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3"/>
  <workbookPr/>
  <mc:AlternateContent xmlns:mc="http://schemas.openxmlformats.org/markup-compatibility/2006">
    <mc:Choice Requires="x15">
      <x15ac:absPath xmlns:x15ac="http://schemas.microsoft.com/office/spreadsheetml/2010/11/ac" url="/Users/nielsond/code/midla/great_expectations/great_expectations_data/data/"/>
    </mc:Choice>
  </mc:AlternateContent>
  <xr:revisionPtr revIDLastSave="0" documentId="13_ncr:1_{B8136591-9986-3F46-BF0A-98C4B6E21FF0}" xr6:coauthVersionLast="45" xr6:coauthVersionMax="45" xr10:uidLastSave="{00000000-0000-0000-0000-000000000000}"/>
  <bookViews>
    <workbookView xWindow="16120" yWindow="20700" windowWidth="33600" windowHeight="20540" activeTab="6" xr2:uid="{00000000-000D-0000-FFFF-FFFF00000000}"/>
  </bookViews>
  <sheets>
    <sheet name="master list" sheetId="1" r:id="rId1"/>
    <sheet name="group_info" sheetId="2" r:id="rId2"/>
    <sheet name="pred_qual_dn" sheetId="3" r:id="rId3"/>
    <sheet name="pred_qual_da" sheetId="4" r:id="rId4"/>
    <sheet name="pred_info_eeg" sheetId="5" r:id="rId5"/>
    <sheet name="pred_info_fmri" sheetId="6" r:id="rId6"/>
    <sheet name="effects" sheetId="7" r:id="rId7"/>
  </sheets>
  <definedNames>
    <definedName name="_xlnm._FilterDatabase" localSheetId="6" hidden="1">effects!$A$1:$U$93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38" i="7" l="1"/>
  <c r="J39" i="6"/>
  <c r="K38" i="6"/>
  <c r="J38" i="6"/>
  <c r="K37" i="6"/>
  <c r="J37" i="6"/>
  <c r="J32" i="6"/>
  <c r="J31" i="6"/>
  <c r="J30" i="6"/>
  <c r="J29" i="6"/>
  <c r="J28" i="6"/>
  <c r="J27" i="6"/>
  <c r="J26" i="6"/>
  <c r="J25" i="6"/>
  <c r="J24" i="6"/>
  <c r="J23" i="6"/>
  <c r="J22" i="6"/>
  <c r="J21" i="6"/>
  <c r="L20" i="6"/>
  <c r="K20" i="6"/>
  <c r="J20" i="6"/>
  <c r="L19" i="6"/>
  <c r="K19" i="6"/>
  <c r="J19" i="6"/>
  <c r="J18" i="6"/>
  <c r="J17" i="6"/>
  <c r="J16" i="6"/>
  <c r="J13" i="5"/>
  <c r="J12" i="5"/>
  <c r="J11" i="5"/>
  <c r="J10" i="5"/>
  <c r="J9" i="5"/>
  <c r="J8" i="5"/>
  <c r="J7" i="5"/>
  <c r="J6" i="5"/>
  <c r="J5" i="5"/>
  <c r="J4" i="5"/>
  <c r="J3" i="5"/>
  <c r="J2" i="5"/>
  <c r="I52" i="2"/>
  <c r="L47" i="2"/>
  <c r="I46" i="2"/>
  <c r="I43" i="2"/>
  <c r="I40" i="2"/>
  <c r="I37" i="2"/>
  <c r="I36" i="2"/>
  <c r="M30" i="2"/>
  <c r="L30" i="2"/>
  <c r="I29" i="2"/>
  <c r="I28" i="2"/>
  <c r="I27" i="2"/>
  <c r="I23" i="2"/>
  <c r="I21" i="2"/>
  <c r="I20" i="2"/>
  <c r="I19" i="2"/>
  <c r="I18" i="2"/>
  <c r="I17" i="2"/>
  <c r="I10" i="2"/>
  <c r="I9" i="2"/>
  <c r="K8" i="2"/>
  <c r="I8" i="2"/>
  <c r="H8" i="2"/>
  <c r="H4" i="2"/>
  <c r="I4" i="2" s="1"/>
</calcChain>
</file>

<file path=xl/sharedStrings.xml><?xml version="1.0" encoding="utf-8"?>
<sst xmlns="http://schemas.openxmlformats.org/spreadsheetml/2006/main" count="2174" uniqueCount="671">
  <si>
    <t>paper_id</t>
  </si>
  <si>
    <t>group_id</t>
  </si>
  <si>
    <t>group_type</t>
  </si>
  <si>
    <t>diag_if_other</t>
  </si>
  <si>
    <t>diag_criteria</t>
  </si>
  <si>
    <t>scale</t>
  </si>
  <si>
    <t>cutoff</t>
  </si>
  <si>
    <t>n</t>
  </si>
  <si>
    <t>pct_female</t>
  </si>
  <si>
    <t>pct_female_string</t>
  </si>
  <si>
    <t>pct_meds</t>
  </si>
  <si>
    <t>age__mean</t>
  </si>
  <si>
    <t>age__std</t>
  </si>
  <si>
    <t>age__range</t>
  </si>
  <si>
    <t>treatment__type</t>
  </si>
  <si>
    <t>treatment__name</t>
  </si>
  <si>
    <t>#4641</t>
  </si>
  <si>
    <t>#4641_1</t>
  </si>
  <si>
    <t>MDD</t>
  </si>
  <si>
    <t>DSM-IV TR Non-psychotic MDD</t>
  </si>
  <si>
    <t>pharm</t>
  </si>
  <si>
    <t>sertraline</t>
  </si>
  <si>
    <t>#4641_2</t>
  </si>
  <si>
    <t>placebo</t>
  </si>
  <si>
    <t>#4641_3</t>
  </si>
  <si>
    <t>label</t>
  </si>
  <si>
    <t>Title</t>
  </si>
  <si>
    <t>Authors</t>
  </si>
  <si>
    <t>fmri</t>
  </si>
  <si>
    <t>Include</t>
  </si>
  <si>
    <t>Greenberg et al. (2019)</t>
  </si>
  <si>
    <t>Reward related ventral striatal activity and differential response to sertraline versus placebo in depressed individuals.</t>
  </si>
  <si>
    <t>Greenberg T.; Fournier JC.; Stiffler R.; Chase HW.; Almeida JR.; Aslam H.; Deckersbach T.; Cooper C.; Toups MS.; Carmody T.; Kurian B.; Peltier S.; Adams P.; McInnis MG.; Oquendo MA.; Fava M.; Parsey R.; McGrath PJ.; Weissman M.; Trivedi M.; Phillips ML.</t>
  </si>
  <si>
    <t>yes</t>
  </si>
  <si>
    <t>sertraline or placebo</t>
  </si>
  <si>
    <t>#3175</t>
  </si>
  <si>
    <t>#3175_1</t>
  </si>
  <si>
    <t>High-risk</t>
  </si>
  <si>
    <t>BD</t>
  </si>
  <si>
    <t>parent with BD</t>
  </si>
  <si>
    <t>#3175_2</t>
  </si>
  <si>
    <t>Moderate-risk</t>
  </si>
  <si>
    <t>parent with other axis one disorder</t>
  </si>
  <si>
    <t>#3175_3</t>
  </si>
  <si>
    <t>other</t>
  </si>
  <si>
    <t>Broad sample including many diagnoses</t>
  </si>
  <si>
    <t>pred_id</t>
  </si>
  <si>
    <t>#3175_4</t>
  </si>
  <si>
    <t>q__out_of_sample</t>
  </si>
  <si>
    <t>Parent with BD or Axis-1</t>
  </si>
  <si>
    <t>q__out_of_sample__notes</t>
  </si>
  <si>
    <t>q__cv_all</t>
  </si>
  <si>
    <t>q__cv_all__notes</t>
  </si>
  <si>
    <t>q__sample_size</t>
  </si>
  <si>
    <t>q__sample_size__notes</t>
  </si>
  <si>
    <t>q__multi_fit</t>
  </si>
  <si>
    <t>q__multi_fit__notes</t>
  </si>
  <si>
    <t>q__r_sos</t>
  </si>
  <si>
    <t>q__r_sos__notes</t>
  </si>
  <si>
    <t>q__kfold</t>
  </si>
  <si>
    <t>q__kfold__notes</t>
  </si>
  <si>
    <t>os__pre</t>
  </si>
  <si>
    <t>os__pre__notes</t>
  </si>
  <si>
    <t>os__code</t>
  </si>
  <si>
    <t>os__code__notes</t>
  </si>
  <si>
    <t>os__data</t>
  </si>
  <si>
    <t>os__data__notes</t>
  </si>
  <si>
    <t>#4028</t>
  </si>
  <si>
    <t>#4028_1</t>
  </si>
  <si>
    <t>HV</t>
  </si>
  <si>
    <t>NA</t>
  </si>
  <si>
    <t>N = 222</t>
  </si>
  <si>
    <t>can't find medication information</t>
  </si>
  <si>
    <t>Only F and p reported</t>
  </si>
  <si>
    <t>It's not clear when this was written in relationship to analysis, but https://www.ncbi.nlm.nih.gov/pmc/articles/PMC6100771/ and https://www.ncbi.nlm.nih.gov/pmc/articles/PMC5485858/ do provide methodological details. Those methods also specify that cross validation and a left out test sample will be used, which does not seem to be the case here.</t>
  </si>
  <si>
    <t>#450</t>
  </si>
  <si>
    <t>#4641_7</t>
  </si>
  <si>
    <t>Bertocci et al. (2019)</t>
  </si>
  <si>
    <t>#450_1</t>
  </si>
  <si>
    <t>NSUE, coefficient was pushed to 0 by elastic net, cross validation was used</t>
  </si>
  <si>
    <t>Did use cross validation, but did not make it clear which steps were cross validated</t>
  </si>
  <si>
    <t>DSM-IV TV MDD only</t>
  </si>
  <si>
    <t>HRSD</t>
  </si>
  <si>
    <t>N = 55</t>
  </si>
  <si>
    <t>&gt;=15</t>
  </si>
  <si>
    <t>Report sum of squared error for models</t>
  </si>
  <si>
    <t>Clinical, cortical thickness and neural activity predictors of future affective lability in youth at risk for bipolar disorder: initial discovery and independent sample replication.</t>
  </si>
  <si>
    <t>Bertocci MA.; Hanford L.; Manelis A.; Iyengar S.; Youngstrom EA.; Gill MK.; Monk K.; Versace A.; Bonar L.; Bebko G.; Ladouceur CD.; Perlman SB.; Diler R.; Horwitz SM.; Arnold LE.; Hafeman D.; Travis MJ.; Kowatch R.; Holland SK.; Fristad MA.; Findling RL.; Birmaher B.; Phillips ML.</t>
  </si>
  <si>
    <t>Did not specify the cross validation scheme</t>
  </si>
  <si>
    <t>no</t>
  </si>
  <si>
    <t>Goldstein et al. (2019)</t>
  </si>
  <si>
    <t>N=369</t>
  </si>
  <si>
    <t>B and t reported</t>
  </si>
  <si>
    <t>psych</t>
  </si>
  <si>
    <t>BA</t>
  </si>
  <si>
    <t>#17123</t>
  </si>
  <si>
    <t>Flores et al. (2018)</t>
  </si>
  <si>
    <t>#17123_2</t>
  </si>
  <si>
    <t>N = 34</t>
  </si>
  <si>
    <t>#450_2</t>
  </si>
  <si>
    <t>Only r reported</t>
  </si>
  <si>
    <t>&lt; = 6</t>
  </si>
  <si>
    <t>Adolescents' neural response to social reward and real-world emotional closeness and positive affect</t>
  </si>
  <si>
    <t>Flores, Luis E., Jr.; Eckstrand, Kristen L.; Silk, Jennifer S.; Allen, Nicholas B.; Ambrosia, Marigrace; Healey, Kati L.; Forbes, Erika E.</t>
  </si>
  <si>
    <t>Walsh et al. (2017)</t>
  </si>
  <si>
    <t>#450_4</t>
  </si>
  <si>
    <t>N = 38</t>
  </si>
  <si>
    <t>t and pseudo r squared</t>
  </si>
  <si>
    <t>EMA</t>
  </si>
  <si>
    <t>#3872</t>
  </si>
  <si>
    <t>Swartz et al. (2019)</t>
  </si>
  <si>
    <t>Attenuation of Frontostriatal Connectivity During Reward Processing Predicts Response to Psychotherapy in Major Depressive Disorder.</t>
  </si>
  <si>
    <t>#3872_1</t>
  </si>
  <si>
    <t>Walsh E.; Carl H.; Eisenlohr-Moul T.; Minkel J.; Crowther A.; Moore T.; Gibbs D.; Petty C.; Bizzell J.; Smoski MJ.; Dichter GS.</t>
  </si>
  <si>
    <t>top third substance use at age 15</t>
  </si>
  <si>
    <t>N = 262</t>
  </si>
  <si>
    <t>Only B reported</t>
  </si>
  <si>
    <t>#3872_2</t>
  </si>
  <si>
    <t>bottom third substance use at age 15</t>
  </si>
  <si>
    <t>#4567</t>
  </si>
  <si>
    <t>Queirazza et al. (2019)</t>
  </si>
  <si>
    <t>#3872_3</t>
  </si>
  <si>
    <t>#4567_1</t>
  </si>
  <si>
    <t>Reward-Related Brain Activity Prospectively Predicts Increases in Alcohol Use in Adolescents.</t>
  </si>
  <si>
    <t>above median on 3 scales</t>
  </si>
  <si>
    <t>Swartz JR.; Weissman DG.; Ferrer E.; Beard SJ.; Fassbender C.; Robins RW.; Hastings PD.; Guyer AE.</t>
  </si>
  <si>
    <t>Diagnostic Interview Schedule for Children-IV, Anhedonic Depression and general distress subscales of the MASQ</t>
  </si>
  <si>
    <t>They do use a CV method for treatment response as a binary, but not for severity</t>
  </si>
  <si>
    <t>N = 37</t>
  </si>
  <si>
    <t>#3872_4</t>
  </si>
  <si>
    <t>above median on 2 scales</t>
  </si>
  <si>
    <t>#3872_5</t>
  </si>
  <si>
    <t>above median on 1 scale</t>
  </si>
  <si>
    <t>#4567_2</t>
  </si>
  <si>
    <t>Neural correlates of weighted reward prediction error during reinforcement learning classify response to cognitive behavioral therapy in depression.</t>
  </si>
  <si>
    <t>Queirazza F.; Fouragnan E.; Steele JD.; Cavanagh J.; Philiastides MG.</t>
  </si>
  <si>
    <t>#3872_6</t>
  </si>
  <si>
    <t>Low-risk</t>
  </si>
  <si>
    <t>below median on all scales</t>
  </si>
  <si>
    <t>#3872_7</t>
  </si>
  <si>
    <t>Spectrum of MDD risk</t>
  </si>
  <si>
    <t>#4239</t>
  </si>
  <si>
    <t>Mackin et al. (2019)</t>
  </si>
  <si>
    <t>#4239_1</t>
  </si>
  <si>
    <t>N = 467</t>
  </si>
  <si>
    <t>17.98-15.37</t>
  </si>
  <si>
    <t>#2818</t>
  </si>
  <si>
    <t>Luo et al. (2019)</t>
  </si>
  <si>
    <t>#2818_1</t>
  </si>
  <si>
    <t>ICD-10 criteria and BDI-II</t>
  </si>
  <si>
    <t>BDI-II</t>
  </si>
  <si>
    <t>N = 25</t>
  </si>
  <si>
    <t>Reward processing and future life stress: Stress generation pathway to depression.</t>
  </si>
  <si>
    <t>Mackin DM.; Kotov R.; Perlman G.; Nelson BD.; Goldstein BL.; Hajcak G.; Klein DN.</t>
  </si>
  <si>
    <t>#2818_2</t>
  </si>
  <si>
    <t>computerized CBT</t>
  </si>
  <si>
    <t>#13456</t>
  </si>
  <si>
    <t>responder</t>
  </si>
  <si>
    <t>Scult, et al. (2017)</t>
  </si>
  <si>
    <t>Temporal dynamics of hedonic and eudaimonic reward processing: An event-related potentials (ERPs) study.</t>
  </si>
  <si>
    <t>#13456_2</t>
  </si>
  <si>
    <t>Luo Y.; Jiang H.; Chen X.; Zhang Y.; You X.</t>
  </si>
  <si>
    <t>N = 91</t>
  </si>
  <si>
    <t>B only</t>
  </si>
  <si>
    <t>#2894</t>
  </si>
  <si>
    <t>Kujawa et al. (2019)a</t>
  </si>
  <si>
    <t>#2894_1</t>
  </si>
  <si>
    <t>Prefrontal Executive Control Rescues Risk for Anxiety Associated with High Threat and Low Reward Brain Function</t>
  </si>
  <si>
    <t>Scult, Matthew A.; Knodt, Annchen R.; Radtke, Spenser R.; Brigidi, Bartholomew D.; Hariri, Ahmad R.</t>
  </si>
  <si>
    <t>N = 369</t>
  </si>
  <si>
    <t>#4567_3</t>
  </si>
  <si>
    <t>b only</t>
  </si>
  <si>
    <t>non-responder all</t>
  </si>
  <si>
    <t>#4260</t>
  </si>
  <si>
    <t>Kujawa et al. (2019)b</t>
  </si>
  <si>
    <t>#4260_1</t>
  </si>
  <si>
    <t>N = 27</t>
  </si>
  <si>
    <t>#4567_4</t>
  </si>
  <si>
    <t>#1384</t>
  </si>
  <si>
    <t>non-responder retained</t>
  </si>
  <si>
    <t>Jin et al. (2017)</t>
  </si>
  <si>
    <t>#1384_1</t>
  </si>
  <si>
    <t>Reduced reward responsiveness moderates the effect of maternal depression on depressive symptoms in offspring: evidence across levels of analysis.</t>
  </si>
  <si>
    <t>Kujawa A.; Hajcak G.; Klein DN.</t>
  </si>
  <si>
    <t>N = 261</t>
  </si>
  <si>
    <t>#1384_2</t>
  </si>
  <si>
    <t>Cross validation used for oribtalloss model</t>
  </si>
  <si>
    <t>N = 49</t>
  </si>
  <si>
    <t>never depressed girls</t>
  </si>
  <si>
    <t>Reduced Reward Responsiveness Predicts Change in Depressive Symptoms in Anxious Children and Adolescents Following Treatment.</t>
  </si>
  <si>
    <t>r only</t>
  </si>
  <si>
    <t>Inventory of Depression and Anxiety Symptoms (IDAS-II;Watsonet al., 2012)</t>
  </si>
  <si>
    <t>Kujawa A.; Burkhouse KL.; Karich SR.; Fitzgerald KD.; Monk CS.; Phan KL.</t>
  </si>
  <si>
    <t>#1384_3</t>
  </si>
  <si>
    <t>self-report of no history of psychiatric disease</t>
  </si>
  <si>
    <t>N = 180</t>
  </si>
  <si>
    <t>#2314</t>
  </si>
  <si>
    <t>Burkhouse et al. (2018)a</t>
  </si>
  <si>
    <t>#2314_1</t>
  </si>
  <si>
    <t>Orbitofrontal cortex activity and connectivity predict future depression symptoms in adolescence.</t>
  </si>
  <si>
    <t>Jin J.; Narayanan A.; Perlman G.; Luking K.; DeLorenzo C.; Hajcak G.; Klein DN.; Kotov R.; Mohanty A.</t>
  </si>
  <si>
    <t>Burkhouse et al. (2018)b</t>
  </si>
  <si>
    <t>#2314_2</t>
  </si>
  <si>
    <t>N = 29</t>
  </si>
  <si>
    <t>Burkhouse et al. (2018)</t>
  </si>
  <si>
    <t>Neural Responsiveness to Reward as an Index of Depressive Symptom Change Following Cognitive-Behavioral Therapy and SSRI Treatment.</t>
  </si>
  <si>
    <t>Burkhouse KL.; Gorka SM.; Klumpp H.; Kennedy AE.; Karich S.; Francis J.; Ajilore O.; Craske MG.; Langenecker SA.; Shankman SA.; Hajcak G.; Phan KL.</t>
  </si>
  <si>
    <t>18-25</t>
  </si>
  <si>
    <t>#4078</t>
  </si>
  <si>
    <t>Burani et al. (2019)</t>
  </si>
  <si>
    <t>#4078_1</t>
  </si>
  <si>
    <t>#13456_1</t>
  </si>
  <si>
    <t>Community excl. psychotic</t>
  </si>
  <si>
    <t>N = 183</t>
  </si>
  <si>
    <t>18-22</t>
  </si>
  <si>
    <t>Neural Response to Rewards, Stress and Sleep Interact to Prospectively Predict Depressive Symptoms in Adolescent Girls.</t>
  </si>
  <si>
    <t>pct female unreported</t>
  </si>
  <si>
    <t>Burani K.; Klawohn J.; Levinson AR.; Klein DN.; Nelson BD.; Hajcak G.</t>
  </si>
  <si>
    <t>#2827</t>
  </si>
  <si>
    <t>Barch et al. (2019)</t>
  </si>
  <si>
    <t>#2827_1</t>
  </si>
  <si>
    <t>N = 60</t>
  </si>
  <si>
    <t>Unpublished result from an earlier point in the data collection, only result available for depression</t>
  </si>
  <si>
    <t>Community</t>
  </si>
  <si>
    <t>maternal depression</t>
  </si>
  <si>
    <t>can't find medication information, Community sample recruited at age 3 or 6</t>
  </si>
  <si>
    <t>Anxiety disorder + comorbidity</t>
  </si>
  <si>
    <t>Neural Indicators of Anhedonia: Predictors and Mechanisms of Treatment Change in a Randomized Clinical Trial in Early Childhood Depression.</t>
  </si>
  <si>
    <t>Barch DM.; Whalen D.; Gilbert K.; Kelly D.; Kappenman ES.; Hajcak G.; Luby JL.</t>
  </si>
  <si>
    <t>#2742</t>
  </si>
  <si>
    <t>Bakker et al. (2019)</t>
  </si>
  <si>
    <t>From laboratory to life: associating brain reward processing with real-life motivated behaviour and symptoms of depression in non-help-seeking young adults.</t>
  </si>
  <si>
    <t>Bakker JM.; Goossens L.; Kumar P.; Lange IMJ.; Michielse S.; Schruers K.; Bastiaansen JA.; Lieverse R.; Marcelis M.; van Amelsvoort T.; van Os J.; Myin-Germeys I.; Pizzagalli DA.; Wichers M.</t>
  </si>
  <si>
    <t>CBT</t>
  </si>
  <si>
    <t>group is primary diagnosis of GAD or SAD, comorbid anxiety, depressive, or externalizing allowed</t>
  </si>
  <si>
    <t>#4260_2</t>
  </si>
  <si>
    <t>keren_1</t>
  </si>
  <si>
    <t>Admon et al. (2015)</t>
  </si>
  <si>
    <t>Dissociable cortico-striatal connectivity abnormalities in major depression in response to monetary gains and penalties.</t>
  </si>
  <si>
    <t>Admon R, Nickerson LD, Dillon DG, Holmes AJ, Bogdan R, Kumar P, Dougherty DD, Iosifescu DV, Mischoulon D, Fava M, Pizzagalli DA.</t>
  </si>
  <si>
    <t>#4260_3</t>
  </si>
  <si>
    <t>#2827_2</t>
  </si>
  <si>
    <t>N = 44</t>
  </si>
  <si>
    <t>B and odds ratio</t>
  </si>
  <si>
    <t>#2742_1</t>
  </si>
  <si>
    <t>N = 87</t>
  </si>
  <si>
    <t>single beta with 2 SE estimates</t>
  </si>
  <si>
    <t>both</t>
  </si>
  <si>
    <t>CBT or sertraline</t>
  </si>
  <si>
    <t>#2742_2</t>
  </si>
  <si>
    <t>Parent with or without MDD history</t>
  </si>
  <si>
    <t>total group, only age info given</t>
  </si>
  <si>
    <t>keren_29</t>
  </si>
  <si>
    <t>keren_1_1</t>
  </si>
  <si>
    <t>Stringaris et al. (2015)</t>
  </si>
  <si>
    <t>The Brain's Response to Reward Anticipation and Depression in Adolescence: Dimensionality, Specificity, and Longitudinal Predictions in a Community-Based Sample.</t>
  </si>
  <si>
    <t>Stringaris A, Vidal-Ribas Belil P, Artiges E, Lemaitre H, Gollier-Briant F, Wolke S, Vulser H, Miranda R, Penttila J, Struve M, Fadai T, Kappel V, Grimmer Y, Goodman R, Poustka L, Conrod P, Cattrell A, Banaschewski T, Bokde AL, Bromberg U, Buchel C, Flor H, Frouin V, Gallinat J, Garavan H, Gowland P, Heinz A, Ittermann B, Nees F, Papadopoulos D, Paus T, Smolka MN, Walter H, Whelan R, Martinot JL, Schumann G, Paillere-Martinot ML, Consortium I.</t>
  </si>
  <si>
    <t>N = 14</t>
  </si>
  <si>
    <t>F change and r</t>
  </si>
  <si>
    <t>keren_29_1</t>
  </si>
  <si>
    <t>keren_79</t>
  </si>
  <si>
    <t>Morgan et al. (2012)</t>
  </si>
  <si>
    <t>Neural response to reward as a predictor of increases in depressive symptoms in adolescence.</t>
  </si>
  <si>
    <t>N = 915</t>
  </si>
  <si>
    <t>Morgan JK, Olino TM, McMakin DL, Ryan ND, Forbes EE.</t>
  </si>
  <si>
    <t>beta only</t>
  </si>
  <si>
    <t>Presumed to be 0 since they specify that they are not depressed at baseline</t>
  </si>
  <si>
    <t>participating parent with history of MDD or dysthymia</t>
  </si>
  <si>
    <t>Morgan et al. (2012) Early Puberty</t>
  </si>
  <si>
    <t>keren_79_2</t>
  </si>
  <si>
    <t>keren_80</t>
  </si>
  <si>
    <t>15.24 (0.58)$^1$</t>
  </si>
  <si>
    <t>Telzer et al. (2014)</t>
  </si>
  <si>
    <t>N = 23</t>
  </si>
  <si>
    <t>Neural sensitivity to eudaimonic and hedonic rewards differentially predict adolescent depressive symptoms over time.</t>
  </si>
  <si>
    <t>t and r</t>
  </si>
  <si>
    <t>Telzer EH, Fuligni AJ, Lieberman MD, Galvan A.</t>
  </si>
  <si>
    <t>participating parent free of MDD or dysthymia</t>
  </si>
  <si>
    <t>Morgan et al. (2012) Late Puberty</t>
  </si>
  <si>
    <t>R-DOC internalizing symptoms</t>
  </si>
  <si>
    <t>All of DSM-5 depressive or anxiety disorder GAF &lt;=60, total score &gt;= 23 on depression anxiety and stress scale</t>
  </si>
  <si>
    <t>keren_79_1</t>
  </si>
  <si>
    <t>sleep and stress</t>
  </si>
  <si>
    <t>N = 40</t>
  </si>
  <si>
    <t>Not on anti-depressants, meet full criteria for early onset MDD</t>
  </si>
  <si>
    <t>3 - 6.9</t>
  </si>
  <si>
    <t>Parent-Child Interaction Therapy</t>
  </si>
  <si>
    <t>mild-moderate depression</t>
  </si>
  <si>
    <t>MADRS 10 or higher unless receiving current treatment</t>
  </si>
  <si>
    <t>MADRS</t>
  </si>
  <si>
    <t>16-25</t>
  </si>
  <si>
    <t>no - low depression</t>
  </si>
  <si>
    <t>MADRS below 10</t>
  </si>
  <si>
    <t>keren_42</t>
  </si>
  <si>
    <t>#2742_3</t>
  </si>
  <si>
    <t>Bress et al. (2013)</t>
  </si>
  <si>
    <t>Blunted neural response to rewards prospectively predicts depression in adolescent girls.</t>
  </si>
  <si>
    <t>Low-moderate risk</t>
  </si>
  <si>
    <t>Bress JN, Foti D, Kotov R, Klein DN, Hajcak G.</t>
  </si>
  <si>
    <t>reward anticipation on activity pleasantness</t>
  </si>
  <si>
    <t xml:space="preserve">14 people completing a treatment trial </t>
  </si>
  <si>
    <t>diagnosis of MDD according to the SCID, excluded if MDD with psychotic features, presence of other axis 1 diagnosis other than anxiety</t>
  </si>
  <si>
    <t>HDRS</t>
  </si>
  <si>
    <t>50.00%$^1$</t>
  </si>
  <si>
    <t>Adult</t>
  </si>
  <si>
    <t>SAMe (5), escitalopram (5), placebo (4)</t>
  </si>
  <si>
    <t>gender breakdown unreported for this group</t>
  </si>
  <si>
    <t>med info only available for 908 out of 915</t>
  </si>
  <si>
    <t>free of current and lifetime psychiatric disorders</t>
  </si>
  <si>
    <t>Early puberty</t>
  </si>
  <si>
    <t>above + tanner stage 1 or 2</t>
  </si>
  <si>
    <t>#2918</t>
  </si>
  <si>
    <t>keren_80_1</t>
  </si>
  <si>
    <t>Langenecker et al. (2019)</t>
  </si>
  <si>
    <t>55.56%$^1$</t>
  </si>
  <si>
    <t>Multidimensional imaging techniques for prediction of treatment response in major depressive disorder.</t>
  </si>
  <si>
    <t>11-13$^1$</t>
  </si>
  <si>
    <t>N = 39</t>
  </si>
  <si>
    <t>keren_79_3</t>
  </si>
  <si>
    <t>B and beta</t>
  </si>
  <si>
    <t>Late puberty</t>
  </si>
  <si>
    <t>above + tanner stage 3, 4, or 5</t>
  </si>
  <si>
    <t>Langenecker SA.; Klumpp H.; Peters AT.; Crane NA.; DelDonno SR.; Bessette KL.; Ajilore O.; Leow A.; Shankman SA.; Walker SJ.; Ransom MT.; Hsu DT.; Phan KL.; Zubieta JK.; Mickey BJ.; Stange JP.</t>
  </si>
  <si>
    <t>keren_42_1</t>
  </si>
  <si>
    <t>N = 68</t>
  </si>
  <si>
    <t>F and beta</t>
  </si>
  <si>
    <t>#313</t>
  </si>
  <si>
    <t>Hasler et al. (2017)</t>
  </si>
  <si>
    <t>Eveningness among late adolescent males predicts neural reactivity to reward and alcohol dependence two years later</t>
  </si>
  <si>
    <t>Hasler BP.; Casement MD.; Sitnick SL.; Shaw DS.; Forbes EE.</t>
  </si>
  <si>
    <t>can't find medication info</t>
  </si>
  <si>
    <t>#2918_1</t>
  </si>
  <si>
    <t>HV enriched for parental MDD</t>
  </si>
  <si>
    <t>#17123_1</t>
  </si>
  <si>
    <t>no history of psychiatric or serious medical problems</t>
  </si>
  <si>
    <t>14-18</t>
  </si>
  <si>
    <t>HDRS &gt; 13</t>
  </si>
  <si>
    <t>duloxetine</t>
  </si>
  <si>
    <t>#313_1</t>
  </si>
  <si>
    <t>N = 10</t>
  </si>
  <si>
    <t>voxel level Z only</t>
  </si>
  <si>
    <t>#2918_2</t>
  </si>
  <si>
    <t>resolved</t>
  </si>
  <si>
    <t>https://clinicaltrials.gov/ct2/show/study/NCT01903447</t>
  </si>
  <si>
    <t xml:space="preserve">https://www.trialregister.nl/trial/3662 </t>
  </si>
  <si>
    <t>B, t, and r-squared reported</t>
  </si>
  <si>
    <t>https://clinicaltrials.gov/ct2/show/NCT02076425</t>
  </si>
  <si>
    <t>Report sum of squared error and beta</t>
  </si>
  <si>
    <t>da on q__out_of_sample</t>
  </si>
  <si>
    <t>Used a bootstrap approach to generate confidence intervals, but did not use it for out of sample testing.</t>
  </si>
  <si>
    <t>N = 93</t>
  </si>
  <si>
    <t>group1_id</t>
  </si>
  <si>
    <t>group2_id</t>
  </si>
  <si>
    <t>group3_id</t>
  </si>
  <si>
    <t>neural_measure</t>
  </si>
  <si>
    <t>task</t>
  </si>
  <si>
    <t>type_of_reward</t>
  </si>
  <si>
    <t>contrast</t>
  </si>
  <si>
    <t>prediction_interval_days__mean</t>
  </si>
  <si>
    <t>prediction_interval_days__min</t>
  </si>
  <si>
    <t>predicted_variable</t>
  </si>
  <si>
    <t>electrodes</t>
  </si>
  <si>
    <t>prediction_interval_days__max</t>
  </si>
  <si>
    <t>samp_method</t>
  </si>
  <si>
    <t>samp_window</t>
  </si>
  <si>
    <t>high_pass_filter</t>
  </si>
  <si>
    <t>low_pass_filter</t>
  </si>
  <si>
    <t>ref_electrode</t>
  </si>
  <si>
    <t>direction</t>
  </si>
  <si>
    <t>model_term_1</t>
  </si>
  <si>
    <t>model_term_2</t>
  </si>
  <si>
    <t>model_term_3</t>
  </si>
  <si>
    <t>model_term_4</t>
  </si>
  <si>
    <t>model_term_5</t>
  </si>
  <si>
    <t>model_term_6</t>
  </si>
  <si>
    <t>model_term_7</t>
  </si>
  <si>
    <t>model_term_8</t>
  </si>
  <si>
    <t>model_term_9</t>
  </si>
  <si>
    <t>EEG</t>
  </si>
  <si>
    <t>guessing</t>
  </si>
  <si>
    <t>monetary</t>
  </si>
  <si>
    <t>RewP</t>
  </si>
  <si>
    <t>template_space</t>
  </si>
  <si>
    <t>x</t>
  </si>
  <si>
    <t>y</t>
  </si>
  <si>
    <t>z</t>
  </si>
  <si>
    <t>roi</t>
  </si>
  <si>
    <t>roi2</t>
  </si>
  <si>
    <t>card guessing task</t>
  </si>
  <si>
    <t>reward index</t>
  </si>
  <si>
    <t>MNI</t>
  </si>
  <si>
    <t>right ventral striatum</t>
  </si>
  <si>
    <t>left ventral striatum</t>
  </si>
  <si>
    <t>pooled</t>
  </si>
  <si>
    <t>reward expectation</t>
  </si>
  <si>
    <t>275-375</t>
  </si>
  <si>
    <t>right and left mastoid</t>
  </si>
  <si>
    <t>gain - loss</t>
  </si>
  <si>
    <t>#4641_4</t>
  </si>
  <si>
    <t>#4641_5</t>
  </si>
  <si>
    <t>prediction error</t>
  </si>
  <si>
    <t>effect_id</t>
  </si>
  <si>
    <t>order</t>
  </si>
  <si>
    <t>parameter_name</t>
  </si>
  <si>
    <t>doors</t>
  </si>
  <si>
    <t>statistic</t>
  </si>
  <si>
    <t>value</t>
  </si>
  <si>
    <t>std_deviaiton</t>
  </si>
  <si>
    <t>std_error</t>
  </si>
  <si>
    <t>#4641_6</t>
  </si>
  <si>
    <t>ci_range</t>
  </si>
  <si>
    <t>ci_low</t>
  </si>
  <si>
    <t>ci_high</t>
  </si>
  <si>
    <t>p</t>
  </si>
  <si>
    <t>df_1</t>
  </si>
  <si>
    <t>df_2</t>
  </si>
  <si>
    <t>treat_include_str</t>
  </si>
  <si>
    <t>obs_include_str</t>
  </si>
  <si>
    <t>treat_include_wb</t>
  </si>
  <si>
    <t>obs_include_wb</t>
  </si>
  <si>
    <t>notes</t>
  </si>
  <si>
    <t>flip_for_analysis</t>
  </si>
  <si>
    <t>IDAS-II at 9 months</t>
  </si>
  <si>
    <t>controlled for baseline</t>
  </si>
  <si>
    <t>FCz</t>
  </si>
  <si>
    <t>250-350</t>
  </si>
  <si>
    <t>F</t>
  </si>
  <si>
    <t>right orbitofrontal cortex</t>
  </si>
  <si>
    <t>MID with self and charitable outcomes</t>
  </si>
  <si>
    <t>eudaimonic anticipation vs neutral</t>
  </si>
  <si>
    <t>gain - neutral</t>
  </si>
  <si>
    <t>Treatment x reward index</t>
  </si>
  <si>
    <t>depression/anxiety factor from CALS/ALS</t>
  </si>
  <si>
    <t>longitudinal change in positive emotion measured by the Positive Affect Subscale of Scale of Positive and Negative Experience (SPANE-P)</t>
  </si>
  <si>
    <t>CPz and Pz</t>
  </si>
  <si>
    <t>mean beta from 15 significant clusters across the brain, no striatal clusters</t>
  </si>
  <si>
    <t>300 -500</t>
  </si>
  <si>
    <t>lower reward index values were associated with lower estimated week-8 scores in the sertraline versus placebo groups</t>
  </si>
  <si>
    <t>loss - neutral</t>
  </si>
  <si>
    <t>identified 11 significant clusters across the brain, no striatal clusters</t>
  </si>
  <si>
    <t>FRN</t>
  </si>
  <si>
    <t>Treatment x reward index x site</t>
  </si>
  <si>
    <t>PPI</t>
  </si>
  <si>
    <t>MID</t>
  </si>
  <si>
    <t>moderation of reward index differs across sites</t>
  </si>
  <si>
    <t>Fz and FCz</t>
  </si>
  <si>
    <t>slope of biweekly assessments over course of 15 weeks assessed with mixed effects model</t>
  </si>
  <si>
    <t>280-340</t>
  </si>
  <si>
    <t>BDI total</t>
  </si>
  <si>
    <t>effects on right deemed irrelevant due to significant interaction with site</t>
  </si>
  <si>
    <t>loss - gain</t>
  </si>
  <si>
    <t>left caudate</t>
  </si>
  <si>
    <t>cluster in R paracingulate gyrus identified based on connectivity difference between MDD and HV</t>
  </si>
  <si>
    <t>BDI anhedonia</t>
  </si>
  <si>
    <t>#450_3</t>
  </si>
  <si>
    <t>PPI attenuation</t>
  </si>
  <si>
    <t>BDI total anhedonia</t>
  </si>
  <si>
    <t>left putamen</t>
  </si>
  <si>
    <t>Cluster in Subcallosal cortex identified based on group differences in attenuation (run 1 &gt; run 2) of functional connectivity</t>
  </si>
  <si>
    <t>CDI at age 12</t>
  </si>
  <si>
    <t>FCZ/Cz</t>
  </si>
  <si>
    <t>right putamen</t>
  </si>
  <si>
    <t>Cluster in temporal pole/ OFC/ Subcallosal cortex identified based on group differences in attenuation (run 1 &gt; run 2) of functional connectivity</t>
  </si>
  <si>
    <t>RewP gains</t>
  </si>
  <si>
    <t>#4641_8</t>
  </si>
  <si>
    <t>change in depression as measured by CDI</t>
  </si>
  <si>
    <t>Treatment x reward expectation</t>
  </si>
  <si>
    <t>AF3, AF4, Fz</t>
  </si>
  <si>
    <t>230-300</t>
  </si>
  <si>
    <t>gain</t>
  </si>
  <si>
    <t>gain - neutral anticipation</t>
  </si>
  <si>
    <t>#4641_9</t>
  </si>
  <si>
    <t>Diagnostic Interview Schedule for Children Version 4 at age 17</t>
  </si>
  <si>
    <t>Composite HAM-D and BDI</t>
  </si>
  <si>
    <t>FCZ/Fz</t>
  </si>
  <si>
    <t>#4641_10</t>
  </si>
  <si>
    <t>mean of bilateral ventral striatum small volume corrected clusters with significant activation</t>
  </si>
  <si>
    <t>lower values on this subindex were associated with lower week-8 depression scores in the sertraline, relative to the placebo</t>
  </si>
  <si>
    <t>Probabilistic reversal-learning task</t>
  </si>
  <si>
    <t>chose the higher of the two significant left striatal contrasts instead of this one</t>
  </si>
  <si>
    <t>points</t>
  </si>
  <si>
    <t>parametric weighed RPE</t>
  </si>
  <si>
    <t>#4641_11</t>
  </si>
  <si>
    <t>Treatment x reward expectation x site</t>
  </si>
  <si>
    <t>residualized BDI-II at follow up</t>
  </si>
  <si>
    <t>CDI total at follow-up</t>
  </si>
  <si>
    <t>cluster in right amygdala and right hippocampus</t>
  </si>
  <si>
    <t>200-400</t>
  </si>
  <si>
    <t>#4641_12</t>
  </si>
  <si>
    <t>#4641_13</t>
  </si>
  <si>
    <t>cluster in right putamen and caudate</t>
  </si>
  <si>
    <t>Treatment x prediction error</t>
  </si>
  <si>
    <t>Number of core MDD symptoms endorsed on K-SADS-EC</t>
  </si>
  <si>
    <t>Pz</t>
  </si>
  <si>
    <t>300-500</t>
  </si>
  <si>
    <t>NSUE</t>
  </si>
  <si>
    <t>#4641_14</t>
  </si>
  <si>
    <t>#4641_15</t>
  </si>
  <si>
    <t>picture task</t>
  </si>
  <si>
    <t>LPP</t>
  </si>
  <si>
    <t>positive feedback &gt; negative feedback</t>
  </si>
  <si>
    <t>O1, Oz and O2</t>
  </si>
  <si>
    <t>#4641_16</t>
  </si>
  <si>
    <t>average</t>
  </si>
  <si>
    <t>250-600</t>
  </si>
  <si>
    <t>Residualized neural response to pleasant stimuli not accounted for by neutral stimuli (Pleasant_resid)</t>
  </si>
  <si>
    <t>#2827_3</t>
  </si>
  <si>
    <t>lower right orbitofrontal cortex reward index values, reflecting more abnormal right orbitofrontal cortical functioning during the task, were associated with lower estimated Week-8 scores</t>
  </si>
  <si>
    <t>Unnormalized win scores</t>
  </si>
  <si>
    <t>gain raw score</t>
  </si>
  <si>
    <t>doors with concurrent negative mood induction</t>
  </si>
  <si>
    <t>#4641_17</t>
  </si>
  <si>
    <t>change in anhedonic depression subscale of the MASQ</t>
  </si>
  <si>
    <t>FN</t>
  </si>
  <si>
    <t>treatment x reward index</t>
  </si>
  <si>
    <t>-12, 12</t>
  </si>
  <si>
    <t>IDAS</t>
  </si>
  <si>
    <t>-8, -8</t>
  </si>
  <si>
    <t>bilateral ventral striatum</t>
  </si>
  <si>
    <t>B</t>
  </si>
  <si>
    <t>loss - baseline</t>
  </si>
  <si>
    <t>IDAS-II dysphoria at 9 months</t>
  </si>
  <si>
    <t>OFC</t>
  </si>
  <si>
    <t>t</t>
  </si>
  <si>
    <t>df_1 is actually sample size - 1, used for later calculations</t>
  </si>
  <si>
    <t>Striatum</t>
  </si>
  <si>
    <t>#1384_4</t>
  </si>
  <si>
    <t>#1384_5</t>
  </si>
  <si>
    <t>connectivity * treatment week</t>
  </si>
  <si>
    <t>gamma</t>
  </si>
  <si>
    <t>greater connectivity between the left caudate seed and right paracingulate gyrus (BA24/32) was associated with greater declines in BDI total during treatment</t>
  </si>
  <si>
    <t>reinforcement learning</t>
  </si>
  <si>
    <t>reward prediction error</t>
  </si>
  <si>
    <t>pseudo r squared</t>
  </si>
  <si>
    <t>activity pleasantness</t>
  </si>
  <si>
    <t>greater connectivity between the left caudate seed and right paracingulate gyrus (BA24/32) was associated with greater declines in BDI anhedonia during treatment</t>
  </si>
  <si>
    <t>quadratic relationship between reward anticipation and t - 1 and activity pleasantness at time t</t>
  </si>
  <si>
    <t>ppi</t>
  </si>
  <si>
    <t>dACC-caudate connectivity during gain - dACC-caudate connectivity during loses</t>
  </si>
  <si>
    <t>percentage symptom change  = [(HAMD-17pre – HAMD-17post)/HAMD-17pre] × 100.</t>
  </si>
  <si>
    <t>Greater connectivity attenuation between the left putamen seed and subcallosal cortex (BA11) during reward anticipation (not shown) was also associated with greater declines in BDI anhedonia subscale scores</t>
  </si>
  <si>
    <t>caudate</t>
  </si>
  <si>
    <t>ACC</t>
  </si>
  <si>
    <t>Strongest result is for prediction of depressive anhedonia by connectivity attenuation differences from controls</t>
  </si>
  <si>
    <t>anticipation of large win versus anticipation of no win</t>
  </si>
  <si>
    <t>ADRS</t>
  </si>
  <si>
    <t>reward anticipation - baseline</t>
  </si>
  <si>
    <t>Residualized change in MFQ scores</t>
  </si>
  <si>
    <t>tlrc</t>
  </si>
  <si>
    <t>family donation task</t>
  </si>
  <si>
    <t>Costly donation &gt; control</t>
  </si>
  <si>
    <t>residualized T2 scores of the internalizing symptoms subscale of the Youth Self-Report form of the Child Behavior Checklist</t>
  </si>
  <si>
    <t>ventral striatum</t>
  </si>
  <si>
    <t>mean emotional closeness over 2 week ema</t>
  </si>
  <si>
    <t>social reward</t>
  </si>
  <si>
    <t>social</t>
  </si>
  <si>
    <t>high positive - neutral</t>
  </si>
  <si>
    <t>Strongest result is for prediction of depressive anhedonia by connectivity attenuation differences from controls, not included in the specific effects because it's an attenuation in connectivity</t>
  </si>
  <si>
    <t>Right posterior superior temporal sulcus/ temporoparietal junction</t>
  </si>
  <si>
    <t>#17123_3</t>
  </si>
  <si>
    <t>slope of relationship between emotional closeness and positive affect concurrently</t>
  </si>
  <si>
    <t>slope of relationship between emotional closeness and prospective peak happiness</t>
  </si>
  <si>
    <t>VS activity</t>
  </si>
  <si>
    <t>change in HDRS ((HDRSpre − HDRSpost)/HDRSpre)</t>
  </si>
  <si>
    <t>Gain &gt; neutral</t>
  </si>
  <si>
    <t>Putamen</t>
  </si>
  <si>
    <t>This is the biggest linear effect for VS activity predicting depression symptoms</t>
  </si>
  <si>
    <t>VS quadratic</t>
  </si>
  <si>
    <t>right inferior frontal gyrus</t>
  </si>
  <si>
    <t>There was a quadratic association between VS activity during reward anticipation and depression symptoms (B = 4.17, SE = 1.64, p = .011) (see Table S4, available online), although this did not survive correction for multiple comparisons.</t>
  </si>
  <si>
    <t>Other effects are listed in the paper, but this is the strongest one</t>
  </si>
  <si>
    <t>gain - baseline</t>
  </si>
  <si>
    <t>r</t>
  </si>
  <si>
    <t>BDI</t>
  </si>
  <si>
    <t>TLRC</t>
  </si>
  <si>
    <t>We found a significant negative correlation between activity in the cluster including the right amygdala and hippocampus and residualized BDI-II at follow-up (r = −0.64, P &lt; 0.001)</t>
  </si>
  <si>
    <t>Correspondingly, we found a significant correlation between activity in the cluster including the right putamen and caudate and residualized BDI-II at follow-up (r = −0.56, P = 0.002)</t>
  </si>
  <si>
    <t xml:space="preserve">effect size of improvement in cross validate improvement </t>
  </si>
  <si>
    <t>d</t>
  </si>
  <si>
    <t>Model with the neural data better than model without</t>
  </si>
  <si>
    <t>Cross validated model approach to estimating the contribution of neural data to predictive performance</t>
  </si>
  <si>
    <t>Total effect of T1 RewP on T3 depression</t>
  </si>
  <si>
    <t>b</t>
  </si>
  <si>
    <t>that there was a significant total effect of the RewP on depression symptoms at the 18-month follow-up assessment,</t>
  </si>
  <si>
    <t>Total effect from a SEM model including indirect effects of T1-T3 independent and dependent life stress</t>
  </si>
  <si>
    <t>ΔCue-P3 for eudaimonic anticipation vs neutral</t>
  </si>
  <si>
    <t>adjusted r-squared</t>
  </si>
  <si>
    <t>DFRN (eudaimonic miss vs hit)</t>
  </si>
  <si>
    <t>not significant and excluded from the model</t>
  </si>
  <si>
    <t>ventral striatal activity</t>
  </si>
  <si>
    <t>&gt; 0.01</t>
  </si>
  <si>
    <t>Moderation model for PROCESS doesn't find any significant interactions, not sure if that should properly be included as a main effect or not. I've contacted the author for more information if it is available. Dr. Scult replied on 1/21/20, f/u on 1/23/20.</t>
  </si>
  <si>
    <t>Using data made available by Dr. Scult. standard error calculated from b and p assuming 90 df: 0.086 / -1 * stats.t.ppf(0.35/2, 91)</t>
  </si>
  <si>
    <t>&lt; 0.05</t>
  </si>
  <si>
    <t>Main effect of RewP at age 9 on depression at age 12</t>
  </si>
  <si>
    <t>#2894_2</t>
  </si>
  <si>
    <t>RewP x Maternal depression</t>
  </si>
  <si>
    <t>Among children with low (−1 SD below the mean) and mean RewP, maternal depression predicted elevated depressive symptoms (simple slope = 2.07; SE = .71; t = 2.90; p = .004; and simple slope = 1.17; SE = .49; t = 2.41; p = .02, respectively). For children with high (+1 SD) RewP, maternal depression did not predict offspring depressive symptoms (p = .66).</t>
  </si>
  <si>
    <t>Interaction of RewP at age 9 with maternal depression</t>
  </si>
  <si>
    <t>reduced RewP to reward feedback predicted greater change in depressive symptoms, t(21) = −2.10, p &lt; 0.05, over and above baseline symptom severity and age (Fig. 3).</t>
  </si>
  <si>
    <t>OFCloss</t>
  </si>
  <si>
    <t>flip so that F matches sign of B</t>
  </si>
  <si>
    <t>OFCloss x Parental History</t>
  </si>
  <si>
    <t>treatment effect of parental risk, flip so that F matches sign of B</t>
  </si>
  <si>
    <t>Striatalloss</t>
  </si>
  <si>
    <t>p &gt; 0.05</t>
  </si>
  <si>
    <t>Contacted Dr. Mohanty on 1/23/20</t>
  </si>
  <si>
    <t>Striatalloss x Parental History</t>
  </si>
  <si>
    <t>treatment effect of parental risk</t>
  </si>
  <si>
    <t>Flip so that R matches beta of term</t>
  </si>
  <si>
    <t>#1384_6</t>
  </si>
  <si>
    <t>#1384_7</t>
  </si>
  <si>
    <t>#1384_8</t>
  </si>
  <si>
    <t>p &lt; 0.05</t>
  </si>
  <si>
    <t>a more attenuated T1 RewP was associated with greater reduction in depressive symptoms</t>
  </si>
  <si>
    <t>Separate group of subjects, T1 RewP is not associated with change in depressive symptoms</t>
  </si>
  <si>
    <t>main effect from model including two two-way interactions and a three-way interaction</t>
  </si>
  <si>
    <t>#4078_2</t>
  </si>
  <si>
    <t>RewP x ALEQ</t>
  </si>
  <si>
    <t>two-way interaction of RewP and baseline ALEQ</t>
  </si>
  <si>
    <t>#4078_3</t>
  </si>
  <si>
    <t>RewP x PSQI</t>
  </si>
  <si>
    <t>two-way interaction of RewP and baseline PSQI</t>
  </si>
  <si>
    <t>#4078_4</t>
  </si>
  <si>
    <t>RewP x PSQI x ALEQ</t>
  </si>
  <si>
    <t>Three way interaction, treatment effect of stressful life events and sleep</t>
  </si>
  <si>
    <t>p &gt; 0.19</t>
  </si>
  <si>
    <t>odds ratio</t>
  </si>
  <si>
    <t>However, baseline Pleasantresid did predict remission from depression</t>
  </si>
  <si>
    <t>Win</t>
  </si>
  <si>
    <t>Check groups</t>
  </si>
  <si>
    <t>Baseline response to Win positively predicted the change in MDD core scores from baseline to follow-up</t>
  </si>
  <si>
    <t>mean RPE activation in R putamen</t>
  </si>
  <si>
    <t>Closest region to significantly predicting activity pleasantness</t>
  </si>
  <si>
    <t>mean RPE activation in R putamen interaction with Reward anticipation at t-1 in predicting activity pleasantness at time t</t>
  </si>
  <si>
    <t xml:space="preserve">In other words, the association between reward anticipation (squared) at time t-1 and activity pleasantness at time t (on average 90 min later) depended on how well brain activity followed the model-derived RPE signal, with an increased association between these time-lagged ESM variables for higher brain RPE-related activity levels. </t>
  </si>
  <si>
    <t>predicts the quadratic relationship between reward anticipation at time t-1 and activity</t>
  </si>
  <si>
    <t>connectivity composite for gains and loses</t>
  </si>
  <si>
    <t>Fchange</t>
  </si>
  <si>
    <t>The closer the pattern of pre-treatment caudate–dACC connectivity was to the controls’ pattern, the larger was the improvement in symptoms.</t>
  </si>
  <si>
    <t xml:space="preserve">change in r when adding connectivity </t>
  </si>
  <si>
    <t>Longitudinal analyses showed that reduced ventral striatum response to anticipation of reward at baseline predicted higher ADRS scores two-year later, even when controlling for functional impairment at baseline, gender, age, handedness, puberty status, and scanning site</t>
  </si>
  <si>
    <t>There are odds ratio effects that are stronger, but the correlation with symptom severity is closer to the findings from other papers</t>
  </si>
  <si>
    <t>calculated t based on p and df</t>
  </si>
  <si>
    <t>Reward anticipation</t>
  </si>
  <si>
    <t>less caudate activation (14 voxels [0, 18, 3]; df = 37, t = 3.23, pFDR = .004) during Reward Anticipation compared to baseline related to greater increases in depressive symptoms from time 1 to time 2</t>
  </si>
  <si>
    <t>used fdr correction, sign on t should be flipped</t>
  </si>
  <si>
    <t>No significant findings for pre-puberty group, r-squared extracted from figure 2</t>
  </si>
  <si>
    <t>costly donation</t>
  </si>
  <si>
    <t>heightened ventral striatum activity to eudaimonic rewards corresponds with lower depression symptoms over time</t>
  </si>
  <si>
    <t>Coefficient from multiple regression including other pure reward decision and risky reward activity from a BART</t>
  </si>
  <si>
    <t>Beta</t>
  </si>
  <si>
    <t>FN to gain</t>
  </si>
  <si>
    <t>p &lt; 0.01</t>
  </si>
  <si>
    <t>Flips so sign of f matches sign of B</t>
  </si>
  <si>
    <t>monetary gain - neutral</t>
  </si>
  <si>
    <t>correlation between principal eigen values for the cluster found in the pSTS/TPJ region</t>
  </si>
  <si>
    <t>social high positive - neutral</t>
  </si>
  <si>
    <t>peak of cluster of 153 voxels</t>
  </si>
  <si>
    <t>correlation between principal eigen values for the cluster found in the pSTS/TPJ region and mean emotional closeness</t>
  </si>
  <si>
    <t>social high positive - neutral interaction with emotional closeness</t>
  </si>
  <si>
    <t>The positive association between emotional closeness and concurrent positive affect was unexpectedly greater among individuals who demonstrated lower right pSTS/TPJ response to social reward than those who demonstrated higher right pSTS/TPJ response (see Fig. 4).</t>
  </si>
  <si>
    <t>#17123_4</t>
  </si>
  <si>
    <t>As expected, emotional closeness predicted future peak happiness (see Table 2), and right pSTS/TPJ response to social reward moderated this association (see Fig. 4).</t>
  </si>
  <si>
    <t>pSTS/TPJ contrast to social reward predicts the relationship between emotional closeness and subsequent peak happiness</t>
  </si>
  <si>
    <t>negatively associated with treatment response</t>
  </si>
  <si>
    <t>Value included in supplemental with permissive thresholds</t>
  </si>
  <si>
    <t>Using the TaskNet for Neurosynth for reward anticipation, activation in left rostral anterior cingulate (−2, 32, 16, Z = 3.40, p &lt; .0003, k = 20, BA 24) was inversely correlated with treatment response in MDD after adjustment (with -fwhm (k &gt; 20), but not after acf adjustment for multiple comparisons).</t>
  </si>
  <si>
    <t>reward anticipation</t>
  </si>
  <si>
    <t xml:space="preserve">negative association </t>
  </si>
  <si>
    <t>Also tried a quick partial correlation accounting for age 20 BDI score and, again, nothing (r=-0.08 for anticipation, r=-0.01 for win).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</si>
</sst>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
    <numFmt numFmtId="165" formatCode="m\,\ d"/>
  </numFmts>
  <fonts count="21">
    <font>
      <sz val="10"/>
      <color rgb="FF000000"/>
      <name val="Arial"/>
    </font>
    <font>
      <sz val="10"/>
      <color theme="1"/>
      <name val="Arial"/>
      <family val="2"/>
    </font>
    <font>
      <sz val="12"/>
      <color rgb="FF000000"/>
      <name val="Calibri"/>
      <family val="2"/>
    </font>
    <font>
      <b/>
      <sz val="10"/>
      <color theme="1"/>
      <name val="Arial"/>
      <family val="2"/>
    </font>
    <font>
      <sz val="12"/>
      <color rgb="FF000000"/>
      <name val="Docs-Calibri"/>
    </font>
    <font>
      <sz val="10"/>
      <color rgb="FF000000"/>
      <name val="Arial"/>
      <family val="2"/>
    </font>
    <font>
      <sz val="12"/>
      <color theme="1"/>
      <name val="Arial"/>
      <family val="2"/>
    </font>
    <font>
      <sz val="12"/>
      <color rgb="FF2A2A2A"/>
      <name val="Roboto"/>
    </font>
    <font>
      <sz val="13"/>
      <color theme="1"/>
      <name val="Arial"/>
      <family val="2"/>
    </font>
    <font>
      <u/>
      <sz val="10"/>
      <color rgb="FF0000FF"/>
      <name val="Arial"/>
      <family val="2"/>
    </font>
    <font>
      <sz val="10"/>
      <color rgb="FF000000"/>
      <name val="Roboto"/>
    </font>
    <font>
      <sz val="9"/>
      <color rgb="FF333333"/>
      <name val="Arial"/>
      <family val="2"/>
    </font>
    <font>
      <sz val="12"/>
      <color rgb="FF333333"/>
      <name val="-apple-system"/>
    </font>
    <font>
      <sz val="12"/>
      <color rgb="FF333333"/>
      <name val="Roboto"/>
    </font>
    <font>
      <sz val="10"/>
      <color rgb="FF2E2E2E"/>
      <name val="Arial"/>
      <family val="2"/>
    </font>
    <font>
      <sz val="9"/>
      <color rgb="FF000000"/>
      <name val="Arial"/>
      <family val="2"/>
    </font>
    <font>
      <sz val="12"/>
      <color rgb="FF1C1D1E"/>
      <name val="Arial"/>
      <family val="2"/>
    </font>
    <font>
      <u/>
      <sz val="11"/>
      <color rgb="FF292B2C"/>
      <name val="Roboto"/>
    </font>
    <font>
      <sz val="11"/>
      <color theme="1"/>
      <name val="Arial"/>
      <family val="2"/>
    </font>
    <font>
      <sz val="14"/>
      <color rgb="FF2E2E2E"/>
      <name val="NexusSerif"/>
    </font>
    <font>
      <sz val="11"/>
      <color rgb="FF000000"/>
      <name val="Calibri"/>
      <family val="2"/>
    </font>
  </fonts>
  <fills count="5">
    <fill>
      <patternFill patternType="none"/>
    </fill>
    <fill>
      <patternFill patternType="gray125"/>
    </fill>
    <fill>
      <patternFill patternType="solid">
        <fgColor rgb="FFFFFFFF"/>
        <bgColor rgb="FFFFFFFF"/>
      </patternFill>
    </fill>
    <fill>
      <patternFill patternType="solid">
        <fgColor rgb="FFEEEEEE"/>
        <bgColor rgb="FFEEEEEE"/>
      </patternFill>
    </fill>
    <fill>
      <patternFill patternType="solid">
        <fgColor rgb="FFFCFCFC"/>
        <bgColor rgb="FFFCFCFC"/>
      </patternFill>
    </fill>
  </fills>
  <borders count="2">
    <border>
      <left/>
      <right/>
      <top/>
      <bottom/>
      <diagonal/>
    </border>
    <border>
      <left/>
      <right/>
      <top/>
      <bottom/>
      <diagonal/>
    </border>
  </borders>
  <cellStyleXfs count="1">
    <xf numFmtId="0" fontId="0" fillId="0" borderId="0"/>
  </cellStyleXfs>
  <cellXfs count="41">
    <xf numFmtId="0" fontId="0" fillId="0" borderId="0" xfId="0" applyFont="1" applyAlignment="1"/>
    <xf numFmtId="0" fontId="1" fillId="0" borderId="0" xfId="0" applyFont="1" applyAlignment="1"/>
    <xf numFmtId="0" fontId="2" fillId="0" borderId="0" xfId="0" applyFont="1" applyAlignment="1"/>
    <xf numFmtId="0" fontId="3" fillId="0" borderId="0" xfId="0" applyFont="1" applyAlignment="1">
      <alignment horizontal="center"/>
    </xf>
    <xf numFmtId="0" fontId="1" fillId="0" borderId="0" xfId="0" applyFont="1"/>
    <xf numFmtId="0" fontId="2" fillId="0" borderId="0" xfId="0" applyFont="1" applyAlignment="1">
      <alignment horizontal="right"/>
    </xf>
    <xf numFmtId="0" fontId="4" fillId="2" borderId="0" xfId="0" applyFont="1" applyFill="1" applyAlignment="1">
      <alignment horizontal="left"/>
    </xf>
    <xf numFmtId="0" fontId="2" fillId="0" borderId="0" xfId="0" applyFont="1" applyAlignment="1"/>
    <xf numFmtId="0" fontId="5" fillId="2" borderId="0" xfId="0" applyFont="1" applyFill="1" applyAlignment="1">
      <alignment horizontal="left"/>
    </xf>
    <xf numFmtId="164" fontId="1" fillId="0" borderId="0" xfId="0" applyNumberFormat="1" applyFont="1" applyAlignment="1"/>
    <xf numFmtId="0" fontId="1" fillId="0" borderId="0" xfId="0" applyFont="1" applyAlignment="1"/>
    <xf numFmtId="0" fontId="7" fillId="2" borderId="0" xfId="0" applyFont="1" applyFill="1" applyAlignment="1"/>
    <xf numFmtId="0" fontId="8" fillId="0" borderId="0" xfId="0" applyFont="1" applyAlignment="1"/>
    <xf numFmtId="0" fontId="9" fillId="0" borderId="0" xfId="0" applyFont="1" applyAlignment="1"/>
    <xf numFmtId="0" fontId="10" fillId="2" borderId="0" xfId="0" applyFont="1" applyFill="1" applyAlignment="1"/>
    <xf numFmtId="0" fontId="2" fillId="0" borderId="0" xfId="0" applyFont="1" applyAlignment="1"/>
    <xf numFmtId="0" fontId="2" fillId="0" borderId="0" xfId="0" applyFont="1" applyAlignment="1"/>
    <xf numFmtId="0" fontId="2" fillId="0" borderId="0" xfId="0" applyFont="1" applyAlignment="1"/>
    <xf numFmtId="0" fontId="1" fillId="0" borderId="0" xfId="0" applyFont="1" applyAlignment="1"/>
    <xf numFmtId="0" fontId="11" fillId="3" borderId="0" xfId="0" applyFont="1" applyFill="1" applyAlignment="1">
      <alignment horizontal="left"/>
    </xf>
    <xf numFmtId="0" fontId="6" fillId="0" borderId="0" xfId="0" applyFont="1" applyAlignment="1"/>
    <xf numFmtId="165" fontId="1" fillId="0" borderId="0" xfId="0" applyNumberFormat="1" applyFont="1" applyAlignment="1"/>
    <xf numFmtId="0" fontId="1" fillId="0" borderId="0" xfId="0" applyFont="1" applyAlignment="1"/>
    <xf numFmtId="0" fontId="2" fillId="0" borderId="0" xfId="0" applyFont="1" applyAlignment="1">
      <alignment horizontal="right"/>
    </xf>
    <xf numFmtId="0" fontId="1" fillId="0" borderId="0" xfId="0" applyFont="1" applyAlignment="1"/>
    <xf numFmtId="0" fontId="1" fillId="0" borderId="0" xfId="0" applyFont="1" applyAlignment="1">
      <alignment horizontal="right"/>
    </xf>
    <xf numFmtId="0" fontId="2" fillId="0" borderId="0" xfId="0" applyFont="1" applyAlignment="1">
      <alignment horizontal="right"/>
    </xf>
    <xf numFmtId="0" fontId="1" fillId="0" borderId="0" xfId="0" applyFont="1" applyAlignment="1">
      <alignment horizontal="right"/>
    </xf>
    <xf numFmtId="0" fontId="1" fillId="0" borderId="1" xfId="0" applyFont="1" applyBorder="1" applyAlignment="1"/>
    <xf numFmtId="0" fontId="12" fillId="4" borderId="0" xfId="0" applyFont="1" applyFill="1" applyAlignment="1">
      <alignment horizontal="left"/>
    </xf>
    <xf numFmtId="0" fontId="1" fillId="0" borderId="1" xfId="0" applyFont="1" applyBorder="1" applyAlignment="1"/>
    <xf numFmtId="0" fontId="1" fillId="0" borderId="1" xfId="0" applyFont="1" applyBorder="1" applyAlignment="1"/>
    <xf numFmtId="0" fontId="13" fillId="2" borderId="0" xfId="0" applyFont="1" applyFill="1" applyAlignment="1"/>
    <xf numFmtId="0" fontId="14" fillId="0" borderId="0" xfId="0" applyFont="1" applyAlignment="1"/>
    <xf numFmtId="0" fontId="15" fillId="0" borderId="0" xfId="0" applyFont="1" applyAlignment="1"/>
    <xf numFmtId="0" fontId="16" fillId="2" borderId="0" xfId="0" applyFont="1" applyFill="1" applyAlignment="1"/>
    <xf numFmtId="0" fontId="17" fillId="2" borderId="0" xfId="0" applyFont="1" applyFill="1" applyAlignment="1"/>
    <xf numFmtId="0" fontId="18" fillId="0" borderId="0" xfId="0" applyFont="1" applyAlignment="1"/>
    <xf numFmtId="0" fontId="19" fillId="0" borderId="0" xfId="0" applyFont="1" applyAlignment="1"/>
    <xf numFmtId="0" fontId="20" fillId="0" borderId="0" xfId="0" applyFont="1" applyAlignment="1"/>
    <xf numFmtId="0" fontId="5" fillId="0" borderId="0" xfId="0" applyFont="1" applyAlignme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3" Type="http://schemas.openxmlformats.org/officeDocument/2006/relationships/hyperlink" Target="https://www.trialregister.nl/trial/3662" TargetMode="External"/><Relationship Id="rId2" Type="http://schemas.openxmlformats.org/officeDocument/2006/relationships/hyperlink" Target="https://clinicaltrials.gov/ct2/show/study/NCT01903447" TargetMode="External"/><Relationship Id="rId1" Type="http://schemas.openxmlformats.org/officeDocument/2006/relationships/hyperlink" Target="https://clinicaltrials.gov/ct2/show/study/NCT01903447" TargetMode="External"/><Relationship Id="rId6" Type="http://schemas.openxmlformats.org/officeDocument/2006/relationships/hyperlink" Target="https://clinicaltrials.gov/ct2/show/NCT02076425" TargetMode="External"/><Relationship Id="rId5" Type="http://schemas.openxmlformats.org/officeDocument/2006/relationships/hyperlink" Target="https://clinicaltrials.gov/ct2/show/NCT02076425" TargetMode="External"/><Relationship Id="rId4" Type="http://schemas.openxmlformats.org/officeDocument/2006/relationships/hyperlink" Target="https://www.trialregister.nl/trial/3662"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liebertpub.com/doi/full/10.1089/cap.2018.0172?url_ver=Z39.88-2003&amp;rfr_id=ori:rid:crossref.org&amp;rfr_dat=cr_pub%3dpubmed" TargetMode="External"/><Relationship Id="rId1" Type="http://schemas.openxmlformats.org/officeDocument/2006/relationships/hyperlink" Target="https://www.liebertpub.com/doi/full/10.1089/cap.2018.0172?url_ver=Z39.88-2003&amp;rfr_id=ori:rid:crossref.org&amp;rfr_dat=cr_pub%3dpubme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24"/>
  <sheetViews>
    <sheetView workbookViewId="0">
      <pane xSplit="1" ySplit="1" topLeftCell="B2" activePane="bottomRight" state="frozen"/>
      <selection pane="topRight" activeCell="B1" sqref="B1"/>
      <selection pane="bottomLeft" activeCell="A2" sqref="A2"/>
      <selection pane="bottomRight" activeCell="C5" sqref="C5"/>
    </sheetView>
  </sheetViews>
  <sheetFormatPr baseColWidth="10" defaultColWidth="14.5" defaultRowHeight="15.75" customHeight="1"/>
  <cols>
    <col min="2" max="3" width="22.5" customWidth="1"/>
    <col min="4" max="4" width="77.5" customWidth="1"/>
  </cols>
  <sheetData>
    <row r="1" spans="1:7" ht="16">
      <c r="A1" s="1" t="s">
        <v>0</v>
      </c>
      <c r="B1" s="2" t="s">
        <v>25</v>
      </c>
      <c r="C1" s="2" t="s">
        <v>26</v>
      </c>
      <c r="D1" s="2" t="s">
        <v>27</v>
      </c>
      <c r="E1" s="2" t="s">
        <v>28</v>
      </c>
      <c r="F1" s="1" t="s">
        <v>29</v>
      </c>
    </row>
    <row r="2" spans="1:7" ht="16">
      <c r="A2" s="2" t="s">
        <v>16</v>
      </c>
      <c r="B2" s="2" t="s">
        <v>30</v>
      </c>
      <c r="C2" s="2" t="s">
        <v>31</v>
      </c>
      <c r="D2" s="2" t="s">
        <v>32</v>
      </c>
      <c r="E2" s="2" t="s">
        <v>33</v>
      </c>
      <c r="F2" s="1">
        <v>1</v>
      </c>
    </row>
    <row r="3" spans="1:7" ht="16">
      <c r="A3" s="2" t="s">
        <v>35</v>
      </c>
      <c r="B3" s="2" t="s">
        <v>77</v>
      </c>
      <c r="C3" s="2" t="s">
        <v>86</v>
      </c>
      <c r="D3" s="2" t="s">
        <v>87</v>
      </c>
      <c r="E3" s="2" t="s">
        <v>33</v>
      </c>
      <c r="F3" s="1">
        <v>1</v>
      </c>
    </row>
    <row r="4" spans="1:7" ht="16">
      <c r="A4" s="2" t="s">
        <v>95</v>
      </c>
      <c r="B4" s="2" t="s">
        <v>96</v>
      </c>
      <c r="C4" s="2" t="s">
        <v>102</v>
      </c>
      <c r="D4" s="2" t="s">
        <v>103</v>
      </c>
      <c r="E4" s="2" t="s">
        <v>33</v>
      </c>
      <c r="F4" s="1">
        <v>1</v>
      </c>
      <c r="G4" s="1" t="s">
        <v>108</v>
      </c>
    </row>
    <row r="5" spans="1:7" ht="16">
      <c r="A5" s="2" t="s">
        <v>75</v>
      </c>
      <c r="B5" s="2" t="s">
        <v>104</v>
      </c>
      <c r="C5" s="2" t="s">
        <v>111</v>
      </c>
      <c r="D5" s="2" t="s">
        <v>113</v>
      </c>
      <c r="E5" s="2" t="s">
        <v>33</v>
      </c>
      <c r="F5" s="1">
        <v>1</v>
      </c>
    </row>
    <row r="6" spans="1:7" ht="16">
      <c r="A6" s="2" t="s">
        <v>109</v>
      </c>
      <c r="B6" s="2" t="s">
        <v>110</v>
      </c>
      <c r="C6" s="2" t="s">
        <v>123</v>
      </c>
      <c r="D6" s="2" t="s">
        <v>125</v>
      </c>
      <c r="E6" s="2" t="s">
        <v>33</v>
      </c>
      <c r="F6" s="1">
        <v>1</v>
      </c>
    </row>
    <row r="7" spans="1:7" ht="16">
      <c r="A7" s="2" t="s">
        <v>119</v>
      </c>
      <c r="B7" s="2" t="s">
        <v>120</v>
      </c>
      <c r="C7" s="2" t="s">
        <v>134</v>
      </c>
      <c r="D7" s="2" t="s">
        <v>135</v>
      </c>
      <c r="E7" s="2" t="s">
        <v>33</v>
      </c>
      <c r="F7" s="1">
        <v>1</v>
      </c>
    </row>
    <row r="8" spans="1:7" ht="16">
      <c r="A8" s="2" t="s">
        <v>141</v>
      </c>
      <c r="B8" s="2" t="s">
        <v>142</v>
      </c>
      <c r="C8" s="2" t="s">
        <v>152</v>
      </c>
      <c r="D8" s="2" t="s">
        <v>153</v>
      </c>
      <c r="E8" s="2" t="s">
        <v>89</v>
      </c>
      <c r="F8" s="1">
        <v>1</v>
      </c>
    </row>
    <row r="9" spans="1:7" ht="16">
      <c r="A9" s="2" t="s">
        <v>146</v>
      </c>
      <c r="B9" s="2" t="s">
        <v>147</v>
      </c>
      <c r="C9" s="2" t="s">
        <v>159</v>
      </c>
      <c r="D9" s="2" t="s">
        <v>161</v>
      </c>
      <c r="E9" s="2" t="s">
        <v>89</v>
      </c>
      <c r="F9" s="1">
        <v>1</v>
      </c>
    </row>
    <row r="10" spans="1:7" ht="16">
      <c r="A10" s="2" t="s">
        <v>156</v>
      </c>
      <c r="B10" s="2" t="s">
        <v>158</v>
      </c>
      <c r="C10" s="2" t="s">
        <v>167</v>
      </c>
      <c r="D10" s="2" t="s">
        <v>168</v>
      </c>
      <c r="E10" s="2" t="s">
        <v>33</v>
      </c>
      <c r="F10" s="1">
        <v>1</v>
      </c>
    </row>
    <row r="11" spans="1:7" ht="16">
      <c r="A11" s="2" t="s">
        <v>164</v>
      </c>
      <c r="B11" s="2" t="s">
        <v>165</v>
      </c>
      <c r="C11" s="2" t="s">
        <v>182</v>
      </c>
      <c r="D11" s="2" t="s">
        <v>183</v>
      </c>
      <c r="E11" s="2" t="s">
        <v>89</v>
      </c>
      <c r="F11" s="1">
        <v>1</v>
      </c>
    </row>
    <row r="12" spans="1:7" ht="16">
      <c r="A12" s="2" t="s">
        <v>173</v>
      </c>
      <c r="B12" s="2" t="s">
        <v>174</v>
      </c>
      <c r="C12" s="2" t="s">
        <v>189</v>
      </c>
      <c r="D12" s="2" t="s">
        <v>192</v>
      </c>
      <c r="E12" s="7" t="s">
        <v>89</v>
      </c>
      <c r="F12" s="1">
        <v>1</v>
      </c>
    </row>
    <row r="13" spans="1:7" ht="16">
      <c r="A13" s="2" t="s">
        <v>178</v>
      </c>
      <c r="B13" s="2" t="s">
        <v>180</v>
      </c>
      <c r="C13" s="2" t="s">
        <v>199</v>
      </c>
      <c r="D13" s="2" t="s">
        <v>200</v>
      </c>
      <c r="E13" s="2" t="s">
        <v>33</v>
      </c>
      <c r="F13" s="1">
        <v>1</v>
      </c>
    </row>
    <row r="14" spans="1:7" ht="16">
      <c r="A14" s="2" t="s">
        <v>196</v>
      </c>
      <c r="B14" s="2" t="s">
        <v>204</v>
      </c>
      <c r="C14" s="2" t="s">
        <v>205</v>
      </c>
      <c r="D14" s="2" t="s">
        <v>206</v>
      </c>
      <c r="E14" s="2" t="s">
        <v>89</v>
      </c>
      <c r="F14" s="1">
        <v>1</v>
      </c>
    </row>
    <row r="15" spans="1:7" ht="16">
      <c r="A15" s="2" t="s">
        <v>208</v>
      </c>
      <c r="B15" s="2" t="s">
        <v>209</v>
      </c>
      <c r="C15" s="2" t="s">
        <v>215</v>
      </c>
      <c r="D15" s="2" t="s">
        <v>217</v>
      </c>
      <c r="E15" s="2" t="s">
        <v>89</v>
      </c>
      <c r="F15" s="1">
        <v>1</v>
      </c>
    </row>
    <row r="16" spans="1:7" ht="16">
      <c r="A16" s="2" t="s">
        <v>218</v>
      </c>
      <c r="B16" s="2" t="s">
        <v>219</v>
      </c>
      <c r="C16" s="2" t="s">
        <v>227</v>
      </c>
      <c r="D16" s="2" t="s">
        <v>228</v>
      </c>
      <c r="E16" s="2" t="s">
        <v>89</v>
      </c>
      <c r="F16" s="1">
        <v>1</v>
      </c>
    </row>
    <row r="17" spans="1:7" ht="16">
      <c r="A17" s="2" t="s">
        <v>229</v>
      </c>
      <c r="B17" s="2" t="s">
        <v>230</v>
      </c>
      <c r="C17" s="2" t="s">
        <v>231</v>
      </c>
      <c r="D17" s="2" t="s">
        <v>232</v>
      </c>
      <c r="E17" s="2" t="s">
        <v>33</v>
      </c>
      <c r="F17" s="1">
        <v>1</v>
      </c>
      <c r="G17" s="1" t="s">
        <v>108</v>
      </c>
    </row>
    <row r="18" spans="1:7" ht="16">
      <c r="A18" s="5" t="s">
        <v>236</v>
      </c>
      <c r="B18" s="2" t="s">
        <v>237</v>
      </c>
      <c r="C18" s="2" t="s">
        <v>238</v>
      </c>
      <c r="D18" s="2" t="s">
        <v>239</v>
      </c>
      <c r="E18" s="2" t="s">
        <v>33</v>
      </c>
      <c r="F18" s="1">
        <v>1</v>
      </c>
    </row>
    <row r="19" spans="1:7" ht="16">
      <c r="A19" s="5" t="s">
        <v>252</v>
      </c>
      <c r="B19" s="2" t="s">
        <v>254</v>
      </c>
      <c r="C19" s="2" t="s">
        <v>255</v>
      </c>
      <c r="D19" s="2" t="s">
        <v>256</v>
      </c>
      <c r="E19" s="2" t="s">
        <v>33</v>
      </c>
      <c r="F19" s="1">
        <v>1</v>
      </c>
    </row>
    <row r="20" spans="1:7" ht="16">
      <c r="A20" s="5" t="s">
        <v>260</v>
      </c>
      <c r="B20" s="2" t="s">
        <v>261</v>
      </c>
      <c r="C20" s="2" t="s">
        <v>262</v>
      </c>
      <c r="D20" s="2" t="s">
        <v>264</v>
      </c>
      <c r="E20" s="2" t="s">
        <v>33</v>
      </c>
      <c r="F20" s="1">
        <v>1</v>
      </c>
    </row>
    <row r="21" spans="1:7" ht="16">
      <c r="A21" s="5" t="s">
        <v>270</v>
      </c>
      <c r="B21" s="2" t="s">
        <v>272</v>
      </c>
      <c r="C21" s="2" t="s">
        <v>274</v>
      </c>
      <c r="D21" s="2" t="s">
        <v>276</v>
      </c>
      <c r="E21" s="2" t="s">
        <v>33</v>
      </c>
      <c r="F21" s="1">
        <v>1</v>
      </c>
    </row>
    <row r="22" spans="1:7" ht="16">
      <c r="A22" s="5" t="s">
        <v>293</v>
      </c>
      <c r="B22" s="2" t="s">
        <v>295</v>
      </c>
      <c r="C22" s="2" t="s">
        <v>296</v>
      </c>
      <c r="D22" s="2" t="s">
        <v>298</v>
      </c>
      <c r="E22" s="2" t="s">
        <v>89</v>
      </c>
      <c r="F22" s="1">
        <v>1</v>
      </c>
    </row>
    <row r="23" spans="1:7" ht="16">
      <c r="A23" s="1" t="s">
        <v>311</v>
      </c>
      <c r="B23" s="1" t="s">
        <v>313</v>
      </c>
      <c r="C23" s="11" t="s">
        <v>315</v>
      </c>
      <c r="D23" s="10" t="s">
        <v>322</v>
      </c>
      <c r="E23" s="1" t="s">
        <v>33</v>
      </c>
      <c r="F23" s="1">
        <v>1</v>
      </c>
    </row>
    <row r="24" spans="1:7" ht="17">
      <c r="A24" s="1" t="s">
        <v>326</v>
      </c>
      <c r="B24" s="1" t="s">
        <v>327</v>
      </c>
      <c r="C24" s="12" t="s">
        <v>328</v>
      </c>
      <c r="D24" s="10" t="s">
        <v>329</v>
      </c>
      <c r="E24" s="1" t="s">
        <v>33</v>
      </c>
      <c r="F24" s="1">
        <v>1</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Q52"/>
  <sheetViews>
    <sheetView workbookViewId="0">
      <pane xSplit="2" ySplit="1" topLeftCell="C2" activePane="bottomRight" state="frozen"/>
      <selection pane="topRight" activeCell="C1" sqref="C1"/>
      <selection pane="bottomLeft" activeCell="A2" sqref="A2"/>
      <selection pane="bottomRight" activeCell="A47" sqref="A47:XFD47"/>
    </sheetView>
  </sheetViews>
  <sheetFormatPr baseColWidth="10" defaultColWidth="14.5" defaultRowHeight="15.75" customHeight="1"/>
  <cols>
    <col min="1" max="2" width="8.5" customWidth="1"/>
  </cols>
  <sheetData>
    <row r="1" spans="1:16"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row>
    <row r="2" spans="1:16" ht="16">
      <c r="A2" s="2" t="s">
        <v>16</v>
      </c>
      <c r="B2" s="1" t="s">
        <v>17</v>
      </c>
      <c r="C2" s="1" t="s">
        <v>18</v>
      </c>
      <c r="E2" s="1" t="s">
        <v>19</v>
      </c>
      <c r="H2" s="1">
        <v>110</v>
      </c>
      <c r="I2" s="1">
        <v>73</v>
      </c>
      <c r="J2" s="1"/>
      <c r="K2" s="1">
        <v>0</v>
      </c>
      <c r="L2" s="1">
        <v>36.840000000000003</v>
      </c>
      <c r="M2" s="1">
        <v>13.17</v>
      </c>
      <c r="O2" s="1" t="s">
        <v>20</v>
      </c>
      <c r="P2" s="1" t="s">
        <v>21</v>
      </c>
    </row>
    <row r="3" spans="1:16" ht="16">
      <c r="A3" s="2" t="s">
        <v>16</v>
      </c>
      <c r="B3" s="1" t="s">
        <v>22</v>
      </c>
      <c r="C3" s="1" t="s">
        <v>18</v>
      </c>
      <c r="E3" s="1" t="s">
        <v>19</v>
      </c>
      <c r="H3" s="1">
        <v>112</v>
      </c>
      <c r="I3" s="1">
        <v>61</v>
      </c>
      <c r="J3" s="1"/>
      <c r="K3" s="1">
        <v>0</v>
      </c>
      <c r="L3" s="1">
        <v>36.94</v>
      </c>
      <c r="M3" s="1">
        <v>12.35</v>
      </c>
      <c r="O3" s="1" t="s">
        <v>20</v>
      </c>
      <c r="P3" s="1" t="s">
        <v>23</v>
      </c>
    </row>
    <row r="4" spans="1:16" ht="16">
      <c r="A4" s="2" t="s">
        <v>16</v>
      </c>
      <c r="B4" s="1" t="s">
        <v>24</v>
      </c>
      <c r="C4" s="1" t="s">
        <v>18</v>
      </c>
      <c r="E4" s="1" t="s">
        <v>19</v>
      </c>
      <c r="H4" s="1">
        <f>H2+H3</f>
        <v>222</v>
      </c>
      <c r="I4" s="1">
        <f>((I2/100 * H2) + (I3/100 *H3)) / H4 * 100</f>
        <v>66.945945945945951</v>
      </c>
      <c r="J4" s="1"/>
      <c r="K4" s="1">
        <v>0</v>
      </c>
      <c r="L4" s="1">
        <v>36.89</v>
      </c>
      <c r="M4" s="1">
        <v>12.79</v>
      </c>
      <c r="O4" s="1" t="s">
        <v>20</v>
      </c>
      <c r="P4" s="1" t="s">
        <v>34</v>
      </c>
    </row>
    <row r="5" spans="1:16" ht="16">
      <c r="A5" s="2" t="s">
        <v>35</v>
      </c>
      <c r="B5" s="1" t="s">
        <v>36</v>
      </c>
      <c r="C5" s="1" t="s">
        <v>37</v>
      </c>
      <c r="D5" s="1" t="s">
        <v>38</v>
      </c>
      <c r="E5" s="1" t="s">
        <v>39</v>
      </c>
      <c r="H5" s="1">
        <v>20</v>
      </c>
      <c r="L5" s="1">
        <v>14.1</v>
      </c>
      <c r="M5" s="1">
        <v>2.39</v>
      </c>
    </row>
    <row r="6" spans="1:16" ht="16">
      <c r="A6" s="2" t="s">
        <v>35</v>
      </c>
      <c r="B6" s="1" t="s">
        <v>40</v>
      </c>
      <c r="C6" s="1" t="s">
        <v>41</v>
      </c>
      <c r="D6" s="1" t="s">
        <v>38</v>
      </c>
      <c r="E6" s="1" t="s">
        <v>42</v>
      </c>
      <c r="H6" s="1">
        <v>21</v>
      </c>
      <c r="L6" s="1">
        <v>13.9</v>
      </c>
      <c r="M6" s="1">
        <v>2.2799999999999998</v>
      </c>
    </row>
    <row r="7" spans="1:16" ht="16">
      <c r="A7" s="2" t="s">
        <v>35</v>
      </c>
      <c r="B7" s="1" t="s">
        <v>43</v>
      </c>
      <c r="C7" s="1" t="s">
        <v>44</v>
      </c>
      <c r="D7" s="1" t="s">
        <v>45</v>
      </c>
      <c r="H7" s="1">
        <v>55</v>
      </c>
      <c r="L7" s="1">
        <v>13.7</v>
      </c>
      <c r="M7" s="1">
        <v>1.9</v>
      </c>
    </row>
    <row r="8" spans="1:16" ht="16">
      <c r="A8" s="2" t="s">
        <v>35</v>
      </c>
      <c r="B8" s="1" t="s">
        <v>47</v>
      </c>
      <c r="C8" s="1" t="s">
        <v>44</v>
      </c>
      <c r="D8" s="1" t="s">
        <v>49</v>
      </c>
      <c r="H8" s="1">
        <f>H5+H6</f>
        <v>41</v>
      </c>
      <c r="I8" s="4">
        <f>19/41 * 100</f>
        <v>46.341463414634148</v>
      </c>
      <c r="K8" s="4">
        <f>6/41 * 100</f>
        <v>14.634146341463413</v>
      </c>
      <c r="L8" s="1">
        <v>14</v>
      </c>
      <c r="M8" s="1">
        <v>2.2999999999999998</v>
      </c>
    </row>
    <row r="9" spans="1:16" ht="16">
      <c r="A9" s="6" t="s">
        <v>75</v>
      </c>
      <c r="B9" s="1" t="s">
        <v>78</v>
      </c>
      <c r="C9" s="1" t="s">
        <v>18</v>
      </c>
      <c r="E9" s="1" t="s">
        <v>81</v>
      </c>
      <c r="F9" s="1" t="s">
        <v>82</v>
      </c>
      <c r="G9" s="1" t="s">
        <v>84</v>
      </c>
      <c r="H9" s="1">
        <v>38</v>
      </c>
      <c r="I9" s="4">
        <f>(38 - 11) / 38 * 100</f>
        <v>71.05263157894737</v>
      </c>
      <c r="J9" s="1"/>
      <c r="K9" s="1">
        <v>0</v>
      </c>
      <c r="L9" s="1">
        <v>33</v>
      </c>
      <c r="M9" s="1">
        <v>7.1</v>
      </c>
      <c r="O9" s="1" t="s">
        <v>93</v>
      </c>
      <c r="P9" s="1" t="s">
        <v>94</v>
      </c>
    </row>
    <row r="10" spans="1:16" ht="16">
      <c r="A10" s="6" t="s">
        <v>75</v>
      </c>
      <c r="B10" s="1" t="s">
        <v>99</v>
      </c>
      <c r="C10" s="1" t="s">
        <v>69</v>
      </c>
      <c r="F10" s="1" t="s">
        <v>82</v>
      </c>
      <c r="G10" s="1" t="s">
        <v>101</v>
      </c>
      <c r="H10" s="1">
        <v>20</v>
      </c>
      <c r="I10" s="4">
        <f>(20-6) / 20 * 100</f>
        <v>70</v>
      </c>
      <c r="J10" s="1"/>
      <c r="K10" s="1">
        <v>0</v>
      </c>
      <c r="L10" s="1">
        <v>31</v>
      </c>
      <c r="M10" s="1">
        <v>8.8000000000000007</v>
      </c>
    </row>
    <row r="11" spans="1:16" ht="16">
      <c r="A11" s="2" t="s">
        <v>109</v>
      </c>
      <c r="B11" s="1" t="s">
        <v>112</v>
      </c>
      <c r="C11" s="1" t="s">
        <v>44</v>
      </c>
      <c r="D11" s="1" t="s">
        <v>114</v>
      </c>
      <c r="H11" s="1">
        <v>44</v>
      </c>
    </row>
    <row r="12" spans="1:16" ht="16">
      <c r="A12" s="2" t="s">
        <v>109</v>
      </c>
      <c r="B12" s="1" t="s">
        <v>117</v>
      </c>
      <c r="C12" s="1" t="s">
        <v>44</v>
      </c>
      <c r="D12" s="1" t="s">
        <v>118</v>
      </c>
      <c r="H12" s="1">
        <v>46</v>
      </c>
    </row>
    <row r="13" spans="1:16" ht="16">
      <c r="A13" s="2" t="s">
        <v>109</v>
      </c>
      <c r="B13" s="1" t="s">
        <v>121</v>
      </c>
      <c r="C13" s="1" t="s">
        <v>37</v>
      </c>
      <c r="D13" s="1" t="s">
        <v>124</v>
      </c>
      <c r="F13" s="1" t="s">
        <v>126</v>
      </c>
      <c r="H13" s="1">
        <v>43</v>
      </c>
    </row>
    <row r="14" spans="1:16" ht="16">
      <c r="A14" s="2" t="s">
        <v>109</v>
      </c>
      <c r="B14" s="1" t="s">
        <v>129</v>
      </c>
      <c r="C14" s="1" t="s">
        <v>37</v>
      </c>
      <c r="D14" s="1" t="s">
        <v>130</v>
      </c>
      <c r="F14" s="1" t="s">
        <v>126</v>
      </c>
      <c r="H14" s="1">
        <v>64</v>
      </c>
    </row>
    <row r="15" spans="1:16" ht="16">
      <c r="A15" s="2" t="s">
        <v>109</v>
      </c>
      <c r="B15" s="1" t="s">
        <v>131</v>
      </c>
      <c r="C15" s="1" t="s">
        <v>37</v>
      </c>
      <c r="D15" s="1" t="s">
        <v>132</v>
      </c>
      <c r="F15" s="1" t="s">
        <v>126</v>
      </c>
      <c r="H15" s="1">
        <v>68</v>
      </c>
    </row>
    <row r="16" spans="1:16" ht="16">
      <c r="A16" s="2" t="s">
        <v>109</v>
      </c>
      <c r="B16" s="1" t="s">
        <v>136</v>
      </c>
      <c r="C16" s="1" t="s">
        <v>137</v>
      </c>
      <c r="D16" s="1" t="s">
        <v>138</v>
      </c>
      <c r="F16" s="1" t="s">
        <v>126</v>
      </c>
      <c r="H16" s="1">
        <v>54</v>
      </c>
    </row>
    <row r="17" spans="1:17" ht="16">
      <c r="A17" s="2" t="s">
        <v>109</v>
      </c>
      <c r="B17" s="1" t="s">
        <v>139</v>
      </c>
      <c r="C17" s="1" t="s">
        <v>44</v>
      </c>
      <c r="D17" s="1" t="s">
        <v>140</v>
      </c>
      <c r="H17" s="1">
        <v>262</v>
      </c>
      <c r="I17" s="4">
        <f>133/262 * 100</f>
        <v>50.763358778625957</v>
      </c>
      <c r="L17" s="1">
        <v>16.88</v>
      </c>
      <c r="M17" s="1">
        <v>0.6</v>
      </c>
      <c r="N17" s="1" t="s">
        <v>145</v>
      </c>
      <c r="Q17" s="1" t="s">
        <v>72</v>
      </c>
    </row>
    <row r="18" spans="1:17" ht="16">
      <c r="A18" s="2" t="s">
        <v>119</v>
      </c>
      <c r="B18" s="2" t="s">
        <v>122</v>
      </c>
      <c r="C18" s="1" t="s">
        <v>18</v>
      </c>
      <c r="E18" s="1" t="s">
        <v>149</v>
      </c>
      <c r="F18" s="1" t="s">
        <v>150</v>
      </c>
      <c r="G18" s="1">
        <v>14</v>
      </c>
      <c r="H18" s="1">
        <v>37</v>
      </c>
      <c r="I18" s="4">
        <f>18/H18 * 100</f>
        <v>48.648648648648653</v>
      </c>
      <c r="J18" s="1"/>
      <c r="K18" s="1">
        <v>0</v>
      </c>
      <c r="L18" s="1">
        <v>39.159999999999997</v>
      </c>
      <c r="M18" s="1">
        <v>12.91</v>
      </c>
      <c r="O18" s="1" t="s">
        <v>93</v>
      </c>
      <c r="P18" s="1" t="s">
        <v>155</v>
      </c>
    </row>
    <row r="19" spans="1:17" ht="16">
      <c r="A19" s="2" t="s">
        <v>119</v>
      </c>
      <c r="B19" s="2" t="s">
        <v>133</v>
      </c>
      <c r="C19" s="1" t="s">
        <v>44</v>
      </c>
      <c r="D19" s="1" t="s">
        <v>157</v>
      </c>
      <c r="H19" s="1">
        <v>19</v>
      </c>
      <c r="I19" s="4">
        <f>10/19 * 100</f>
        <v>52.631578947368418</v>
      </c>
      <c r="J19" s="1"/>
      <c r="K19" s="1">
        <v>0</v>
      </c>
      <c r="L19" s="1">
        <v>38.99</v>
      </c>
      <c r="M19" s="1">
        <v>12.03</v>
      </c>
      <c r="O19" s="1" t="s">
        <v>93</v>
      </c>
      <c r="P19" s="1" t="s">
        <v>155</v>
      </c>
    </row>
    <row r="20" spans="1:17" ht="16">
      <c r="A20" s="2" t="s">
        <v>119</v>
      </c>
      <c r="B20" s="2" t="s">
        <v>170</v>
      </c>
      <c r="C20" s="1" t="s">
        <v>44</v>
      </c>
      <c r="D20" s="1" t="s">
        <v>172</v>
      </c>
      <c r="H20" s="1">
        <v>18</v>
      </c>
      <c r="I20" s="4">
        <f>8/18 * 100</f>
        <v>44.444444444444443</v>
      </c>
      <c r="J20" s="1"/>
      <c r="K20" s="1">
        <v>0</v>
      </c>
      <c r="L20" s="1">
        <v>39.340000000000003</v>
      </c>
      <c r="M20" s="1">
        <v>13.43</v>
      </c>
      <c r="O20" s="1" t="s">
        <v>93</v>
      </c>
      <c r="P20" s="1" t="s">
        <v>155</v>
      </c>
    </row>
    <row r="21" spans="1:17" ht="16">
      <c r="A21" s="2" t="s">
        <v>119</v>
      </c>
      <c r="B21" s="2" t="s">
        <v>177</v>
      </c>
      <c r="C21" s="1" t="s">
        <v>44</v>
      </c>
      <c r="D21" s="1" t="s">
        <v>179</v>
      </c>
      <c r="H21" s="1">
        <v>7</v>
      </c>
      <c r="I21" s="4">
        <f>3/7 * 100</f>
        <v>42.857142857142854</v>
      </c>
      <c r="J21" s="1"/>
      <c r="K21" s="1">
        <v>0</v>
      </c>
      <c r="L21" s="1">
        <v>45.35</v>
      </c>
      <c r="M21" s="1">
        <v>9.99</v>
      </c>
      <c r="O21" s="1" t="s">
        <v>93</v>
      </c>
      <c r="P21" s="1" t="s">
        <v>155</v>
      </c>
    </row>
    <row r="22" spans="1:17" ht="16">
      <c r="A22" s="2" t="s">
        <v>141</v>
      </c>
      <c r="B22" s="2" t="s">
        <v>143</v>
      </c>
      <c r="C22" s="1" t="s">
        <v>69</v>
      </c>
      <c r="E22" s="1" t="s">
        <v>188</v>
      </c>
      <c r="F22" s="1" t="s">
        <v>191</v>
      </c>
      <c r="H22" s="1">
        <v>467</v>
      </c>
      <c r="I22" s="1">
        <v>100</v>
      </c>
      <c r="J22" s="1"/>
      <c r="K22" s="1">
        <v>0</v>
      </c>
      <c r="L22" s="1">
        <v>14.39</v>
      </c>
      <c r="M22" s="1">
        <v>0.63</v>
      </c>
    </row>
    <row r="23" spans="1:17" ht="16">
      <c r="A23" s="2" t="s">
        <v>146</v>
      </c>
      <c r="B23" s="2" t="s">
        <v>148</v>
      </c>
      <c r="C23" s="1" t="s">
        <v>69</v>
      </c>
      <c r="E23" s="1" t="s">
        <v>194</v>
      </c>
      <c r="H23" s="1">
        <v>25</v>
      </c>
      <c r="I23" s="4">
        <f>12/25 * 100</f>
        <v>48</v>
      </c>
      <c r="J23" s="1"/>
      <c r="K23" s="1">
        <v>0</v>
      </c>
      <c r="L23" s="1">
        <v>18.920000000000002</v>
      </c>
      <c r="M23" s="1">
        <v>0.17</v>
      </c>
      <c r="N23" s="1" t="s">
        <v>207</v>
      </c>
    </row>
    <row r="24" spans="1:17" ht="16">
      <c r="A24" s="2" t="s">
        <v>156</v>
      </c>
      <c r="B24" s="2" t="s">
        <v>211</v>
      </c>
      <c r="C24" s="1" t="s">
        <v>44</v>
      </c>
      <c r="D24" s="1" t="s">
        <v>212</v>
      </c>
      <c r="H24" s="1">
        <v>120</v>
      </c>
      <c r="I24" s="1">
        <v>64</v>
      </c>
      <c r="J24" s="1"/>
      <c r="K24" s="1">
        <v>0</v>
      </c>
      <c r="L24" s="1">
        <v>19.8</v>
      </c>
      <c r="N24" s="1" t="s">
        <v>214</v>
      </c>
      <c r="Q24" s="1" t="s">
        <v>216</v>
      </c>
    </row>
    <row r="25" spans="1:17" ht="16">
      <c r="A25" s="2" t="s">
        <v>156</v>
      </c>
      <c r="B25" s="2" t="s">
        <v>160</v>
      </c>
      <c r="C25" s="1" t="s">
        <v>44</v>
      </c>
      <c r="D25" s="1" t="s">
        <v>212</v>
      </c>
      <c r="H25" s="1">
        <v>91</v>
      </c>
      <c r="I25" s="1">
        <v>68</v>
      </c>
      <c r="J25" s="1"/>
      <c r="K25" s="1">
        <v>0</v>
      </c>
      <c r="L25" s="1">
        <v>19.850000000000001</v>
      </c>
      <c r="N25" s="1" t="s">
        <v>214</v>
      </c>
      <c r="Q25" s="1" t="s">
        <v>222</v>
      </c>
    </row>
    <row r="26" spans="1:17" ht="16">
      <c r="A26" s="2" t="s">
        <v>164</v>
      </c>
      <c r="B26" s="2" t="s">
        <v>166</v>
      </c>
      <c r="C26" s="1" t="s">
        <v>44</v>
      </c>
      <c r="D26" s="8" t="s">
        <v>223</v>
      </c>
      <c r="H26" s="1">
        <v>369</v>
      </c>
      <c r="I26" s="1">
        <v>43.9</v>
      </c>
      <c r="L26" s="1">
        <v>9</v>
      </c>
      <c r="P26" s="1" t="s">
        <v>224</v>
      </c>
      <c r="Q26" s="1" t="s">
        <v>225</v>
      </c>
    </row>
    <row r="27" spans="1:17" ht="16">
      <c r="A27" s="2" t="s">
        <v>173</v>
      </c>
      <c r="B27" s="2" t="s">
        <v>175</v>
      </c>
      <c r="C27" s="1" t="s">
        <v>44</v>
      </c>
      <c r="D27" s="1" t="s">
        <v>226</v>
      </c>
      <c r="H27" s="1">
        <v>16</v>
      </c>
      <c r="I27" s="4">
        <f>100-56.3</f>
        <v>43.7</v>
      </c>
      <c r="J27" s="1"/>
      <c r="K27" s="1">
        <v>0</v>
      </c>
      <c r="L27" s="1">
        <v>11.63</v>
      </c>
      <c r="M27" s="1">
        <v>4.29</v>
      </c>
      <c r="O27" s="1" t="s">
        <v>93</v>
      </c>
      <c r="P27" s="1" t="s">
        <v>233</v>
      </c>
      <c r="Q27" s="1" t="s">
        <v>234</v>
      </c>
    </row>
    <row r="28" spans="1:17" ht="16">
      <c r="A28" s="2" t="s">
        <v>173</v>
      </c>
      <c r="B28" s="2" t="s">
        <v>235</v>
      </c>
      <c r="C28" s="1" t="s">
        <v>44</v>
      </c>
      <c r="D28" s="1" t="s">
        <v>226</v>
      </c>
      <c r="H28" s="1">
        <v>11</v>
      </c>
      <c r="I28" s="4">
        <f>100-63.6</f>
        <v>36.4</v>
      </c>
      <c r="J28" s="1"/>
      <c r="K28" s="1">
        <v>0</v>
      </c>
      <c r="L28" s="1">
        <v>15.18</v>
      </c>
      <c r="M28" s="1">
        <v>2.6</v>
      </c>
      <c r="O28" s="1" t="s">
        <v>20</v>
      </c>
      <c r="P28" s="1" t="s">
        <v>21</v>
      </c>
    </row>
    <row r="29" spans="1:17" ht="16">
      <c r="A29" s="2" t="s">
        <v>173</v>
      </c>
      <c r="B29" s="2" t="s">
        <v>240</v>
      </c>
      <c r="C29" s="1" t="s">
        <v>44</v>
      </c>
      <c r="D29" s="1" t="s">
        <v>226</v>
      </c>
      <c r="H29" s="1">
        <v>27</v>
      </c>
      <c r="I29" s="4">
        <f>100-59.3</f>
        <v>40.700000000000003</v>
      </c>
      <c r="J29" s="1"/>
      <c r="K29" s="1">
        <v>0</v>
      </c>
      <c r="L29" s="1">
        <v>13.07</v>
      </c>
      <c r="M29" s="1">
        <v>4.05</v>
      </c>
      <c r="N29" s="9">
        <v>44031</v>
      </c>
      <c r="O29" s="1" t="s">
        <v>247</v>
      </c>
      <c r="P29" s="1" t="s">
        <v>248</v>
      </c>
    </row>
    <row r="30" spans="1:17" ht="15.75" customHeight="1">
      <c r="A30" s="1" t="s">
        <v>178</v>
      </c>
      <c r="B30" s="1" t="s">
        <v>181</v>
      </c>
      <c r="C30" s="1" t="s">
        <v>44</v>
      </c>
      <c r="D30" s="1" t="s">
        <v>250</v>
      </c>
      <c r="E30" s="1" t="s">
        <v>251</v>
      </c>
      <c r="H30" s="1">
        <v>261</v>
      </c>
      <c r="I30" s="1">
        <v>100</v>
      </c>
      <c r="J30" s="1"/>
      <c r="K30" s="1">
        <v>0</v>
      </c>
      <c r="L30" s="4">
        <f>15 + 3/12</f>
        <v>15.25</v>
      </c>
      <c r="M30" s="4">
        <f>7/12</f>
        <v>0.58333333333333337</v>
      </c>
      <c r="Q30" s="1" t="s">
        <v>266</v>
      </c>
    </row>
    <row r="31" spans="1:17" ht="15.75" customHeight="1">
      <c r="A31" s="1" t="s">
        <v>178</v>
      </c>
      <c r="B31" s="1" t="s">
        <v>185</v>
      </c>
      <c r="C31" s="1" t="s">
        <v>37</v>
      </c>
      <c r="E31" s="1" t="s">
        <v>267</v>
      </c>
      <c r="H31" s="1">
        <v>49</v>
      </c>
      <c r="I31" s="1">
        <v>100</v>
      </c>
      <c r="J31" s="1"/>
      <c r="K31" s="1">
        <v>0</v>
      </c>
      <c r="N31" s="1" t="s">
        <v>271</v>
      </c>
    </row>
    <row r="32" spans="1:17" ht="15.75" customHeight="1">
      <c r="A32" s="1" t="s">
        <v>178</v>
      </c>
      <c r="B32" s="1" t="s">
        <v>193</v>
      </c>
      <c r="C32" s="1" t="s">
        <v>137</v>
      </c>
      <c r="E32" s="1" t="s">
        <v>277</v>
      </c>
      <c r="H32" s="1">
        <v>180</v>
      </c>
      <c r="I32" s="1">
        <v>100</v>
      </c>
      <c r="J32" s="1"/>
      <c r="K32" s="1">
        <v>0</v>
      </c>
      <c r="N32" s="1" t="s">
        <v>271</v>
      </c>
    </row>
    <row r="33" spans="1:17" ht="16">
      <c r="A33" s="2" t="s">
        <v>196</v>
      </c>
      <c r="B33" s="2" t="s">
        <v>198</v>
      </c>
      <c r="C33" s="1" t="s">
        <v>44</v>
      </c>
      <c r="D33" s="1" t="s">
        <v>279</v>
      </c>
      <c r="E33" s="1" t="s">
        <v>280</v>
      </c>
      <c r="H33" s="1">
        <v>34</v>
      </c>
      <c r="I33" s="1">
        <v>73.5</v>
      </c>
      <c r="J33" s="1"/>
      <c r="K33" s="1">
        <v>0</v>
      </c>
      <c r="L33" s="1">
        <v>28.68</v>
      </c>
      <c r="M33" s="1">
        <v>8.9</v>
      </c>
      <c r="O33" s="1" t="s">
        <v>93</v>
      </c>
      <c r="P33" s="1" t="s">
        <v>233</v>
      </c>
    </row>
    <row r="34" spans="1:17" ht="16">
      <c r="A34" s="2" t="s">
        <v>196</v>
      </c>
      <c r="B34" s="2" t="s">
        <v>202</v>
      </c>
      <c r="C34" s="1" t="s">
        <v>44</v>
      </c>
      <c r="D34" s="1" t="s">
        <v>279</v>
      </c>
      <c r="E34" s="1" t="s">
        <v>280</v>
      </c>
      <c r="H34" s="1">
        <v>29</v>
      </c>
      <c r="I34" s="1">
        <v>75.900000000000006</v>
      </c>
      <c r="J34" s="1"/>
      <c r="K34" s="1">
        <v>0</v>
      </c>
      <c r="L34" s="1">
        <v>24.85</v>
      </c>
      <c r="M34" s="1">
        <v>8.09</v>
      </c>
      <c r="O34" s="1" t="s">
        <v>20</v>
      </c>
      <c r="P34" s="1" t="s">
        <v>21</v>
      </c>
    </row>
    <row r="35" spans="1:17" ht="16">
      <c r="A35" s="2" t="s">
        <v>208</v>
      </c>
      <c r="B35" s="2" t="s">
        <v>210</v>
      </c>
      <c r="C35" s="8" t="s">
        <v>223</v>
      </c>
      <c r="H35" s="1">
        <v>183</v>
      </c>
      <c r="I35" s="1">
        <v>100</v>
      </c>
      <c r="J35" s="1"/>
      <c r="K35" s="1">
        <v>0</v>
      </c>
      <c r="L35" s="1">
        <v>12.6</v>
      </c>
      <c r="M35" s="1">
        <v>1.7</v>
      </c>
      <c r="O35" s="1" t="s">
        <v>44</v>
      </c>
      <c r="P35" s="1" t="s">
        <v>282</v>
      </c>
    </row>
    <row r="36" spans="1:17" ht="16">
      <c r="A36" s="2" t="s">
        <v>218</v>
      </c>
      <c r="B36" s="2" t="s">
        <v>220</v>
      </c>
      <c r="C36" s="1" t="s">
        <v>18</v>
      </c>
      <c r="E36" s="1" t="s">
        <v>284</v>
      </c>
      <c r="H36" s="1">
        <v>60</v>
      </c>
      <c r="I36" s="4">
        <f>100-65</f>
        <v>35</v>
      </c>
      <c r="J36" s="1"/>
      <c r="K36" s="1">
        <v>0</v>
      </c>
      <c r="L36" s="1">
        <v>5.46</v>
      </c>
      <c r="M36" s="1">
        <v>0.84</v>
      </c>
      <c r="N36" s="1" t="s">
        <v>285</v>
      </c>
      <c r="O36" s="1" t="s">
        <v>93</v>
      </c>
      <c r="P36" s="1" t="s">
        <v>286</v>
      </c>
    </row>
    <row r="37" spans="1:17" ht="16">
      <c r="A37" s="2" t="s">
        <v>218</v>
      </c>
      <c r="B37" s="2" t="s">
        <v>241</v>
      </c>
      <c r="C37" s="1" t="s">
        <v>18</v>
      </c>
      <c r="E37" s="1" t="s">
        <v>284</v>
      </c>
      <c r="H37" s="1">
        <v>44</v>
      </c>
      <c r="I37" s="4">
        <f>100-64</f>
        <v>36</v>
      </c>
      <c r="J37" s="1"/>
      <c r="K37" s="1">
        <v>0</v>
      </c>
      <c r="L37" s="1">
        <v>5.64</v>
      </c>
      <c r="M37" s="1">
        <v>0.81</v>
      </c>
      <c r="N37" s="1" t="s">
        <v>285</v>
      </c>
      <c r="O37" s="1" t="s">
        <v>93</v>
      </c>
      <c r="P37" s="1" t="s">
        <v>286</v>
      </c>
    </row>
    <row r="38" spans="1:17" ht="16">
      <c r="A38" s="2" t="s">
        <v>229</v>
      </c>
      <c r="B38" s="2" t="s">
        <v>244</v>
      </c>
      <c r="C38" s="1" t="s">
        <v>44</v>
      </c>
      <c r="D38" s="1" t="s">
        <v>287</v>
      </c>
      <c r="E38" s="1" t="s">
        <v>288</v>
      </c>
      <c r="F38" s="1" t="s">
        <v>289</v>
      </c>
      <c r="G38" s="1">
        <v>10</v>
      </c>
      <c r="H38" s="1">
        <v>50</v>
      </c>
      <c r="I38" s="1">
        <v>82</v>
      </c>
      <c r="J38" s="1"/>
      <c r="K38" s="1">
        <v>0</v>
      </c>
      <c r="L38" s="1">
        <v>20.7</v>
      </c>
      <c r="M38" s="1">
        <v>2.2999999999999998</v>
      </c>
      <c r="N38" s="1" t="s">
        <v>290</v>
      </c>
    </row>
    <row r="39" spans="1:17" ht="16">
      <c r="A39" s="2" t="s">
        <v>229</v>
      </c>
      <c r="B39" s="2" t="s">
        <v>249</v>
      </c>
      <c r="C39" s="1" t="s">
        <v>44</v>
      </c>
      <c r="D39" s="1" t="s">
        <v>291</v>
      </c>
      <c r="E39" s="1" t="s">
        <v>292</v>
      </c>
      <c r="H39" s="1">
        <v>37</v>
      </c>
      <c r="I39" s="1">
        <v>84</v>
      </c>
      <c r="J39" s="1"/>
      <c r="K39" s="1">
        <v>0</v>
      </c>
      <c r="L39" s="1">
        <v>21.1</v>
      </c>
      <c r="M39" s="1">
        <v>1.7</v>
      </c>
      <c r="N39" s="1" t="s">
        <v>207</v>
      </c>
    </row>
    <row r="40" spans="1:17" ht="16">
      <c r="A40" s="2" t="s">
        <v>229</v>
      </c>
      <c r="B40" s="2" t="s">
        <v>294</v>
      </c>
      <c r="C40" s="1" t="s">
        <v>44</v>
      </c>
      <c r="D40" s="1" t="s">
        <v>297</v>
      </c>
      <c r="H40" s="1">
        <v>87</v>
      </c>
      <c r="I40" s="4">
        <f>72/87 * 100</f>
        <v>82.758620689655174</v>
      </c>
      <c r="J40" s="1"/>
      <c r="K40" s="1">
        <v>0</v>
      </c>
      <c r="L40" s="1">
        <v>20.9</v>
      </c>
      <c r="M40" s="1">
        <v>2.1</v>
      </c>
      <c r="N40" s="1" t="s">
        <v>290</v>
      </c>
      <c r="P40" s="1" t="s">
        <v>299</v>
      </c>
    </row>
    <row r="41" spans="1:17" ht="16">
      <c r="A41" s="5" t="s">
        <v>236</v>
      </c>
      <c r="B41" s="5" t="s">
        <v>253</v>
      </c>
      <c r="C41" s="1" t="s">
        <v>18</v>
      </c>
      <c r="D41" s="1" t="s">
        <v>300</v>
      </c>
      <c r="E41" s="1" t="s">
        <v>301</v>
      </c>
      <c r="F41" s="1" t="s">
        <v>302</v>
      </c>
      <c r="G41" s="1">
        <v>16</v>
      </c>
      <c r="H41" s="1">
        <v>14</v>
      </c>
      <c r="J41" s="1" t="s">
        <v>303</v>
      </c>
      <c r="K41" s="1">
        <v>0</v>
      </c>
      <c r="N41" s="1" t="s">
        <v>304</v>
      </c>
      <c r="O41" s="1" t="s">
        <v>20</v>
      </c>
      <c r="P41" s="1" t="s">
        <v>305</v>
      </c>
      <c r="Q41" s="1" t="s">
        <v>306</v>
      </c>
    </row>
    <row r="42" spans="1:17" ht="16">
      <c r="A42" s="5" t="s">
        <v>252</v>
      </c>
      <c r="B42" s="5" t="s">
        <v>259</v>
      </c>
      <c r="C42" s="8" t="s">
        <v>223</v>
      </c>
      <c r="H42" s="1">
        <v>915</v>
      </c>
      <c r="I42" s="1">
        <v>56.07</v>
      </c>
      <c r="J42" s="1"/>
      <c r="K42" s="1">
        <v>2.09</v>
      </c>
      <c r="L42" s="1">
        <v>14.4</v>
      </c>
      <c r="N42" s="1">
        <v>14</v>
      </c>
      <c r="Q42" s="1" t="s">
        <v>307</v>
      </c>
    </row>
    <row r="43" spans="1:17" ht="16">
      <c r="A43" s="5" t="s">
        <v>260</v>
      </c>
      <c r="B43" s="5" t="s">
        <v>281</v>
      </c>
      <c r="C43" s="1" t="s">
        <v>69</v>
      </c>
      <c r="E43" s="1" t="s">
        <v>308</v>
      </c>
      <c r="H43" s="1">
        <v>72</v>
      </c>
      <c r="I43" s="4">
        <f>40/72 * 100</f>
        <v>55.555555555555557</v>
      </c>
      <c r="J43" s="1"/>
      <c r="K43" s="1">
        <v>0</v>
      </c>
      <c r="N43" s="9">
        <v>44148</v>
      </c>
    </row>
    <row r="44" spans="1:17" ht="16">
      <c r="A44" s="5" t="s">
        <v>260</v>
      </c>
      <c r="B44" s="5" t="s">
        <v>269</v>
      </c>
      <c r="C44" s="1" t="s">
        <v>44</v>
      </c>
      <c r="D44" s="1" t="s">
        <v>309</v>
      </c>
      <c r="E44" s="1" t="s">
        <v>310</v>
      </c>
      <c r="H44" s="1">
        <v>23</v>
      </c>
      <c r="J44" s="1" t="s">
        <v>314</v>
      </c>
      <c r="K44" s="1">
        <v>0</v>
      </c>
      <c r="N44" s="1" t="s">
        <v>316</v>
      </c>
    </row>
    <row r="45" spans="1:17" ht="16">
      <c r="A45" s="5" t="s">
        <v>260</v>
      </c>
      <c r="B45" s="5" t="s">
        <v>318</v>
      </c>
      <c r="C45" s="1" t="s">
        <v>44</v>
      </c>
      <c r="D45" s="1" t="s">
        <v>320</v>
      </c>
      <c r="E45" s="1" t="s">
        <v>321</v>
      </c>
      <c r="H45" s="1">
        <v>40</v>
      </c>
      <c r="J45" s="1" t="s">
        <v>314</v>
      </c>
      <c r="K45" s="1">
        <v>0</v>
      </c>
      <c r="N45" s="1" t="s">
        <v>316</v>
      </c>
    </row>
    <row r="46" spans="1:17" ht="16">
      <c r="A46" s="5" t="s">
        <v>270</v>
      </c>
      <c r="B46" s="5" t="s">
        <v>312</v>
      </c>
      <c r="C46" s="8" t="s">
        <v>223</v>
      </c>
      <c r="H46" s="1">
        <v>39</v>
      </c>
      <c r="I46" s="4">
        <f>23/39 * 100</f>
        <v>58.974358974358978</v>
      </c>
      <c r="L46" s="1">
        <v>16.100000000000001</v>
      </c>
      <c r="Q46" s="1" t="s">
        <v>330</v>
      </c>
    </row>
    <row r="47" spans="1:17" ht="16">
      <c r="A47" s="5" t="s">
        <v>293</v>
      </c>
      <c r="B47" s="5" t="s">
        <v>323</v>
      </c>
      <c r="C47" s="1" t="s">
        <v>44</v>
      </c>
      <c r="D47" s="1" t="s">
        <v>332</v>
      </c>
      <c r="H47" s="1">
        <v>68</v>
      </c>
      <c r="I47" s="1">
        <v>100</v>
      </c>
      <c r="J47" s="1"/>
      <c r="K47" s="1">
        <v>0</v>
      </c>
      <c r="L47" s="4">
        <f>(17.76 -(21 / 12))</f>
        <v>16.010000000000002</v>
      </c>
    </row>
    <row r="48" spans="1:17" ht="16">
      <c r="A48" s="2" t="s">
        <v>95</v>
      </c>
      <c r="B48" s="2" t="s">
        <v>333</v>
      </c>
      <c r="C48" s="1" t="s">
        <v>69</v>
      </c>
      <c r="E48" s="1" t="s">
        <v>334</v>
      </c>
      <c r="H48" s="1">
        <v>34</v>
      </c>
      <c r="I48" s="1">
        <v>65</v>
      </c>
      <c r="J48" s="1"/>
      <c r="K48" s="1">
        <v>0</v>
      </c>
      <c r="L48" s="1">
        <v>16.3</v>
      </c>
      <c r="M48" s="1">
        <v>1.5</v>
      </c>
      <c r="N48" s="1" t="s">
        <v>335</v>
      </c>
    </row>
    <row r="49" spans="1:16" ht="15.75" customHeight="1">
      <c r="A49" s="1" t="s">
        <v>311</v>
      </c>
      <c r="B49" s="1" t="s">
        <v>331</v>
      </c>
      <c r="C49" s="1" t="s">
        <v>18</v>
      </c>
      <c r="E49" s="1" t="s">
        <v>336</v>
      </c>
      <c r="H49" s="1">
        <v>10</v>
      </c>
      <c r="I49" s="1">
        <v>50</v>
      </c>
      <c r="J49" s="1"/>
      <c r="K49" s="1">
        <v>0</v>
      </c>
      <c r="L49" s="1">
        <v>28.1</v>
      </c>
      <c r="M49" s="1">
        <v>9.86</v>
      </c>
      <c r="O49" s="1" t="s">
        <v>20</v>
      </c>
      <c r="P49" s="1" t="s">
        <v>337</v>
      </c>
    </row>
    <row r="50" spans="1:16" ht="15.75" customHeight="1">
      <c r="A50" s="1" t="s">
        <v>326</v>
      </c>
      <c r="B50" s="1" t="s">
        <v>338</v>
      </c>
      <c r="C50" s="1" t="s">
        <v>223</v>
      </c>
      <c r="H50" s="1">
        <v>93</v>
      </c>
      <c r="I50" s="1">
        <v>0</v>
      </c>
      <c r="L50" s="1">
        <v>20</v>
      </c>
    </row>
    <row r="52" spans="1:16" ht="15.75" customHeight="1">
      <c r="I52" s="1">
        <f>40/72</f>
        <v>0.55555555555555558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V34"/>
  <sheetViews>
    <sheetView workbookViewId="0"/>
  </sheetViews>
  <sheetFormatPr baseColWidth="10" defaultColWidth="14.5" defaultRowHeight="15.75" customHeight="1"/>
  <sheetData>
    <row r="1" spans="1:22" ht="15.75" customHeight="1">
      <c r="A1" s="3" t="s">
        <v>0</v>
      </c>
      <c r="B1" s="3" t="s">
        <v>25</v>
      </c>
      <c r="C1" s="3" t="s">
        <v>46</v>
      </c>
      <c r="D1" s="3" t="s">
        <v>7</v>
      </c>
      <c r="E1" s="1" t="s">
        <v>48</v>
      </c>
      <c r="F1" s="1" t="s">
        <v>50</v>
      </c>
      <c r="G1" s="1" t="s">
        <v>51</v>
      </c>
      <c r="H1" s="1" t="s">
        <v>52</v>
      </c>
      <c r="I1" s="1" t="s">
        <v>53</v>
      </c>
      <c r="J1" s="1" t="s">
        <v>54</v>
      </c>
      <c r="K1" s="1" t="s">
        <v>55</v>
      </c>
      <c r="L1" s="1" t="s">
        <v>56</v>
      </c>
      <c r="M1" s="1" t="s">
        <v>57</v>
      </c>
      <c r="N1" s="1" t="s">
        <v>58</v>
      </c>
      <c r="O1" s="1" t="s">
        <v>59</v>
      </c>
      <c r="P1" s="1" t="s">
        <v>60</v>
      </c>
      <c r="Q1" s="1" t="s">
        <v>61</v>
      </c>
      <c r="R1" s="1" t="s">
        <v>62</v>
      </c>
      <c r="S1" s="1" t="s">
        <v>63</v>
      </c>
      <c r="T1" s="1" t="s">
        <v>64</v>
      </c>
      <c r="U1" s="1" t="s">
        <v>65</v>
      </c>
      <c r="V1" s="1" t="s">
        <v>66</v>
      </c>
    </row>
    <row r="2" spans="1:22" ht="15.75" customHeight="1">
      <c r="A2" s="1" t="s">
        <v>16</v>
      </c>
      <c r="B2" s="1" t="s">
        <v>30</v>
      </c>
      <c r="C2" s="1" t="s">
        <v>22</v>
      </c>
      <c r="D2" s="1">
        <v>222</v>
      </c>
      <c r="E2" s="1">
        <v>2</v>
      </c>
      <c r="G2" s="1" t="s">
        <v>70</v>
      </c>
      <c r="I2" s="1">
        <v>0</v>
      </c>
      <c r="J2" s="1" t="s">
        <v>71</v>
      </c>
      <c r="K2" s="1">
        <v>2</v>
      </c>
      <c r="L2" s="1" t="s">
        <v>73</v>
      </c>
      <c r="M2" s="1" t="s">
        <v>70</v>
      </c>
      <c r="O2" s="1" t="s">
        <v>70</v>
      </c>
      <c r="Q2" s="1">
        <v>1</v>
      </c>
      <c r="R2" s="1" t="s">
        <v>74</v>
      </c>
      <c r="S2" s="1">
        <v>2</v>
      </c>
      <c r="U2" s="1">
        <v>2</v>
      </c>
    </row>
    <row r="3" spans="1:22" ht="15.75" customHeight="1">
      <c r="A3" s="1" t="s">
        <v>16</v>
      </c>
      <c r="B3" s="1" t="s">
        <v>30</v>
      </c>
      <c r="C3" s="1" t="s">
        <v>76</v>
      </c>
      <c r="D3" s="1">
        <v>222</v>
      </c>
      <c r="E3" s="1">
        <v>2</v>
      </c>
      <c r="G3" s="1" t="s">
        <v>70</v>
      </c>
      <c r="I3" s="1">
        <v>0</v>
      </c>
      <c r="J3" s="1" t="s">
        <v>71</v>
      </c>
      <c r="K3" s="1">
        <v>2</v>
      </c>
      <c r="L3" s="1" t="s">
        <v>73</v>
      </c>
      <c r="M3" s="1" t="s">
        <v>70</v>
      </c>
      <c r="O3" s="1" t="s">
        <v>70</v>
      </c>
      <c r="Q3" s="1">
        <v>1</v>
      </c>
      <c r="R3" s="1" t="s">
        <v>74</v>
      </c>
      <c r="S3" s="1">
        <v>2</v>
      </c>
      <c r="U3" s="1">
        <v>2</v>
      </c>
    </row>
    <row r="4" spans="1:22" ht="15.75" customHeight="1">
      <c r="A4" s="1" t="s">
        <v>35</v>
      </c>
      <c r="B4" s="1" t="s">
        <v>77</v>
      </c>
      <c r="C4" s="1" t="s">
        <v>36</v>
      </c>
      <c r="D4" s="1">
        <v>41</v>
      </c>
      <c r="E4" s="1">
        <v>1</v>
      </c>
      <c r="F4" s="1" t="s">
        <v>79</v>
      </c>
      <c r="G4" s="1">
        <v>1</v>
      </c>
      <c r="H4" s="1" t="s">
        <v>80</v>
      </c>
      <c r="I4" s="1">
        <v>1</v>
      </c>
      <c r="J4" s="1" t="s">
        <v>83</v>
      </c>
      <c r="K4" s="1">
        <v>0</v>
      </c>
      <c r="L4" s="1" t="s">
        <v>85</v>
      </c>
      <c r="M4" s="1" t="s">
        <v>70</v>
      </c>
      <c r="O4" s="1">
        <v>1</v>
      </c>
      <c r="P4" s="1" t="s">
        <v>88</v>
      </c>
      <c r="Q4" s="1">
        <v>2</v>
      </c>
      <c r="S4" s="1">
        <v>2</v>
      </c>
      <c r="U4" s="1">
        <v>2</v>
      </c>
    </row>
    <row r="5" spans="1:22" ht="15.75" customHeight="1">
      <c r="A5" s="1" t="s">
        <v>67</v>
      </c>
      <c r="B5" s="1" t="s">
        <v>90</v>
      </c>
      <c r="C5" s="1" t="s">
        <v>68</v>
      </c>
      <c r="D5" s="1">
        <v>369</v>
      </c>
      <c r="E5" s="1">
        <v>2</v>
      </c>
      <c r="G5" s="1" t="s">
        <v>70</v>
      </c>
      <c r="I5" s="1">
        <v>0</v>
      </c>
      <c r="J5" s="1" t="s">
        <v>91</v>
      </c>
      <c r="K5" s="1">
        <v>2</v>
      </c>
      <c r="L5" s="1" t="s">
        <v>92</v>
      </c>
      <c r="M5" s="1" t="s">
        <v>70</v>
      </c>
      <c r="O5" s="1" t="s">
        <v>70</v>
      </c>
      <c r="Q5" s="1">
        <v>2</v>
      </c>
      <c r="S5" s="1">
        <v>2</v>
      </c>
      <c r="U5" s="1">
        <v>2</v>
      </c>
    </row>
    <row r="6" spans="1:22" ht="15.75" customHeight="1">
      <c r="A6" s="1" t="s">
        <v>95</v>
      </c>
      <c r="B6" s="1" t="s">
        <v>96</v>
      </c>
      <c r="C6" s="1" t="s">
        <v>97</v>
      </c>
      <c r="D6" s="1">
        <v>34</v>
      </c>
      <c r="E6" s="1">
        <v>2</v>
      </c>
      <c r="G6" s="1" t="s">
        <v>70</v>
      </c>
      <c r="I6" s="1">
        <v>2</v>
      </c>
      <c r="J6" s="1" t="s">
        <v>98</v>
      </c>
      <c r="K6" s="1">
        <v>2</v>
      </c>
      <c r="L6" s="1" t="s">
        <v>100</v>
      </c>
      <c r="M6" s="1">
        <v>2</v>
      </c>
      <c r="O6" s="1" t="s">
        <v>70</v>
      </c>
      <c r="Q6" s="1">
        <v>2</v>
      </c>
      <c r="S6" s="1">
        <v>2</v>
      </c>
      <c r="U6" s="1">
        <v>2</v>
      </c>
    </row>
    <row r="7" spans="1:22" ht="15.75" customHeight="1">
      <c r="A7" s="1" t="s">
        <v>75</v>
      </c>
      <c r="B7" s="1" t="s">
        <v>104</v>
      </c>
      <c r="C7" s="1" t="s">
        <v>105</v>
      </c>
      <c r="D7" s="1">
        <v>38</v>
      </c>
      <c r="E7" s="1">
        <v>2</v>
      </c>
      <c r="G7" s="1" t="s">
        <v>70</v>
      </c>
      <c r="I7" s="1">
        <v>2</v>
      </c>
      <c r="J7" s="1" t="s">
        <v>106</v>
      </c>
      <c r="K7" s="1">
        <v>2</v>
      </c>
      <c r="L7" s="1" t="s">
        <v>107</v>
      </c>
      <c r="M7" s="1">
        <v>2</v>
      </c>
      <c r="O7" s="1" t="s">
        <v>70</v>
      </c>
      <c r="Q7" s="1">
        <v>2</v>
      </c>
      <c r="S7" s="1">
        <v>2</v>
      </c>
      <c r="U7" s="1">
        <v>2</v>
      </c>
    </row>
    <row r="8" spans="1:22" ht="15.75" customHeight="1">
      <c r="A8" s="1" t="s">
        <v>109</v>
      </c>
      <c r="B8" s="1" t="s">
        <v>110</v>
      </c>
      <c r="C8" s="1" t="s">
        <v>112</v>
      </c>
      <c r="D8" s="1">
        <v>262</v>
      </c>
      <c r="E8" s="1">
        <v>2</v>
      </c>
      <c r="G8" s="1" t="s">
        <v>70</v>
      </c>
      <c r="I8" s="1">
        <v>0</v>
      </c>
      <c r="J8" s="1" t="s">
        <v>115</v>
      </c>
      <c r="K8" s="1">
        <v>2</v>
      </c>
      <c r="L8" s="1" t="s">
        <v>116</v>
      </c>
      <c r="M8" s="1" t="s">
        <v>70</v>
      </c>
      <c r="O8" s="1" t="s">
        <v>70</v>
      </c>
      <c r="Q8" s="1">
        <v>2</v>
      </c>
      <c r="S8" s="1">
        <v>2</v>
      </c>
      <c r="U8" s="1">
        <v>2</v>
      </c>
    </row>
    <row r="9" spans="1:22" ht="15.75" customHeight="1">
      <c r="A9" s="1" t="s">
        <v>119</v>
      </c>
      <c r="B9" s="1" t="s">
        <v>120</v>
      </c>
      <c r="C9" s="1" t="s">
        <v>122</v>
      </c>
      <c r="D9" s="1">
        <v>37</v>
      </c>
      <c r="E9" s="1">
        <v>2</v>
      </c>
      <c r="F9" s="1" t="s">
        <v>127</v>
      </c>
      <c r="G9" s="1" t="s">
        <v>70</v>
      </c>
      <c r="I9" s="1">
        <v>2</v>
      </c>
      <c r="J9" s="1" t="s">
        <v>128</v>
      </c>
      <c r="K9" s="1">
        <v>2</v>
      </c>
      <c r="L9" s="1" t="s">
        <v>100</v>
      </c>
      <c r="M9" s="1">
        <v>2</v>
      </c>
      <c r="O9" s="1" t="s">
        <v>70</v>
      </c>
      <c r="Q9" s="1">
        <v>2</v>
      </c>
      <c r="S9" s="1">
        <v>2</v>
      </c>
      <c r="U9" s="1">
        <v>2</v>
      </c>
    </row>
    <row r="10" spans="1:22" ht="15.75" customHeight="1">
      <c r="A10" s="1" t="s">
        <v>119</v>
      </c>
      <c r="B10" s="1" t="s">
        <v>120</v>
      </c>
      <c r="C10" s="1" t="s">
        <v>133</v>
      </c>
      <c r="D10" s="1">
        <v>37</v>
      </c>
      <c r="E10" s="1">
        <v>2</v>
      </c>
      <c r="F10" s="1" t="s">
        <v>127</v>
      </c>
      <c r="G10" s="1" t="s">
        <v>70</v>
      </c>
      <c r="I10" s="1">
        <v>2</v>
      </c>
      <c r="J10" s="1" t="s">
        <v>128</v>
      </c>
      <c r="K10" s="1">
        <v>2</v>
      </c>
      <c r="L10" s="1" t="s">
        <v>100</v>
      </c>
      <c r="M10" s="1">
        <v>2</v>
      </c>
      <c r="O10" s="1" t="s">
        <v>70</v>
      </c>
      <c r="Q10" s="1">
        <v>2</v>
      </c>
      <c r="S10" s="1">
        <v>2</v>
      </c>
      <c r="U10" s="1">
        <v>2</v>
      </c>
    </row>
    <row r="11" spans="1:22" ht="15.75" customHeight="1">
      <c r="A11" s="1" t="s">
        <v>141</v>
      </c>
      <c r="B11" s="1" t="s">
        <v>142</v>
      </c>
      <c r="C11" s="1" t="s">
        <v>143</v>
      </c>
      <c r="D11" s="1">
        <v>467</v>
      </c>
      <c r="E11" s="1">
        <v>2</v>
      </c>
      <c r="G11" s="1" t="s">
        <v>70</v>
      </c>
      <c r="I11" s="1">
        <v>0</v>
      </c>
      <c r="J11" s="1" t="s">
        <v>144</v>
      </c>
      <c r="K11" s="1">
        <v>2</v>
      </c>
      <c r="L11" s="1" t="s">
        <v>116</v>
      </c>
      <c r="M11" s="1" t="s">
        <v>70</v>
      </c>
      <c r="O11" s="1" t="s">
        <v>70</v>
      </c>
      <c r="Q11" s="1">
        <v>2</v>
      </c>
      <c r="S11" s="1">
        <v>2</v>
      </c>
      <c r="U11" s="1">
        <v>2</v>
      </c>
    </row>
    <row r="12" spans="1:22" ht="15.75" customHeight="1">
      <c r="A12" s="1" t="s">
        <v>146</v>
      </c>
      <c r="B12" s="1" t="s">
        <v>147</v>
      </c>
      <c r="C12" s="1" t="s">
        <v>148</v>
      </c>
      <c r="D12" s="1">
        <v>25</v>
      </c>
      <c r="E12" s="1">
        <v>2</v>
      </c>
      <c r="G12" s="1" t="s">
        <v>70</v>
      </c>
      <c r="I12" s="1">
        <v>2</v>
      </c>
      <c r="J12" s="1" t="s">
        <v>151</v>
      </c>
      <c r="K12" s="1">
        <v>2</v>
      </c>
      <c r="L12" s="1" t="s">
        <v>92</v>
      </c>
      <c r="M12" s="1" t="s">
        <v>70</v>
      </c>
      <c r="O12" s="1" t="s">
        <v>70</v>
      </c>
      <c r="Q12" s="1">
        <v>2</v>
      </c>
      <c r="S12" s="1">
        <v>2</v>
      </c>
      <c r="U12" s="1">
        <v>2</v>
      </c>
    </row>
    <row r="13" spans="1:22" ht="15.75" customHeight="1">
      <c r="A13" s="1" t="s">
        <v>146</v>
      </c>
      <c r="B13" s="1" t="s">
        <v>147</v>
      </c>
      <c r="C13" s="1" t="s">
        <v>154</v>
      </c>
      <c r="D13" s="1">
        <v>25</v>
      </c>
      <c r="E13" s="1">
        <v>2</v>
      </c>
      <c r="G13" s="1" t="s">
        <v>70</v>
      </c>
      <c r="I13" s="1">
        <v>2</v>
      </c>
      <c r="J13" s="1" t="s">
        <v>151</v>
      </c>
      <c r="K13" s="1">
        <v>2</v>
      </c>
      <c r="L13" s="1" t="s">
        <v>92</v>
      </c>
      <c r="M13" s="1" t="s">
        <v>70</v>
      </c>
      <c r="O13" s="1" t="s">
        <v>70</v>
      </c>
      <c r="Q13" s="1">
        <v>2</v>
      </c>
      <c r="S13" s="1">
        <v>2</v>
      </c>
      <c r="U13" s="1">
        <v>2</v>
      </c>
    </row>
    <row r="14" spans="1:22" ht="15.75" customHeight="1">
      <c r="A14" s="1" t="s">
        <v>156</v>
      </c>
      <c r="B14" s="1" t="s">
        <v>158</v>
      </c>
      <c r="C14" s="1" t="s">
        <v>160</v>
      </c>
      <c r="D14" s="1">
        <v>91</v>
      </c>
      <c r="E14" s="1">
        <v>2</v>
      </c>
      <c r="G14" s="1" t="s">
        <v>70</v>
      </c>
      <c r="I14" s="1">
        <v>1</v>
      </c>
      <c r="J14" s="1" t="s">
        <v>162</v>
      </c>
      <c r="K14" s="1">
        <v>2</v>
      </c>
      <c r="L14" s="1" t="s">
        <v>163</v>
      </c>
      <c r="M14" s="1" t="s">
        <v>70</v>
      </c>
      <c r="O14" s="1" t="s">
        <v>70</v>
      </c>
      <c r="Q14" s="1">
        <v>2</v>
      </c>
      <c r="S14" s="1">
        <v>2</v>
      </c>
      <c r="U14" s="1">
        <v>2</v>
      </c>
    </row>
    <row r="15" spans="1:22" ht="15.75" customHeight="1">
      <c r="A15" s="1" t="s">
        <v>164</v>
      </c>
      <c r="B15" s="1" t="s">
        <v>165</v>
      </c>
      <c r="C15" s="1" t="s">
        <v>166</v>
      </c>
      <c r="D15" s="1">
        <v>369</v>
      </c>
      <c r="E15" s="1">
        <v>2</v>
      </c>
      <c r="G15" s="1" t="s">
        <v>70</v>
      </c>
      <c r="I15" s="1">
        <v>0</v>
      </c>
      <c r="J15" s="1" t="s">
        <v>169</v>
      </c>
      <c r="K15" s="1">
        <v>2</v>
      </c>
      <c r="L15" s="1" t="s">
        <v>171</v>
      </c>
      <c r="M15" s="1" t="s">
        <v>70</v>
      </c>
      <c r="O15" s="1" t="s">
        <v>70</v>
      </c>
      <c r="Q15" s="1">
        <v>2</v>
      </c>
      <c r="S15" s="1">
        <v>2</v>
      </c>
      <c r="U15" s="1">
        <v>2</v>
      </c>
    </row>
    <row r="16" spans="1:22" ht="15.75" customHeight="1">
      <c r="A16" s="1" t="s">
        <v>173</v>
      </c>
      <c r="B16" s="1" t="s">
        <v>174</v>
      </c>
      <c r="C16" s="1" t="s">
        <v>175</v>
      </c>
      <c r="D16" s="1">
        <v>27</v>
      </c>
      <c r="E16" s="1">
        <v>2</v>
      </c>
      <c r="G16" s="1" t="s">
        <v>70</v>
      </c>
      <c r="I16" s="1">
        <v>2</v>
      </c>
      <c r="J16" s="1" t="s">
        <v>176</v>
      </c>
      <c r="K16" s="1">
        <v>2</v>
      </c>
      <c r="L16" s="1" t="s">
        <v>92</v>
      </c>
      <c r="M16" s="1" t="s">
        <v>70</v>
      </c>
      <c r="O16" s="1" t="s">
        <v>70</v>
      </c>
      <c r="Q16" s="1">
        <v>2</v>
      </c>
      <c r="S16" s="1">
        <v>2</v>
      </c>
      <c r="U16" s="1">
        <v>2</v>
      </c>
    </row>
    <row r="17" spans="1:21" ht="15.75" customHeight="1">
      <c r="A17" s="1" t="s">
        <v>178</v>
      </c>
      <c r="B17" s="1" t="s">
        <v>180</v>
      </c>
      <c r="C17" s="1" t="s">
        <v>181</v>
      </c>
      <c r="D17" s="1">
        <v>261</v>
      </c>
      <c r="E17" s="1">
        <v>2</v>
      </c>
      <c r="G17" s="1" t="s">
        <v>70</v>
      </c>
      <c r="I17" s="1">
        <v>0</v>
      </c>
      <c r="J17" s="1" t="s">
        <v>184</v>
      </c>
      <c r="K17" s="1">
        <v>2</v>
      </c>
      <c r="M17" s="1" t="s">
        <v>70</v>
      </c>
      <c r="O17" s="1" t="s">
        <v>70</v>
      </c>
      <c r="Q17" s="1">
        <v>2</v>
      </c>
      <c r="S17" s="1">
        <v>2</v>
      </c>
      <c r="U17" s="1">
        <v>2</v>
      </c>
    </row>
    <row r="18" spans="1:21" ht="15.75" customHeight="1">
      <c r="A18" s="1" t="s">
        <v>178</v>
      </c>
      <c r="B18" s="1" t="s">
        <v>180</v>
      </c>
      <c r="C18" s="1" t="s">
        <v>185</v>
      </c>
      <c r="D18" s="1">
        <v>49</v>
      </c>
      <c r="E18" s="1">
        <v>1</v>
      </c>
      <c r="F18" s="1" t="s">
        <v>186</v>
      </c>
      <c r="G18" s="1">
        <v>0</v>
      </c>
      <c r="I18" s="1">
        <v>2</v>
      </c>
      <c r="J18" s="1" t="s">
        <v>187</v>
      </c>
      <c r="K18" s="1">
        <v>2</v>
      </c>
      <c r="L18" s="1" t="s">
        <v>190</v>
      </c>
      <c r="M18" s="1">
        <v>2</v>
      </c>
      <c r="O18" s="1">
        <v>0</v>
      </c>
      <c r="Q18" s="1">
        <v>2</v>
      </c>
      <c r="S18" s="1">
        <v>2</v>
      </c>
      <c r="U18" s="1">
        <v>2</v>
      </c>
    </row>
    <row r="19" spans="1:21" ht="15.75" customHeight="1">
      <c r="A19" s="1" t="s">
        <v>178</v>
      </c>
      <c r="B19" s="1" t="s">
        <v>180</v>
      </c>
      <c r="C19" s="1" t="s">
        <v>193</v>
      </c>
      <c r="D19" s="1">
        <v>180</v>
      </c>
      <c r="E19" s="1">
        <v>1</v>
      </c>
      <c r="F19" s="1" t="s">
        <v>186</v>
      </c>
      <c r="G19" s="1">
        <v>0</v>
      </c>
      <c r="I19" s="1">
        <v>1</v>
      </c>
      <c r="J19" s="1" t="s">
        <v>195</v>
      </c>
      <c r="K19" s="1">
        <v>2</v>
      </c>
      <c r="L19" s="1" t="s">
        <v>190</v>
      </c>
      <c r="M19" s="1">
        <v>2</v>
      </c>
      <c r="O19" s="1">
        <v>0</v>
      </c>
      <c r="Q19" s="1">
        <v>2</v>
      </c>
      <c r="S19" s="1">
        <v>2</v>
      </c>
      <c r="U19" s="1">
        <v>2</v>
      </c>
    </row>
    <row r="20" spans="1:21" ht="15.75" customHeight="1">
      <c r="A20" s="1" t="s">
        <v>196</v>
      </c>
      <c r="B20" s="1" t="s">
        <v>197</v>
      </c>
      <c r="C20" s="1" t="s">
        <v>198</v>
      </c>
      <c r="D20" s="1">
        <v>34</v>
      </c>
      <c r="E20" s="1">
        <v>2</v>
      </c>
      <c r="G20" s="1" t="s">
        <v>70</v>
      </c>
      <c r="I20" s="1">
        <v>2</v>
      </c>
      <c r="J20" s="1" t="s">
        <v>98</v>
      </c>
      <c r="K20" s="1">
        <v>2</v>
      </c>
      <c r="L20" s="1" t="s">
        <v>92</v>
      </c>
      <c r="M20" s="1" t="s">
        <v>70</v>
      </c>
      <c r="O20" s="1" t="s">
        <v>70</v>
      </c>
      <c r="Q20" s="1">
        <v>1</v>
      </c>
      <c r="S20" s="1">
        <v>2</v>
      </c>
      <c r="U20" s="1">
        <v>2</v>
      </c>
    </row>
    <row r="21" spans="1:21" ht="15.75" customHeight="1">
      <c r="A21" s="1" t="s">
        <v>196</v>
      </c>
      <c r="B21" s="1" t="s">
        <v>201</v>
      </c>
      <c r="C21" s="1" t="s">
        <v>202</v>
      </c>
      <c r="D21" s="1">
        <v>29</v>
      </c>
      <c r="E21" s="1">
        <v>2</v>
      </c>
      <c r="G21" s="1" t="s">
        <v>70</v>
      </c>
      <c r="I21" s="1">
        <v>2</v>
      </c>
      <c r="J21" s="1" t="s">
        <v>203</v>
      </c>
      <c r="K21" s="1">
        <v>2</v>
      </c>
      <c r="L21" s="1" t="s">
        <v>92</v>
      </c>
      <c r="M21" s="1" t="s">
        <v>70</v>
      </c>
      <c r="O21" s="1" t="s">
        <v>70</v>
      </c>
      <c r="Q21" s="1">
        <v>1</v>
      </c>
      <c r="S21" s="1">
        <v>2</v>
      </c>
      <c r="U21" s="1">
        <v>2</v>
      </c>
    </row>
    <row r="22" spans="1:21" ht="15.75" customHeight="1">
      <c r="A22" s="1" t="s">
        <v>208</v>
      </c>
      <c r="B22" s="1" t="s">
        <v>209</v>
      </c>
      <c r="C22" s="1" t="s">
        <v>210</v>
      </c>
      <c r="D22" s="1">
        <v>183</v>
      </c>
      <c r="E22" s="1">
        <v>2</v>
      </c>
      <c r="G22" s="1" t="s">
        <v>70</v>
      </c>
      <c r="I22" s="1">
        <v>1</v>
      </c>
      <c r="J22" s="1" t="s">
        <v>213</v>
      </c>
      <c r="K22" s="1">
        <v>2</v>
      </c>
      <c r="L22" s="1" t="s">
        <v>163</v>
      </c>
      <c r="M22" s="1" t="s">
        <v>70</v>
      </c>
      <c r="O22" s="1" t="s">
        <v>70</v>
      </c>
      <c r="Q22" s="1">
        <v>2</v>
      </c>
      <c r="S22" s="1">
        <v>2</v>
      </c>
      <c r="U22" s="1">
        <v>2</v>
      </c>
    </row>
    <row r="23" spans="1:21" ht="15.75" customHeight="1">
      <c r="A23" s="1" t="s">
        <v>218</v>
      </c>
      <c r="B23" s="1" t="s">
        <v>219</v>
      </c>
      <c r="C23" s="1" t="s">
        <v>220</v>
      </c>
      <c r="D23" s="1">
        <v>60</v>
      </c>
      <c r="E23" s="1">
        <v>2</v>
      </c>
      <c r="G23" s="1" t="s">
        <v>70</v>
      </c>
      <c r="I23" s="1">
        <v>1</v>
      </c>
      <c r="J23" s="1" t="s">
        <v>221</v>
      </c>
      <c r="K23" s="1">
        <v>2</v>
      </c>
      <c r="L23" s="1" t="s">
        <v>92</v>
      </c>
      <c r="M23" s="1" t="s">
        <v>70</v>
      </c>
      <c r="O23" s="1" t="s">
        <v>70</v>
      </c>
      <c r="Q23" s="1">
        <v>1</v>
      </c>
      <c r="S23" s="1">
        <v>2</v>
      </c>
      <c r="U23" s="1">
        <v>2</v>
      </c>
    </row>
    <row r="24" spans="1:21" ht="15.75" customHeight="1">
      <c r="A24" s="1" t="s">
        <v>218</v>
      </c>
      <c r="B24" s="1" t="s">
        <v>219</v>
      </c>
      <c r="C24" s="1" t="s">
        <v>241</v>
      </c>
      <c r="D24" s="1">
        <v>44</v>
      </c>
      <c r="E24" s="1">
        <v>2</v>
      </c>
      <c r="G24" s="1" t="s">
        <v>70</v>
      </c>
      <c r="I24" s="1">
        <v>2</v>
      </c>
      <c r="J24" s="1" t="s">
        <v>242</v>
      </c>
      <c r="K24" s="1">
        <v>2</v>
      </c>
      <c r="L24" s="1" t="s">
        <v>243</v>
      </c>
      <c r="M24" s="1" t="s">
        <v>70</v>
      </c>
      <c r="O24" s="1" t="s">
        <v>70</v>
      </c>
      <c r="Q24" s="1">
        <v>1</v>
      </c>
      <c r="S24" s="1">
        <v>2</v>
      </c>
      <c r="U24" s="1">
        <v>2</v>
      </c>
    </row>
    <row r="25" spans="1:21" ht="15.75" customHeight="1">
      <c r="A25" s="1" t="s">
        <v>229</v>
      </c>
      <c r="B25" s="1" t="s">
        <v>230</v>
      </c>
      <c r="C25" s="1" t="s">
        <v>244</v>
      </c>
      <c r="D25" s="1">
        <v>87</v>
      </c>
      <c r="E25" s="1">
        <v>2</v>
      </c>
      <c r="G25" s="1" t="s">
        <v>70</v>
      </c>
      <c r="I25" s="1">
        <v>1</v>
      </c>
      <c r="J25" s="1" t="s">
        <v>245</v>
      </c>
      <c r="K25" s="1">
        <v>2</v>
      </c>
      <c r="L25" s="1" t="s">
        <v>246</v>
      </c>
      <c r="M25" s="1" t="s">
        <v>70</v>
      </c>
      <c r="O25" s="1" t="s">
        <v>70</v>
      </c>
      <c r="Q25" s="1">
        <v>1</v>
      </c>
      <c r="S25" s="1">
        <v>2</v>
      </c>
      <c r="U25" s="1">
        <v>2</v>
      </c>
    </row>
    <row r="26" spans="1:21" ht="15.75" customHeight="1">
      <c r="A26" s="1" t="s">
        <v>229</v>
      </c>
      <c r="B26" s="1" t="s">
        <v>230</v>
      </c>
      <c r="C26" s="1" t="s">
        <v>249</v>
      </c>
      <c r="D26" s="1">
        <v>87</v>
      </c>
      <c r="E26" s="1">
        <v>2</v>
      </c>
      <c r="G26" s="1" t="s">
        <v>70</v>
      </c>
      <c r="I26" s="1">
        <v>1</v>
      </c>
      <c r="J26" s="1" t="s">
        <v>245</v>
      </c>
      <c r="K26" s="1">
        <v>2</v>
      </c>
      <c r="L26" s="1" t="s">
        <v>246</v>
      </c>
      <c r="M26" s="1" t="s">
        <v>70</v>
      </c>
      <c r="O26" s="1" t="s">
        <v>70</v>
      </c>
      <c r="Q26" s="1">
        <v>1</v>
      </c>
      <c r="S26" s="1">
        <v>2</v>
      </c>
      <c r="U26" s="1">
        <v>2</v>
      </c>
    </row>
    <row r="27" spans="1:21" ht="15.75" customHeight="1">
      <c r="A27" s="1" t="s">
        <v>236</v>
      </c>
      <c r="B27" s="1" t="s">
        <v>237</v>
      </c>
      <c r="C27" s="1" t="s">
        <v>253</v>
      </c>
      <c r="D27" s="1">
        <v>14</v>
      </c>
      <c r="E27" s="1">
        <v>2</v>
      </c>
      <c r="G27" s="1" t="s">
        <v>70</v>
      </c>
      <c r="I27" s="1">
        <v>2</v>
      </c>
      <c r="J27" s="1" t="s">
        <v>257</v>
      </c>
      <c r="K27" s="1">
        <v>2</v>
      </c>
      <c r="L27" s="1" t="s">
        <v>258</v>
      </c>
      <c r="M27" s="1" t="s">
        <v>70</v>
      </c>
      <c r="O27" s="1" t="s">
        <v>70</v>
      </c>
      <c r="Q27" s="1">
        <v>2</v>
      </c>
      <c r="S27" s="1">
        <v>2</v>
      </c>
      <c r="U27" s="1">
        <v>2</v>
      </c>
    </row>
    <row r="28" spans="1:21" ht="15.75" customHeight="1">
      <c r="A28" s="1" t="s">
        <v>252</v>
      </c>
      <c r="B28" s="1" t="s">
        <v>254</v>
      </c>
      <c r="C28" s="1" t="s">
        <v>259</v>
      </c>
      <c r="D28" s="1">
        <v>915</v>
      </c>
      <c r="E28" s="1">
        <v>2</v>
      </c>
      <c r="G28" s="1" t="s">
        <v>70</v>
      </c>
      <c r="I28" s="1">
        <v>0</v>
      </c>
      <c r="J28" s="1" t="s">
        <v>263</v>
      </c>
      <c r="K28" s="1">
        <v>2</v>
      </c>
      <c r="L28" s="1" t="s">
        <v>265</v>
      </c>
      <c r="M28" s="1" t="s">
        <v>70</v>
      </c>
      <c r="O28" s="1" t="s">
        <v>70</v>
      </c>
      <c r="Q28" s="1">
        <v>2</v>
      </c>
      <c r="S28" s="1">
        <v>2</v>
      </c>
      <c r="U28" s="1">
        <v>2</v>
      </c>
    </row>
    <row r="29" spans="1:21" ht="15.75" customHeight="1">
      <c r="A29" s="1" t="s">
        <v>260</v>
      </c>
      <c r="B29" s="1" t="s">
        <v>268</v>
      </c>
      <c r="C29" s="1" t="s">
        <v>269</v>
      </c>
      <c r="D29" s="1">
        <v>23</v>
      </c>
      <c r="E29" s="1">
        <v>2</v>
      </c>
      <c r="G29" s="1" t="s">
        <v>70</v>
      </c>
      <c r="I29" s="1">
        <v>2</v>
      </c>
      <c r="J29" s="1" t="s">
        <v>273</v>
      </c>
      <c r="K29" s="1">
        <v>2</v>
      </c>
      <c r="L29" s="1" t="s">
        <v>275</v>
      </c>
      <c r="M29" s="1">
        <v>2</v>
      </c>
      <c r="O29" s="1" t="s">
        <v>70</v>
      </c>
      <c r="Q29" s="1">
        <v>2</v>
      </c>
      <c r="S29" s="1">
        <v>2</v>
      </c>
      <c r="U29" s="1">
        <v>2</v>
      </c>
    </row>
    <row r="30" spans="1:21" ht="15.75" customHeight="1">
      <c r="A30" s="1" t="s">
        <v>260</v>
      </c>
      <c r="B30" s="1" t="s">
        <v>278</v>
      </c>
      <c r="C30" s="1" t="s">
        <v>281</v>
      </c>
      <c r="D30" s="1">
        <v>40</v>
      </c>
      <c r="E30" s="1">
        <v>2</v>
      </c>
      <c r="G30" s="1" t="s">
        <v>70</v>
      </c>
      <c r="I30" s="1">
        <v>2</v>
      </c>
      <c r="J30" s="1" t="s">
        <v>283</v>
      </c>
      <c r="K30" s="1">
        <v>2</v>
      </c>
      <c r="L30" s="1" t="s">
        <v>190</v>
      </c>
      <c r="M30" s="1">
        <v>2</v>
      </c>
      <c r="O30" s="1" t="s">
        <v>70</v>
      </c>
      <c r="Q30" s="1">
        <v>2</v>
      </c>
      <c r="S30" s="1">
        <v>2</v>
      </c>
      <c r="U30" s="1">
        <v>2</v>
      </c>
    </row>
    <row r="31" spans="1:21" ht="15.75" customHeight="1">
      <c r="A31" s="1" t="s">
        <v>270</v>
      </c>
      <c r="B31" s="1" t="s">
        <v>272</v>
      </c>
      <c r="C31" s="1" t="s">
        <v>312</v>
      </c>
      <c r="D31" s="1">
        <v>39</v>
      </c>
      <c r="E31" s="1">
        <v>2</v>
      </c>
      <c r="G31" s="1" t="s">
        <v>70</v>
      </c>
      <c r="I31" s="1">
        <v>2</v>
      </c>
      <c r="J31" s="1" t="s">
        <v>317</v>
      </c>
      <c r="K31" s="1">
        <v>2</v>
      </c>
      <c r="L31" s="1" t="s">
        <v>319</v>
      </c>
      <c r="M31" s="1" t="s">
        <v>70</v>
      </c>
      <c r="O31" s="1" t="s">
        <v>70</v>
      </c>
      <c r="Q31" s="1">
        <v>2</v>
      </c>
      <c r="S31" s="1">
        <v>2</v>
      </c>
      <c r="U31" s="1">
        <v>2</v>
      </c>
    </row>
    <row r="32" spans="1:21" ht="15.75" customHeight="1">
      <c r="A32" s="1" t="s">
        <v>293</v>
      </c>
      <c r="B32" s="1" t="s">
        <v>295</v>
      </c>
      <c r="C32" s="1" t="s">
        <v>323</v>
      </c>
      <c r="D32" s="1">
        <v>68</v>
      </c>
      <c r="E32" s="1">
        <v>2</v>
      </c>
      <c r="G32" s="1" t="s">
        <v>70</v>
      </c>
      <c r="I32" s="1">
        <v>1</v>
      </c>
      <c r="J32" s="1" t="s">
        <v>324</v>
      </c>
      <c r="K32" s="1">
        <v>2</v>
      </c>
      <c r="L32" s="1" t="s">
        <v>325</v>
      </c>
      <c r="M32" s="1" t="s">
        <v>70</v>
      </c>
      <c r="O32" s="1" t="s">
        <v>70</v>
      </c>
      <c r="Q32" s="1">
        <v>2</v>
      </c>
      <c r="S32" s="1">
        <v>2</v>
      </c>
      <c r="U32" s="1">
        <v>2</v>
      </c>
    </row>
    <row r="33" spans="1:21" ht="15.75" customHeight="1">
      <c r="A33" s="1" t="s">
        <v>311</v>
      </c>
      <c r="B33" s="1" t="s">
        <v>313</v>
      </c>
      <c r="C33" s="1" t="s">
        <v>331</v>
      </c>
      <c r="D33" s="1">
        <v>10</v>
      </c>
      <c r="E33" s="1">
        <v>2</v>
      </c>
      <c r="G33" s="1" t="s">
        <v>70</v>
      </c>
      <c r="I33" s="1">
        <v>2</v>
      </c>
      <c r="J33" s="1" t="s">
        <v>339</v>
      </c>
      <c r="K33" s="1">
        <v>2</v>
      </c>
      <c r="L33" s="1" t="s">
        <v>340</v>
      </c>
      <c r="M33" s="1" t="s">
        <v>70</v>
      </c>
      <c r="O33" s="1" t="s">
        <v>70</v>
      </c>
      <c r="Q33" s="1">
        <v>2</v>
      </c>
      <c r="S33" s="1">
        <v>2</v>
      </c>
      <c r="U33" s="1">
        <v>2</v>
      </c>
    </row>
    <row r="34" spans="1:21" ht="15.75" customHeight="1">
      <c r="A34" s="1" t="s">
        <v>311</v>
      </c>
      <c r="B34" s="1" t="s">
        <v>313</v>
      </c>
      <c r="C34" s="1" t="s">
        <v>341</v>
      </c>
      <c r="D34" s="1">
        <v>10</v>
      </c>
      <c r="E34" s="1">
        <v>2</v>
      </c>
      <c r="G34" s="1" t="s">
        <v>70</v>
      </c>
      <c r="I34" s="1">
        <v>2</v>
      </c>
      <c r="J34" s="1" t="s">
        <v>339</v>
      </c>
      <c r="K34" s="1">
        <v>2</v>
      </c>
      <c r="L34" s="1" t="s">
        <v>340</v>
      </c>
      <c r="M34" s="1" t="s">
        <v>70</v>
      </c>
      <c r="O34" s="1" t="s">
        <v>70</v>
      </c>
      <c r="Q34" s="1">
        <v>2</v>
      </c>
      <c r="S34" s="1">
        <v>2</v>
      </c>
      <c r="U34" s="1">
        <v>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V34"/>
  <sheetViews>
    <sheetView workbookViewId="0">
      <pane xSplit="4" ySplit="1" topLeftCell="E2" activePane="bottomRight" state="frozen"/>
      <selection pane="topRight" activeCell="E1" sqref="E1"/>
      <selection pane="bottomLeft" activeCell="A2" sqref="A2"/>
      <selection pane="bottomRight" activeCell="E2" sqref="E2"/>
    </sheetView>
  </sheetViews>
  <sheetFormatPr baseColWidth="10" defaultColWidth="14.5" defaultRowHeight="15.75" customHeight="1"/>
  <cols>
    <col min="3" max="3" width="25.5" customWidth="1"/>
  </cols>
  <sheetData>
    <row r="1" spans="1:22" ht="15.75" customHeight="1">
      <c r="A1" s="3" t="s">
        <v>342</v>
      </c>
      <c r="B1" s="3" t="s">
        <v>0</v>
      </c>
      <c r="C1" s="3" t="s">
        <v>25</v>
      </c>
      <c r="D1" s="3" t="s">
        <v>46</v>
      </c>
      <c r="E1" s="1" t="s">
        <v>48</v>
      </c>
      <c r="F1" s="1" t="s">
        <v>50</v>
      </c>
      <c r="G1" s="1" t="s">
        <v>51</v>
      </c>
      <c r="H1" s="1" t="s">
        <v>52</v>
      </c>
      <c r="I1" s="1" t="s">
        <v>53</v>
      </c>
      <c r="J1" s="1" t="s">
        <v>54</v>
      </c>
      <c r="K1" s="1" t="s">
        <v>55</v>
      </c>
      <c r="L1" s="1" t="s">
        <v>56</v>
      </c>
      <c r="M1" s="1" t="s">
        <v>57</v>
      </c>
      <c r="N1" s="1" t="s">
        <v>58</v>
      </c>
      <c r="O1" s="1" t="s">
        <v>59</v>
      </c>
      <c r="P1" s="1" t="s">
        <v>60</v>
      </c>
      <c r="Q1" s="1" t="s">
        <v>61</v>
      </c>
      <c r="R1" s="1" t="s">
        <v>62</v>
      </c>
      <c r="S1" s="1" t="s">
        <v>63</v>
      </c>
      <c r="T1" s="1" t="s">
        <v>64</v>
      </c>
      <c r="U1" s="1" t="s">
        <v>65</v>
      </c>
      <c r="V1" s="1" t="s">
        <v>66</v>
      </c>
    </row>
    <row r="2" spans="1:22" ht="15.75" customHeight="1">
      <c r="A2" s="1">
        <v>1</v>
      </c>
      <c r="B2" s="1" t="s">
        <v>156</v>
      </c>
      <c r="C2" s="1" t="s">
        <v>158</v>
      </c>
      <c r="D2" s="1" t="s">
        <v>160</v>
      </c>
      <c r="E2" s="1">
        <v>2</v>
      </c>
      <c r="G2" s="1" t="s">
        <v>70</v>
      </c>
      <c r="I2" s="1">
        <v>1</v>
      </c>
      <c r="J2" s="1" t="s">
        <v>162</v>
      </c>
      <c r="K2" s="1">
        <v>2</v>
      </c>
      <c r="L2" s="1" t="s">
        <v>163</v>
      </c>
      <c r="M2" s="1" t="s">
        <v>70</v>
      </c>
      <c r="O2" s="1" t="s">
        <v>70</v>
      </c>
      <c r="Q2" s="1">
        <v>2</v>
      </c>
      <c r="S2" s="1">
        <v>2</v>
      </c>
      <c r="U2" s="1">
        <v>2</v>
      </c>
    </row>
    <row r="3" spans="1:22" ht="15.75" customHeight="1">
      <c r="A3" s="1">
        <v>1</v>
      </c>
      <c r="B3" s="1" t="s">
        <v>178</v>
      </c>
      <c r="C3" s="1" t="s">
        <v>180</v>
      </c>
      <c r="D3" s="1" t="s">
        <v>185</v>
      </c>
      <c r="E3" s="1">
        <v>1</v>
      </c>
      <c r="F3" s="1" t="s">
        <v>186</v>
      </c>
      <c r="G3" s="1">
        <v>0</v>
      </c>
      <c r="I3" s="1">
        <v>2</v>
      </c>
      <c r="J3" s="1" t="s">
        <v>187</v>
      </c>
      <c r="K3" s="1">
        <v>1</v>
      </c>
      <c r="L3" s="1" t="s">
        <v>190</v>
      </c>
      <c r="M3" s="1">
        <v>2</v>
      </c>
      <c r="O3" s="1">
        <v>0</v>
      </c>
      <c r="Q3" s="1">
        <v>2</v>
      </c>
      <c r="S3" s="1">
        <v>2</v>
      </c>
      <c r="U3" s="1">
        <v>2</v>
      </c>
    </row>
    <row r="4" spans="1:22" ht="15.75" customHeight="1">
      <c r="A4" s="1">
        <v>1</v>
      </c>
      <c r="B4" s="1" t="s">
        <v>178</v>
      </c>
      <c r="C4" s="1" t="s">
        <v>180</v>
      </c>
      <c r="D4" s="1" t="s">
        <v>193</v>
      </c>
      <c r="E4" s="1">
        <v>1</v>
      </c>
      <c r="F4" s="1" t="s">
        <v>186</v>
      </c>
      <c r="G4" s="1">
        <v>0</v>
      </c>
      <c r="I4" s="1">
        <v>1</v>
      </c>
      <c r="J4" s="1" t="s">
        <v>195</v>
      </c>
      <c r="K4" s="1">
        <v>1</v>
      </c>
      <c r="L4" s="1" t="s">
        <v>190</v>
      </c>
      <c r="M4" s="1">
        <v>2</v>
      </c>
      <c r="O4" s="1">
        <v>0</v>
      </c>
      <c r="Q4" s="1">
        <v>2</v>
      </c>
      <c r="S4" s="1">
        <v>2</v>
      </c>
      <c r="U4" s="1">
        <v>2</v>
      </c>
    </row>
    <row r="5" spans="1:22" ht="15.75" customHeight="1">
      <c r="A5" s="1">
        <v>1</v>
      </c>
      <c r="B5" s="1" t="s">
        <v>95</v>
      </c>
      <c r="C5" s="1" t="s">
        <v>96</v>
      </c>
      <c r="D5" s="1" t="s">
        <v>97</v>
      </c>
      <c r="E5" s="1">
        <v>2</v>
      </c>
      <c r="G5" s="1" t="s">
        <v>70</v>
      </c>
      <c r="I5" s="1">
        <v>2</v>
      </c>
      <c r="J5" s="1" t="s">
        <v>98</v>
      </c>
      <c r="K5" s="1">
        <v>1</v>
      </c>
      <c r="L5" s="1" t="s">
        <v>100</v>
      </c>
      <c r="M5" s="1">
        <v>2</v>
      </c>
      <c r="O5" s="1" t="s">
        <v>70</v>
      </c>
      <c r="Q5" s="1">
        <v>2</v>
      </c>
      <c r="S5" s="1">
        <v>2</v>
      </c>
      <c r="U5" s="1">
        <v>2</v>
      </c>
    </row>
    <row r="6" spans="1:22" ht="15.75" customHeight="1">
      <c r="A6" s="1">
        <v>1</v>
      </c>
      <c r="B6" s="1" t="s">
        <v>196</v>
      </c>
      <c r="C6" s="1" t="s">
        <v>197</v>
      </c>
      <c r="D6" s="1" t="s">
        <v>198</v>
      </c>
      <c r="E6" s="1">
        <v>2</v>
      </c>
      <c r="G6" s="1" t="s">
        <v>70</v>
      </c>
      <c r="I6" s="1">
        <v>2</v>
      </c>
      <c r="J6" s="1" t="s">
        <v>98</v>
      </c>
      <c r="K6" s="1">
        <v>2</v>
      </c>
      <c r="L6" s="1" t="s">
        <v>92</v>
      </c>
      <c r="M6" s="1" t="s">
        <v>70</v>
      </c>
      <c r="O6" s="1" t="s">
        <v>70</v>
      </c>
      <c r="Q6" s="1">
        <v>1</v>
      </c>
      <c r="R6" s="13" t="s">
        <v>343</v>
      </c>
      <c r="S6" s="1">
        <v>2</v>
      </c>
      <c r="U6" s="1">
        <v>2</v>
      </c>
    </row>
    <row r="7" spans="1:22" ht="15.75" customHeight="1">
      <c r="A7" s="1">
        <v>1</v>
      </c>
      <c r="B7" s="1" t="s">
        <v>196</v>
      </c>
      <c r="C7" s="1" t="s">
        <v>201</v>
      </c>
      <c r="D7" s="1" t="s">
        <v>202</v>
      </c>
      <c r="E7" s="1">
        <v>2</v>
      </c>
      <c r="G7" s="1" t="s">
        <v>70</v>
      </c>
      <c r="I7" s="1">
        <v>2</v>
      </c>
      <c r="J7" s="1" t="s">
        <v>203</v>
      </c>
      <c r="K7" s="1">
        <v>2</v>
      </c>
      <c r="L7" s="1" t="s">
        <v>92</v>
      </c>
      <c r="M7" s="1" t="s">
        <v>70</v>
      </c>
      <c r="O7" s="1" t="s">
        <v>70</v>
      </c>
      <c r="Q7" s="1">
        <v>1</v>
      </c>
      <c r="R7" s="13" t="s">
        <v>343</v>
      </c>
      <c r="S7" s="1">
        <v>2</v>
      </c>
      <c r="U7" s="1">
        <v>2</v>
      </c>
    </row>
    <row r="8" spans="1:22" ht="15.75" customHeight="1">
      <c r="A8" s="1">
        <v>1</v>
      </c>
      <c r="B8" s="1" t="s">
        <v>229</v>
      </c>
      <c r="C8" s="1" t="s">
        <v>230</v>
      </c>
      <c r="D8" s="1" t="s">
        <v>244</v>
      </c>
      <c r="E8" s="1">
        <v>2</v>
      </c>
      <c r="G8" s="1" t="s">
        <v>70</v>
      </c>
      <c r="I8" s="1">
        <v>1</v>
      </c>
      <c r="J8" s="1" t="s">
        <v>245</v>
      </c>
      <c r="K8" s="1">
        <v>2</v>
      </c>
      <c r="L8" s="1" t="s">
        <v>246</v>
      </c>
      <c r="M8" s="1" t="s">
        <v>70</v>
      </c>
      <c r="O8" s="1" t="s">
        <v>70</v>
      </c>
      <c r="Q8" s="1">
        <v>1</v>
      </c>
      <c r="R8" s="13" t="s">
        <v>344</v>
      </c>
      <c r="S8" s="1">
        <v>2</v>
      </c>
      <c r="U8" s="1">
        <v>2</v>
      </c>
    </row>
    <row r="9" spans="1:22" ht="15.75" customHeight="1">
      <c r="A9" s="1">
        <v>1</v>
      </c>
      <c r="B9" s="1" t="s">
        <v>229</v>
      </c>
      <c r="C9" s="1" t="s">
        <v>230</v>
      </c>
      <c r="D9" s="1" t="s">
        <v>249</v>
      </c>
      <c r="E9" s="1">
        <v>2</v>
      </c>
      <c r="G9" s="1" t="s">
        <v>70</v>
      </c>
      <c r="I9" s="1">
        <v>1</v>
      </c>
      <c r="J9" s="1" t="s">
        <v>245</v>
      </c>
      <c r="K9" s="1">
        <v>2</v>
      </c>
      <c r="L9" s="1" t="s">
        <v>246</v>
      </c>
      <c r="M9" s="1" t="s">
        <v>70</v>
      </c>
      <c r="O9" s="1" t="s">
        <v>70</v>
      </c>
      <c r="Q9" s="1">
        <v>1</v>
      </c>
      <c r="R9" s="13" t="s">
        <v>344</v>
      </c>
      <c r="S9" s="1">
        <v>2</v>
      </c>
      <c r="U9" s="1">
        <v>2</v>
      </c>
    </row>
    <row r="10" spans="1:22" ht="15.75" customHeight="1">
      <c r="A10" s="1">
        <v>1</v>
      </c>
      <c r="B10" s="1" t="s">
        <v>146</v>
      </c>
      <c r="C10" s="1" t="s">
        <v>147</v>
      </c>
      <c r="D10" s="1" t="s">
        <v>148</v>
      </c>
      <c r="E10" s="1">
        <v>2</v>
      </c>
      <c r="G10" s="1" t="s">
        <v>70</v>
      </c>
      <c r="I10" s="1">
        <v>2</v>
      </c>
      <c r="J10" s="1" t="s">
        <v>151</v>
      </c>
      <c r="K10" s="1">
        <v>1</v>
      </c>
      <c r="L10" s="1" t="s">
        <v>345</v>
      </c>
      <c r="M10" s="1">
        <v>2</v>
      </c>
      <c r="O10" s="1" t="s">
        <v>70</v>
      </c>
      <c r="Q10" s="1">
        <v>2</v>
      </c>
      <c r="S10" s="1">
        <v>2</v>
      </c>
      <c r="U10" s="1">
        <v>2</v>
      </c>
    </row>
    <row r="11" spans="1:22" ht="15.75" customHeight="1">
      <c r="A11" s="1">
        <v>1</v>
      </c>
      <c r="B11" s="1" t="s">
        <v>146</v>
      </c>
      <c r="C11" s="1" t="s">
        <v>147</v>
      </c>
      <c r="D11" s="1" t="s">
        <v>154</v>
      </c>
      <c r="E11" s="1">
        <v>2</v>
      </c>
      <c r="G11" s="1" t="s">
        <v>70</v>
      </c>
      <c r="I11" s="1">
        <v>2</v>
      </c>
      <c r="J11" s="1" t="s">
        <v>151</v>
      </c>
      <c r="K11" s="1">
        <v>2</v>
      </c>
      <c r="L11" s="1" t="s">
        <v>92</v>
      </c>
      <c r="M11" s="1" t="s">
        <v>70</v>
      </c>
      <c r="O11" s="1" t="s">
        <v>70</v>
      </c>
      <c r="Q11" s="1">
        <v>2</v>
      </c>
      <c r="S11" s="1">
        <v>2</v>
      </c>
      <c r="U11" s="1">
        <v>2</v>
      </c>
    </row>
    <row r="12" spans="1:22" ht="15.75" customHeight="1">
      <c r="A12" s="1">
        <v>1</v>
      </c>
      <c r="B12" s="1" t="s">
        <v>218</v>
      </c>
      <c r="C12" s="1" t="s">
        <v>219</v>
      </c>
      <c r="D12" s="1" t="s">
        <v>220</v>
      </c>
      <c r="E12" s="1">
        <v>2</v>
      </c>
      <c r="G12" s="1" t="s">
        <v>70</v>
      </c>
      <c r="I12" s="1">
        <v>1</v>
      </c>
      <c r="J12" s="1" t="s">
        <v>221</v>
      </c>
      <c r="K12" s="1">
        <v>2</v>
      </c>
      <c r="L12" s="1" t="s">
        <v>92</v>
      </c>
      <c r="M12" s="1" t="s">
        <v>70</v>
      </c>
      <c r="O12" s="1" t="s">
        <v>70</v>
      </c>
      <c r="Q12" s="1">
        <v>1</v>
      </c>
      <c r="R12" s="13" t="s">
        <v>346</v>
      </c>
      <c r="S12" s="1">
        <v>2</v>
      </c>
      <c r="U12" s="1">
        <v>2</v>
      </c>
    </row>
    <row r="13" spans="1:22" ht="15.75" customHeight="1">
      <c r="A13" s="1">
        <v>1</v>
      </c>
      <c r="B13" s="1" t="s">
        <v>218</v>
      </c>
      <c r="C13" s="1" t="s">
        <v>219</v>
      </c>
      <c r="D13" s="1" t="s">
        <v>241</v>
      </c>
      <c r="E13" s="1">
        <v>2</v>
      </c>
      <c r="G13" s="1" t="s">
        <v>70</v>
      </c>
      <c r="I13" s="1">
        <v>2</v>
      </c>
      <c r="J13" s="1" t="s">
        <v>242</v>
      </c>
      <c r="K13" s="1">
        <v>1</v>
      </c>
      <c r="L13" s="1" t="s">
        <v>243</v>
      </c>
      <c r="M13" s="1" t="s">
        <v>70</v>
      </c>
      <c r="O13" s="1" t="s">
        <v>70</v>
      </c>
      <c r="Q13" s="1">
        <v>1</v>
      </c>
      <c r="R13" s="13" t="s">
        <v>346</v>
      </c>
      <c r="S13" s="1">
        <v>2</v>
      </c>
      <c r="U13" s="1">
        <v>2</v>
      </c>
    </row>
    <row r="14" spans="1:22" ht="15.75" customHeight="1">
      <c r="A14" s="1">
        <v>1</v>
      </c>
      <c r="B14" s="1" t="s">
        <v>164</v>
      </c>
      <c r="C14" s="1" t="s">
        <v>165</v>
      </c>
      <c r="D14" s="1" t="s">
        <v>166</v>
      </c>
      <c r="E14" s="1">
        <v>2</v>
      </c>
      <c r="G14" s="1" t="s">
        <v>70</v>
      </c>
      <c r="I14" s="1">
        <v>0</v>
      </c>
      <c r="J14" s="1" t="s">
        <v>169</v>
      </c>
      <c r="K14" s="1">
        <v>2</v>
      </c>
      <c r="L14" s="1" t="s">
        <v>171</v>
      </c>
      <c r="M14" s="1" t="s">
        <v>70</v>
      </c>
      <c r="O14" s="1" t="s">
        <v>70</v>
      </c>
      <c r="Q14" s="1">
        <v>2</v>
      </c>
      <c r="S14" s="1">
        <v>2</v>
      </c>
      <c r="U14" s="1">
        <v>2</v>
      </c>
    </row>
    <row r="15" spans="1:22" ht="15.75" customHeight="1">
      <c r="A15" s="1">
        <v>1</v>
      </c>
      <c r="B15" s="1" t="s">
        <v>311</v>
      </c>
      <c r="C15" s="1" t="s">
        <v>313</v>
      </c>
      <c r="D15" s="1" t="s">
        <v>331</v>
      </c>
      <c r="E15" s="1">
        <v>2</v>
      </c>
      <c r="G15" s="1" t="s">
        <v>70</v>
      </c>
      <c r="I15" s="1">
        <v>2</v>
      </c>
      <c r="J15" s="1" t="s">
        <v>339</v>
      </c>
      <c r="K15" s="1">
        <v>2</v>
      </c>
      <c r="L15" s="1" t="s">
        <v>340</v>
      </c>
      <c r="M15" s="1" t="s">
        <v>70</v>
      </c>
      <c r="O15" s="1" t="s">
        <v>70</v>
      </c>
      <c r="Q15" s="1">
        <v>2</v>
      </c>
      <c r="S15" s="1">
        <v>2</v>
      </c>
      <c r="U15" s="1">
        <v>2</v>
      </c>
    </row>
    <row r="16" spans="1:22" ht="15.75" customHeight="1">
      <c r="A16" s="1">
        <v>1</v>
      </c>
      <c r="B16" s="1" t="s">
        <v>311</v>
      </c>
      <c r="C16" s="1" t="s">
        <v>313</v>
      </c>
      <c r="D16" s="1" t="s">
        <v>341</v>
      </c>
      <c r="E16" s="1">
        <v>2</v>
      </c>
      <c r="G16" s="1" t="s">
        <v>70</v>
      </c>
      <c r="I16" s="1">
        <v>2</v>
      </c>
      <c r="J16" s="1" t="s">
        <v>339</v>
      </c>
      <c r="K16" s="1">
        <v>2</v>
      </c>
      <c r="L16" s="1" t="s">
        <v>340</v>
      </c>
      <c r="M16" s="1" t="s">
        <v>70</v>
      </c>
      <c r="O16" s="1" t="s">
        <v>70</v>
      </c>
      <c r="Q16" s="1">
        <v>2</v>
      </c>
      <c r="S16" s="1">
        <v>2</v>
      </c>
      <c r="U16" s="1">
        <v>2</v>
      </c>
    </row>
    <row r="17" spans="1:21" ht="15.75" customHeight="1">
      <c r="A17" s="1">
        <v>1</v>
      </c>
      <c r="B17" s="1" t="s">
        <v>35</v>
      </c>
      <c r="C17" s="1" t="s">
        <v>77</v>
      </c>
      <c r="D17" s="1" t="s">
        <v>36</v>
      </c>
      <c r="E17" s="1">
        <v>1</v>
      </c>
      <c r="F17" s="1" t="s">
        <v>79</v>
      </c>
      <c r="G17" s="1">
        <v>1</v>
      </c>
      <c r="H17" s="1" t="s">
        <v>80</v>
      </c>
      <c r="I17" s="1">
        <v>1</v>
      </c>
      <c r="J17" s="1" t="s">
        <v>83</v>
      </c>
      <c r="K17" s="1">
        <v>0</v>
      </c>
      <c r="L17" s="1" t="s">
        <v>347</v>
      </c>
      <c r="M17" s="1" t="s">
        <v>70</v>
      </c>
      <c r="O17" s="1">
        <v>1</v>
      </c>
      <c r="P17" s="1" t="s">
        <v>88</v>
      </c>
      <c r="Q17" s="1">
        <v>2</v>
      </c>
      <c r="S17" s="1">
        <v>2</v>
      </c>
      <c r="U17" s="1">
        <v>2</v>
      </c>
    </row>
    <row r="18" spans="1:21" ht="15.75" customHeight="1">
      <c r="A18" s="1">
        <v>1</v>
      </c>
      <c r="B18" s="1" t="s">
        <v>109</v>
      </c>
      <c r="C18" s="1" t="s">
        <v>110</v>
      </c>
      <c r="D18" s="1" t="s">
        <v>112</v>
      </c>
      <c r="E18" s="1">
        <v>2</v>
      </c>
      <c r="G18" s="1" t="s">
        <v>70</v>
      </c>
      <c r="I18" s="1">
        <v>0</v>
      </c>
      <c r="J18" s="1" t="s">
        <v>115</v>
      </c>
      <c r="K18" s="1">
        <v>2</v>
      </c>
      <c r="L18" s="1" t="s">
        <v>116</v>
      </c>
      <c r="M18" s="1" t="s">
        <v>70</v>
      </c>
      <c r="O18" s="1" t="s">
        <v>70</v>
      </c>
      <c r="Q18" s="1">
        <v>2</v>
      </c>
      <c r="S18" s="1">
        <v>2</v>
      </c>
      <c r="U18" s="1">
        <v>2</v>
      </c>
    </row>
    <row r="19" spans="1:21" ht="15.75" customHeight="1">
      <c r="A19" s="1">
        <v>1</v>
      </c>
      <c r="B19" s="1" t="s">
        <v>67</v>
      </c>
      <c r="C19" s="1" t="s">
        <v>90</v>
      </c>
      <c r="D19" s="1" t="s">
        <v>68</v>
      </c>
      <c r="E19" s="1">
        <v>2</v>
      </c>
      <c r="G19" s="1" t="s">
        <v>70</v>
      </c>
      <c r="I19" s="1">
        <v>0</v>
      </c>
      <c r="J19" s="1" t="s">
        <v>91</v>
      </c>
      <c r="K19" s="1">
        <v>2</v>
      </c>
      <c r="L19" s="1" t="s">
        <v>92</v>
      </c>
      <c r="M19" s="1" t="s">
        <v>70</v>
      </c>
      <c r="O19" s="1" t="s">
        <v>70</v>
      </c>
      <c r="Q19" s="1">
        <v>2</v>
      </c>
      <c r="S19" s="1">
        <v>2</v>
      </c>
      <c r="U19" s="1">
        <v>2</v>
      </c>
    </row>
    <row r="20" spans="1:21" ht="15.75" customHeight="1">
      <c r="A20" s="1" t="s">
        <v>348</v>
      </c>
      <c r="B20" s="1" t="s">
        <v>208</v>
      </c>
      <c r="C20" s="1" t="s">
        <v>209</v>
      </c>
      <c r="D20" s="1" t="s">
        <v>210</v>
      </c>
      <c r="E20" s="1">
        <v>2</v>
      </c>
      <c r="F20" s="1" t="s">
        <v>349</v>
      </c>
      <c r="G20" s="1" t="s">
        <v>70</v>
      </c>
      <c r="I20" s="1">
        <v>1</v>
      </c>
      <c r="J20" s="1" t="s">
        <v>213</v>
      </c>
      <c r="K20" s="1">
        <v>2</v>
      </c>
      <c r="L20" s="1" t="s">
        <v>163</v>
      </c>
      <c r="M20" s="1" t="s">
        <v>70</v>
      </c>
      <c r="O20" s="1" t="s">
        <v>70</v>
      </c>
      <c r="Q20" s="1">
        <v>2</v>
      </c>
      <c r="S20" s="1">
        <v>2</v>
      </c>
      <c r="U20" s="1">
        <v>2</v>
      </c>
    </row>
    <row r="21" spans="1:21" ht="15.75" customHeight="1">
      <c r="A21" s="1">
        <v>1</v>
      </c>
      <c r="B21" s="1" t="s">
        <v>141</v>
      </c>
      <c r="C21" s="1" t="s">
        <v>142</v>
      </c>
      <c r="D21" s="1" t="s">
        <v>143</v>
      </c>
      <c r="E21" s="1">
        <v>2</v>
      </c>
      <c r="G21" s="1" t="s">
        <v>70</v>
      </c>
      <c r="I21" s="1">
        <v>0</v>
      </c>
      <c r="J21" s="1" t="s">
        <v>144</v>
      </c>
      <c r="K21" s="1">
        <v>2</v>
      </c>
      <c r="L21" s="1" t="s">
        <v>116</v>
      </c>
      <c r="M21" s="1" t="s">
        <v>70</v>
      </c>
      <c r="O21" s="1" t="s">
        <v>70</v>
      </c>
      <c r="Q21" s="1">
        <v>2</v>
      </c>
      <c r="S21" s="1">
        <v>2</v>
      </c>
      <c r="U21" s="1">
        <v>2</v>
      </c>
    </row>
    <row r="22" spans="1:21" ht="15.75" customHeight="1">
      <c r="A22" s="1">
        <v>1</v>
      </c>
      <c r="B22" s="1" t="s">
        <v>173</v>
      </c>
      <c r="C22" s="1" t="s">
        <v>174</v>
      </c>
      <c r="D22" s="1" t="s">
        <v>175</v>
      </c>
      <c r="E22" s="1">
        <v>2</v>
      </c>
      <c r="G22" s="1" t="s">
        <v>70</v>
      </c>
      <c r="I22" s="1">
        <v>2</v>
      </c>
      <c r="J22" s="1" t="s">
        <v>176</v>
      </c>
      <c r="K22" s="1">
        <v>2</v>
      </c>
      <c r="L22" s="1" t="s">
        <v>92</v>
      </c>
      <c r="M22" s="1" t="s">
        <v>70</v>
      </c>
      <c r="O22" s="1" t="s">
        <v>70</v>
      </c>
      <c r="Q22" s="1">
        <v>2</v>
      </c>
      <c r="S22" s="1">
        <v>2</v>
      </c>
      <c r="U22" s="1">
        <v>2</v>
      </c>
    </row>
    <row r="23" spans="1:21" ht="15.75" customHeight="1">
      <c r="A23" s="1">
        <v>1</v>
      </c>
      <c r="B23" s="1" t="s">
        <v>75</v>
      </c>
      <c r="C23" s="1" t="s">
        <v>104</v>
      </c>
      <c r="D23" s="1" t="s">
        <v>105</v>
      </c>
      <c r="E23" s="1">
        <v>2</v>
      </c>
      <c r="G23" s="1" t="s">
        <v>70</v>
      </c>
      <c r="I23" s="1">
        <v>2</v>
      </c>
      <c r="J23" s="1" t="s">
        <v>106</v>
      </c>
      <c r="K23" s="1">
        <v>1</v>
      </c>
      <c r="L23" s="1" t="s">
        <v>107</v>
      </c>
      <c r="M23" s="1">
        <v>2</v>
      </c>
      <c r="O23" s="1" t="s">
        <v>70</v>
      </c>
      <c r="Q23" s="1">
        <v>2</v>
      </c>
      <c r="S23" s="1">
        <v>2</v>
      </c>
      <c r="U23" s="1">
        <v>2</v>
      </c>
    </row>
    <row r="24" spans="1:21" ht="15.75" customHeight="1">
      <c r="A24" s="1">
        <v>1</v>
      </c>
      <c r="B24" s="1" t="s">
        <v>119</v>
      </c>
      <c r="C24" s="1" t="s">
        <v>120</v>
      </c>
      <c r="D24" s="1" t="s">
        <v>122</v>
      </c>
      <c r="E24" s="1">
        <v>2</v>
      </c>
      <c r="F24" s="1" t="s">
        <v>127</v>
      </c>
      <c r="G24" s="1" t="s">
        <v>70</v>
      </c>
      <c r="I24" s="1">
        <v>2</v>
      </c>
      <c r="J24" s="1" t="s">
        <v>128</v>
      </c>
      <c r="K24" s="1">
        <v>1</v>
      </c>
      <c r="L24" s="1" t="s">
        <v>100</v>
      </c>
      <c r="M24" s="1">
        <v>2</v>
      </c>
      <c r="O24" s="1" t="s">
        <v>70</v>
      </c>
      <c r="Q24" s="1">
        <v>2</v>
      </c>
      <c r="S24" s="1">
        <v>2</v>
      </c>
      <c r="U24" s="1">
        <v>2</v>
      </c>
    </row>
    <row r="25" spans="1:21" ht="15.75" customHeight="1">
      <c r="A25" s="1">
        <v>1</v>
      </c>
      <c r="B25" s="1" t="s">
        <v>119</v>
      </c>
      <c r="C25" s="1" t="s">
        <v>120</v>
      </c>
      <c r="D25" s="1" t="s">
        <v>133</v>
      </c>
      <c r="E25" s="1">
        <v>2</v>
      </c>
      <c r="F25" s="1" t="s">
        <v>127</v>
      </c>
      <c r="G25" s="1" t="s">
        <v>70</v>
      </c>
      <c r="I25" s="1">
        <v>2</v>
      </c>
      <c r="J25" s="1" t="s">
        <v>128</v>
      </c>
      <c r="K25" s="1">
        <v>1</v>
      </c>
      <c r="L25" s="1" t="s">
        <v>100</v>
      </c>
      <c r="M25" s="1">
        <v>2</v>
      </c>
      <c r="O25" s="1" t="s">
        <v>70</v>
      </c>
      <c r="Q25" s="1">
        <v>2</v>
      </c>
      <c r="S25" s="1">
        <v>2</v>
      </c>
      <c r="U25" s="1">
        <v>2</v>
      </c>
    </row>
    <row r="26" spans="1:21" ht="15.75" customHeight="1">
      <c r="A26" s="1">
        <v>1</v>
      </c>
      <c r="B26" s="1" t="s">
        <v>16</v>
      </c>
      <c r="C26" s="1" t="s">
        <v>30</v>
      </c>
      <c r="D26" s="1" t="s">
        <v>22</v>
      </c>
      <c r="E26" s="1">
        <v>2</v>
      </c>
      <c r="G26" s="1" t="s">
        <v>70</v>
      </c>
      <c r="I26" s="1">
        <v>0</v>
      </c>
      <c r="J26" s="1" t="s">
        <v>71</v>
      </c>
      <c r="K26" s="1">
        <v>2</v>
      </c>
      <c r="L26" s="1" t="s">
        <v>73</v>
      </c>
      <c r="M26" s="1" t="s">
        <v>70</v>
      </c>
      <c r="O26" s="1" t="s">
        <v>70</v>
      </c>
      <c r="Q26" s="1">
        <v>1</v>
      </c>
      <c r="R26" s="1" t="s">
        <v>74</v>
      </c>
      <c r="S26" s="1">
        <v>2</v>
      </c>
      <c r="U26" s="1">
        <v>2</v>
      </c>
    </row>
    <row r="27" spans="1:21" ht="15.75" customHeight="1">
      <c r="A27" s="1">
        <v>1</v>
      </c>
      <c r="B27" s="1" t="s">
        <v>16</v>
      </c>
      <c r="C27" s="1" t="s">
        <v>30</v>
      </c>
      <c r="D27" s="1" t="s">
        <v>76</v>
      </c>
      <c r="E27" s="1">
        <v>2</v>
      </c>
      <c r="G27" s="1" t="s">
        <v>70</v>
      </c>
      <c r="I27" s="1">
        <v>0</v>
      </c>
      <c r="J27" s="1" t="s">
        <v>71</v>
      </c>
      <c r="K27" s="1">
        <v>2</v>
      </c>
      <c r="L27" s="1" t="s">
        <v>73</v>
      </c>
      <c r="M27" s="1" t="s">
        <v>70</v>
      </c>
      <c r="O27" s="1" t="s">
        <v>70</v>
      </c>
      <c r="Q27" s="1">
        <v>1</v>
      </c>
      <c r="R27" s="1" t="s">
        <v>74</v>
      </c>
      <c r="S27" s="1">
        <v>2</v>
      </c>
      <c r="U27" s="1">
        <v>2</v>
      </c>
    </row>
    <row r="28" spans="1:21" ht="15.75" customHeight="1">
      <c r="A28" s="1">
        <v>1</v>
      </c>
      <c r="B28" s="1" t="s">
        <v>236</v>
      </c>
      <c r="C28" s="1" t="s">
        <v>237</v>
      </c>
      <c r="D28" s="1" t="s">
        <v>253</v>
      </c>
      <c r="E28" s="1">
        <v>2</v>
      </c>
      <c r="G28" s="1" t="s">
        <v>70</v>
      </c>
      <c r="I28" s="1">
        <v>2</v>
      </c>
      <c r="J28" s="1" t="s">
        <v>257</v>
      </c>
      <c r="K28" s="1">
        <v>1</v>
      </c>
      <c r="L28" s="1" t="s">
        <v>258</v>
      </c>
      <c r="M28" s="1">
        <v>2</v>
      </c>
      <c r="O28" s="1" t="s">
        <v>70</v>
      </c>
      <c r="Q28" s="1">
        <v>2</v>
      </c>
      <c r="S28" s="1">
        <v>2</v>
      </c>
      <c r="U28" s="1">
        <v>2</v>
      </c>
    </row>
    <row r="29" spans="1:21" ht="15.75" customHeight="1">
      <c r="A29" s="1">
        <v>1</v>
      </c>
      <c r="B29" s="1" t="s">
        <v>252</v>
      </c>
      <c r="C29" s="1" t="s">
        <v>254</v>
      </c>
      <c r="D29" s="1" t="s">
        <v>259</v>
      </c>
      <c r="E29" s="1">
        <v>2</v>
      </c>
      <c r="G29" s="1" t="s">
        <v>70</v>
      </c>
      <c r="I29" s="1">
        <v>0</v>
      </c>
      <c r="J29" s="1" t="s">
        <v>263</v>
      </c>
      <c r="K29" s="1">
        <v>2</v>
      </c>
      <c r="L29" s="1" t="s">
        <v>265</v>
      </c>
      <c r="M29" s="1" t="s">
        <v>70</v>
      </c>
      <c r="O29" s="1" t="s">
        <v>70</v>
      </c>
      <c r="Q29" s="1">
        <v>2</v>
      </c>
      <c r="S29" s="1">
        <v>2</v>
      </c>
      <c r="U29" s="1">
        <v>2</v>
      </c>
    </row>
    <row r="30" spans="1:21" ht="15.75" customHeight="1">
      <c r="A30" s="1">
        <v>1</v>
      </c>
      <c r="B30" s="1" t="s">
        <v>293</v>
      </c>
      <c r="C30" s="1" t="s">
        <v>295</v>
      </c>
      <c r="D30" s="1" t="s">
        <v>323</v>
      </c>
      <c r="E30" s="1">
        <v>2</v>
      </c>
      <c r="G30" s="1" t="s">
        <v>70</v>
      </c>
      <c r="I30" s="1">
        <v>1</v>
      </c>
      <c r="J30" s="1" t="s">
        <v>324</v>
      </c>
      <c r="K30" s="1">
        <v>2</v>
      </c>
      <c r="L30" s="1" t="s">
        <v>325</v>
      </c>
      <c r="M30" s="1" t="s">
        <v>70</v>
      </c>
      <c r="O30" s="1" t="s">
        <v>70</v>
      </c>
      <c r="Q30" s="1">
        <v>2</v>
      </c>
      <c r="S30" s="1">
        <v>2</v>
      </c>
      <c r="U30" s="1">
        <v>2</v>
      </c>
    </row>
    <row r="31" spans="1:21" ht="15.75" customHeight="1">
      <c r="A31" s="1">
        <v>1</v>
      </c>
      <c r="B31" s="1" t="s">
        <v>260</v>
      </c>
      <c r="C31" s="1" t="s">
        <v>268</v>
      </c>
      <c r="D31" s="1" t="s">
        <v>269</v>
      </c>
      <c r="E31" s="1">
        <v>2</v>
      </c>
      <c r="G31" s="1" t="s">
        <v>70</v>
      </c>
      <c r="I31" s="1">
        <v>2</v>
      </c>
      <c r="J31" s="1" t="s">
        <v>273</v>
      </c>
      <c r="K31" s="1">
        <v>1</v>
      </c>
      <c r="L31" s="1" t="s">
        <v>275</v>
      </c>
      <c r="M31" s="1">
        <v>2</v>
      </c>
      <c r="O31" s="1" t="s">
        <v>70</v>
      </c>
      <c r="Q31" s="1">
        <v>2</v>
      </c>
      <c r="S31" s="1">
        <v>2</v>
      </c>
      <c r="U31" s="1">
        <v>2</v>
      </c>
    </row>
    <row r="32" spans="1:21" ht="15.75" customHeight="1">
      <c r="A32" s="1">
        <v>1</v>
      </c>
      <c r="B32" s="1" t="s">
        <v>260</v>
      </c>
      <c r="C32" s="1" t="s">
        <v>278</v>
      </c>
      <c r="D32" s="1" t="s">
        <v>281</v>
      </c>
      <c r="E32" s="1">
        <v>2</v>
      </c>
      <c r="G32" s="1" t="s">
        <v>70</v>
      </c>
      <c r="I32" s="1">
        <v>2</v>
      </c>
      <c r="J32" s="1" t="s">
        <v>283</v>
      </c>
      <c r="K32" s="1">
        <v>1</v>
      </c>
      <c r="L32" s="1" t="s">
        <v>190</v>
      </c>
      <c r="M32" s="1">
        <v>2</v>
      </c>
      <c r="O32" s="1" t="s">
        <v>70</v>
      </c>
      <c r="Q32" s="1">
        <v>2</v>
      </c>
      <c r="S32" s="1">
        <v>2</v>
      </c>
      <c r="U32" s="1">
        <v>2</v>
      </c>
    </row>
    <row r="33" spans="1:21" ht="15.75" customHeight="1">
      <c r="A33" s="1">
        <v>1</v>
      </c>
      <c r="B33" s="1" t="s">
        <v>270</v>
      </c>
      <c r="C33" s="1" t="s">
        <v>272</v>
      </c>
      <c r="D33" s="1" t="s">
        <v>312</v>
      </c>
      <c r="E33" s="1">
        <v>2</v>
      </c>
      <c r="G33" s="1" t="s">
        <v>70</v>
      </c>
      <c r="I33" s="1">
        <v>2</v>
      </c>
      <c r="J33" s="1" t="s">
        <v>317</v>
      </c>
      <c r="K33" s="1">
        <v>2</v>
      </c>
      <c r="L33" s="1" t="s">
        <v>319</v>
      </c>
      <c r="M33" s="1" t="s">
        <v>70</v>
      </c>
      <c r="O33" s="1" t="s">
        <v>70</v>
      </c>
      <c r="Q33" s="1">
        <v>2</v>
      </c>
      <c r="S33" s="1">
        <v>2</v>
      </c>
      <c r="U33" s="1">
        <v>2</v>
      </c>
    </row>
    <row r="34" spans="1:21" ht="15.75" customHeight="1">
      <c r="A34" s="1">
        <v>1</v>
      </c>
      <c r="B34" s="1" t="s">
        <v>326</v>
      </c>
      <c r="C34" s="1" t="s">
        <v>327</v>
      </c>
      <c r="D34" s="1" t="s">
        <v>338</v>
      </c>
      <c r="E34" s="1">
        <v>2</v>
      </c>
      <c r="G34" s="1" t="s">
        <v>70</v>
      </c>
      <c r="I34" s="1">
        <v>1</v>
      </c>
      <c r="J34" s="1" t="s">
        <v>350</v>
      </c>
      <c r="K34" s="1">
        <v>1</v>
      </c>
      <c r="L34" s="1" t="s">
        <v>190</v>
      </c>
      <c r="M34" s="1" t="s">
        <v>70</v>
      </c>
      <c r="O34" s="1" t="s">
        <v>70</v>
      </c>
      <c r="Q34" s="1">
        <v>2</v>
      </c>
      <c r="S34" s="1">
        <v>2</v>
      </c>
      <c r="U34" s="1">
        <v>2</v>
      </c>
    </row>
  </sheetData>
  <hyperlinks>
    <hyperlink ref="R6" r:id="rId1" xr:uid="{00000000-0004-0000-0300-000000000000}"/>
    <hyperlink ref="R7" r:id="rId2" xr:uid="{00000000-0004-0000-0300-000001000000}"/>
    <hyperlink ref="R8" r:id="rId3" xr:uid="{00000000-0004-0000-0300-000002000000}"/>
    <hyperlink ref="R9" r:id="rId4" xr:uid="{00000000-0004-0000-0300-000003000000}"/>
    <hyperlink ref="R12" r:id="rId5" xr:uid="{00000000-0004-0000-0300-000004000000}"/>
    <hyperlink ref="R13" r:id="rId6" xr:uid="{00000000-0004-0000-0300-000005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A13"/>
  <sheetViews>
    <sheetView workbookViewId="0">
      <pane ySplit="1" topLeftCell="A2" activePane="bottomLeft" state="frozen"/>
      <selection pane="bottomLeft" activeCell="A2" sqref="A2:XFD2"/>
    </sheetView>
  </sheetViews>
  <sheetFormatPr baseColWidth="10" defaultColWidth="14.5" defaultRowHeight="15.75" customHeight="1"/>
  <cols>
    <col min="1" max="1" width="8.5" customWidth="1"/>
    <col min="2" max="2" width="7.33203125" customWidth="1"/>
    <col min="10" max="10" width="15.33203125" customWidth="1"/>
  </cols>
  <sheetData>
    <row r="1" spans="1:27" ht="15.75" customHeight="1">
      <c r="A1" s="1" t="s">
        <v>0</v>
      </c>
      <c r="B1" s="1" t="s">
        <v>46</v>
      </c>
      <c r="C1" s="1" t="s">
        <v>351</v>
      </c>
      <c r="D1" s="1" t="s">
        <v>352</v>
      </c>
      <c r="E1" s="1" t="s">
        <v>353</v>
      </c>
      <c r="F1" s="1" t="s">
        <v>354</v>
      </c>
      <c r="G1" s="1" t="s">
        <v>355</v>
      </c>
      <c r="H1" s="1" t="s">
        <v>356</v>
      </c>
      <c r="I1" s="1" t="s">
        <v>357</v>
      </c>
      <c r="J1" s="1" t="s">
        <v>358</v>
      </c>
      <c r="K1" s="1" t="s">
        <v>360</v>
      </c>
      <c r="L1" s="1" t="s">
        <v>361</v>
      </c>
      <c r="M1" s="1" t="s">
        <v>363</v>
      </c>
      <c r="N1" s="1" t="s">
        <v>364</v>
      </c>
      <c r="O1" s="1" t="s">
        <v>365</v>
      </c>
      <c r="P1" s="1" t="s">
        <v>366</v>
      </c>
      <c r="Q1" s="1" t="s">
        <v>367</v>
      </c>
      <c r="R1" s="1" t="s">
        <v>368</v>
      </c>
      <c r="S1" s="1" t="s">
        <v>369</v>
      </c>
      <c r="T1" s="1" t="s">
        <v>370</v>
      </c>
      <c r="U1" s="1" t="s">
        <v>371</v>
      </c>
      <c r="V1" s="1" t="s">
        <v>372</v>
      </c>
      <c r="W1" s="1" t="s">
        <v>373</v>
      </c>
      <c r="X1" s="1" t="s">
        <v>374</v>
      </c>
      <c r="Y1" s="1" t="s">
        <v>375</v>
      </c>
      <c r="Z1" s="1" t="s">
        <v>376</v>
      </c>
      <c r="AA1" s="1" t="s">
        <v>377</v>
      </c>
    </row>
    <row r="2" spans="1:27" ht="16">
      <c r="A2" s="15" t="s">
        <v>141</v>
      </c>
      <c r="B2" s="15" t="s">
        <v>143</v>
      </c>
      <c r="C2" s="15" t="s">
        <v>143</v>
      </c>
      <c r="F2" s="1" t="s">
        <v>378</v>
      </c>
      <c r="G2" s="1" t="s">
        <v>404</v>
      </c>
      <c r="H2" s="1" t="s">
        <v>380</v>
      </c>
      <c r="I2" s="1" t="s">
        <v>381</v>
      </c>
      <c r="J2" s="4">
        <f>30 * 18</f>
        <v>540</v>
      </c>
      <c r="K2" s="1" t="s">
        <v>422</v>
      </c>
      <c r="L2" s="1" t="s">
        <v>424</v>
      </c>
      <c r="N2" s="1" t="s">
        <v>425</v>
      </c>
      <c r="O2" s="1">
        <v>0.1</v>
      </c>
      <c r="P2" s="1">
        <v>30</v>
      </c>
      <c r="Q2" s="1" t="s">
        <v>396</v>
      </c>
      <c r="R2" s="1" t="s">
        <v>397</v>
      </c>
    </row>
    <row r="3" spans="1:27" ht="16">
      <c r="A3" s="2" t="s">
        <v>146</v>
      </c>
      <c r="B3" s="2" t="s">
        <v>148</v>
      </c>
      <c r="C3" s="2" t="s">
        <v>148</v>
      </c>
      <c r="F3" s="1" t="s">
        <v>378</v>
      </c>
      <c r="G3" s="1" t="s">
        <v>428</v>
      </c>
      <c r="H3" s="1" t="s">
        <v>380</v>
      </c>
      <c r="I3" s="1" t="s">
        <v>429</v>
      </c>
      <c r="J3" s="4">
        <f t="shared" ref="J3:J4" si="0">6 * 30</f>
        <v>180</v>
      </c>
      <c r="K3" s="1" t="s">
        <v>433</v>
      </c>
      <c r="L3" s="1" t="s">
        <v>434</v>
      </c>
      <c r="N3" s="1" t="s">
        <v>436</v>
      </c>
      <c r="O3" s="1">
        <v>0.01</v>
      </c>
      <c r="P3" s="1">
        <v>30</v>
      </c>
      <c r="Q3" s="1" t="s">
        <v>396</v>
      </c>
      <c r="R3" s="1" t="s">
        <v>430</v>
      </c>
    </row>
    <row r="4" spans="1:27" ht="16">
      <c r="A4" s="2" t="s">
        <v>146</v>
      </c>
      <c r="B4" s="2" t="s">
        <v>154</v>
      </c>
      <c r="C4" s="2" t="s">
        <v>148</v>
      </c>
      <c r="F4" s="1" t="s">
        <v>378</v>
      </c>
      <c r="G4" s="1" t="s">
        <v>428</v>
      </c>
      <c r="H4" s="1" t="s">
        <v>380</v>
      </c>
      <c r="I4" s="1" t="s">
        <v>440</v>
      </c>
      <c r="J4" s="4">
        <f t="shared" si="0"/>
        <v>180</v>
      </c>
      <c r="K4" s="1" t="s">
        <v>433</v>
      </c>
      <c r="L4" s="1" t="s">
        <v>445</v>
      </c>
      <c r="N4" s="1" t="s">
        <v>447</v>
      </c>
      <c r="O4" s="1">
        <v>0.01</v>
      </c>
      <c r="P4" s="1">
        <v>30</v>
      </c>
      <c r="Q4" s="1" t="s">
        <v>396</v>
      </c>
      <c r="R4" s="1" t="s">
        <v>450</v>
      </c>
    </row>
    <row r="5" spans="1:27" ht="16">
      <c r="A5" s="16" t="s">
        <v>164</v>
      </c>
      <c r="B5" s="17" t="s">
        <v>166</v>
      </c>
      <c r="C5" s="16" t="s">
        <v>166</v>
      </c>
      <c r="F5" s="1" t="s">
        <v>378</v>
      </c>
      <c r="G5" s="1" t="s">
        <v>404</v>
      </c>
      <c r="H5" s="1" t="s">
        <v>380</v>
      </c>
      <c r="I5" s="1" t="s">
        <v>381</v>
      </c>
      <c r="J5" s="4">
        <f>365.25 * 3</f>
        <v>1095.75</v>
      </c>
      <c r="K5" s="1" t="s">
        <v>459</v>
      </c>
      <c r="L5" s="1" t="s">
        <v>460</v>
      </c>
      <c r="N5" s="1" t="s">
        <v>395</v>
      </c>
      <c r="O5" s="1">
        <v>0.01</v>
      </c>
      <c r="P5" s="1">
        <v>30</v>
      </c>
      <c r="Q5" s="1" t="s">
        <v>396</v>
      </c>
      <c r="R5" s="1" t="s">
        <v>397</v>
      </c>
    </row>
    <row r="6" spans="1:27" ht="16">
      <c r="A6" s="15" t="s">
        <v>173</v>
      </c>
      <c r="B6" s="16" t="s">
        <v>175</v>
      </c>
      <c r="C6" s="17" t="s">
        <v>240</v>
      </c>
      <c r="F6" s="1" t="s">
        <v>378</v>
      </c>
      <c r="G6" s="1" t="s">
        <v>404</v>
      </c>
      <c r="H6" s="1" t="s">
        <v>380</v>
      </c>
      <c r="I6" s="1" t="s">
        <v>463</v>
      </c>
      <c r="J6" s="4">
        <f t="shared" ref="J6:J8" si="1">12 * 7</f>
        <v>84</v>
      </c>
      <c r="K6" s="1" t="s">
        <v>465</v>
      </c>
      <c r="L6" s="1" t="s">
        <v>467</v>
      </c>
      <c r="M6" s="1" t="s">
        <v>393</v>
      </c>
      <c r="N6" s="1" t="s">
        <v>468</v>
      </c>
      <c r="O6" s="1">
        <v>0.1</v>
      </c>
      <c r="P6" s="1">
        <v>30</v>
      </c>
      <c r="Q6" s="1" t="s">
        <v>396</v>
      </c>
      <c r="R6" s="1" t="s">
        <v>469</v>
      </c>
    </row>
    <row r="7" spans="1:27" ht="16">
      <c r="A7" s="16" t="s">
        <v>196</v>
      </c>
      <c r="B7" s="16" t="s">
        <v>198</v>
      </c>
      <c r="C7" s="16" t="s">
        <v>198</v>
      </c>
      <c r="F7" s="1" t="s">
        <v>378</v>
      </c>
      <c r="G7" s="1" t="s">
        <v>379</v>
      </c>
      <c r="H7" s="1" t="s">
        <v>380</v>
      </c>
      <c r="I7" s="1" t="s">
        <v>381</v>
      </c>
      <c r="J7" s="4">
        <f t="shared" si="1"/>
        <v>84</v>
      </c>
      <c r="K7" s="1" t="s">
        <v>473</v>
      </c>
      <c r="L7" s="1" t="s">
        <v>474</v>
      </c>
      <c r="M7" s="1" t="s">
        <v>393</v>
      </c>
      <c r="N7" s="1" t="s">
        <v>425</v>
      </c>
      <c r="O7" s="1">
        <v>0.1</v>
      </c>
      <c r="P7" s="1">
        <v>30</v>
      </c>
      <c r="Q7" s="1" t="s">
        <v>396</v>
      </c>
      <c r="R7" s="1" t="s">
        <v>397</v>
      </c>
    </row>
    <row r="8" spans="1:27" ht="16">
      <c r="A8" s="16" t="s">
        <v>196</v>
      </c>
      <c r="B8" s="17" t="s">
        <v>202</v>
      </c>
      <c r="C8" s="17" t="s">
        <v>202</v>
      </c>
      <c r="F8" s="1" t="s">
        <v>378</v>
      </c>
      <c r="G8" s="1" t="s">
        <v>379</v>
      </c>
      <c r="H8" s="1" t="s">
        <v>380</v>
      </c>
      <c r="I8" s="1" t="s">
        <v>381</v>
      </c>
      <c r="J8" s="4">
        <f t="shared" si="1"/>
        <v>84</v>
      </c>
      <c r="K8" s="1" t="s">
        <v>473</v>
      </c>
      <c r="L8" s="1" t="s">
        <v>474</v>
      </c>
      <c r="M8" s="1" t="s">
        <v>393</v>
      </c>
      <c r="N8" s="1" t="s">
        <v>425</v>
      </c>
      <c r="O8" s="1">
        <v>0.1</v>
      </c>
      <c r="P8" s="1">
        <v>30</v>
      </c>
      <c r="Q8" s="1" t="s">
        <v>396</v>
      </c>
      <c r="R8" s="1" t="s">
        <v>397</v>
      </c>
    </row>
    <row r="9" spans="1:27" ht="16">
      <c r="A9" s="2" t="s">
        <v>208</v>
      </c>
      <c r="B9" s="2" t="s">
        <v>210</v>
      </c>
      <c r="C9" s="2" t="s">
        <v>210</v>
      </c>
      <c r="F9" s="1" t="s">
        <v>378</v>
      </c>
      <c r="G9" s="1" t="s">
        <v>404</v>
      </c>
      <c r="H9" s="1" t="s">
        <v>380</v>
      </c>
      <c r="I9" s="1" t="s">
        <v>381</v>
      </c>
      <c r="J9" s="4">
        <f>365.25</f>
        <v>365.25</v>
      </c>
      <c r="K9" s="1" t="s">
        <v>485</v>
      </c>
      <c r="L9" s="1" t="s">
        <v>424</v>
      </c>
      <c r="N9" s="1" t="s">
        <v>487</v>
      </c>
      <c r="O9" s="1">
        <v>0.1</v>
      </c>
      <c r="P9" s="1">
        <v>30</v>
      </c>
      <c r="Q9" s="1" t="s">
        <v>396</v>
      </c>
      <c r="R9" s="1" t="s">
        <v>397</v>
      </c>
    </row>
    <row r="10" spans="1:27" ht="16">
      <c r="A10" s="2" t="s">
        <v>218</v>
      </c>
      <c r="B10" s="2" t="s">
        <v>220</v>
      </c>
      <c r="C10" s="2" t="s">
        <v>220</v>
      </c>
      <c r="F10" s="1" t="s">
        <v>378</v>
      </c>
      <c r="G10" s="1" t="s">
        <v>404</v>
      </c>
      <c r="H10" s="1" t="s">
        <v>480</v>
      </c>
      <c r="I10" s="1" t="s">
        <v>381</v>
      </c>
      <c r="J10" s="4">
        <f t="shared" ref="J10:J12" si="2">18*7</f>
        <v>126</v>
      </c>
      <c r="K10" s="1" t="s">
        <v>492</v>
      </c>
      <c r="L10" s="1" t="s">
        <v>493</v>
      </c>
      <c r="N10" s="1" t="s">
        <v>494</v>
      </c>
      <c r="R10" s="1" t="s">
        <v>495</v>
      </c>
    </row>
    <row r="11" spans="1:27" ht="16">
      <c r="A11" s="2" t="s">
        <v>218</v>
      </c>
      <c r="B11" s="2" t="s">
        <v>241</v>
      </c>
      <c r="C11" s="2" t="s">
        <v>241</v>
      </c>
      <c r="F11" s="1" t="s">
        <v>378</v>
      </c>
      <c r="G11" s="1" t="s">
        <v>498</v>
      </c>
      <c r="I11" s="1" t="s">
        <v>499</v>
      </c>
      <c r="J11" s="4">
        <f t="shared" si="2"/>
        <v>126</v>
      </c>
      <c r="K11" s="1" t="s">
        <v>492</v>
      </c>
      <c r="L11" s="1" t="s">
        <v>501</v>
      </c>
      <c r="M11" s="1" t="s">
        <v>503</v>
      </c>
      <c r="N11" s="1" t="s">
        <v>504</v>
      </c>
      <c r="R11" s="1" t="s">
        <v>505</v>
      </c>
    </row>
    <row r="12" spans="1:27" ht="16">
      <c r="A12" s="2" t="s">
        <v>218</v>
      </c>
      <c r="B12" s="2" t="s">
        <v>220</v>
      </c>
      <c r="C12" s="2" t="s">
        <v>506</v>
      </c>
      <c r="F12" s="1" t="s">
        <v>378</v>
      </c>
      <c r="G12" s="1" t="s">
        <v>404</v>
      </c>
      <c r="H12" s="1" t="s">
        <v>480</v>
      </c>
      <c r="I12" s="1" t="s">
        <v>508</v>
      </c>
      <c r="J12" s="4">
        <f t="shared" si="2"/>
        <v>126</v>
      </c>
      <c r="K12" s="1" t="s">
        <v>492</v>
      </c>
      <c r="L12" s="1" t="s">
        <v>493</v>
      </c>
      <c r="N12" s="1" t="s">
        <v>494</v>
      </c>
      <c r="R12" s="1" t="s">
        <v>509</v>
      </c>
    </row>
    <row r="13" spans="1:27" ht="16">
      <c r="A13" s="5" t="s">
        <v>293</v>
      </c>
      <c r="B13" s="5" t="s">
        <v>323</v>
      </c>
      <c r="C13" s="5" t="s">
        <v>323</v>
      </c>
      <c r="F13" s="1" t="s">
        <v>378</v>
      </c>
      <c r="G13" s="1" t="s">
        <v>510</v>
      </c>
      <c r="H13" s="1" t="s">
        <v>380</v>
      </c>
      <c r="I13" s="1" t="s">
        <v>513</v>
      </c>
      <c r="J13" s="1">
        <f>21 * 30</f>
        <v>630</v>
      </c>
      <c r="K13" s="1" t="s">
        <v>516</v>
      </c>
      <c r="L13" s="1" t="s">
        <v>445</v>
      </c>
      <c r="M13" s="1" t="s">
        <v>393</v>
      </c>
      <c r="N13" s="1" t="s">
        <v>425</v>
      </c>
      <c r="R13" s="1" t="s">
        <v>469</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S39"/>
  <sheetViews>
    <sheetView workbookViewId="0">
      <pane xSplit="2" ySplit="1" topLeftCell="C2" activePane="bottomRight" state="frozen"/>
      <selection pane="topRight" activeCell="C1" sqref="C1"/>
      <selection pane="bottomLeft" activeCell="A2" sqref="A2"/>
      <selection pane="bottomRight" activeCell="A33" sqref="A33:XFD33"/>
    </sheetView>
  </sheetViews>
  <sheetFormatPr baseColWidth="10" defaultColWidth="14.5" defaultRowHeight="15.75" customHeight="1"/>
  <cols>
    <col min="1" max="2" width="8.5" customWidth="1"/>
    <col min="10" max="10" width="15.33203125" customWidth="1"/>
  </cols>
  <sheetData>
    <row r="1" spans="1:19" ht="15.75" customHeight="1">
      <c r="A1" s="1" t="s">
        <v>0</v>
      </c>
      <c r="B1" s="1" t="s">
        <v>46</v>
      </c>
      <c r="C1" s="1" t="s">
        <v>351</v>
      </c>
      <c r="D1" s="1" t="s">
        <v>352</v>
      </c>
      <c r="E1" s="1" t="s">
        <v>353</v>
      </c>
      <c r="F1" s="1" t="s">
        <v>354</v>
      </c>
      <c r="G1" s="1" t="s">
        <v>355</v>
      </c>
      <c r="H1" s="1" t="s">
        <v>356</v>
      </c>
      <c r="I1" s="1" t="s">
        <v>357</v>
      </c>
      <c r="J1" s="1" t="s">
        <v>358</v>
      </c>
      <c r="K1" s="1" t="s">
        <v>359</v>
      </c>
      <c r="L1" s="14" t="s">
        <v>362</v>
      </c>
      <c r="M1" s="1" t="s">
        <v>360</v>
      </c>
      <c r="N1" s="1" t="s">
        <v>382</v>
      </c>
      <c r="O1" s="1" t="s">
        <v>383</v>
      </c>
      <c r="P1" s="1" t="s">
        <v>384</v>
      </c>
      <c r="Q1" s="1" t="s">
        <v>385</v>
      </c>
      <c r="R1" s="1" t="s">
        <v>386</v>
      </c>
      <c r="S1" s="1" t="s">
        <v>387</v>
      </c>
    </row>
    <row r="2" spans="1:19" ht="16">
      <c r="A2" s="2" t="s">
        <v>16</v>
      </c>
      <c r="B2" s="1" t="s">
        <v>17</v>
      </c>
      <c r="C2" s="1" t="s">
        <v>24</v>
      </c>
      <c r="F2" s="1" t="s">
        <v>28</v>
      </c>
      <c r="G2" s="1" t="s">
        <v>388</v>
      </c>
      <c r="H2" s="1" t="s">
        <v>380</v>
      </c>
      <c r="I2" s="1" t="s">
        <v>389</v>
      </c>
      <c r="J2" s="1">
        <v>56</v>
      </c>
      <c r="K2" s="1"/>
      <c r="L2" s="1"/>
      <c r="M2" s="1" t="s">
        <v>82</v>
      </c>
      <c r="N2" s="1" t="s">
        <v>390</v>
      </c>
      <c r="R2" s="1" t="s">
        <v>391</v>
      </c>
    </row>
    <row r="3" spans="1:19" ht="16">
      <c r="A3" s="2" t="s">
        <v>16</v>
      </c>
      <c r="B3" s="1" t="s">
        <v>22</v>
      </c>
      <c r="C3" s="1" t="s">
        <v>24</v>
      </c>
      <c r="F3" s="1" t="s">
        <v>28</v>
      </c>
      <c r="G3" s="1" t="s">
        <v>388</v>
      </c>
      <c r="H3" s="1" t="s">
        <v>380</v>
      </c>
      <c r="I3" s="1" t="s">
        <v>389</v>
      </c>
      <c r="J3" s="1">
        <v>56</v>
      </c>
      <c r="K3" s="1"/>
      <c r="L3" s="1"/>
      <c r="M3" s="1" t="s">
        <v>82</v>
      </c>
      <c r="N3" s="1" t="s">
        <v>390</v>
      </c>
      <c r="R3" s="1" t="s">
        <v>392</v>
      </c>
    </row>
    <row r="4" spans="1:19" ht="16">
      <c r="A4" s="2" t="s">
        <v>16</v>
      </c>
      <c r="B4" s="1" t="s">
        <v>24</v>
      </c>
      <c r="C4" s="1" t="s">
        <v>24</v>
      </c>
      <c r="F4" s="1" t="s">
        <v>28</v>
      </c>
      <c r="G4" s="1" t="s">
        <v>388</v>
      </c>
      <c r="H4" s="1" t="s">
        <v>380</v>
      </c>
      <c r="I4" s="1" t="s">
        <v>394</v>
      </c>
      <c r="J4" s="1">
        <v>56</v>
      </c>
      <c r="K4" s="1"/>
      <c r="L4" s="1"/>
      <c r="M4" s="1" t="s">
        <v>82</v>
      </c>
      <c r="N4" s="1" t="s">
        <v>390</v>
      </c>
      <c r="R4" s="1" t="s">
        <v>391</v>
      </c>
    </row>
    <row r="5" spans="1:19" ht="16">
      <c r="A5" s="2" t="s">
        <v>16</v>
      </c>
      <c r="B5" s="1" t="s">
        <v>398</v>
      </c>
      <c r="C5" s="1" t="s">
        <v>24</v>
      </c>
      <c r="F5" s="1" t="s">
        <v>28</v>
      </c>
      <c r="G5" s="1" t="s">
        <v>388</v>
      </c>
      <c r="H5" s="1" t="s">
        <v>380</v>
      </c>
      <c r="I5" s="1" t="s">
        <v>394</v>
      </c>
      <c r="J5" s="1">
        <v>56</v>
      </c>
      <c r="K5" s="1"/>
      <c r="L5" s="1"/>
      <c r="M5" s="1" t="s">
        <v>82</v>
      </c>
      <c r="N5" s="1" t="s">
        <v>390</v>
      </c>
      <c r="R5" s="1" t="s">
        <v>392</v>
      </c>
    </row>
    <row r="6" spans="1:19" ht="16">
      <c r="A6" s="2" t="s">
        <v>16</v>
      </c>
      <c r="B6" s="1" t="s">
        <v>399</v>
      </c>
      <c r="C6" s="1" t="s">
        <v>24</v>
      </c>
      <c r="F6" s="1" t="s">
        <v>28</v>
      </c>
      <c r="G6" s="1" t="s">
        <v>388</v>
      </c>
      <c r="H6" s="1" t="s">
        <v>380</v>
      </c>
      <c r="I6" s="1" t="s">
        <v>400</v>
      </c>
      <c r="J6" s="1">
        <v>56</v>
      </c>
      <c r="K6" s="1"/>
      <c r="L6" s="1"/>
      <c r="M6" s="1" t="s">
        <v>82</v>
      </c>
      <c r="N6" s="1" t="s">
        <v>390</v>
      </c>
      <c r="R6" s="1" t="s">
        <v>391</v>
      </c>
    </row>
    <row r="7" spans="1:19" ht="16">
      <c r="A7" s="2" t="s">
        <v>16</v>
      </c>
      <c r="B7" s="1" t="s">
        <v>409</v>
      </c>
      <c r="C7" s="1" t="s">
        <v>24</v>
      </c>
      <c r="F7" s="1" t="s">
        <v>28</v>
      </c>
      <c r="G7" s="1" t="s">
        <v>388</v>
      </c>
      <c r="H7" s="1" t="s">
        <v>380</v>
      </c>
      <c r="I7" s="1" t="s">
        <v>400</v>
      </c>
      <c r="J7" s="1">
        <v>56</v>
      </c>
      <c r="K7" s="1"/>
      <c r="L7" s="1"/>
      <c r="M7" s="1" t="s">
        <v>82</v>
      </c>
      <c r="N7" s="1" t="s">
        <v>390</v>
      </c>
      <c r="R7" s="1" t="s">
        <v>392</v>
      </c>
    </row>
    <row r="8" spans="1:19" ht="16">
      <c r="A8" s="2" t="s">
        <v>16</v>
      </c>
      <c r="B8" s="1" t="s">
        <v>76</v>
      </c>
      <c r="C8" s="1" t="s">
        <v>24</v>
      </c>
      <c r="F8" s="1" t="s">
        <v>28</v>
      </c>
      <c r="G8" s="1" t="s">
        <v>388</v>
      </c>
      <c r="H8" s="1" t="s">
        <v>380</v>
      </c>
      <c r="I8" s="1" t="s">
        <v>389</v>
      </c>
      <c r="J8" s="1">
        <v>56</v>
      </c>
      <c r="K8" s="1"/>
      <c r="L8" s="1"/>
      <c r="M8" s="1" t="s">
        <v>82</v>
      </c>
      <c r="N8" s="1" t="s">
        <v>390</v>
      </c>
      <c r="R8" s="1" t="s">
        <v>427</v>
      </c>
    </row>
    <row r="9" spans="1:19" ht="16">
      <c r="A9" s="2" t="s">
        <v>35</v>
      </c>
      <c r="B9" s="1" t="s">
        <v>36</v>
      </c>
      <c r="C9" s="1" t="s">
        <v>47</v>
      </c>
      <c r="F9" s="1" t="s">
        <v>28</v>
      </c>
      <c r="G9" s="1" t="s">
        <v>388</v>
      </c>
      <c r="H9" s="1" t="s">
        <v>380</v>
      </c>
      <c r="I9" s="1" t="s">
        <v>430</v>
      </c>
      <c r="J9" s="1">
        <v>29.6</v>
      </c>
      <c r="K9" s="1">
        <v>12.2</v>
      </c>
      <c r="L9" s="1">
        <v>52.4</v>
      </c>
      <c r="M9" s="1" t="s">
        <v>432</v>
      </c>
      <c r="N9" s="1" t="s">
        <v>390</v>
      </c>
      <c r="R9" s="1" t="s">
        <v>435</v>
      </c>
    </row>
    <row r="10" spans="1:19" ht="16">
      <c r="A10" s="2" t="s">
        <v>35</v>
      </c>
      <c r="B10" s="1" t="s">
        <v>40</v>
      </c>
      <c r="C10" s="1" t="s">
        <v>47</v>
      </c>
      <c r="F10" s="1" t="s">
        <v>28</v>
      </c>
      <c r="G10" s="1" t="s">
        <v>388</v>
      </c>
      <c r="H10" s="1" t="s">
        <v>380</v>
      </c>
      <c r="I10" s="1" t="s">
        <v>438</v>
      </c>
      <c r="J10" s="1">
        <v>29.6</v>
      </c>
      <c r="K10" s="1">
        <v>12.2</v>
      </c>
      <c r="L10" s="1">
        <v>52.4</v>
      </c>
      <c r="M10" s="1" t="s">
        <v>432</v>
      </c>
      <c r="N10" s="1" t="s">
        <v>390</v>
      </c>
      <c r="R10" s="1" t="s">
        <v>439</v>
      </c>
    </row>
    <row r="11" spans="1:19" ht="15.75" customHeight="1">
      <c r="A11" s="1" t="s">
        <v>75</v>
      </c>
      <c r="B11" s="1" t="s">
        <v>78</v>
      </c>
      <c r="C11" s="1" t="s">
        <v>78</v>
      </c>
      <c r="F11" s="1" t="s">
        <v>442</v>
      </c>
      <c r="G11" s="1" t="s">
        <v>443</v>
      </c>
      <c r="H11" s="1" t="s">
        <v>380</v>
      </c>
      <c r="I11" s="1" t="s">
        <v>430</v>
      </c>
      <c r="J11" s="1" t="s">
        <v>446</v>
      </c>
      <c r="M11" s="1" t="s">
        <v>448</v>
      </c>
      <c r="N11" s="1" t="s">
        <v>390</v>
      </c>
      <c r="O11" s="1">
        <v>12</v>
      </c>
      <c r="P11" s="1">
        <v>112</v>
      </c>
      <c r="Q11" s="1">
        <v>44</v>
      </c>
      <c r="R11" s="1" t="s">
        <v>451</v>
      </c>
      <c r="S11" s="1" t="s">
        <v>452</v>
      </c>
    </row>
    <row r="12" spans="1:19" ht="15.75" customHeight="1">
      <c r="A12" s="1" t="s">
        <v>75</v>
      </c>
      <c r="B12" s="1" t="s">
        <v>99</v>
      </c>
      <c r="C12" s="1" t="s">
        <v>78</v>
      </c>
      <c r="F12" s="1" t="s">
        <v>442</v>
      </c>
      <c r="G12" s="1" t="s">
        <v>443</v>
      </c>
      <c r="H12" s="1" t="s">
        <v>380</v>
      </c>
      <c r="I12" s="1" t="s">
        <v>430</v>
      </c>
      <c r="J12" s="1" t="s">
        <v>446</v>
      </c>
      <c r="M12" s="1" t="s">
        <v>453</v>
      </c>
      <c r="N12" s="1" t="s">
        <v>390</v>
      </c>
      <c r="O12" s="1">
        <v>12</v>
      </c>
      <c r="P12" s="1">
        <v>112</v>
      </c>
      <c r="Q12" s="1">
        <v>44</v>
      </c>
      <c r="R12" s="1" t="s">
        <v>451</v>
      </c>
      <c r="S12" s="1" t="s">
        <v>452</v>
      </c>
    </row>
    <row r="13" spans="1:19" ht="15.75" customHeight="1">
      <c r="A13" s="1" t="s">
        <v>75</v>
      </c>
      <c r="B13" s="1" t="s">
        <v>454</v>
      </c>
      <c r="C13" s="1" t="s">
        <v>78</v>
      </c>
      <c r="F13" s="1" t="s">
        <v>455</v>
      </c>
      <c r="G13" s="1" t="s">
        <v>443</v>
      </c>
      <c r="H13" s="1" t="s">
        <v>380</v>
      </c>
      <c r="I13" s="1" t="s">
        <v>430</v>
      </c>
      <c r="J13" s="1" t="s">
        <v>446</v>
      </c>
      <c r="M13" s="1" t="s">
        <v>456</v>
      </c>
      <c r="N13" s="1" t="s">
        <v>390</v>
      </c>
      <c r="O13" s="1">
        <v>-4</v>
      </c>
      <c r="P13" s="1">
        <v>24</v>
      </c>
      <c r="Q13" s="1">
        <v>-26</v>
      </c>
      <c r="R13" s="1" t="s">
        <v>457</v>
      </c>
      <c r="S13" s="1" t="s">
        <v>458</v>
      </c>
    </row>
    <row r="14" spans="1:19" ht="15.75" customHeight="1">
      <c r="A14" s="1" t="s">
        <v>75</v>
      </c>
      <c r="B14" s="1" t="s">
        <v>105</v>
      </c>
      <c r="C14" s="1" t="s">
        <v>78</v>
      </c>
      <c r="F14" s="1" t="s">
        <v>455</v>
      </c>
      <c r="G14" s="1" t="s">
        <v>443</v>
      </c>
      <c r="H14" s="1" t="s">
        <v>380</v>
      </c>
      <c r="I14" s="1" t="s">
        <v>430</v>
      </c>
      <c r="J14" s="1" t="s">
        <v>446</v>
      </c>
      <c r="M14" s="1" t="s">
        <v>448</v>
      </c>
      <c r="N14" s="1" t="s">
        <v>390</v>
      </c>
      <c r="O14" s="1">
        <v>14</v>
      </c>
      <c r="P14" s="1">
        <v>24</v>
      </c>
      <c r="Q14" s="1">
        <v>-18</v>
      </c>
      <c r="R14" s="1" t="s">
        <v>461</v>
      </c>
      <c r="S14" s="1" t="s">
        <v>462</v>
      </c>
    </row>
    <row r="15" spans="1:19" ht="16">
      <c r="A15" s="16" t="s">
        <v>109</v>
      </c>
      <c r="B15" s="17" t="s">
        <v>112</v>
      </c>
      <c r="C15" s="18" t="s">
        <v>139</v>
      </c>
      <c r="F15" s="1" t="s">
        <v>28</v>
      </c>
      <c r="G15" s="1" t="s">
        <v>443</v>
      </c>
      <c r="H15" s="1" t="s">
        <v>380</v>
      </c>
      <c r="I15" s="1" t="s">
        <v>470</v>
      </c>
      <c r="J15" s="1">
        <v>365.25</v>
      </c>
      <c r="M15" s="19" t="s">
        <v>472</v>
      </c>
      <c r="N15" s="1" t="s">
        <v>390</v>
      </c>
      <c r="R15" s="1" t="s">
        <v>476</v>
      </c>
    </row>
    <row r="16" spans="1:19" ht="16">
      <c r="A16" s="2" t="s">
        <v>119</v>
      </c>
      <c r="B16" s="2" t="s">
        <v>122</v>
      </c>
      <c r="C16" s="2" t="s">
        <v>122</v>
      </c>
      <c r="D16" s="2"/>
      <c r="F16" s="1" t="s">
        <v>28</v>
      </c>
      <c r="G16" s="1" t="s">
        <v>478</v>
      </c>
      <c r="H16" s="1" t="s">
        <v>480</v>
      </c>
      <c r="I16" s="1" t="s">
        <v>481</v>
      </c>
      <c r="J16" s="4">
        <f t="shared" ref="J16:J18" si="0">30 * 3</f>
        <v>90</v>
      </c>
      <c r="M16" s="1" t="s">
        <v>484</v>
      </c>
      <c r="N16" s="1" t="s">
        <v>390</v>
      </c>
      <c r="R16" s="1" t="s">
        <v>486</v>
      </c>
    </row>
    <row r="17" spans="1:19" ht="16">
      <c r="A17" s="2" t="s">
        <v>119</v>
      </c>
      <c r="B17" s="2" t="s">
        <v>133</v>
      </c>
      <c r="C17" s="2" t="s">
        <v>122</v>
      </c>
      <c r="D17" s="2"/>
      <c r="F17" s="1" t="s">
        <v>28</v>
      </c>
      <c r="G17" s="1" t="s">
        <v>478</v>
      </c>
      <c r="H17" s="1" t="s">
        <v>480</v>
      </c>
      <c r="I17" s="1" t="s">
        <v>481</v>
      </c>
      <c r="J17" s="4">
        <f t="shared" si="0"/>
        <v>90</v>
      </c>
      <c r="M17" s="1" t="s">
        <v>484</v>
      </c>
      <c r="N17" s="1" t="s">
        <v>390</v>
      </c>
      <c r="R17" s="1" t="s">
        <v>490</v>
      </c>
    </row>
    <row r="18" spans="1:19" ht="16">
      <c r="A18" s="2" t="s">
        <v>119</v>
      </c>
      <c r="B18" s="2" t="s">
        <v>170</v>
      </c>
      <c r="C18" s="2" t="s">
        <v>122</v>
      </c>
      <c r="D18" s="2"/>
      <c r="F18" s="1" t="s">
        <v>28</v>
      </c>
      <c r="G18" s="1" t="s">
        <v>478</v>
      </c>
      <c r="H18" s="1" t="s">
        <v>480</v>
      </c>
      <c r="I18" s="1" t="s">
        <v>481</v>
      </c>
      <c r="J18" s="4">
        <f t="shared" si="0"/>
        <v>90</v>
      </c>
      <c r="M18" s="1" t="s">
        <v>484</v>
      </c>
      <c r="N18" s="1" t="s">
        <v>390</v>
      </c>
      <c r="R18" s="1" t="s">
        <v>486</v>
      </c>
    </row>
    <row r="19" spans="1:19" ht="16">
      <c r="A19" s="2" t="s">
        <v>156</v>
      </c>
      <c r="B19" s="2" t="s">
        <v>211</v>
      </c>
      <c r="C19" s="2" t="s">
        <v>211</v>
      </c>
      <c r="F19" s="1" t="s">
        <v>28</v>
      </c>
      <c r="G19" s="1" t="s">
        <v>388</v>
      </c>
      <c r="H19" s="1" t="s">
        <v>380</v>
      </c>
      <c r="I19" s="1" t="s">
        <v>500</v>
      </c>
      <c r="J19" s="1">
        <f t="shared" ref="J19:J20" si="1">7 * 30</f>
        <v>210</v>
      </c>
      <c r="K19" s="4">
        <f t="shared" ref="K19:K20" si="2">3 * 30</f>
        <v>90</v>
      </c>
      <c r="L19" s="4">
        <f t="shared" ref="L19:L20" si="3">14 * 30</f>
        <v>420</v>
      </c>
      <c r="M19" s="1" t="s">
        <v>512</v>
      </c>
      <c r="N19" s="1" t="s">
        <v>390</v>
      </c>
      <c r="O19" s="1" t="s">
        <v>515</v>
      </c>
      <c r="P19" s="21">
        <v>44053</v>
      </c>
      <c r="Q19" s="1" t="s">
        <v>517</v>
      </c>
      <c r="R19" s="1" t="s">
        <v>518</v>
      </c>
    </row>
    <row r="20" spans="1:19" ht="16">
      <c r="A20" s="2" t="s">
        <v>156</v>
      </c>
      <c r="B20" s="2" t="s">
        <v>160</v>
      </c>
      <c r="C20" s="2" t="s">
        <v>160</v>
      </c>
      <c r="F20" s="1" t="s">
        <v>28</v>
      </c>
      <c r="G20" s="1" t="s">
        <v>388</v>
      </c>
      <c r="H20" s="1" t="s">
        <v>380</v>
      </c>
      <c r="I20" s="1" t="s">
        <v>500</v>
      </c>
      <c r="J20" s="1">
        <f t="shared" si="1"/>
        <v>210</v>
      </c>
      <c r="K20" s="4">
        <f t="shared" si="2"/>
        <v>90</v>
      </c>
      <c r="L20" s="4">
        <f t="shared" si="3"/>
        <v>420</v>
      </c>
      <c r="M20" s="1" t="s">
        <v>512</v>
      </c>
      <c r="N20" s="1" t="s">
        <v>390</v>
      </c>
      <c r="O20" s="1" t="s">
        <v>515</v>
      </c>
      <c r="P20" s="21">
        <v>44053</v>
      </c>
      <c r="Q20" s="1" t="s">
        <v>517</v>
      </c>
      <c r="R20" s="1" t="s">
        <v>518</v>
      </c>
    </row>
    <row r="21" spans="1:19" ht="15.75" customHeight="1">
      <c r="A21" s="1" t="s">
        <v>178</v>
      </c>
      <c r="B21" s="1" t="s">
        <v>181</v>
      </c>
      <c r="C21" s="1" t="s">
        <v>181</v>
      </c>
      <c r="F21" s="1" t="s">
        <v>28</v>
      </c>
      <c r="G21" s="1" t="s">
        <v>404</v>
      </c>
      <c r="H21" s="1" t="s">
        <v>380</v>
      </c>
      <c r="I21" s="1" t="s">
        <v>520</v>
      </c>
      <c r="J21" s="4">
        <f t="shared" ref="J21:J25" si="4">9 * 30</f>
        <v>270</v>
      </c>
      <c r="M21" s="1" t="s">
        <v>521</v>
      </c>
      <c r="R21" s="1" t="s">
        <v>522</v>
      </c>
    </row>
    <row r="22" spans="1:19" ht="15.75" customHeight="1">
      <c r="A22" s="1" t="s">
        <v>178</v>
      </c>
      <c r="B22" s="1" t="s">
        <v>185</v>
      </c>
      <c r="C22" s="1" t="s">
        <v>185</v>
      </c>
      <c r="F22" s="1" t="s">
        <v>28</v>
      </c>
      <c r="G22" s="1" t="s">
        <v>404</v>
      </c>
      <c r="H22" s="1" t="s">
        <v>380</v>
      </c>
      <c r="I22" s="1" t="s">
        <v>520</v>
      </c>
      <c r="J22" s="4">
        <f t="shared" si="4"/>
        <v>270</v>
      </c>
      <c r="K22" s="1"/>
      <c r="L22" s="1"/>
      <c r="M22" s="1" t="s">
        <v>521</v>
      </c>
      <c r="N22" s="1"/>
      <c r="R22" s="1" t="s">
        <v>522</v>
      </c>
    </row>
    <row r="23" spans="1:19" ht="15.75" customHeight="1">
      <c r="A23" s="1" t="s">
        <v>178</v>
      </c>
      <c r="B23" s="1" t="s">
        <v>193</v>
      </c>
      <c r="C23" s="1" t="s">
        <v>185</v>
      </c>
      <c r="F23" s="1" t="s">
        <v>28</v>
      </c>
      <c r="G23" s="1" t="s">
        <v>404</v>
      </c>
      <c r="H23" s="1" t="s">
        <v>380</v>
      </c>
      <c r="I23" s="1" t="s">
        <v>520</v>
      </c>
      <c r="J23" s="4">
        <f t="shared" si="4"/>
        <v>270</v>
      </c>
      <c r="K23" s="1"/>
      <c r="L23" s="1"/>
      <c r="M23" s="1" t="s">
        <v>521</v>
      </c>
      <c r="N23" s="1"/>
      <c r="R23" s="1" t="s">
        <v>525</v>
      </c>
    </row>
    <row r="24" spans="1:19" ht="15.75" customHeight="1">
      <c r="A24" s="1" t="s">
        <v>178</v>
      </c>
      <c r="B24" s="1" t="s">
        <v>526</v>
      </c>
      <c r="C24" s="1" t="s">
        <v>193</v>
      </c>
      <c r="F24" s="1" t="s">
        <v>28</v>
      </c>
      <c r="G24" s="1" t="s">
        <v>404</v>
      </c>
      <c r="H24" s="1" t="s">
        <v>380</v>
      </c>
      <c r="I24" s="1" t="s">
        <v>520</v>
      </c>
      <c r="J24" s="4">
        <f t="shared" si="4"/>
        <v>270</v>
      </c>
      <c r="K24" s="1"/>
      <c r="L24" s="1"/>
      <c r="M24" s="1" t="s">
        <v>521</v>
      </c>
      <c r="N24" s="1"/>
      <c r="R24" s="1" t="s">
        <v>522</v>
      </c>
    </row>
    <row r="25" spans="1:19" ht="15.75" customHeight="1">
      <c r="A25" s="1" t="s">
        <v>178</v>
      </c>
      <c r="B25" s="1" t="s">
        <v>527</v>
      </c>
      <c r="C25" s="1" t="s">
        <v>193</v>
      </c>
      <c r="F25" s="1" t="s">
        <v>28</v>
      </c>
      <c r="G25" s="1" t="s">
        <v>404</v>
      </c>
      <c r="H25" s="1" t="s">
        <v>380</v>
      </c>
      <c r="I25" s="1" t="s">
        <v>520</v>
      </c>
      <c r="J25" s="4">
        <f t="shared" si="4"/>
        <v>270</v>
      </c>
      <c r="K25" s="1"/>
      <c r="L25" s="1"/>
      <c r="M25" s="1" t="s">
        <v>521</v>
      </c>
      <c r="N25" s="1"/>
      <c r="R25" s="1" t="s">
        <v>525</v>
      </c>
    </row>
    <row r="26" spans="1:19" ht="16">
      <c r="A26" s="16" t="s">
        <v>229</v>
      </c>
      <c r="B26" s="17" t="s">
        <v>244</v>
      </c>
      <c r="C26" s="16" t="s">
        <v>294</v>
      </c>
      <c r="F26" s="1" t="s">
        <v>28</v>
      </c>
      <c r="G26" s="1" t="s">
        <v>531</v>
      </c>
      <c r="H26" s="1" t="s">
        <v>380</v>
      </c>
      <c r="I26" s="1" t="s">
        <v>532</v>
      </c>
      <c r="J26" s="4">
        <f t="shared" ref="J26:J27" si="5">15/2</f>
        <v>7.5</v>
      </c>
      <c r="K26" s="1">
        <v>0</v>
      </c>
      <c r="L26" s="1">
        <v>15</v>
      </c>
      <c r="M26" s="1" t="s">
        <v>534</v>
      </c>
      <c r="N26" s="1" t="s">
        <v>390</v>
      </c>
      <c r="R26" s="1" t="s">
        <v>461</v>
      </c>
    </row>
    <row r="27" spans="1:19" ht="16">
      <c r="A27" s="16" t="s">
        <v>229</v>
      </c>
      <c r="B27" s="17" t="s">
        <v>249</v>
      </c>
      <c r="C27" s="16" t="s">
        <v>294</v>
      </c>
      <c r="F27" s="1" t="s">
        <v>28</v>
      </c>
      <c r="G27" s="1" t="s">
        <v>531</v>
      </c>
      <c r="H27" s="1" t="s">
        <v>380</v>
      </c>
      <c r="I27" s="1" t="s">
        <v>532</v>
      </c>
      <c r="J27" s="4">
        <f t="shared" si="5"/>
        <v>7.5</v>
      </c>
      <c r="K27" s="1">
        <v>0</v>
      </c>
      <c r="L27" s="1">
        <v>15</v>
      </c>
      <c r="M27" s="1" t="s">
        <v>536</v>
      </c>
      <c r="N27" s="1" t="s">
        <v>390</v>
      </c>
      <c r="R27" s="1" t="s">
        <v>461</v>
      </c>
    </row>
    <row r="28" spans="1:19" ht="15.75" customHeight="1">
      <c r="A28" s="22" t="s">
        <v>236</v>
      </c>
      <c r="B28" s="22" t="s">
        <v>253</v>
      </c>
      <c r="C28" s="22" t="s">
        <v>253</v>
      </c>
      <c r="F28" s="1" t="s">
        <v>537</v>
      </c>
      <c r="G28" s="1" t="s">
        <v>443</v>
      </c>
      <c r="H28" s="1" t="s">
        <v>380</v>
      </c>
      <c r="I28" s="1" t="s">
        <v>538</v>
      </c>
      <c r="J28" s="4">
        <f>12 * 7</f>
        <v>84</v>
      </c>
      <c r="M28" s="1" t="s">
        <v>539</v>
      </c>
      <c r="N28" s="1" t="s">
        <v>390</v>
      </c>
      <c r="R28" s="1" t="s">
        <v>541</v>
      </c>
      <c r="S28" s="1" t="s">
        <v>542</v>
      </c>
    </row>
    <row r="29" spans="1:19" ht="16">
      <c r="A29" s="23" t="s">
        <v>252</v>
      </c>
      <c r="B29" s="23" t="s">
        <v>259</v>
      </c>
      <c r="C29" s="23" t="s">
        <v>259</v>
      </c>
      <c r="F29" s="1" t="s">
        <v>28</v>
      </c>
      <c r="G29" s="1" t="s">
        <v>443</v>
      </c>
      <c r="H29" s="1" t="s">
        <v>380</v>
      </c>
      <c r="I29" s="1" t="s">
        <v>544</v>
      </c>
      <c r="J29" s="4">
        <f t="shared" ref="J29:J31" si="6">2 * 365.25</f>
        <v>730.5</v>
      </c>
      <c r="M29" s="1" t="s">
        <v>545</v>
      </c>
      <c r="N29" s="1" t="s">
        <v>390</v>
      </c>
      <c r="R29" s="1" t="s">
        <v>392</v>
      </c>
    </row>
    <row r="30" spans="1:19" ht="16">
      <c r="A30" s="23" t="s">
        <v>260</v>
      </c>
      <c r="B30" s="23" t="s">
        <v>281</v>
      </c>
      <c r="C30" s="5" t="s">
        <v>318</v>
      </c>
      <c r="F30" s="1" t="s">
        <v>28</v>
      </c>
      <c r="G30" s="1" t="s">
        <v>388</v>
      </c>
      <c r="H30" s="1" t="s">
        <v>380</v>
      </c>
      <c r="I30" s="1" t="s">
        <v>546</v>
      </c>
      <c r="J30" s="4">
        <f t="shared" si="6"/>
        <v>730.5</v>
      </c>
      <c r="M30" s="1" t="s">
        <v>547</v>
      </c>
      <c r="N30" s="1" t="s">
        <v>548</v>
      </c>
      <c r="O30" s="1">
        <v>0</v>
      </c>
      <c r="P30" s="1">
        <v>18</v>
      </c>
      <c r="Q30" s="1">
        <v>3</v>
      </c>
      <c r="R30" s="1" t="s">
        <v>541</v>
      </c>
    </row>
    <row r="31" spans="1:19" ht="16">
      <c r="A31" s="23" t="s">
        <v>260</v>
      </c>
      <c r="B31" s="26" t="s">
        <v>269</v>
      </c>
      <c r="C31" s="5" t="s">
        <v>269</v>
      </c>
      <c r="F31" s="1" t="s">
        <v>28</v>
      </c>
      <c r="G31" s="1" t="s">
        <v>388</v>
      </c>
      <c r="H31" s="1" t="s">
        <v>380</v>
      </c>
      <c r="I31" s="1" t="s">
        <v>546</v>
      </c>
      <c r="J31" s="4">
        <f t="shared" si="6"/>
        <v>730.5</v>
      </c>
      <c r="M31" s="1" t="s">
        <v>547</v>
      </c>
      <c r="N31" s="1" t="s">
        <v>548</v>
      </c>
    </row>
    <row r="32" spans="1:19" ht="16">
      <c r="A32" s="23" t="s">
        <v>270</v>
      </c>
      <c r="B32" s="23" t="s">
        <v>312</v>
      </c>
      <c r="C32" s="23" t="s">
        <v>312</v>
      </c>
      <c r="F32" s="1" t="s">
        <v>28</v>
      </c>
      <c r="G32" s="1" t="s">
        <v>549</v>
      </c>
      <c r="H32" s="1" t="s">
        <v>380</v>
      </c>
      <c r="I32" s="1" t="s">
        <v>550</v>
      </c>
      <c r="J32" s="4">
        <f>365.25 * 1</f>
        <v>365.25</v>
      </c>
      <c r="M32" s="1" t="s">
        <v>551</v>
      </c>
      <c r="R32" s="1" t="s">
        <v>552</v>
      </c>
    </row>
    <row r="33" spans="1:18" ht="16">
      <c r="A33" s="2" t="s">
        <v>95</v>
      </c>
      <c r="B33" s="2" t="s">
        <v>333</v>
      </c>
      <c r="C33" s="2" t="s">
        <v>333</v>
      </c>
      <c r="F33" s="1" t="s">
        <v>28</v>
      </c>
      <c r="G33" s="1" t="s">
        <v>388</v>
      </c>
      <c r="H33" s="1" t="s">
        <v>380</v>
      </c>
      <c r="I33" s="1" t="s">
        <v>430</v>
      </c>
      <c r="J33" s="1">
        <v>7</v>
      </c>
      <c r="K33" s="1">
        <v>1</v>
      </c>
      <c r="L33" s="1">
        <v>14</v>
      </c>
      <c r="M33" s="1" t="s">
        <v>553</v>
      </c>
      <c r="N33" s="1" t="s">
        <v>390</v>
      </c>
    </row>
    <row r="34" spans="1:18" ht="16">
      <c r="A34" s="2" t="s">
        <v>95</v>
      </c>
      <c r="B34" s="2" t="s">
        <v>97</v>
      </c>
      <c r="C34" s="2" t="s">
        <v>333</v>
      </c>
      <c r="F34" s="1" t="s">
        <v>28</v>
      </c>
      <c r="G34" s="1" t="s">
        <v>554</v>
      </c>
      <c r="H34" s="1" t="s">
        <v>555</v>
      </c>
      <c r="I34" s="1" t="s">
        <v>556</v>
      </c>
      <c r="J34" s="1">
        <v>7</v>
      </c>
      <c r="K34" s="1">
        <v>1</v>
      </c>
      <c r="L34" s="1">
        <v>14</v>
      </c>
      <c r="M34" s="1" t="s">
        <v>553</v>
      </c>
      <c r="N34" s="1" t="s">
        <v>390</v>
      </c>
      <c r="O34" s="1">
        <v>50</v>
      </c>
      <c r="P34" s="1">
        <v>-54</v>
      </c>
      <c r="Q34" s="1">
        <v>6</v>
      </c>
      <c r="R34" s="29" t="s">
        <v>558</v>
      </c>
    </row>
    <row r="35" spans="1:18" ht="16">
      <c r="A35" s="2" t="s">
        <v>95</v>
      </c>
      <c r="B35" s="2" t="s">
        <v>559</v>
      </c>
      <c r="C35" s="2" t="s">
        <v>333</v>
      </c>
      <c r="F35" s="1" t="s">
        <v>28</v>
      </c>
      <c r="G35" s="1" t="s">
        <v>554</v>
      </c>
      <c r="H35" s="1" t="s">
        <v>555</v>
      </c>
      <c r="I35" s="1" t="s">
        <v>556</v>
      </c>
      <c r="J35" s="1">
        <v>7</v>
      </c>
      <c r="K35" s="1">
        <v>1</v>
      </c>
      <c r="L35" s="1">
        <v>14</v>
      </c>
      <c r="M35" s="1" t="s">
        <v>560</v>
      </c>
      <c r="N35" s="1" t="s">
        <v>390</v>
      </c>
      <c r="O35" s="1">
        <v>50</v>
      </c>
      <c r="P35" s="1">
        <v>-54</v>
      </c>
      <c r="Q35" s="1">
        <v>6</v>
      </c>
      <c r="R35" s="29" t="s">
        <v>558</v>
      </c>
    </row>
    <row r="36" spans="1:18" ht="16">
      <c r="A36" s="2" t="s">
        <v>95</v>
      </c>
      <c r="B36" s="2" t="s">
        <v>559</v>
      </c>
      <c r="C36" s="2" t="s">
        <v>333</v>
      </c>
      <c r="F36" s="1" t="s">
        <v>28</v>
      </c>
      <c r="G36" s="1" t="s">
        <v>554</v>
      </c>
      <c r="H36" s="1" t="s">
        <v>555</v>
      </c>
      <c r="I36" s="1" t="s">
        <v>556</v>
      </c>
      <c r="J36" s="1">
        <v>7</v>
      </c>
      <c r="K36" s="1">
        <v>1</v>
      </c>
      <c r="L36" s="1">
        <v>14</v>
      </c>
      <c r="M36" s="1" t="s">
        <v>561</v>
      </c>
      <c r="N36" s="1" t="s">
        <v>390</v>
      </c>
      <c r="O36" s="1">
        <v>50</v>
      </c>
      <c r="P36" s="1">
        <v>-54</v>
      </c>
      <c r="Q36" s="1">
        <v>6</v>
      </c>
      <c r="R36" s="29" t="s">
        <v>558</v>
      </c>
    </row>
    <row r="37" spans="1:18" ht="15.75" customHeight="1">
      <c r="A37" s="1" t="s">
        <v>311</v>
      </c>
      <c r="B37" s="1" t="s">
        <v>331</v>
      </c>
      <c r="C37" s="1" t="s">
        <v>331</v>
      </c>
      <c r="F37" s="1" t="s">
        <v>28</v>
      </c>
      <c r="G37" s="1" t="s">
        <v>443</v>
      </c>
      <c r="H37" s="1" t="s">
        <v>380</v>
      </c>
      <c r="I37" s="1" t="s">
        <v>430</v>
      </c>
      <c r="J37" s="4">
        <f t="shared" ref="J37:J38" si="7">12 * 7</f>
        <v>84</v>
      </c>
      <c r="K37" s="4">
        <f t="shared" ref="K37:K38" si="8">7 * 7</f>
        <v>49</v>
      </c>
      <c r="M37" s="1" t="s">
        <v>563</v>
      </c>
      <c r="N37" s="1" t="s">
        <v>390</v>
      </c>
      <c r="O37" s="1">
        <v>-22</v>
      </c>
      <c r="P37" s="1">
        <v>-4</v>
      </c>
      <c r="Q37" s="1">
        <v>18</v>
      </c>
      <c r="R37" s="1" t="s">
        <v>565</v>
      </c>
    </row>
    <row r="38" spans="1:18" ht="15.75" customHeight="1">
      <c r="A38" s="1" t="s">
        <v>311</v>
      </c>
      <c r="B38" s="1" t="s">
        <v>341</v>
      </c>
      <c r="C38" s="1" t="s">
        <v>331</v>
      </c>
      <c r="F38" s="1" t="s">
        <v>28</v>
      </c>
      <c r="G38" s="1" t="s">
        <v>443</v>
      </c>
      <c r="H38" s="1" t="s">
        <v>380</v>
      </c>
      <c r="I38" s="1" t="s">
        <v>430</v>
      </c>
      <c r="J38" s="4">
        <f t="shared" si="7"/>
        <v>84</v>
      </c>
      <c r="K38" s="4">
        <f t="shared" si="8"/>
        <v>49</v>
      </c>
      <c r="M38" s="1" t="s">
        <v>563</v>
      </c>
      <c r="N38" s="1" t="s">
        <v>390</v>
      </c>
      <c r="O38" s="1">
        <v>52</v>
      </c>
      <c r="P38" s="1">
        <v>16</v>
      </c>
      <c r="Q38" s="1">
        <v>-2</v>
      </c>
      <c r="R38" s="1" t="s">
        <v>568</v>
      </c>
    </row>
    <row r="39" spans="1:18" ht="15.75" customHeight="1">
      <c r="A39" s="1" t="s">
        <v>326</v>
      </c>
      <c r="B39" s="1" t="s">
        <v>338</v>
      </c>
      <c r="C39" s="1" t="s">
        <v>338</v>
      </c>
      <c r="F39" s="1" t="s">
        <v>28</v>
      </c>
      <c r="G39" s="1" t="s">
        <v>388</v>
      </c>
      <c r="H39" s="1" t="s">
        <v>380</v>
      </c>
      <c r="I39" s="1" t="s">
        <v>571</v>
      </c>
      <c r="J39" s="4">
        <f>2 * 365.25</f>
        <v>730.5</v>
      </c>
      <c r="M39" s="1" t="s">
        <v>573</v>
      </c>
      <c r="N39" s="1" t="s">
        <v>574</v>
      </c>
      <c r="O39" s="1">
        <v>0</v>
      </c>
      <c r="P39" s="1">
        <v>10</v>
      </c>
      <c r="Q39" s="1">
        <v>-10</v>
      </c>
      <c r="R39" s="1" t="s">
        <v>552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AC93"/>
  <sheetViews>
    <sheetView tabSelected="1" workbookViewId="0">
      <pane xSplit="3" ySplit="1" topLeftCell="D13" activePane="bottomRight" state="frozen"/>
      <selection pane="topRight" activeCell="D1" sqref="D1"/>
      <selection pane="bottomLeft" activeCell="A2" sqref="A2"/>
      <selection pane="bottomRight" activeCell="N31" sqref="N31"/>
    </sheetView>
  </sheetViews>
  <sheetFormatPr baseColWidth="10" defaultColWidth="14.5" defaultRowHeight="15.75" customHeight="1"/>
  <cols>
    <col min="1" max="1" width="8.5" customWidth="1"/>
    <col min="2" max="2" width="11.5" customWidth="1"/>
    <col min="4" max="4" width="5.1640625" customWidth="1"/>
    <col min="8" max="8" width="12.1640625" customWidth="1"/>
    <col min="9" max="9" width="8.5" customWidth="1"/>
    <col min="10" max="10" width="8.33203125" customWidth="1"/>
    <col min="11" max="11" width="6.33203125" customWidth="1"/>
    <col min="12" max="12" width="7" customWidth="1"/>
    <col min="14" max="15" width="4.6640625" customWidth="1"/>
  </cols>
  <sheetData>
    <row r="1" spans="1:23" ht="15.75" customHeight="1">
      <c r="A1" s="1" t="s">
        <v>0</v>
      </c>
      <c r="B1" s="1" t="s">
        <v>46</v>
      </c>
      <c r="C1" s="1" t="s">
        <v>401</v>
      </c>
      <c r="D1" s="1" t="s">
        <v>402</v>
      </c>
      <c r="E1" s="1" t="s">
        <v>403</v>
      </c>
      <c r="F1" s="1" t="s">
        <v>405</v>
      </c>
      <c r="G1" s="1" t="s">
        <v>406</v>
      </c>
      <c r="H1" s="1" t="s">
        <v>407</v>
      </c>
      <c r="I1" s="1" t="s">
        <v>408</v>
      </c>
      <c r="J1" s="1" t="s">
        <v>410</v>
      </c>
      <c r="K1" s="1" t="s">
        <v>411</v>
      </c>
      <c r="L1" s="1" t="s">
        <v>412</v>
      </c>
      <c r="M1" s="1" t="s">
        <v>413</v>
      </c>
      <c r="N1" s="1" t="s">
        <v>414</v>
      </c>
      <c r="O1" s="1" t="s">
        <v>415</v>
      </c>
      <c r="P1" s="1" t="s">
        <v>368</v>
      </c>
      <c r="Q1" s="1" t="s">
        <v>416</v>
      </c>
      <c r="R1" s="1" t="s">
        <v>417</v>
      </c>
      <c r="S1" s="1" t="s">
        <v>418</v>
      </c>
      <c r="T1" s="1" t="s">
        <v>419</v>
      </c>
      <c r="U1" s="1" t="s">
        <v>420</v>
      </c>
      <c r="V1" s="1" t="s">
        <v>421</v>
      </c>
      <c r="W1" s="1" t="s">
        <v>423</v>
      </c>
    </row>
    <row r="2" spans="1:23" ht="16">
      <c r="A2" s="2" t="s">
        <v>16</v>
      </c>
      <c r="B2" s="1" t="s">
        <v>17</v>
      </c>
      <c r="C2" s="1" t="s">
        <v>17</v>
      </c>
      <c r="D2" s="1">
        <v>1</v>
      </c>
      <c r="E2" s="1" t="s">
        <v>389</v>
      </c>
      <c r="F2" s="1" t="s">
        <v>426</v>
      </c>
      <c r="G2" s="1">
        <v>0.31</v>
      </c>
      <c r="M2" s="1">
        <v>0.57999999999999996</v>
      </c>
      <c r="N2" s="1">
        <v>1</v>
      </c>
      <c r="O2" s="1">
        <v>193</v>
      </c>
      <c r="Q2" s="1">
        <v>0</v>
      </c>
      <c r="R2" s="1">
        <v>0</v>
      </c>
      <c r="S2" s="1">
        <v>0</v>
      </c>
      <c r="T2" s="1">
        <v>0</v>
      </c>
    </row>
    <row r="3" spans="1:23" ht="16">
      <c r="A3" s="2" t="s">
        <v>16</v>
      </c>
      <c r="B3" s="1" t="s">
        <v>17</v>
      </c>
      <c r="C3" s="1" t="s">
        <v>22</v>
      </c>
      <c r="D3" s="1">
        <v>2</v>
      </c>
      <c r="E3" s="1" t="s">
        <v>431</v>
      </c>
      <c r="F3" s="1" t="s">
        <v>426</v>
      </c>
      <c r="G3" s="1">
        <v>9.67</v>
      </c>
      <c r="M3" s="1">
        <v>4.0000000000000002E-4</v>
      </c>
      <c r="N3" s="1">
        <v>1</v>
      </c>
      <c r="O3" s="1">
        <v>193</v>
      </c>
      <c r="P3" s="1" t="s">
        <v>437</v>
      </c>
      <c r="Q3" s="1">
        <v>0</v>
      </c>
      <c r="R3" s="1">
        <v>0</v>
      </c>
      <c r="S3" s="1">
        <v>0</v>
      </c>
      <c r="T3" s="1">
        <v>0</v>
      </c>
    </row>
    <row r="4" spans="1:23" ht="16">
      <c r="A4" s="2" t="s">
        <v>16</v>
      </c>
      <c r="B4" s="1" t="s">
        <v>17</v>
      </c>
      <c r="C4" s="1" t="s">
        <v>24</v>
      </c>
      <c r="D4" s="1">
        <v>3</v>
      </c>
      <c r="E4" s="1" t="s">
        <v>441</v>
      </c>
      <c r="F4" s="1" t="s">
        <v>426</v>
      </c>
      <c r="G4" s="1">
        <v>5.13</v>
      </c>
      <c r="M4" s="1">
        <v>2E-3</v>
      </c>
      <c r="N4" s="1">
        <v>3</v>
      </c>
      <c r="O4" s="1">
        <v>193</v>
      </c>
      <c r="P4" s="1" t="s">
        <v>444</v>
      </c>
      <c r="Q4" s="1">
        <v>0</v>
      </c>
      <c r="R4" s="1">
        <v>0</v>
      </c>
      <c r="S4" s="1">
        <v>0</v>
      </c>
      <c r="T4" s="1">
        <v>0</v>
      </c>
      <c r="U4" s="1" t="s">
        <v>449</v>
      </c>
    </row>
    <row r="5" spans="1:23" ht="16">
      <c r="A5" s="2" t="s">
        <v>16</v>
      </c>
      <c r="B5" s="1" t="s">
        <v>22</v>
      </c>
      <c r="C5" s="1" t="s">
        <v>398</v>
      </c>
      <c r="D5" s="1">
        <v>1</v>
      </c>
      <c r="E5" s="1" t="s">
        <v>389</v>
      </c>
      <c r="F5" s="1" t="s">
        <v>426</v>
      </c>
      <c r="G5" s="1">
        <v>0.53</v>
      </c>
      <c r="M5" s="1">
        <v>0.47</v>
      </c>
      <c r="N5" s="1">
        <v>1</v>
      </c>
      <c r="O5" s="1">
        <v>193</v>
      </c>
      <c r="Q5" s="1">
        <v>0</v>
      </c>
      <c r="R5" s="1">
        <v>0</v>
      </c>
      <c r="S5" s="1">
        <v>0</v>
      </c>
      <c r="T5" s="1">
        <v>0</v>
      </c>
    </row>
    <row r="6" spans="1:23" ht="16">
      <c r="A6" s="2" t="s">
        <v>16</v>
      </c>
      <c r="B6" s="1" t="s">
        <v>22</v>
      </c>
      <c r="C6" s="1" t="s">
        <v>399</v>
      </c>
      <c r="D6" s="1">
        <v>2</v>
      </c>
      <c r="E6" s="1" t="s">
        <v>431</v>
      </c>
      <c r="F6" s="1" t="s">
        <v>426</v>
      </c>
      <c r="G6" s="1">
        <v>12.93</v>
      </c>
      <c r="M6" s="1">
        <v>4.0000000000000002E-4</v>
      </c>
      <c r="N6" s="1">
        <v>1</v>
      </c>
      <c r="O6" s="1">
        <v>193</v>
      </c>
      <c r="P6" s="1" t="s">
        <v>437</v>
      </c>
      <c r="Q6" s="1">
        <v>0</v>
      </c>
      <c r="R6" s="1">
        <v>0</v>
      </c>
      <c r="S6" s="1">
        <v>1</v>
      </c>
      <c r="T6" s="1">
        <v>0</v>
      </c>
      <c r="W6" s="1" t="s">
        <v>33</v>
      </c>
    </row>
    <row r="7" spans="1:23" ht="16">
      <c r="A7" s="2" t="s">
        <v>16</v>
      </c>
      <c r="B7" s="1" t="s">
        <v>22</v>
      </c>
      <c r="C7" s="1" t="s">
        <v>409</v>
      </c>
      <c r="D7" s="1">
        <v>3</v>
      </c>
      <c r="E7" s="1" t="s">
        <v>441</v>
      </c>
      <c r="F7" s="1" t="s">
        <v>426</v>
      </c>
      <c r="G7" s="1">
        <v>2.15</v>
      </c>
      <c r="M7" s="1">
        <v>2.15</v>
      </c>
      <c r="N7" s="1">
        <v>3</v>
      </c>
      <c r="O7" s="1">
        <v>195</v>
      </c>
      <c r="Q7" s="1">
        <v>0</v>
      </c>
      <c r="R7" s="1">
        <v>0</v>
      </c>
      <c r="S7" s="1">
        <v>0</v>
      </c>
      <c r="T7" s="1">
        <v>0</v>
      </c>
    </row>
    <row r="8" spans="1:23" ht="16">
      <c r="A8" s="2" t="s">
        <v>16</v>
      </c>
      <c r="B8" s="1" t="s">
        <v>24</v>
      </c>
      <c r="C8" s="1" t="s">
        <v>76</v>
      </c>
      <c r="D8" s="1">
        <v>1</v>
      </c>
      <c r="E8" s="1" t="s">
        <v>394</v>
      </c>
      <c r="F8" s="1" t="s">
        <v>426</v>
      </c>
      <c r="G8" s="1">
        <v>0.01</v>
      </c>
      <c r="M8" s="1">
        <v>0.96</v>
      </c>
      <c r="N8" s="1">
        <v>1</v>
      </c>
      <c r="O8" s="1">
        <v>192</v>
      </c>
      <c r="Q8" s="1">
        <v>0</v>
      </c>
      <c r="R8" s="1">
        <v>0</v>
      </c>
      <c r="S8" s="1">
        <v>0</v>
      </c>
      <c r="T8" s="1">
        <v>0</v>
      </c>
    </row>
    <row r="9" spans="1:23" ht="16">
      <c r="A9" s="2" t="s">
        <v>16</v>
      </c>
      <c r="B9" s="1" t="s">
        <v>24</v>
      </c>
      <c r="C9" s="1" t="s">
        <v>464</v>
      </c>
      <c r="D9" s="1">
        <v>2</v>
      </c>
      <c r="E9" s="1" t="s">
        <v>466</v>
      </c>
      <c r="F9" s="1" t="s">
        <v>426</v>
      </c>
      <c r="G9" s="1">
        <v>6.16</v>
      </c>
      <c r="M9" s="1">
        <v>0.01</v>
      </c>
      <c r="N9" s="1">
        <v>1</v>
      </c>
      <c r="O9" s="1">
        <v>192</v>
      </c>
      <c r="Q9" s="1">
        <v>0</v>
      </c>
      <c r="R9" s="1">
        <v>0</v>
      </c>
      <c r="S9" s="1">
        <v>0</v>
      </c>
      <c r="T9" s="1">
        <v>0</v>
      </c>
    </row>
    <row r="10" spans="1:23" ht="16">
      <c r="A10" s="2" t="s">
        <v>16</v>
      </c>
      <c r="B10" s="1" t="s">
        <v>398</v>
      </c>
      <c r="C10" s="1" t="s">
        <v>471</v>
      </c>
      <c r="D10" s="1">
        <v>1</v>
      </c>
      <c r="E10" s="1" t="s">
        <v>394</v>
      </c>
      <c r="F10" s="1" t="s">
        <v>426</v>
      </c>
      <c r="G10" s="1">
        <v>0.44</v>
      </c>
      <c r="M10" s="1">
        <v>0.51</v>
      </c>
      <c r="N10" s="1">
        <v>1</v>
      </c>
      <c r="O10" s="1">
        <v>192</v>
      </c>
      <c r="Q10" s="1">
        <v>0</v>
      </c>
      <c r="R10" s="1">
        <v>0</v>
      </c>
      <c r="S10" s="1">
        <v>0</v>
      </c>
      <c r="T10" s="1">
        <v>0</v>
      </c>
    </row>
    <row r="11" spans="1:23" ht="16">
      <c r="A11" s="2" t="s">
        <v>16</v>
      </c>
      <c r="B11" s="1" t="s">
        <v>398</v>
      </c>
      <c r="C11" s="1" t="s">
        <v>475</v>
      </c>
      <c r="D11" s="1">
        <v>2</v>
      </c>
      <c r="E11" s="1" t="s">
        <v>466</v>
      </c>
      <c r="F11" s="1" t="s">
        <v>426</v>
      </c>
      <c r="G11" s="1">
        <v>7.68</v>
      </c>
      <c r="M11" s="1">
        <v>6.0000000000000001E-3</v>
      </c>
      <c r="N11" s="1">
        <v>1</v>
      </c>
      <c r="O11" s="1">
        <v>192</v>
      </c>
      <c r="P11" s="10" t="s">
        <v>477</v>
      </c>
      <c r="Q11" s="1">
        <v>0</v>
      </c>
      <c r="R11" s="1">
        <v>0</v>
      </c>
      <c r="S11" s="1">
        <v>0</v>
      </c>
      <c r="T11" s="1">
        <v>0</v>
      </c>
      <c r="U11" s="1" t="s">
        <v>479</v>
      </c>
    </row>
    <row r="12" spans="1:23" ht="16">
      <c r="A12" s="2" t="s">
        <v>16</v>
      </c>
      <c r="B12" s="1" t="s">
        <v>398</v>
      </c>
      <c r="C12" s="1" t="s">
        <v>482</v>
      </c>
      <c r="D12" s="1">
        <v>3</v>
      </c>
      <c r="E12" s="1" t="s">
        <v>483</v>
      </c>
      <c r="F12" s="1" t="s">
        <v>426</v>
      </c>
      <c r="G12" s="1">
        <v>2.11</v>
      </c>
      <c r="M12" s="1">
        <v>0.1</v>
      </c>
      <c r="N12" s="1">
        <v>3</v>
      </c>
      <c r="O12" s="1">
        <v>191</v>
      </c>
      <c r="Q12" s="1">
        <v>0</v>
      </c>
      <c r="R12" s="1">
        <v>0</v>
      </c>
      <c r="S12" s="1">
        <v>0</v>
      </c>
      <c r="T12" s="1">
        <v>0</v>
      </c>
    </row>
    <row r="13" spans="1:23" ht="16">
      <c r="A13" s="2" t="s">
        <v>16</v>
      </c>
      <c r="B13" s="1" t="s">
        <v>399</v>
      </c>
      <c r="C13" s="1" t="s">
        <v>488</v>
      </c>
      <c r="D13" s="1">
        <v>1</v>
      </c>
      <c r="E13" s="1" t="s">
        <v>400</v>
      </c>
      <c r="Q13" s="1">
        <v>0</v>
      </c>
      <c r="R13" s="1">
        <v>0</v>
      </c>
      <c r="S13" s="1">
        <v>0</v>
      </c>
      <c r="T13" s="1">
        <v>0</v>
      </c>
    </row>
    <row r="14" spans="1:23" ht="16">
      <c r="A14" s="2" t="s">
        <v>16</v>
      </c>
      <c r="B14" s="1" t="s">
        <v>399</v>
      </c>
      <c r="C14" s="1" t="s">
        <v>489</v>
      </c>
      <c r="D14" s="1">
        <v>2</v>
      </c>
      <c r="E14" s="1" t="s">
        <v>491</v>
      </c>
      <c r="Q14" s="1">
        <v>0</v>
      </c>
      <c r="R14" s="1">
        <v>0</v>
      </c>
      <c r="S14" s="1">
        <v>0</v>
      </c>
      <c r="T14" s="1">
        <v>0</v>
      </c>
    </row>
    <row r="15" spans="1:23" ht="16">
      <c r="A15" s="2" t="s">
        <v>16</v>
      </c>
      <c r="B15" s="1" t="s">
        <v>409</v>
      </c>
      <c r="C15" s="1" t="s">
        <v>496</v>
      </c>
      <c r="D15" s="1">
        <v>1</v>
      </c>
      <c r="E15" s="1" t="s">
        <v>400</v>
      </c>
      <c r="Q15" s="1">
        <v>0</v>
      </c>
      <c r="R15" s="1">
        <v>0</v>
      </c>
      <c r="S15" s="1">
        <v>0</v>
      </c>
      <c r="T15" s="1">
        <v>0</v>
      </c>
    </row>
    <row r="16" spans="1:23" ht="16">
      <c r="A16" s="2" t="s">
        <v>16</v>
      </c>
      <c r="B16" s="1" t="s">
        <v>409</v>
      </c>
      <c r="C16" s="1" t="s">
        <v>497</v>
      </c>
      <c r="D16" s="1">
        <v>2</v>
      </c>
      <c r="E16" s="1" t="s">
        <v>491</v>
      </c>
      <c r="Q16" s="1">
        <v>0</v>
      </c>
      <c r="R16" s="1">
        <v>0</v>
      </c>
      <c r="S16" s="1">
        <v>0</v>
      </c>
      <c r="T16" s="1">
        <v>0</v>
      </c>
    </row>
    <row r="17" spans="1:29" ht="16">
      <c r="A17" s="2" t="s">
        <v>16</v>
      </c>
      <c r="B17" s="1" t="s">
        <v>76</v>
      </c>
      <c r="C17" s="1" t="s">
        <v>502</v>
      </c>
      <c r="D17" s="1">
        <v>1</v>
      </c>
      <c r="E17" s="1" t="s">
        <v>389</v>
      </c>
      <c r="F17" s="1" t="s">
        <v>426</v>
      </c>
      <c r="G17" s="1">
        <v>6.28</v>
      </c>
      <c r="M17" s="1">
        <v>1.2999999999999999E-2</v>
      </c>
      <c r="N17" s="1">
        <v>1</v>
      </c>
      <c r="O17" s="1">
        <v>199</v>
      </c>
      <c r="P17" s="20" t="s">
        <v>507</v>
      </c>
      <c r="Q17" s="1">
        <v>0</v>
      </c>
      <c r="R17" s="1">
        <v>0</v>
      </c>
      <c r="S17" s="1">
        <v>0</v>
      </c>
      <c r="T17" s="1">
        <v>1</v>
      </c>
    </row>
    <row r="18" spans="1:29" ht="16">
      <c r="A18" s="2" t="s">
        <v>16</v>
      </c>
      <c r="B18" s="1" t="s">
        <v>76</v>
      </c>
      <c r="C18" s="1" t="s">
        <v>511</v>
      </c>
      <c r="D18" s="1">
        <v>2</v>
      </c>
      <c r="E18" s="1" t="s">
        <v>514</v>
      </c>
      <c r="F18" s="1" t="s">
        <v>426</v>
      </c>
      <c r="G18" s="1">
        <v>1.78</v>
      </c>
      <c r="M18" s="1">
        <v>0.184</v>
      </c>
      <c r="N18" s="1">
        <v>1</v>
      </c>
      <c r="O18" s="1">
        <v>199</v>
      </c>
      <c r="Q18" s="1">
        <v>0</v>
      </c>
      <c r="R18" s="1">
        <v>0</v>
      </c>
      <c r="S18" s="1">
        <v>0</v>
      </c>
      <c r="T18" s="1">
        <v>0</v>
      </c>
    </row>
    <row r="19" spans="1:29" ht="16">
      <c r="A19" s="2" t="s">
        <v>35</v>
      </c>
      <c r="B19" s="1" t="s">
        <v>36</v>
      </c>
      <c r="C19" s="1" t="s">
        <v>36</v>
      </c>
      <c r="F19" s="1" t="s">
        <v>495</v>
      </c>
      <c r="N19" s="1">
        <v>40</v>
      </c>
      <c r="Q19" s="1">
        <v>0</v>
      </c>
      <c r="R19" s="1">
        <v>0</v>
      </c>
      <c r="S19" s="1">
        <v>0</v>
      </c>
      <c r="T19" s="1">
        <v>1</v>
      </c>
      <c r="W19" s="1" t="s">
        <v>33</v>
      </c>
    </row>
    <row r="20" spans="1:29" ht="16">
      <c r="A20" s="2" t="s">
        <v>35</v>
      </c>
      <c r="B20" s="1" t="s">
        <v>40</v>
      </c>
      <c r="C20" s="1" t="s">
        <v>40</v>
      </c>
      <c r="F20" s="1" t="s">
        <v>495</v>
      </c>
      <c r="N20" s="1">
        <v>40</v>
      </c>
      <c r="Q20" s="1">
        <v>0</v>
      </c>
      <c r="R20" s="1">
        <v>0</v>
      </c>
      <c r="S20" s="1">
        <v>0</v>
      </c>
      <c r="T20" s="1">
        <v>0</v>
      </c>
    </row>
    <row r="21" spans="1:29" ht="15.75" customHeight="1">
      <c r="A21" s="1" t="s">
        <v>75</v>
      </c>
      <c r="B21" s="1" t="s">
        <v>78</v>
      </c>
      <c r="C21" s="1" t="s">
        <v>78</v>
      </c>
      <c r="D21" s="1">
        <v>2</v>
      </c>
      <c r="E21" s="1" t="s">
        <v>528</v>
      </c>
      <c r="F21" s="1" t="s">
        <v>529</v>
      </c>
      <c r="G21" s="1">
        <v>-0.4</v>
      </c>
      <c r="I21" s="1">
        <v>0.19</v>
      </c>
      <c r="P21" s="1" t="s">
        <v>530</v>
      </c>
      <c r="Q21" s="1">
        <v>0</v>
      </c>
      <c r="R21" s="1">
        <v>0</v>
      </c>
      <c r="S21" s="1">
        <v>0</v>
      </c>
      <c r="T21" s="1">
        <v>0</v>
      </c>
      <c r="U21" s="14" t="s">
        <v>524</v>
      </c>
    </row>
    <row r="22" spans="1:29" ht="15.75" customHeight="1">
      <c r="A22" s="1" t="s">
        <v>75</v>
      </c>
      <c r="B22" s="1" t="s">
        <v>78</v>
      </c>
      <c r="C22" s="1" t="s">
        <v>78</v>
      </c>
      <c r="D22" s="1">
        <v>2</v>
      </c>
      <c r="E22" s="1" t="s">
        <v>528</v>
      </c>
      <c r="F22" s="1" t="s">
        <v>523</v>
      </c>
      <c r="G22" s="1">
        <v>-2.12</v>
      </c>
      <c r="M22" s="1">
        <v>3.5000000000000003E-2</v>
      </c>
      <c r="N22" s="1">
        <v>186</v>
      </c>
      <c r="P22" s="1" t="s">
        <v>530</v>
      </c>
      <c r="Q22" s="1">
        <v>0</v>
      </c>
      <c r="R22" s="1">
        <v>0</v>
      </c>
      <c r="S22" s="1">
        <v>0</v>
      </c>
      <c r="T22" s="1">
        <v>0</v>
      </c>
    </row>
    <row r="23" spans="1:29" ht="15.75" customHeight="1">
      <c r="A23" s="1" t="s">
        <v>75</v>
      </c>
      <c r="B23" s="1" t="s">
        <v>78</v>
      </c>
      <c r="C23" s="1" t="s">
        <v>78</v>
      </c>
      <c r="D23" s="1">
        <v>2</v>
      </c>
      <c r="E23" s="1" t="s">
        <v>528</v>
      </c>
      <c r="F23" s="1" t="s">
        <v>533</v>
      </c>
      <c r="G23" s="1">
        <v>7.6</v>
      </c>
      <c r="P23" s="1" t="s">
        <v>530</v>
      </c>
      <c r="Q23" s="1">
        <v>0</v>
      </c>
      <c r="R23" s="1">
        <v>0</v>
      </c>
      <c r="S23" s="1">
        <v>0</v>
      </c>
      <c r="T23" s="1">
        <v>0</v>
      </c>
    </row>
    <row r="24" spans="1:29" ht="15.75" customHeight="1">
      <c r="A24" s="1" t="s">
        <v>75</v>
      </c>
      <c r="B24" s="1" t="s">
        <v>99</v>
      </c>
      <c r="C24" s="1" t="s">
        <v>99</v>
      </c>
      <c r="D24" s="1">
        <v>2</v>
      </c>
      <c r="E24" s="1" t="s">
        <v>528</v>
      </c>
      <c r="F24" s="1" t="s">
        <v>529</v>
      </c>
      <c r="G24" s="1">
        <v>-9.4E-2</v>
      </c>
      <c r="I24" s="1">
        <v>0.3</v>
      </c>
      <c r="P24" s="1" t="s">
        <v>535</v>
      </c>
      <c r="Q24" s="1">
        <v>0</v>
      </c>
      <c r="R24" s="1">
        <v>0</v>
      </c>
      <c r="S24" s="1">
        <v>0</v>
      </c>
      <c r="T24" s="1">
        <v>0</v>
      </c>
    </row>
    <row r="25" spans="1:29" ht="15.75" customHeight="1">
      <c r="A25" s="1" t="s">
        <v>75</v>
      </c>
      <c r="B25" s="1" t="s">
        <v>99</v>
      </c>
      <c r="C25" s="1" t="s">
        <v>99</v>
      </c>
      <c r="D25" s="1">
        <v>2</v>
      </c>
      <c r="E25" s="1" t="s">
        <v>528</v>
      </c>
      <c r="F25" s="1" t="s">
        <v>523</v>
      </c>
      <c r="G25" s="1">
        <v>-3.15</v>
      </c>
      <c r="M25" s="1">
        <v>1.9E-3</v>
      </c>
      <c r="N25" s="1">
        <v>187</v>
      </c>
      <c r="P25" s="1" t="s">
        <v>535</v>
      </c>
      <c r="Q25" s="1">
        <v>0</v>
      </c>
      <c r="R25" s="1">
        <v>0</v>
      </c>
      <c r="S25" s="1">
        <v>0</v>
      </c>
      <c r="T25" s="1">
        <v>0</v>
      </c>
    </row>
    <row r="26" spans="1:29" ht="15.75" customHeight="1">
      <c r="A26" s="1" t="s">
        <v>75</v>
      </c>
      <c r="B26" s="1" t="s">
        <v>99</v>
      </c>
      <c r="C26" s="1" t="s">
        <v>99</v>
      </c>
      <c r="D26" s="1">
        <v>2</v>
      </c>
      <c r="E26" s="1" t="s">
        <v>528</v>
      </c>
      <c r="F26" s="1" t="s">
        <v>533</v>
      </c>
      <c r="G26" s="1">
        <v>25</v>
      </c>
      <c r="P26" s="1" t="s">
        <v>535</v>
      </c>
      <c r="Q26" s="1">
        <v>0</v>
      </c>
      <c r="R26" s="1">
        <v>0</v>
      </c>
      <c r="S26" s="1">
        <v>0</v>
      </c>
      <c r="T26" s="1">
        <v>0</v>
      </c>
    </row>
    <row r="27" spans="1:29" ht="15.75" customHeight="1">
      <c r="A27" s="1" t="s">
        <v>75</v>
      </c>
      <c r="B27" s="1" t="s">
        <v>454</v>
      </c>
      <c r="C27" s="1" t="s">
        <v>454</v>
      </c>
      <c r="D27" s="1">
        <v>2</v>
      </c>
      <c r="E27" s="1" t="s">
        <v>528</v>
      </c>
      <c r="F27" s="1" t="s">
        <v>529</v>
      </c>
      <c r="G27" s="1">
        <v>-0.08</v>
      </c>
      <c r="I27" s="1">
        <v>2.5000000000000001E-2</v>
      </c>
      <c r="P27" s="10" t="s">
        <v>540</v>
      </c>
      <c r="Q27" s="1">
        <v>0</v>
      </c>
      <c r="R27" s="1">
        <v>0</v>
      </c>
      <c r="S27" s="1">
        <v>0</v>
      </c>
      <c r="T27" s="1">
        <v>0</v>
      </c>
    </row>
    <row r="28" spans="1:29" ht="15.75" customHeight="1">
      <c r="A28" s="1" t="s">
        <v>75</v>
      </c>
      <c r="B28" s="1" t="s">
        <v>454</v>
      </c>
      <c r="C28" s="1" t="s">
        <v>454</v>
      </c>
      <c r="D28" s="1">
        <v>2</v>
      </c>
      <c r="E28" s="1" t="s">
        <v>528</v>
      </c>
      <c r="F28" s="1" t="s">
        <v>523</v>
      </c>
      <c r="G28" s="1">
        <v>-3.2</v>
      </c>
      <c r="M28" s="1">
        <v>1.6000000000000001E-3</v>
      </c>
      <c r="N28" s="1">
        <v>186</v>
      </c>
      <c r="P28" s="10" t="s">
        <v>540</v>
      </c>
      <c r="Q28" s="1">
        <v>0</v>
      </c>
      <c r="R28" s="1">
        <v>0</v>
      </c>
      <c r="S28" s="1">
        <v>0</v>
      </c>
      <c r="T28" s="1">
        <v>0</v>
      </c>
      <c r="U28" s="1" t="s">
        <v>543</v>
      </c>
    </row>
    <row r="29" spans="1:29" ht="15.75" customHeight="1">
      <c r="A29" s="1" t="s">
        <v>75</v>
      </c>
      <c r="B29" s="1" t="s">
        <v>454</v>
      </c>
      <c r="C29" s="1" t="s">
        <v>454</v>
      </c>
      <c r="D29" s="1">
        <v>2</v>
      </c>
      <c r="E29" s="1" t="s">
        <v>528</v>
      </c>
      <c r="F29" s="1" t="s">
        <v>533</v>
      </c>
      <c r="G29" s="1">
        <v>33</v>
      </c>
      <c r="P29" s="10" t="s">
        <v>540</v>
      </c>
      <c r="Q29" s="1">
        <v>0</v>
      </c>
      <c r="R29" s="1">
        <v>0</v>
      </c>
      <c r="S29" s="1">
        <v>0</v>
      </c>
      <c r="T29" s="1">
        <v>0</v>
      </c>
    </row>
    <row r="30" spans="1:29" ht="15.75" customHeight="1">
      <c r="A30" s="18" t="s">
        <v>75</v>
      </c>
      <c r="B30" s="24" t="s">
        <v>105</v>
      </c>
      <c r="C30" s="24" t="s">
        <v>105</v>
      </c>
      <c r="D30" s="25">
        <v>2</v>
      </c>
      <c r="E30" s="22" t="s">
        <v>528</v>
      </c>
      <c r="F30" s="22" t="s">
        <v>529</v>
      </c>
      <c r="G30" s="27">
        <v>0.4</v>
      </c>
      <c r="H30" s="18"/>
      <c r="I30" s="27">
        <v>0.14000000000000001</v>
      </c>
      <c r="J30" s="22"/>
      <c r="K30" s="22"/>
      <c r="L30" s="22"/>
      <c r="M30" s="22"/>
      <c r="N30" s="18"/>
      <c r="O30" s="18"/>
      <c r="P30" s="22" t="s">
        <v>540</v>
      </c>
      <c r="Q30" s="25">
        <v>0</v>
      </c>
      <c r="R30" s="25">
        <v>0</v>
      </c>
      <c r="S30" s="25">
        <v>0</v>
      </c>
      <c r="T30" s="25">
        <v>0</v>
      </c>
      <c r="U30" s="22"/>
      <c r="V30" s="18"/>
      <c r="W30" s="18"/>
      <c r="X30" s="18"/>
      <c r="Y30" s="18"/>
      <c r="Z30" s="18"/>
      <c r="AA30" s="18"/>
      <c r="AB30" s="18"/>
      <c r="AC30" s="18"/>
    </row>
    <row r="31" spans="1:29" ht="15.75" customHeight="1">
      <c r="A31" s="18" t="s">
        <v>75</v>
      </c>
      <c r="B31" s="24" t="s">
        <v>105</v>
      </c>
      <c r="C31" s="24" t="s">
        <v>105</v>
      </c>
      <c r="D31" s="25">
        <v>2</v>
      </c>
      <c r="E31" s="22" t="s">
        <v>528</v>
      </c>
      <c r="F31" s="22" t="s">
        <v>523</v>
      </c>
      <c r="G31" s="27">
        <v>2.82</v>
      </c>
      <c r="H31" s="18"/>
      <c r="I31" s="22"/>
      <c r="J31" s="22"/>
      <c r="K31" s="22"/>
      <c r="L31" s="22"/>
      <c r="M31" s="27">
        <v>5.0000000000000001E-4</v>
      </c>
      <c r="N31" s="27">
        <v>185</v>
      </c>
      <c r="O31" s="18"/>
      <c r="P31" s="22" t="s">
        <v>540</v>
      </c>
      <c r="Q31" s="27">
        <v>0</v>
      </c>
      <c r="R31" s="25">
        <v>0</v>
      </c>
      <c r="S31" s="25">
        <v>1</v>
      </c>
      <c r="T31" s="25">
        <v>0</v>
      </c>
      <c r="U31" s="28" t="s">
        <v>557</v>
      </c>
      <c r="V31" s="30"/>
      <c r="W31" s="31" t="s">
        <v>33</v>
      </c>
      <c r="X31" s="30"/>
      <c r="Y31" s="30"/>
      <c r="Z31" s="30"/>
      <c r="AA31" s="18"/>
      <c r="AB31" s="18"/>
      <c r="AC31" s="18"/>
    </row>
    <row r="32" spans="1:29" ht="15.75" customHeight="1">
      <c r="A32" s="18" t="s">
        <v>75</v>
      </c>
      <c r="B32" s="24" t="s">
        <v>105</v>
      </c>
      <c r="C32" s="24" t="s">
        <v>105</v>
      </c>
      <c r="D32" s="25">
        <v>2</v>
      </c>
      <c r="E32" s="22" t="s">
        <v>528</v>
      </c>
      <c r="F32" s="24" t="s">
        <v>533</v>
      </c>
      <c r="G32" s="25">
        <v>33</v>
      </c>
      <c r="H32" s="18"/>
      <c r="I32" s="22"/>
      <c r="J32" s="22"/>
      <c r="K32" s="22"/>
      <c r="L32" s="22"/>
      <c r="M32" s="22"/>
      <c r="N32" s="18"/>
      <c r="O32" s="18"/>
      <c r="P32" s="22" t="s">
        <v>540</v>
      </c>
      <c r="Q32" s="25">
        <v>0</v>
      </c>
      <c r="R32" s="25">
        <v>0</v>
      </c>
      <c r="S32" s="25">
        <v>0</v>
      </c>
      <c r="T32" s="25">
        <v>0</v>
      </c>
      <c r="U32" s="22"/>
      <c r="V32" s="18"/>
      <c r="W32" s="18"/>
      <c r="X32" s="18"/>
      <c r="Y32" s="18"/>
      <c r="Z32" s="18"/>
      <c r="AA32" s="18"/>
      <c r="AB32" s="18"/>
      <c r="AC32" s="18"/>
    </row>
    <row r="33" spans="1:23" ht="16">
      <c r="A33" s="16" t="s">
        <v>109</v>
      </c>
      <c r="B33" s="17" t="s">
        <v>112</v>
      </c>
      <c r="C33" s="17" t="s">
        <v>112</v>
      </c>
      <c r="D33" s="1">
        <v>2</v>
      </c>
      <c r="E33" s="1" t="s">
        <v>562</v>
      </c>
      <c r="F33" s="1" t="s">
        <v>519</v>
      </c>
      <c r="G33" s="1">
        <v>-0.83</v>
      </c>
      <c r="I33" s="1">
        <v>0.92</v>
      </c>
      <c r="J33" s="1">
        <v>95</v>
      </c>
      <c r="K33" s="1">
        <v>-2.64</v>
      </c>
      <c r="L33" s="1">
        <v>0.98</v>
      </c>
      <c r="M33" s="1">
        <v>0.36699999999999999</v>
      </c>
      <c r="N33" s="24">
        <v>245</v>
      </c>
      <c r="P33" s="1" t="s">
        <v>564</v>
      </c>
      <c r="Q33" s="1">
        <v>0</v>
      </c>
      <c r="R33" s="1">
        <v>1</v>
      </c>
      <c r="S33" s="1">
        <v>0</v>
      </c>
      <c r="T33" s="1">
        <v>0</v>
      </c>
      <c r="U33" s="1" t="s">
        <v>566</v>
      </c>
      <c r="W33" s="1" t="s">
        <v>33</v>
      </c>
    </row>
    <row r="34" spans="1:23" ht="16">
      <c r="A34" s="16" t="s">
        <v>109</v>
      </c>
      <c r="B34" s="17" t="s">
        <v>112</v>
      </c>
      <c r="C34" s="17" t="s">
        <v>117</v>
      </c>
      <c r="D34" s="1">
        <v>2</v>
      </c>
      <c r="E34" s="1" t="s">
        <v>567</v>
      </c>
      <c r="F34" s="1" t="s">
        <v>519</v>
      </c>
      <c r="G34" s="1">
        <v>4.17</v>
      </c>
      <c r="I34" s="1">
        <v>1.64</v>
      </c>
      <c r="J34" s="1">
        <v>95</v>
      </c>
      <c r="K34" s="1">
        <v>0.96</v>
      </c>
      <c r="L34" s="1">
        <v>7.38</v>
      </c>
      <c r="M34" s="1">
        <v>1.0999999999999999E-2</v>
      </c>
      <c r="N34" s="24">
        <v>245</v>
      </c>
      <c r="P34" s="10" t="s">
        <v>569</v>
      </c>
      <c r="Q34" s="1">
        <v>0</v>
      </c>
      <c r="R34" s="1">
        <v>0</v>
      </c>
      <c r="S34" s="1">
        <v>0</v>
      </c>
      <c r="T34" s="1">
        <v>1</v>
      </c>
      <c r="U34" s="1" t="s">
        <v>570</v>
      </c>
      <c r="W34" s="1" t="s">
        <v>33</v>
      </c>
    </row>
    <row r="35" spans="1:23" ht="16">
      <c r="A35" s="2" t="s">
        <v>119</v>
      </c>
      <c r="B35" s="16" t="s">
        <v>122</v>
      </c>
      <c r="C35" s="16" t="s">
        <v>122</v>
      </c>
      <c r="D35" s="1">
        <v>1</v>
      </c>
      <c r="E35" s="1" t="s">
        <v>481</v>
      </c>
      <c r="F35" s="1" t="s">
        <v>572</v>
      </c>
      <c r="G35" s="1">
        <v>-0.64</v>
      </c>
      <c r="M35" s="1">
        <v>4.0000000000000002E-4</v>
      </c>
      <c r="N35" s="1">
        <v>25</v>
      </c>
      <c r="P35" s="32" t="s">
        <v>575</v>
      </c>
      <c r="Q35" s="1">
        <v>0</v>
      </c>
      <c r="R35" s="1">
        <v>0</v>
      </c>
      <c r="S35" s="1">
        <v>1</v>
      </c>
      <c r="T35" s="1">
        <v>0</v>
      </c>
      <c r="W35" s="1" t="s">
        <v>33</v>
      </c>
    </row>
    <row r="36" spans="1:23" ht="16">
      <c r="A36" s="2" t="s">
        <v>119</v>
      </c>
      <c r="B36" s="16" t="s">
        <v>133</v>
      </c>
      <c r="C36" s="16" t="s">
        <v>133</v>
      </c>
      <c r="D36" s="1">
        <v>1</v>
      </c>
      <c r="E36" s="1" t="s">
        <v>481</v>
      </c>
      <c r="F36" s="1" t="s">
        <v>572</v>
      </c>
      <c r="G36" s="1">
        <v>-0.56000000000000005</v>
      </c>
      <c r="M36" s="1">
        <v>2E-3</v>
      </c>
      <c r="N36" s="1">
        <v>25</v>
      </c>
      <c r="P36" s="32" t="s">
        <v>576</v>
      </c>
      <c r="Q36" s="1">
        <v>1</v>
      </c>
      <c r="R36" s="1">
        <v>0</v>
      </c>
      <c r="S36" s="1">
        <v>0</v>
      </c>
      <c r="T36" s="1">
        <v>0</v>
      </c>
      <c r="W36" s="1" t="s">
        <v>33</v>
      </c>
    </row>
    <row r="37" spans="1:23" ht="16">
      <c r="A37" s="2" t="s">
        <v>119</v>
      </c>
      <c r="B37" s="17" t="s">
        <v>170</v>
      </c>
      <c r="C37" s="17" t="s">
        <v>170</v>
      </c>
      <c r="D37" s="1">
        <v>1</v>
      </c>
      <c r="E37" s="1" t="s">
        <v>577</v>
      </c>
      <c r="F37" s="1" t="s">
        <v>578</v>
      </c>
      <c r="G37" s="1">
        <v>0.82</v>
      </c>
      <c r="M37" s="1">
        <v>0.2</v>
      </c>
      <c r="P37" s="1" t="s">
        <v>579</v>
      </c>
      <c r="Q37" s="1">
        <v>0</v>
      </c>
      <c r="R37" s="1">
        <v>0</v>
      </c>
      <c r="S37" s="1">
        <v>0</v>
      </c>
      <c r="T37" s="1">
        <v>0</v>
      </c>
      <c r="U37" s="1" t="s">
        <v>580</v>
      </c>
    </row>
    <row r="38" spans="1:23" ht="16">
      <c r="A38" s="16" t="s">
        <v>141</v>
      </c>
      <c r="B38" s="16" t="s">
        <v>143</v>
      </c>
      <c r="C38" s="16" t="s">
        <v>143</v>
      </c>
      <c r="D38" s="1">
        <v>1</v>
      </c>
      <c r="E38" s="1" t="s">
        <v>581</v>
      </c>
      <c r="F38" s="1" t="s">
        <v>582</v>
      </c>
      <c r="G38" s="1">
        <v>-0.1</v>
      </c>
      <c r="I38" s="4">
        <f>(G38-K38)/1.96</f>
        <v>3.979591836734693E-2</v>
      </c>
      <c r="J38" s="1">
        <v>95</v>
      </c>
      <c r="K38" s="1">
        <v>-0.17799999999999999</v>
      </c>
      <c r="L38" s="1">
        <v>-1.4999999999999999E-2</v>
      </c>
      <c r="P38" s="1" t="s">
        <v>583</v>
      </c>
      <c r="Q38" s="1">
        <v>0</v>
      </c>
      <c r="R38" s="1">
        <v>1</v>
      </c>
      <c r="S38" s="1">
        <v>0</v>
      </c>
      <c r="T38" s="1">
        <v>1</v>
      </c>
      <c r="U38" s="1" t="s">
        <v>584</v>
      </c>
      <c r="W38" s="1" t="s">
        <v>33</v>
      </c>
    </row>
    <row r="39" spans="1:23" ht="16">
      <c r="A39" s="16" t="s">
        <v>146</v>
      </c>
      <c r="B39" s="16" t="s">
        <v>148</v>
      </c>
      <c r="C39" s="16" t="s">
        <v>148</v>
      </c>
      <c r="D39" s="1">
        <v>1</v>
      </c>
      <c r="E39" s="33" t="s">
        <v>585</v>
      </c>
      <c r="F39" s="1" t="s">
        <v>519</v>
      </c>
      <c r="G39" s="1">
        <v>0.44</v>
      </c>
      <c r="Q39" s="1">
        <v>0</v>
      </c>
      <c r="R39" s="1">
        <v>0</v>
      </c>
      <c r="S39" s="1">
        <v>0</v>
      </c>
      <c r="T39" s="1">
        <v>0</v>
      </c>
    </row>
    <row r="40" spans="1:23" ht="16">
      <c r="A40" s="16" t="s">
        <v>146</v>
      </c>
      <c r="B40" s="16" t="s">
        <v>148</v>
      </c>
      <c r="C40" s="16" t="s">
        <v>148</v>
      </c>
      <c r="D40" s="1">
        <v>1</v>
      </c>
      <c r="E40" s="33" t="s">
        <v>585</v>
      </c>
      <c r="F40" s="1" t="s">
        <v>426</v>
      </c>
      <c r="G40" s="1">
        <v>5.36</v>
      </c>
      <c r="M40" s="1">
        <v>0.03</v>
      </c>
      <c r="N40" s="1">
        <v>1</v>
      </c>
      <c r="O40" s="1">
        <v>22</v>
      </c>
      <c r="Q40" s="1">
        <v>0</v>
      </c>
      <c r="R40" s="1">
        <v>0</v>
      </c>
      <c r="S40" s="1">
        <v>0</v>
      </c>
      <c r="T40" s="1">
        <v>1</v>
      </c>
      <c r="W40" s="1" t="s">
        <v>33</v>
      </c>
    </row>
    <row r="41" spans="1:23" ht="16">
      <c r="A41" s="16" t="s">
        <v>146</v>
      </c>
      <c r="B41" s="16" t="s">
        <v>148</v>
      </c>
      <c r="C41" s="16" t="s">
        <v>148</v>
      </c>
      <c r="D41" s="1">
        <v>1</v>
      </c>
      <c r="E41" s="33" t="s">
        <v>585</v>
      </c>
      <c r="F41" s="1" t="s">
        <v>586</v>
      </c>
      <c r="G41" s="1">
        <v>0.16</v>
      </c>
      <c r="Q41" s="1">
        <v>0</v>
      </c>
      <c r="R41" s="1">
        <v>0</v>
      </c>
      <c r="S41" s="1">
        <v>0</v>
      </c>
      <c r="T41" s="1">
        <v>0</v>
      </c>
    </row>
    <row r="42" spans="1:23" ht="16">
      <c r="A42" s="16" t="s">
        <v>146</v>
      </c>
      <c r="B42" s="16" t="s">
        <v>154</v>
      </c>
      <c r="C42" s="16" t="s">
        <v>154</v>
      </c>
      <c r="D42" s="1">
        <v>1</v>
      </c>
      <c r="E42" s="34" t="s">
        <v>587</v>
      </c>
      <c r="F42" s="1" t="s">
        <v>519</v>
      </c>
      <c r="G42" s="1">
        <v>0.24</v>
      </c>
      <c r="Q42" s="1">
        <v>0</v>
      </c>
      <c r="R42" s="1">
        <v>0</v>
      </c>
      <c r="S42" s="1">
        <v>0</v>
      </c>
      <c r="T42" s="1">
        <v>0</v>
      </c>
    </row>
    <row r="43" spans="1:23" ht="16">
      <c r="A43" s="16" t="s">
        <v>146</v>
      </c>
      <c r="B43" s="16" t="s">
        <v>154</v>
      </c>
      <c r="C43" s="16" t="s">
        <v>154</v>
      </c>
      <c r="D43" s="1">
        <v>1</v>
      </c>
      <c r="E43" s="34" t="s">
        <v>587</v>
      </c>
      <c r="F43" s="1" t="s">
        <v>523</v>
      </c>
      <c r="G43" s="1">
        <v>1.27</v>
      </c>
      <c r="M43" s="1">
        <v>0.217</v>
      </c>
      <c r="Q43" s="1">
        <v>0</v>
      </c>
      <c r="R43" s="1">
        <v>1</v>
      </c>
      <c r="S43" s="1">
        <v>0</v>
      </c>
      <c r="T43" s="1">
        <v>0</v>
      </c>
      <c r="U43" s="1" t="s">
        <v>588</v>
      </c>
      <c r="V43" s="1">
        <v>1</v>
      </c>
      <c r="W43" s="1" t="s">
        <v>33</v>
      </c>
    </row>
    <row r="44" spans="1:23" ht="16">
      <c r="A44" s="2" t="s">
        <v>156</v>
      </c>
      <c r="B44" s="2" t="s">
        <v>211</v>
      </c>
      <c r="C44" s="2" t="s">
        <v>211</v>
      </c>
      <c r="D44" s="1">
        <v>1</v>
      </c>
      <c r="E44" s="1" t="s">
        <v>589</v>
      </c>
      <c r="F44" s="1" t="s">
        <v>495</v>
      </c>
      <c r="M44" s="1" t="s">
        <v>590</v>
      </c>
      <c r="N44" s="1">
        <v>119</v>
      </c>
      <c r="Q44" s="1">
        <v>0</v>
      </c>
      <c r="R44" s="1">
        <v>0</v>
      </c>
      <c r="S44" s="1">
        <v>0</v>
      </c>
      <c r="T44" s="1">
        <v>0</v>
      </c>
      <c r="U44" s="8" t="s">
        <v>591</v>
      </c>
    </row>
    <row r="45" spans="1:23" ht="16">
      <c r="A45" s="2" t="s">
        <v>156</v>
      </c>
      <c r="B45" s="2" t="s">
        <v>160</v>
      </c>
      <c r="C45" s="2" t="s">
        <v>160</v>
      </c>
      <c r="D45" s="1">
        <v>1</v>
      </c>
      <c r="E45" s="1" t="s">
        <v>589</v>
      </c>
      <c r="F45" s="1" t="s">
        <v>582</v>
      </c>
      <c r="G45" s="1">
        <v>-8.5999999999999993E-2</v>
      </c>
      <c r="I45" s="1">
        <v>8.0799999999999997E-2</v>
      </c>
      <c r="M45" s="1">
        <v>0.35</v>
      </c>
      <c r="N45" s="1">
        <v>90</v>
      </c>
      <c r="Q45" s="1">
        <v>0</v>
      </c>
      <c r="R45" s="1">
        <v>1</v>
      </c>
      <c r="S45" s="1">
        <v>0</v>
      </c>
      <c r="T45" s="1">
        <v>1</v>
      </c>
      <c r="U45" s="8" t="s">
        <v>592</v>
      </c>
      <c r="W45" s="1" t="s">
        <v>33</v>
      </c>
    </row>
    <row r="46" spans="1:23" ht="16">
      <c r="A46" s="16" t="s">
        <v>164</v>
      </c>
      <c r="B46" s="16" t="s">
        <v>166</v>
      </c>
      <c r="C46" s="16" t="s">
        <v>166</v>
      </c>
      <c r="D46" s="1">
        <v>1</v>
      </c>
      <c r="E46" s="1" t="s">
        <v>381</v>
      </c>
      <c r="F46" s="1" t="s">
        <v>582</v>
      </c>
      <c r="G46" s="1">
        <v>-7.0000000000000007E-2</v>
      </c>
      <c r="I46" s="1">
        <v>0.03</v>
      </c>
      <c r="M46" s="1" t="s">
        <v>593</v>
      </c>
      <c r="Q46" s="1">
        <v>0</v>
      </c>
      <c r="R46" s="1">
        <v>1</v>
      </c>
      <c r="S46" s="1">
        <v>0</v>
      </c>
      <c r="T46" s="1">
        <v>1</v>
      </c>
      <c r="U46" s="1" t="s">
        <v>594</v>
      </c>
      <c r="W46" s="1" t="s">
        <v>33</v>
      </c>
    </row>
    <row r="47" spans="1:23" ht="16">
      <c r="A47" s="16" t="s">
        <v>164</v>
      </c>
      <c r="B47" s="16" t="s">
        <v>166</v>
      </c>
      <c r="C47" s="17" t="s">
        <v>595</v>
      </c>
      <c r="D47" s="1">
        <v>2</v>
      </c>
      <c r="E47" s="1" t="s">
        <v>596</v>
      </c>
      <c r="F47" s="1" t="s">
        <v>582</v>
      </c>
      <c r="G47" s="1">
        <v>-0.12</v>
      </c>
      <c r="I47" s="1">
        <v>0.06</v>
      </c>
      <c r="M47" s="1" t="s">
        <v>593</v>
      </c>
      <c r="P47" s="35" t="s">
        <v>597</v>
      </c>
      <c r="Q47" s="1">
        <v>1</v>
      </c>
      <c r="R47" s="1">
        <v>0</v>
      </c>
      <c r="S47" s="1">
        <v>1</v>
      </c>
      <c r="T47" s="1">
        <v>0</v>
      </c>
      <c r="U47" s="1" t="s">
        <v>598</v>
      </c>
      <c r="W47" s="1" t="s">
        <v>33</v>
      </c>
    </row>
    <row r="48" spans="1:23" ht="16">
      <c r="A48" s="16" t="s">
        <v>173</v>
      </c>
      <c r="B48" s="16" t="s">
        <v>175</v>
      </c>
      <c r="C48" s="16" t="s">
        <v>175</v>
      </c>
      <c r="D48" s="1">
        <v>1</v>
      </c>
      <c r="E48" s="1" t="s">
        <v>381</v>
      </c>
      <c r="F48" s="1" t="s">
        <v>582</v>
      </c>
      <c r="G48" s="1">
        <v>-0.28999999999999998</v>
      </c>
      <c r="I48" s="1">
        <v>0.14000000000000001</v>
      </c>
      <c r="P48" s="36" t="s">
        <v>599</v>
      </c>
      <c r="Q48" s="1">
        <v>0</v>
      </c>
      <c r="R48" s="1">
        <v>0</v>
      </c>
      <c r="S48" s="1">
        <v>0</v>
      </c>
      <c r="T48" s="1">
        <v>0</v>
      </c>
    </row>
    <row r="49" spans="1:23" ht="16">
      <c r="A49" s="16" t="s">
        <v>173</v>
      </c>
      <c r="B49" s="16" t="s">
        <v>175</v>
      </c>
      <c r="C49" s="16" t="s">
        <v>175</v>
      </c>
      <c r="D49" s="1">
        <v>1</v>
      </c>
      <c r="E49" s="1" t="s">
        <v>381</v>
      </c>
      <c r="F49" s="1" t="s">
        <v>523</v>
      </c>
      <c r="G49" s="1">
        <v>-2.1</v>
      </c>
      <c r="I49" s="1"/>
      <c r="M49" s="1" t="s">
        <v>593</v>
      </c>
      <c r="N49" s="1">
        <v>21</v>
      </c>
      <c r="P49" s="36" t="s">
        <v>599</v>
      </c>
      <c r="Q49" s="1">
        <v>1</v>
      </c>
      <c r="R49" s="1">
        <v>0</v>
      </c>
      <c r="S49" s="1">
        <v>1</v>
      </c>
      <c r="T49" s="1">
        <v>0</v>
      </c>
      <c r="W49" s="1" t="s">
        <v>33</v>
      </c>
    </row>
    <row r="50" spans="1:23" ht="16">
      <c r="A50" s="18" t="s">
        <v>178</v>
      </c>
      <c r="B50" s="18" t="s">
        <v>181</v>
      </c>
      <c r="C50" s="18" t="s">
        <v>181</v>
      </c>
      <c r="D50" s="1">
        <v>1</v>
      </c>
      <c r="E50" s="1" t="s">
        <v>600</v>
      </c>
      <c r="F50" s="1" t="s">
        <v>426</v>
      </c>
      <c r="G50" s="1">
        <v>6.226</v>
      </c>
      <c r="M50" s="1">
        <v>1.2999999999999999E-2</v>
      </c>
      <c r="N50" s="2">
        <v>1</v>
      </c>
      <c r="O50" s="1">
        <v>228</v>
      </c>
      <c r="Q50" s="1">
        <v>0</v>
      </c>
      <c r="R50" s="1">
        <v>0</v>
      </c>
      <c r="S50" s="1">
        <v>0</v>
      </c>
      <c r="T50" s="1">
        <v>0</v>
      </c>
      <c r="U50" s="1" t="s">
        <v>601</v>
      </c>
      <c r="V50" s="1">
        <v>1</v>
      </c>
    </row>
    <row r="51" spans="1:23" ht="16">
      <c r="A51" s="18" t="s">
        <v>178</v>
      </c>
      <c r="B51" s="18" t="s">
        <v>181</v>
      </c>
      <c r="C51" s="18" t="s">
        <v>181</v>
      </c>
      <c r="D51" s="1">
        <v>1</v>
      </c>
      <c r="E51" s="1" t="s">
        <v>600</v>
      </c>
      <c r="F51" s="1" t="s">
        <v>519</v>
      </c>
      <c r="G51" s="1">
        <v>-0.157</v>
      </c>
      <c r="N51" s="2"/>
      <c r="Q51" s="1">
        <v>0</v>
      </c>
      <c r="R51" s="1">
        <v>0</v>
      </c>
      <c r="S51" s="1">
        <v>0</v>
      </c>
      <c r="T51" s="1">
        <v>0</v>
      </c>
    </row>
    <row r="52" spans="1:23" ht="16">
      <c r="A52" s="18" t="s">
        <v>178</v>
      </c>
      <c r="B52" s="18" t="s">
        <v>181</v>
      </c>
      <c r="C52" s="24" t="s">
        <v>185</v>
      </c>
      <c r="D52" s="1">
        <v>2</v>
      </c>
      <c r="E52" s="1" t="s">
        <v>602</v>
      </c>
      <c r="F52" s="1" t="s">
        <v>426</v>
      </c>
      <c r="G52" s="1">
        <v>4.2220000000000004</v>
      </c>
      <c r="M52" s="1">
        <v>4.1000000000000002E-2</v>
      </c>
      <c r="N52" s="2">
        <v>1</v>
      </c>
      <c r="O52" s="1">
        <v>228</v>
      </c>
      <c r="Q52" s="1">
        <v>0</v>
      </c>
      <c r="R52" s="1">
        <v>0</v>
      </c>
      <c r="S52" s="1">
        <v>0</v>
      </c>
      <c r="T52" s="1">
        <v>0</v>
      </c>
      <c r="U52" s="1" t="s">
        <v>603</v>
      </c>
      <c r="V52" s="1">
        <v>1</v>
      </c>
    </row>
    <row r="53" spans="1:23" ht="16">
      <c r="A53" s="18" t="s">
        <v>178</v>
      </c>
      <c r="B53" s="18" t="s">
        <v>181</v>
      </c>
      <c r="C53" s="24" t="s">
        <v>185</v>
      </c>
      <c r="D53" s="1">
        <v>2</v>
      </c>
      <c r="E53" s="1" t="s">
        <v>602</v>
      </c>
      <c r="F53" s="1" t="s">
        <v>519</v>
      </c>
      <c r="G53" s="1">
        <v>-0.128</v>
      </c>
      <c r="N53" s="2"/>
      <c r="Q53" s="1">
        <v>0</v>
      </c>
      <c r="R53" s="1">
        <v>0</v>
      </c>
      <c r="S53" s="1">
        <v>0</v>
      </c>
      <c r="T53" s="1">
        <v>0</v>
      </c>
    </row>
    <row r="54" spans="1:23" ht="16">
      <c r="A54" s="18" t="s">
        <v>178</v>
      </c>
      <c r="B54" s="18" t="s">
        <v>181</v>
      </c>
      <c r="C54" s="24" t="s">
        <v>193</v>
      </c>
      <c r="D54" s="1">
        <v>1</v>
      </c>
      <c r="E54" s="1" t="s">
        <v>604</v>
      </c>
      <c r="F54" s="1" t="s">
        <v>495</v>
      </c>
      <c r="M54" s="1" t="s">
        <v>605</v>
      </c>
      <c r="N54" s="2"/>
      <c r="Q54" s="1">
        <v>0</v>
      </c>
      <c r="R54" s="1">
        <v>0</v>
      </c>
      <c r="S54" s="1">
        <v>0</v>
      </c>
      <c r="T54" s="1">
        <v>0</v>
      </c>
      <c r="U54" s="1" t="s">
        <v>606</v>
      </c>
      <c r="W54" s="1" t="s">
        <v>33</v>
      </c>
    </row>
    <row r="55" spans="1:23" ht="16">
      <c r="A55" s="18" t="s">
        <v>178</v>
      </c>
      <c r="B55" s="18" t="s">
        <v>181</v>
      </c>
      <c r="C55" s="24" t="s">
        <v>526</v>
      </c>
      <c r="D55" s="1">
        <v>2</v>
      </c>
      <c r="E55" s="1" t="s">
        <v>607</v>
      </c>
      <c r="F55" s="1" t="s">
        <v>495</v>
      </c>
      <c r="M55" s="1" t="s">
        <v>605</v>
      </c>
      <c r="N55" s="2"/>
      <c r="Q55" s="1">
        <v>0</v>
      </c>
      <c r="R55" s="1">
        <v>0</v>
      </c>
      <c r="S55" s="1">
        <v>0</v>
      </c>
      <c r="T55" s="1">
        <v>0</v>
      </c>
      <c r="U55" s="1" t="s">
        <v>608</v>
      </c>
      <c r="W55" s="1" t="s">
        <v>33</v>
      </c>
    </row>
    <row r="56" spans="1:23" ht="16">
      <c r="A56" s="18" t="s">
        <v>178</v>
      </c>
      <c r="B56" s="24" t="s">
        <v>185</v>
      </c>
      <c r="C56" s="24" t="s">
        <v>527</v>
      </c>
      <c r="D56" s="1">
        <v>1</v>
      </c>
      <c r="E56" s="1" t="s">
        <v>600</v>
      </c>
      <c r="F56" s="1" t="s">
        <v>572</v>
      </c>
      <c r="G56" s="1">
        <v>0.37</v>
      </c>
      <c r="N56" s="2"/>
      <c r="Q56" s="1">
        <v>0</v>
      </c>
      <c r="R56" s="1">
        <v>0</v>
      </c>
      <c r="S56" s="1">
        <v>0</v>
      </c>
      <c r="T56" s="1">
        <v>1</v>
      </c>
      <c r="U56" s="1" t="s">
        <v>609</v>
      </c>
      <c r="V56" s="1">
        <v>1</v>
      </c>
      <c r="W56" s="1" t="s">
        <v>33</v>
      </c>
    </row>
    <row r="57" spans="1:23" ht="16">
      <c r="A57" s="18" t="s">
        <v>178</v>
      </c>
      <c r="B57" s="24" t="s">
        <v>193</v>
      </c>
      <c r="C57" s="24" t="s">
        <v>610</v>
      </c>
      <c r="D57" s="1">
        <v>1</v>
      </c>
      <c r="E57" s="1" t="s">
        <v>604</v>
      </c>
      <c r="F57" s="1" t="s">
        <v>495</v>
      </c>
      <c r="M57" s="1" t="s">
        <v>605</v>
      </c>
      <c r="N57" s="2"/>
      <c r="Q57" s="1">
        <v>0</v>
      </c>
      <c r="R57" s="1">
        <v>1</v>
      </c>
      <c r="S57" s="1">
        <v>0</v>
      </c>
      <c r="T57" s="1">
        <v>0</v>
      </c>
      <c r="U57" s="1" t="s">
        <v>606</v>
      </c>
      <c r="W57" s="1" t="s">
        <v>33</v>
      </c>
    </row>
    <row r="58" spans="1:23" ht="16">
      <c r="A58" s="18" t="s">
        <v>178</v>
      </c>
      <c r="B58" s="24" t="s">
        <v>526</v>
      </c>
      <c r="C58" s="24" t="s">
        <v>611</v>
      </c>
      <c r="D58" s="1">
        <v>1</v>
      </c>
      <c r="E58" s="1" t="s">
        <v>600</v>
      </c>
      <c r="F58" s="1" t="s">
        <v>572</v>
      </c>
      <c r="G58" s="1">
        <v>-0.02</v>
      </c>
      <c r="N58" s="2"/>
      <c r="Q58" s="1">
        <v>0</v>
      </c>
      <c r="R58" s="1">
        <v>0</v>
      </c>
      <c r="S58" s="1">
        <v>0</v>
      </c>
      <c r="T58" s="1">
        <v>1</v>
      </c>
      <c r="U58" s="1" t="s">
        <v>609</v>
      </c>
      <c r="V58" s="1">
        <v>1</v>
      </c>
      <c r="W58" s="1" t="s">
        <v>33</v>
      </c>
    </row>
    <row r="59" spans="1:23" ht="16">
      <c r="A59" s="18" t="s">
        <v>178</v>
      </c>
      <c r="B59" s="24" t="s">
        <v>527</v>
      </c>
      <c r="C59" s="24" t="s">
        <v>612</v>
      </c>
      <c r="D59" s="1">
        <v>1</v>
      </c>
      <c r="E59" s="1" t="s">
        <v>604</v>
      </c>
      <c r="F59" s="1" t="s">
        <v>495</v>
      </c>
      <c r="M59" s="1" t="s">
        <v>605</v>
      </c>
      <c r="N59" s="2"/>
      <c r="Q59" s="1">
        <v>0</v>
      </c>
      <c r="R59" s="1">
        <v>1</v>
      </c>
      <c r="S59" s="1">
        <v>0</v>
      </c>
      <c r="T59" s="1">
        <v>0</v>
      </c>
      <c r="U59" s="1" t="s">
        <v>606</v>
      </c>
      <c r="W59" s="1" t="s">
        <v>33</v>
      </c>
    </row>
    <row r="60" spans="1:23" ht="16">
      <c r="A60" s="16" t="s">
        <v>196</v>
      </c>
      <c r="B60" s="16" t="s">
        <v>198</v>
      </c>
      <c r="C60" s="16" t="s">
        <v>198</v>
      </c>
      <c r="D60" s="1">
        <v>1</v>
      </c>
      <c r="E60" s="1" t="s">
        <v>381</v>
      </c>
      <c r="F60" s="1" t="s">
        <v>519</v>
      </c>
      <c r="G60" s="1">
        <v>-0.39</v>
      </c>
      <c r="N60" s="2">
        <v>32</v>
      </c>
      <c r="Q60" s="1">
        <v>0</v>
      </c>
      <c r="R60" s="1">
        <v>0</v>
      </c>
      <c r="S60" s="1">
        <v>0</v>
      </c>
      <c r="T60" s="1">
        <v>0</v>
      </c>
    </row>
    <row r="61" spans="1:23" ht="16">
      <c r="A61" s="16" t="s">
        <v>196</v>
      </c>
      <c r="B61" s="16" t="s">
        <v>198</v>
      </c>
      <c r="C61" s="16" t="s">
        <v>198</v>
      </c>
      <c r="D61" s="1">
        <v>1</v>
      </c>
      <c r="E61" s="1" t="s">
        <v>381</v>
      </c>
      <c r="F61" s="1" t="s">
        <v>523</v>
      </c>
      <c r="G61" s="1">
        <v>-2.04</v>
      </c>
      <c r="M61" s="1" t="s">
        <v>613</v>
      </c>
      <c r="N61" s="2">
        <v>32</v>
      </c>
      <c r="Q61" s="1">
        <v>1</v>
      </c>
      <c r="R61" s="1">
        <v>0</v>
      </c>
      <c r="S61" s="1">
        <v>1</v>
      </c>
      <c r="T61" s="1">
        <v>0</v>
      </c>
      <c r="U61" s="1" t="s">
        <v>614</v>
      </c>
      <c r="W61" s="1" t="s">
        <v>33</v>
      </c>
    </row>
    <row r="62" spans="1:23" ht="16">
      <c r="A62" s="16" t="s">
        <v>196</v>
      </c>
      <c r="B62" s="17" t="s">
        <v>202</v>
      </c>
      <c r="C62" s="17" t="s">
        <v>202</v>
      </c>
      <c r="D62" s="1">
        <v>1</v>
      </c>
      <c r="E62" s="1" t="s">
        <v>381</v>
      </c>
      <c r="F62" s="1" t="s">
        <v>519</v>
      </c>
      <c r="G62" s="1">
        <v>0.14000000000000001</v>
      </c>
      <c r="N62" s="2">
        <v>27</v>
      </c>
      <c r="Q62" s="1">
        <v>0</v>
      </c>
      <c r="R62" s="1">
        <v>0</v>
      </c>
      <c r="S62" s="1">
        <v>0</v>
      </c>
      <c r="T62" s="1">
        <v>0</v>
      </c>
    </row>
    <row r="63" spans="1:23" ht="16">
      <c r="A63" s="16" t="s">
        <v>196</v>
      </c>
      <c r="B63" s="17" t="s">
        <v>202</v>
      </c>
      <c r="C63" s="17" t="s">
        <v>202</v>
      </c>
      <c r="D63" s="1">
        <v>1</v>
      </c>
      <c r="E63" s="1" t="s">
        <v>381</v>
      </c>
      <c r="F63" s="1" t="s">
        <v>523</v>
      </c>
      <c r="G63" s="1">
        <v>0.75</v>
      </c>
      <c r="M63" s="1">
        <v>0.46</v>
      </c>
      <c r="N63" s="2">
        <v>27</v>
      </c>
      <c r="Q63" s="1">
        <v>1</v>
      </c>
      <c r="R63" s="1">
        <v>0</v>
      </c>
      <c r="S63" s="1">
        <v>1</v>
      </c>
      <c r="T63" s="1">
        <v>0</v>
      </c>
      <c r="U63" s="1" t="s">
        <v>615</v>
      </c>
      <c r="W63" s="1" t="s">
        <v>33</v>
      </c>
    </row>
    <row r="64" spans="1:23" ht="16">
      <c r="A64" s="16" t="s">
        <v>208</v>
      </c>
      <c r="B64" s="16" t="s">
        <v>210</v>
      </c>
      <c r="C64" s="16" t="s">
        <v>210</v>
      </c>
      <c r="D64" s="1">
        <v>1</v>
      </c>
      <c r="E64" s="1" t="s">
        <v>381</v>
      </c>
      <c r="F64" s="1" t="s">
        <v>519</v>
      </c>
      <c r="G64" s="1">
        <v>-0.2</v>
      </c>
      <c r="I64" s="1">
        <v>0.23</v>
      </c>
      <c r="J64" s="1">
        <v>95</v>
      </c>
      <c r="K64" s="1">
        <v>-0.65</v>
      </c>
      <c r="L64" s="1">
        <v>0.27</v>
      </c>
      <c r="M64" s="1" t="s">
        <v>605</v>
      </c>
      <c r="N64" s="2">
        <v>176</v>
      </c>
      <c r="Q64" s="1">
        <v>0</v>
      </c>
      <c r="R64" s="1">
        <v>1</v>
      </c>
      <c r="S64" s="1">
        <v>0</v>
      </c>
      <c r="T64" s="1">
        <v>1</v>
      </c>
      <c r="U64" s="1" t="s">
        <v>616</v>
      </c>
    </row>
    <row r="65" spans="1:23" ht="16">
      <c r="A65" s="16" t="s">
        <v>208</v>
      </c>
      <c r="B65" s="16" t="s">
        <v>210</v>
      </c>
      <c r="C65" s="17" t="s">
        <v>617</v>
      </c>
      <c r="D65" s="1">
        <v>2</v>
      </c>
      <c r="E65" s="1" t="s">
        <v>618</v>
      </c>
      <c r="F65" s="1" t="s">
        <v>519</v>
      </c>
      <c r="G65" s="1">
        <v>0.01</v>
      </c>
      <c r="I65" s="1">
        <v>6.0000000000000001E-3</v>
      </c>
      <c r="J65" s="1">
        <v>95</v>
      </c>
      <c r="K65" s="1">
        <v>-3.0000000000000001E-3</v>
      </c>
      <c r="L65" s="1">
        <v>0.02</v>
      </c>
      <c r="M65" s="1" t="s">
        <v>605</v>
      </c>
      <c r="N65" s="17">
        <v>176</v>
      </c>
      <c r="Q65" s="1">
        <v>0</v>
      </c>
      <c r="R65" s="1">
        <v>0</v>
      </c>
      <c r="S65" s="1">
        <v>0</v>
      </c>
      <c r="T65" s="1">
        <v>0</v>
      </c>
      <c r="U65" s="1" t="s">
        <v>619</v>
      </c>
    </row>
    <row r="66" spans="1:23" ht="16">
      <c r="A66" s="16" t="s">
        <v>208</v>
      </c>
      <c r="B66" s="16" t="s">
        <v>210</v>
      </c>
      <c r="C66" s="17" t="s">
        <v>620</v>
      </c>
      <c r="D66" s="1">
        <v>2</v>
      </c>
      <c r="E66" s="1" t="s">
        <v>621</v>
      </c>
      <c r="F66" s="1" t="s">
        <v>519</v>
      </c>
      <c r="G66" s="1">
        <v>0.05</v>
      </c>
      <c r="I66" s="1">
        <v>0.06</v>
      </c>
      <c r="J66" s="1">
        <v>95</v>
      </c>
      <c r="K66" s="1">
        <v>-7.0000000000000007E-2</v>
      </c>
      <c r="L66" s="1">
        <v>0.16</v>
      </c>
      <c r="M66" s="1" t="s">
        <v>605</v>
      </c>
      <c r="N66" s="17">
        <v>176</v>
      </c>
      <c r="Q66" s="1">
        <v>0</v>
      </c>
      <c r="R66" s="1">
        <v>0</v>
      </c>
      <c r="S66" s="1">
        <v>0</v>
      </c>
      <c r="T66" s="1">
        <v>0</v>
      </c>
      <c r="U66" s="1" t="s">
        <v>622</v>
      </c>
    </row>
    <row r="67" spans="1:23" ht="16">
      <c r="A67" s="16" t="s">
        <v>208</v>
      </c>
      <c r="B67" s="16" t="s">
        <v>210</v>
      </c>
      <c r="C67" s="17" t="s">
        <v>623</v>
      </c>
      <c r="D67" s="1">
        <v>3</v>
      </c>
      <c r="E67" s="1" t="s">
        <v>624</v>
      </c>
      <c r="F67" s="1" t="s">
        <v>519</v>
      </c>
      <c r="G67" s="1">
        <v>-3.0000000000000001E-3</v>
      </c>
      <c r="I67" s="1">
        <v>1E-3</v>
      </c>
      <c r="J67" s="1">
        <v>95</v>
      </c>
      <c r="K67" s="1">
        <v>-5.0000000000000001E-3</v>
      </c>
      <c r="L67" s="1">
        <v>-4.0000000000000002E-4</v>
      </c>
      <c r="M67" s="1" t="s">
        <v>613</v>
      </c>
      <c r="N67" s="17">
        <v>176</v>
      </c>
      <c r="Q67" s="1">
        <v>1</v>
      </c>
      <c r="R67" s="1">
        <v>0</v>
      </c>
      <c r="S67" s="1">
        <v>1</v>
      </c>
      <c r="T67" s="1">
        <v>0</v>
      </c>
      <c r="U67" s="1" t="s">
        <v>625</v>
      </c>
      <c r="W67" s="1" t="s">
        <v>33</v>
      </c>
    </row>
    <row r="68" spans="1:23" ht="16">
      <c r="A68" s="16" t="s">
        <v>218</v>
      </c>
      <c r="B68" s="16" t="s">
        <v>220</v>
      </c>
      <c r="C68" s="16" t="s">
        <v>220</v>
      </c>
      <c r="D68" s="1">
        <v>1</v>
      </c>
      <c r="E68" s="1" t="s">
        <v>381</v>
      </c>
      <c r="F68" s="1" t="s">
        <v>495</v>
      </c>
      <c r="M68" s="1" t="s">
        <v>626</v>
      </c>
      <c r="N68" s="2"/>
      <c r="Q68" s="1">
        <v>1</v>
      </c>
      <c r="R68" s="1">
        <v>0</v>
      </c>
      <c r="S68" s="1">
        <v>0</v>
      </c>
      <c r="T68" s="1">
        <v>0</v>
      </c>
      <c r="W68" s="1" t="s">
        <v>33</v>
      </c>
    </row>
    <row r="69" spans="1:23" ht="16">
      <c r="A69" s="16" t="s">
        <v>218</v>
      </c>
      <c r="B69" s="16" t="s">
        <v>241</v>
      </c>
      <c r="C69" s="16" t="s">
        <v>241</v>
      </c>
      <c r="D69" s="1">
        <v>1</v>
      </c>
      <c r="E69" s="1" t="s">
        <v>499</v>
      </c>
      <c r="F69" s="1" t="s">
        <v>519</v>
      </c>
      <c r="G69" s="1">
        <v>0.14000000000000001</v>
      </c>
      <c r="I69" s="1">
        <v>7.0000000000000007E-2</v>
      </c>
      <c r="N69" s="2"/>
      <c r="Q69" s="1">
        <v>0</v>
      </c>
      <c r="R69" s="1">
        <v>0</v>
      </c>
      <c r="S69" s="1">
        <v>0</v>
      </c>
      <c r="T69" s="1">
        <v>0</v>
      </c>
    </row>
    <row r="70" spans="1:23" ht="16">
      <c r="A70" s="16" t="s">
        <v>218</v>
      </c>
      <c r="B70" s="16" t="s">
        <v>241</v>
      </c>
      <c r="C70" s="16" t="s">
        <v>241</v>
      </c>
      <c r="D70" s="1">
        <v>1</v>
      </c>
      <c r="E70" s="1" t="s">
        <v>499</v>
      </c>
      <c r="F70" s="1" t="s">
        <v>627</v>
      </c>
      <c r="G70" s="1">
        <v>1.1499999999999999</v>
      </c>
      <c r="M70" s="1">
        <v>0.03</v>
      </c>
      <c r="N70" s="2"/>
      <c r="Q70" s="1">
        <v>0</v>
      </c>
      <c r="R70" s="1">
        <v>0</v>
      </c>
      <c r="S70" s="1">
        <v>0</v>
      </c>
      <c r="T70" s="1">
        <v>0</v>
      </c>
      <c r="U70" s="10" t="s">
        <v>628</v>
      </c>
    </row>
    <row r="71" spans="1:23" ht="16">
      <c r="A71" s="16" t="s">
        <v>218</v>
      </c>
      <c r="B71" s="16" t="s">
        <v>220</v>
      </c>
      <c r="C71" s="17" t="s">
        <v>506</v>
      </c>
      <c r="D71" s="1">
        <v>1</v>
      </c>
      <c r="E71" s="1" t="s">
        <v>629</v>
      </c>
      <c r="F71" s="1" t="s">
        <v>519</v>
      </c>
      <c r="G71" s="1">
        <v>0.08</v>
      </c>
      <c r="I71" s="1">
        <v>0.04</v>
      </c>
      <c r="N71" s="2"/>
      <c r="Q71" s="1">
        <v>0</v>
      </c>
      <c r="R71" s="1">
        <v>0</v>
      </c>
      <c r="S71" s="1">
        <v>0</v>
      </c>
      <c r="T71" s="1">
        <v>0</v>
      </c>
      <c r="W71" s="1" t="s">
        <v>630</v>
      </c>
    </row>
    <row r="72" spans="1:23" ht="16">
      <c r="A72" s="16" t="s">
        <v>218</v>
      </c>
      <c r="B72" s="16" t="s">
        <v>220</v>
      </c>
      <c r="C72" s="17" t="s">
        <v>506</v>
      </c>
      <c r="D72" s="1">
        <v>1</v>
      </c>
      <c r="E72" s="1" t="s">
        <v>629</v>
      </c>
      <c r="F72" s="1" t="s">
        <v>523</v>
      </c>
      <c r="G72" s="1">
        <v>2.09</v>
      </c>
      <c r="M72" s="1">
        <v>0.04</v>
      </c>
      <c r="N72" s="2">
        <v>58</v>
      </c>
      <c r="Q72" s="1">
        <v>0</v>
      </c>
      <c r="R72" s="1">
        <v>0</v>
      </c>
      <c r="S72" s="1">
        <v>1</v>
      </c>
      <c r="T72" s="1">
        <v>0</v>
      </c>
      <c r="U72" s="1" t="s">
        <v>631</v>
      </c>
      <c r="W72" s="1" t="s">
        <v>33</v>
      </c>
    </row>
    <row r="73" spans="1:23" ht="16">
      <c r="A73" s="16" t="s">
        <v>229</v>
      </c>
      <c r="B73" s="16" t="s">
        <v>244</v>
      </c>
      <c r="C73" s="16" t="s">
        <v>244</v>
      </c>
      <c r="D73" s="1">
        <v>1</v>
      </c>
      <c r="E73" s="1" t="s">
        <v>632</v>
      </c>
      <c r="F73" s="1" t="s">
        <v>582</v>
      </c>
      <c r="G73" s="1">
        <v>0.188</v>
      </c>
      <c r="I73" s="1">
        <v>0.106</v>
      </c>
      <c r="M73" s="1">
        <v>7.5999999999999998E-2</v>
      </c>
      <c r="N73" s="2">
        <v>82</v>
      </c>
      <c r="Q73" s="1">
        <v>0</v>
      </c>
      <c r="R73" s="1">
        <v>0</v>
      </c>
      <c r="S73" s="1">
        <v>0</v>
      </c>
      <c r="T73" s="1">
        <v>1</v>
      </c>
      <c r="U73" s="1" t="s">
        <v>633</v>
      </c>
      <c r="W73" s="1" t="s">
        <v>70</v>
      </c>
    </row>
    <row r="74" spans="1:23" ht="16">
      <c r="A74" s="16" t="s">
        <v>229</v>
      </c>
      <c r="B74" s="16" t="s">
        <v>249</v>
      </c>
      <c r="C74" s="16" t="s">
        <v>249</v>
      </c>
      <c r="D74" s="1">
        <v>3</v>
      </c>
      <c r="E74" s="1" t="s">
        <v>634</v>
      </c>
      <c r="F74" s="1" t="s">
        <v>582</v>
      </c>
      <c r="G74" s="1">
        <v>4.7E-2</v>
      </c>
      <c r="I74" s="1">
        <v>1.4999999999999999E-2</v>
      </c>
      <c r="M74" s="1">
        <v>1E-3</v>
      </c>
      <c r="N74" s="2">
        <v>82</v>
      </c>
      <c r="P74" s="1" t="s">
        <v>635</v>
      </c>
      <c r="Q74" s="1">
        <v>0</v>
      </c>
      <c r="R74" s="1">
        <v>0</v>
      </c>
      <c r="S74" s="1">
        <v>1</v>
      </c>
      <c r="T74" s="1">
        <v>0</v>
      </c>
      <c r="U74" s="1" t="s">
        <v>636</v>
      </c>
      <c r="W74" s="1" t="s">
        <v>70</v>
      </c>
    </row>
    <row r="75" spans="1:23" ht="16">
      <c r="A75" s="24" t="s">
        <v>236</v>
      </c>
      <c r="B75" s="24" t="s">
        <v>253</v>
      </c>
      <c r="C75" s="24" t="s">
        <v>253</v>
      </c>
      <c r="D75" s="1">
        <v>1</v>
      </c>
      <c r="E75" s="1" t="s">
        <v>637</v>
      </c>
      <c r="F75" s="1" t="s">
        <v>638</v>
      </c>
      <c r="G75" s="1">
        <v>6.61</v>
      </c>
      <c r="M75" s="1">
        <v>3.3000000000000002E-2</v>
      </c>
      <c r="N75" s="2"/>
      <c r="P75" s="1" t="s">
        <v>639</v>
      </c>
      <c r="Q75" s="1">
        <v>0</v>
      </c>
      <c r="R75" s="1">
        <v>0</v>
      </c>
      <c r="S75" s="1">
        <v>0</v>
      </c>
      <c r="T75" s="1">
        <v>0</v>
      </c>
    </row>
    <row r="76" spans="1:23" ht="13">
      <c r="A76" s="24" t="s">
        <v>236</v>
      </c>
      <c r="B76" s="24" t="s">
        <v>253</v>
      </c>
      <c r="C76" s="24" t="s">
        <v>253</v>
      </c>
      <c r="D76" s="1">
        <v>1</v>
      </c>
      <c r="E76" s="1" t="s">
        <v>637</v>
      </c>
      <c r="F76" s="1" t="s">
        <v>572</v>
      </c>
      <c r="G76" s="1">
        <v>0.56000000000000005</v>
      </c>
      <c r="N76" s="1">
        <v>13</v>
      </c>
      <c r="Q76" s="1">
        <v>0</v>
      </c>
      <c r="R76" s="1">
        <v>0</v>
      </c>
      <c r="S76" s="1">
        <v>1</v>
      </c>
      <c r="T76" s="1">
        <v>0</v>
      </c>
      <c r="U76" s="1" t="s">
        <v>640</v>
      </c>
      <c r="W76" s="1" t="s">
        <v>33</v>
      </c>
    </row>
    <row r="77" spans="1:23" ht="16">
      <c r="A77" s="5" t="s">
        <v>252</v>
      </c>
      <c r="B77" s="5" t="s">
        <v>259</v>
      </c>
      <c r="C77" s="5" t="s">
        <v>259</v>
      </c>
      <c r="D77" s="1">
        <v>1</v>
      </c>
      <c r="E77" s="1" t="s">
        <v>392</v>
      </c>
      <c r="F77" s="1" t="s">
        <v>519</v>
      </c>
      <c r="G77" s="1">
        <v>-0.05</v>
      </c>
      <c r="M77" s="1">
        <v>2.3E-2</v>
      </c>
      <c r="P77" s="37" t="s">
        <v>641</v>
      </c>
      <c r="Q77" s="1">
        <v>0</v>
      </c>
      <c r="R77" s="1">
        <v>0</v>
      </c>
      <c r="S77" s="1">
        <v>0</v>
      </c>
      <c r="T77" s="1">
        <v>0</v>
      </c>
      <c r="U77" s="1" t="s">
        <v>642</v>
      </c>
      <c r="W77" s="1" t="s">
        <v>33</v>
      </c>
    </row>
    <row r="78" spans="1:23" ht="16">
      <c r="A78" s="5" t="s">
        <v>252</v>
      </c>
      <c r="B78" s="5" t="s">
        <v>259</v>
      </c>
      <c r="C78" s="5" t="s">
        <v>259</v>
      </c>
      <c r="D78" s="1">
        <v>1</v>
      </c>
      <c r="E78" s="1" t="s">
        <v>392</v>
      </c>
      <c r="F78" s="1" t="s">
        <v>523</v>
      </c>
      <c r="G78" s="1">
        <v>-2.2799999999999998</v>
      </c>
      <c r="M78" s="1">
        <v>2.3E-2</v>
      </c>
      <c r="N78" s="40">
        <v>908</v>
      </c>
      <c r="P78" s="37" t="s">
        <v>641</v>
      </c>
      <c r="Q78" s="1">
        <v>0</v>
      </c>
      <c r="R78" s="1">
        <v>1</v>
      </c>
      <c r="S78" s="1">
        <v>0</v>
      </c>
      <c r="T78" s="1">
        <v>1</v>
      </c>
      <c r="U78" s="1" t="s">
        <v>643</v>
      </c>
      <c r="W78" s="1" t="s">
        <v>33</v>
      </c>
    </row>
    <row r="79" spans="1:23" ht="18">
      <c r="A79" s="23" t="s">
        <v>260</v>
      </c>
      <c r="B79" s="23" t="s">
        <v>281</v>
      </c>
      <c r="C79" s="23" t="s">
        <v>281</v>
      </c>
      <c r="D79" s="1">
        <v>1</v>
      </c>
      <c r="E79" s="1" t="s">
        <v>644</v>
      </c>
      <c r="F79" s="1" t="s">
        <v>523</v>
      </c>
      <c r="G79" s="1">
        <v>3.23</v>
      </c>
      <c r="M79" s="1">
        <v>4.0000000000000001E-3</v>
      </c>
      <c r="N79" s="1">
        <v>37</v>
      </c>
      <c r="P79" s="38" t="s">
        <v>645</v>
      </c>
      <c r="Q79" s="1">
        <v>0</v>
      </c>
      <c r="R79" s="1">
        <v>1</v>
      </c>
      <c r="S79" s="1">
        <v>0</v>
      </c>
      <c r="T79" s="1">
        <v>1</v>
      </c>
      <c r="U79" s="1" t="s">
        <v>646</v>
      </c>
      <c r="V79" s="1">
        <v>1</v>
      </c>
      <c r="W79" s="1" t="s">
        <v>33</v>
      </c>
    </row>
    <row r="80" spans="1:23" ht="16">
      <c r="A80" s="23" t="s">
        <v>260</v>
      </c>
      <c r="B80" s="26" t="s">
        <v>269</v>
      </c>
      <c r="C80" s="26" t="s">
        <v>269</v>
      </c>
      <c r="D80" s="1">
        <v>1</v>
      </c>
      <c r="E80" s="1" t="s">
        <v>644</v>
      </c>
      <c r="F80" s="1" t="s">
        <v>572</v>
      </c>
      <c r="G80" s="1">
        <v>0</v>
      </c>
      <c r="N80" s="1">
        <v>22</v>
      </c>
      <c r="Q80" s="1">
        <v>0</v>
      </c>
      <c r="R80" s="1">
        <v>1</v>
      </c>
      <c r="S80" s="1">
        <v>0</v>
      </c>
      <c r="T80" s="1">
        <v>1</v>
      </c>
      <c r="U80" s="1" t="s">
        <v>647</v>
      </c>
      <c r="W80" s="1" t="s">
        <v>33</v>
      </c>
    </row>
    <row r="81" spans="1:23" ht="16">
      <c r="A81" s="23" t="s">
        <v>270</v>
      </c>
      <c r="B81" s="23" t="s">
        <v>312</v>
      </c>
      <c r="C81" s="23" t="s">
        <v>312</v>
      </c>
      <c r="D81" s="1">
        <v>1</v>
      </c>
      <c r="E81" s="1" t="s">
        <v>648</v>
      </c>
      <c r="F81" s="1" t="s">
        <v>519</v>
      </c>
      <c r="G81" s="1">
        <v>-5.3</v>
      </c>
      <c r="I81" s="1">
        <v>1.8</v>
      </c>
      <c r="M81" s="1">
        <v>6.0000000000000001E-3</v>
      </c>
      <c r="N81" s="24">
        <v>35</v>
      </c>
      <c r="P81" s="1" t="s">
        <v>649</v>
      </c>
      <c r="Q81" s="1">
        <v>0</v>
      </c>
      <c r="R81" s="1">
        <v>1</v>
      </c>
      <c r="S81" s="1">
        <v>0</v>
      </c>
      <c r="T81" s="1">
        <v>1</v>
      </c>
      <c r="U81" s="1" t="s">
        <v>650</v>
      </c>
      <c r="W81" s="1" t="s">
        <v>33</v>
      </c>
    </row>
    <row r="82" spans="1:23" ht="16">
      <c r="A82" s="23" t="s">
        <v>270</v>
      </c>
      <c r="B82" s="23" t="s">
        <v>312</v>
      </c>
      <c r="C82" s="23" t="s">
        <v>312</v>
      </c>
      <c r="D82" s="1">
        <v>1</v>
      </c>
      <c r="E82" s="1" t="s">
        <v>648</v>
      </c>
      <c r="F82" s="1" t="s">
        <v>651</v>
      </c>
      <c r="G82" s="1">
        <v>-0.42</v>
      </c>
      <c r="Q82" s="1">
        <v>0</v>
      </c>
      <c r="R82" s="1">
        <v>0</v>
      </c>
      <c r="S82" s="1">
        <v>0</v>
      </c>
      <c r="T82" s="1">
        <v>0</v>
      </c>
    </row>
    <row r="83" spans="1:23" ht="16">
      <c r="A83" s="5" t="s">
        <v>293</v>
      </c>
      <c r="B83" s="5" t="s">
        <v>323</v>
      </c>
      <c r="C83" s="5" t="s">
        <v>323</v>
      </c>
      <c r="D83" s="1">
        <v>1</v>
      </c>
      <c r="E83" s="1" t="s">
        <v>652</v>
      </c>
      <c r="F83" s="1" t="s">
        <v>426</v>
      </c>
      <c r="G83" s="1">
        <v>5.46</v>
      </c>
      <c r="M83" s="1" t="s">
        <v>653</v>
      </c>
      <c r="N83" s="1">
        <v>3</v>
      </c>
      <c r="O83" s="1">
        <v>60</v>
      </c>
      <c r="Q83" s="1">
        <v>0</v>
      </c>
      <c r="R83" s="1">
        <v>1</v>
      </c>
      <c r="S83" s="1">
        <v>0</v>
      </c>
      <c r="T83" s="1">
        <v>1</v>
      </c>
      <c r="U83" s="1" t="s">
        <v>654</v>
      </c>
      <c r="V83" s="1">
        <v>1</v>
      </c>
      <c r="W83" s="1" t="s">
        <v>33</v>
      </c>
    </row>
    <row r="84" spans="1:23" ht="16">
      <c r="A84" s="5" t="s">
        <v>293</v>
      </c>
      <c r="B84" s="5" t="s">
        <v>323</v>
      </c>
      <c r="C84" s="5" t="s">
        <v>323</v>
      </c>
      <c r="D84" s="1">
        <v>1</v>
      </c>
      <c r="E84" s="1" t="s">
        <v>652</v>
      </c>
      <c r="F84" s="1" t="s">
        <v>519</v>
      </c>
      <c r="G84" s="1">
        <v>-0.26</v>
      </c>
      <c r="Q84" s="1">
        <v>0</v>
      </c>
      <c r="R84" s="1">
        <v>0</v>
      </c>
      <c r="S84" s="1">
        <v>0</v>
      </c>
      <c r="T84" s="1">
        <v>0</v>
      </c>
    </row>
    <row r="85" spans="1:23" ht="16">
      <c r="A85" s="5" t="s">
        <v>293</v>
      </c>
      <c r="B85" s="5" t="s">
        <v>323</v>
      </c>
      <c r="C85" s="5" t="s">
        <v>323</v>
      </c>
      <c r="D85" s="1">
        <v>1</v>
      </c>
      <c r="E85" s="1" t="s">
        <v>652</v>
      </c>
      <c r="F85" s="1" t="s">
        <v>523</v>
      </c>
      <c r="G85" s="1">
        <v>-2.2200000000000002</v>
      </c>
      <c r="N85" s="1">
        <v>60</v>
      </c>
      <c r="Q85" s="1">
        <v>0</v>
      </c>
      <c r="R85" s="1">
        <v>0</v>
      </c>
      <c r="S85" s="1">
        <v>0</v>
      </c>
      <c r="T85" s="1">
        <v>0</v>
      </c>
    </row>
    <row r="86" spans="1:23" ht="16">
      <c r="A86" s="16" t="s">
        <v>95</v>
      </c>
      <c r="B86" s="16" t="s">
        <v>333</v>
      </c>
      <c r="C86" s="16" t="s">
        <v>333</v>
      </c>
      <c r="D86" s="1">
        <v>1</v>
      </c>
      <c r="E86" s="1" t="s">
        <v>655</v>
      </c>
      <c r="F86" s="1" t="s">
        <v>572</v>
      </c>
      <c r="G86" s="1">
        <v>0.31</v>
      </c>
      <c r="Q86" s="1">
        <v>0</v>
      </c>
      <c r="R86" s="1">
        <v>0</v>
      </c>
      <c r="S86" s="1">
        <v>0</v>
      </c>
      <c r="T86" s="1">
        <v>0</v>
      </c>
      <c r="U86" s="1" t="s">
        <v>656</v>
      </c>
    </row>
    <row r="87" spans="1:23" ht="16">
      <c r="A87" s="16" t="s">
        <v>95</v>
      </c>
      <c r="B87" s="17" t="s">
        <v>97</v>
      </c>
      <c r="C87" s="17" t="s">
        <v>97</v>
      </c>
      <c r="D87" s="1">
        <v>1</v>
      </c>
      <c r="E87" s="1" t="s">
        <v>657</v>
      </c>
      <c r="F87" s="1" t="s">
        <v>523</v>
      </c>
      <c r="G87" s="1">
        <v>3.83</v>
      </c>
      <c r="M87" s="1" t="s">
        <v>593</v>
      </c>
      <c r="Q87" s="1">
        <v>0</v>
      </c>
      <c r="R87" s="1">
        <v>0</v>
      </c>
      <c r="S87" s="1">
        <v>0</v>
      </c>
      <c r="T87" s="1">
        <v>0</v>
      </c>
      <c r="U87" s="1" t="s">
        <v>658</v>
      </c>
    </row>
    <row r="88" spans="1:23" ht="16">
      <c r="A88" s="16" t="s">
        <v>95</v>
      </c>
      <c r="B88" s="17" t="s">
        <v>97</v>
      </c>
      <c r="C88" s="17" t="s">
        <v>97</v>
      </c>
      <c r="D88" s="1">
        <v>1</v>
      </c>
      <c r="E88" s="1" t="s">
        <v>657</v>
      </c>
      <c r="F88" s="1" t="s">
        <v>572</v>
      </c>
      <c r="G88" s="1">
        <v>0.48</v>
      </c>
      <c r="M88" s="1">
        <v>8.9999999999999993E-3</v>
      </c>
      <c r="N88" s="1">
        <v>32</v>
      </c>
      <c r="Q88" s="1">
        <v>0</v>
      </c>
      <c r="R88" s="1">
        <v>0</v>
      </c>
      <c r="S88" s="1">
        <v>0</v>
      </c>
      <c r="T88" s="1">
        <v>1</v>
      </c>
      <c r="U88" s="1" t="s">
        <v>659</v>
      </c>
      <c r="W88" s="1" t="s">
        <v>70</v>
      </c>
    </row>
    <row r="89" spans="1:23" ht="16">
      <c r="A89" s="16" t="s">
        <v>95</v>
      </c>
      <c r="B89" s="17" t="s">
        <v>559</v>
      </c>
      <c r="C89" s="17" t="s">
        <v>559</v>
      </c>
      <c r="D89" s="1">
        <v>2</v>
      </c>
      <c r="E89" s="1" t="s">
        <v>660</v>
      </c>
      <c r="F89" s="1" t="s">
        <v>582</v>
      </c>
      <c r="G89" s="1">
        <v>-0.15</v>
      </c>
      <c r="I89" s="1">
        <v>0.08</v>
      </c>
      <c r="M89" s="1" t="s">
        <v>593</v>
      </c>
      <c r="P89" s="10" t="s">
        <v>661</v>
      </c>
      <c r="Q89" s="1">
        <v>0</v>
      </c>
      <c r="R89" s="1">
        <v>0</v>
      </c>
      <c r="S89" s="1">
        <v>0</v>
      </c>
      <c r="T89" s="1">
        <v>0</v>
      </c>
    </row>
    <row r="90" spans="1:23" ht="16">
      <c r="A90" s="16" t="s">
        <v>95</v>
      </c>
      <c r="B90" s="17" t="s">
        <v>662</v>
      </c>
      <c r="C90" s="17" t="s">
        <v>662</v>
      </c>
      <c r="D90" s="1">
        <v>2</v>
      </c>
      <c r="E90" s="1" t="s">
        <v>660</v>
      </c>
      <c r="F90" s="1" t="s">
        <v>582</v>
      </c>
      <c r="G90" s="1">
        <v>0.2</v>
      </c>
      <c r="I90" s="1">
        <v>0.09</v>
      </c>
      <c r="M90" s="1" t="s">
        <v>593</v>
      </c>
      <c r="P90" s="10" t="s">
        <v>663</v>
      </c>
      <c r="Q90" s="1">
        <v>0</v>
      </c>
      <c r="R90" s="1">
        <v>0</v>
      </c>
      <c r="S90" s="1">
        <v>1</v>
      </c>
      <c r="T90" s="1">
        <v>0</v>
      </c>
      <c r="U90" s="1" t="s">
        <v>664</v>
      </c>
    </row>
    <row r="91" spans="1:23" ht="13">
      <c r="A91" s="1" t="s">
        <v>311</v>
      </c>
      <c r="B91" s="1" t="s">
        <v>331</v>
      </c>
      <c r="C91" s="1" t="s">
        <v>331</v>
      </c>
      <c r="D91" s="1">
        <v>2</v>
      </c>
      <c r="E91" s="1" t="s">
        <v>644</v>
      </c>
      <c r="F91" s="1" t="s">
        <v>385</v>
      </c>
      <c r="G91" s="1">
        <v>3.1</v>
      </c>
      <c r="N91" s="1">
        <v>9</v>
      </c>
      <c r="P91" s="1" t="s">
        <v>665</v>
      </c>
      <c r="Q91" s="1">
        <v>1</v>
      </c>
      <c r="R91" s="1">
        <v>0</v>
      </c>
      <c r="S91" s="1">
        <v>0</v>
      </c>
      <c r="T91" s="1">
        <v>0</v>
      </c>
      <c r="U91" s="1" t="s">
        <v>666</v>
      </c>
      <c r="V91" s="1">
        <v>1</v>
      </c>
    </row>
    <row r="92" spans="1:23" ht="18">
      <c r="A92" s="1" t="s">
        <v>311</v>
      </c>
      <c r="B92" s="1" t="s">
        <v>341</v>
      </c>
      <c r="C92" s="1" t="s">
        <v>341</v>
      </c>
      <c r="D92" s="1">
        <v>2</v>
      </c>
      <c r="E92" s="1" t="s">
        <v>644</v>
      </c>
      <c r="F92" s="1" t="s">
        <v>385</v>
      </c>
      <c r="G92" s="1">
        <v>3.53</v>
      </c>
      <c r="N92" s="1">
        <v>9</v>
      </c>
      <c r="P92" s="1" t="s">
        <v>665</v>
      </c>
      <c r="Q92" s="1">
        <v>0</v>
      </c>
      <c r="R92" s="1">
        <v>0</v>
      </c>
      <c r="S92" s="1">
        <v>1</v>
      </c>
      <c r="T92" s="1">
        <v>0</v>
      </c>
      <c r="U92" s="38" t="s">
        <v>667</v>
      </c>
      <c r="V92" s="1">
        <v>1</v>
      </c>
    </row>
    <row r="93" spans="1:23" ht="15">
      <c r="A93" s="1" t="s">
        <v>326</v>
      </c>
      <c r="B93" s="1" t="s">
        <v>338</v>
      </c>
      <c r="C93" s="1" t="s">
        <v>338</v>
      </c>
      <c r="D93" s="1">
        <v>1</v>
      </c>
      <c r="E93" s="1" t="s">
        <v>668</v>
      </c>
      <c r="F93" s="1" t="s">
        <v>572</v>
      </c>
      <c r="G93" s="1">
        <v>-0.08</v>
      </c>
      <c r="P93" s="1" t="s">
        <v>669</v>
      </c>
      <c r="Q93" s="1">
        <v>0</v>
      </c>
      <c r="R93" s="1">
        <v>1</v>
      </c>
      <c r="S93" s="1">
        <v>0</v>
      </c>
      <c r="T93" s="1">
        <v>1</v>
      </c>
      <c r="U93" s="39" t="s">
        <v>670</v>
      </c>
      <c r="W93" s="1" t="s">
        <v>33</v>
      </c>
    </row>
  </sheetData>
  <autoFilter ref="A1:U93" xr:uid="{00000000-0009-0000-0000-000006000000}"/>
  <hyperlinks>
    <hyperlink ref="P48" r:id="rId1" location="f3" xr:uid="{00000000-0004-0000-0600-000000000000}"/>
    <hyperlink ref="P49" r:id="rId2" location="f3" xr:uid="{00000000-0004-0000-06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master list</vt:lpstr>
      <vt:lpstr>group_info</vt:lpstr>
      <vt:lpstr>pred_qual_dn</vt:lpstr>
      <vt:lpstr>pred_qual_da</vt:lpstr>
      <vt:lpstr>pred_info_eeg</vt:lpstr>
      <vt:lpstr>pred_info_fmri</vt:lpstr>
      <vt:lpstr>effects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Microsoft Office User</cp:lastModifiedBy>
  <dcterms:modified xsi:type="dcterms:W3CDTF">2020-05-08T19:38:58Z</dcterms:modified>
</cp:coreProperties>
</file>