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-22.04\home\rde2\gitlab\RDE_REGISTRATION_COMMON_SCATTERPLOT\docs\設計書\"/>
    </mc:Choice>
  </mc:AlternateContent>
  <xr:revisionPtr revIDLastSave="0" documentId="13_ncr:1_{52D59550-C99A-4E0C-A749-6AF9318C90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説明" sheetId="20" r:id="rId1"/>
    <sheet name="要件定義（構造化 固有情報）bak" sheetId="6" state="hidden" r:id="rId2"/>
    <sheet name="要件定義(invoice.schema.json)" sheetId="23" r:id="rId3"/>
    <sheet name="要件定義(metadata-def.json)" sheetId="21" r:id="rId4"/>
    <sheet name="要件定義(catalog.schema.json)" sheetId="22" r:id="rId5"/>
    <sheet name="入力ファイルの仕様について" sheetId="28" r:id="rId6"/>
    <sheet name="要件定義（構造化 入出力ファイル）" sheetId="19" r:id="rId7"/>
    <sheet name="改版履歴" sheetId="3" r:id="rId8"/>
    <sheet name="sample.general_sample_term" sheetId="24" r:id="rId9"/>
    <sheet name="sample.sample_class" sheetId="25" r:id="rId10"/>
    <sheet name="sample.specific_sample_term" sheetId="26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0" hidden="1">sample.specific_sample_term!$D$1:$D$36</definedName>
    <definedName name="AnalysisField">'[1]Characterization methods'!$B$118:$B$134</definedName>
    <definedName name="annealing_and_homogenization">#REF!</definedName>
    <definedName name="annealingHomogenization">#REF!</definedName>
    <definedName name="casting">#REF!</definedName>
    <definedName name="cell">[2]Sheet2!$B$2:$B$3</definedName>
    <definedName name="charge_distribution">#REF!</definedName>
    <definedName name="chromatography">#REF!</definedName>
    <definedName name="ComputationalMethods">'[3]Computational methods'!$B$3:$B$20</definedName>
    <definedName name="data_origin">'[3]data origin'!$B$2:$B$6</definedName>
    <definedName name="deposition_and_coating">#REF!</definedName>
    <definedName name="DepositionCoating">#REF!</definedName>
    <definedName name="dilatometry">#REF!</definedName>
    <definedName name="DisclosureCategory">[3]mandatory_item!$C$54:$C$57</definedName>
    <definedName name="electrochemical">#REF!</definedName>
    <definedName name="_xlnm.Extract" localSheetId="10">sample.specific_sample_term!#REF!</definedName>
    <definedName name="forming">#REF!</definedName>
    <definedName name="fractionation">#REF!</definedName>
    <definedName name="MaterialTypes">'[1]Material types'!$J$1:$T$1</definedName>
    <definedName name="measurement_processing_category">'[3]Characterization&amp;Process'!$B$27:$AD$27</definedName>
    <definedName name="MeasurementEnvironment">'[1]Characterization methods'!$C$118:$C$126</definedName>
    <definedName name="mechanical">#REF!</definedName>
    <definedName name="mechanical_and_surface">#REF!</definedName>
    <definedName name="MechanicalSurface">#REF!</definedName>
    <definedName name="microscopy">#REF!</definedName>
    <definedName name="optical">#REF!</definedName>
    <definedName name="osmometry">#REF!</definedName>
    <definedName name="other">#REF!</definedName>
    <definedName name="powder_processing">#REF!</definedName>
    <definedName name="PowderProcessing">#REF!</definedName>
    <definedName name="_xlnm.Print_Area" localSheetId="6">'要件定義（構造化 入出力ファイル）'!$A$1:$F$45</definedName>
    <definedName name="ProcessingEnvironment">'[3]Synthesis and processing'!$F$112:$F$120</definedName>
    <definedName name="profilometry">#REF!</definedName>
    <definedName name="PropertiesAddressed">'[3]Properties addressed'!$I$1:$X$1</definedName>
    <definedName name="quenching">#REF!</definedName>
    <definedName name="RDE利用の目的" localSheetId="6">#REF!</definedName>
    <definedName name="RDE利用の目的">#REF!</definedName>
    <definedName name="RDE利用の目的２" localSheetId="6">#REF!</definedName>
    <definedName name="RDE利用の目的２">#REF!</definedName>
    <definedName name="reactive">#REF!</definedName>
    <definedName name="scattering_and_diffraction">#REF!</definedName>
    <definedName name="self_assembly">#REF!</definedName>
    <definedName name="solidification">#REF!</definedName>
    <definedName name="spectrometry">#REF!</definedName>
    <definedName name="spectroscopy">#REF!</definedName>
    <definedName name="StructuralFeatures">'[1]Structural features'!$I$1:$Q$1</definedName>
    <definedName name="SynthesisProcessing">'[3]Synthesis and processing'!$I$1:$T$1</definedName>
    <definedName name="techniques">'[1]Characterization methods'!$J$1:$Z$1</definedName>
    <definedName name="thermochemical">#REF!</definedName>
    <definedName name="tomography">#REF!</definedName>
    <definedName name="ultrasonic">#REF!</definedName>
    <definedName name="viscometry">#REF!</definedName>
    <definedName name="アニーリング_均一化処理">#REF!</definedName>
    <definedName name="クロマトグラフィー">#REF!</definedName>
    <definedName name="その他">#REF!</definedName>
    <definedName name="トモグラフィー">#REF!</definedName>
    <definedName name="プロセス技術分類">#REF!</definedName>
    <definedName name="プロフィロメトリー">#REF!</definedName>
    <definedName name="荷電分布">#REF!</definedName>
    <definedName name="機械的_表面">#REF!</definedName>
    <definedName name="機械特性">#REF!</definedName>
    <definedName name="技術分類">'[4]Characterization methods'!$J$24:$Z$24</definedName>
    <definedName name="計算手法">'[3]Computational methods'!$E$3:$E$20</definedName>
    <definedName name="計測技術分類">'[4]Characterization methods'!$J$24:$Z$24</definedName>
    <definedName name="顕微法">#REF!</definedName>
    <definedName name="固化_solidification">#REF!</definedName>
    <definedName name="光学測定">#REF!</definedName>
    <definedName name="構造的特徴">'[4]Structural features'!$I$25:$Q$25</definedName>
    <definedName name="合成・プロセス">'[3]Synthesis and processing'!$I$22:$T$22</definedName>
    <definedName name="散乱_回折">#REF!</definedName>
    <definedName name="自己組織化">#REF!</definedName>
    <definedName name="処理環境">'[3]Synthesis and processing'!$G$112:$G$120</definedName>
    <definedName name="焼入れ_quenching">#REF!</definedName>
    <definedName name="蒸着_成膜">#REF!</definedName>
    <definedName name="浸透圧法_osmometry">#REF!</definedName>
    <definedName name="成形">#REF!</definedName>
    <definedName name="測定環境">'[4]Characterization methods'!$G$118:$G$126</definedName>
    <definedName name="鋳造">#REF!</definedName>
    <definedName name="超音波">#REF!</definedName>
    <definedName name="電気化学">#REF!</definedName>
    <definedName name="特徴的性質">'[3]Properties addressed'!$I$28:$X$28</definedName>
    <definedName name="熱化学">#REF!</definedName>
    <definedName name="粘度測定">#REF!</definedName>
    <definedName name="反応">#REF!</definedName>
    <definedName name="物質タイプ">'[4]Material types'!$J$17:$T$17</definedName>
    <definedName name="分光分析法">#REF!</definedName>
    <definedName name="分光法">#REF!</definedName>
    <definedName name="分析分野">'[1]Characterization methods'!$F$118:$F$134</definedName>
    <definedName name="分別_fractionation">#REF!</definedName>
    <definedName name="粉末処理">#REF!</definedName>
    <definedName name="膨張計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3" l="1"/>
  <c r="P7" i="23"/>
  <c r="O7" i="23"/>
  <c r="N7" i="23"/>
  <c r="D7" i="23"/>
  <c r="C7" i="23" s="1"/>
  <c r="P8" i="23"/>
  <c r="O8" i="23"/>
  <c r="N8" i="23"/>
  <c r="C8" i="23"/>
  <c r="D9" i="23"/>
  <c r="C9" i="23" s="1"/>
  <c r="K36" i="26"/>
  <c r="J36" i="26"/>
  <c r="I36" i="26"/>
  <c r="H36" i="26"/>
  <c r="G36" i="26"/>
  <c r="F36" i="26"/>
  <c r="E36" i="26"/>
  <c r="D36" i="26"/>
  <c r="K35" i="26"/>
  <c r="J35" i="26"/>
  <c r="I35" i="26"/>
  <c r="H35" i="26"/>
  <c r="G35" i="26"/>
  <c r="F35" i="26"/>
  <c r="E35" i="26"/>
  <c r="D35" i="26"/>
  <c r="K34" i="26"/>
  <c r="J34" i="26"/>
  <c r="I34" i="26"/>
  <c r="H34" i="26"/>
  <c r="G34" i="26"/>
  <c r="F34" i="26"/>
  <c r="E34" i="26"/>
  <c r="D34" i="26"/>
  <c r="K33" i="26"/>
  <c r="J33" i="26"/>
  <c r="I33" i="26"/>
  <c r="H33" i="26"/>
  <c r="G33" i="26"/>
  <c r="F33" i="26"/>
  <c r="E33" i="26"/>
  <c r="D33" i="26"/>
  <c r="K32" i="26"/>
  <c r="J32" i="26"/>
  <c r="I32" i="26"/>
  <c r="H32" i="26"/>
  <c r="G32" i="26"/>
  <c r="F32" i="26"/>
  <c r="E32" i="26"/>
  <c r="D32" i="26"/>
  <c r="K31" i="26"/>
  <c r="J31" i="26"/>
  <c r="I31" i="26"/>
  <c r="H31" i="26"/>
  <c r="G31" i="26"/>
  <c r="F31" i="26"/>
  <c r="E31" i="26"/>
  <c r="D31" i="26"/>
  <c r="K30" i="26"/>
  <c r="J30" i="26"/>
  <c r="I30" i="26"/>
  <c r="H30" i="26"/>
  <c r="G30" i="26"/>
  <c r="F30" i="26"/>
  <c r="E30" i="26"/>
  <c r="D30" i="26"/>
  <c r="K29" i="26"/>
  <c r="J29" i="26"/>
  <c r="I29" i="26"/>
  <c r="H29" i="26"/>
  <c r="G29" i="26"/>
  <c r="F29" i="26"/>
  <c r="E29" i="26"/>
  <c r="D29" i="26"/>
  <c r="K28" i="26"/>
  <c r="J28" i="26"/>
  <c r="I28" i="26"/>
  <c r="H28" i="26"/>
  <c r="G28" i="26"/>
  <c r="F28" i="26"/>
  <c r="E28" i="26"/>
  <c r="D28" i="26"/>
  <c r="K27" i="26"/>
  <c r="J27" i="26"/>
  <c r="I27" i="26"/>
  <c r="H27" i="26"/>
  <c r="G27" i="26"/>
  <c r="F27" i="26"/>
  <c r="E27" i="26"/>
  <c r="D27" i="26"/>
  <c r="K26" i="26"/>
  <c r="J26" i="26"/>
  <c r="I26" i="26"/>
  <c r="H26" i="26"/>
  <c r="G26" i="26"/>
  <c r="F26" i="26"/>
  <c r="E26" i="26"/>
  <c r="D26" i="26"/>
  <c r="K25" i="26"/>
  <c r="J25" i="26"/>
  <c r="I25" i="26"/>
  <c r="H25" i="26"/>
  <c r="G25" i="26"/>
  <c r="F25" i="26"/>
  <c r="E25" i="26"/>
  <c r="D25" i="26"/>
  <c r="K24" i="26"/>
  <c r="J24" i="26"/>
  <c r="I24" i="26"/>
  <c r="H24" i="26"/>
  <c r="G24" i="26"/>
  <c r="F24" i="26"/>
  <c r="E24" i="26"/>
  <c r="D24" i="26"/>
  <c r="K23" i="26"/>
  <c r="J23" i="26"/>
  <c r="I23" i="26"/>
  <c r="H23" i="26"/>
  <c r="G23" i="26"/>
  <c r="F23" i="26"/>
  <c r="E23" i="26"/>
  <c r="D23" i="26"/>
  <c r="K22" i="26"/>
  <c r="J22" i="26"/>
  <c r="I22" i="26"/>
  <c r="H22" i="26"/>
  <c r="G22" i="26"/>
  <c r="F22" i="26"/>
  <c r="E22" i="26"/>
  <c r="D22" i="26"/>
  <c r="K21" i="26"/>
  <c r="J21" i="26"/>
  <c r="I21" i="26"/>
  <c r="H21" i="26"/>
  <c r="G21" i="26"/>
  <c r="F21" i="26"/>
  <c r="E21" i="26"/>
  <c r="D21" i="26"/>
  <c r="K20" i="26"/>
  <c r="J20" i="26"/>
  <c r="I20" i="26"/>
  <c r="H20" i="26"/>
  <c r="G20" i="26"/>
  <c r="F20" i="26"/>
  <c r="E20" i="26"/>
  <c r="D20" i="26"/>
  <c r="K19" i="26"/>
  <c r="J19" i="26"/>
  <c r="I19" i="26"/>
  <c r="H19" i="26"/>
  <c r="G19" i="26"/>
  <c r="F19" i="26"/>
  <c r="E19" i="26"/>
  <c r="D19" i="26"/>
  <c r="K18" i="26"/>
  <c r="J18" i="26"/>
  <c r="I18" i="26"/>
  <c r="H18" i="26"/>
  <c r="G18" i="26"/>
  <c r="F18" i="26"/>
  <c r="E18" i="26"/>
  <c r="D18" i="26"/>
  <c r="K17" i="26"/>
  <c r="J17" i="26"/>
  <c r="I17" i="26"/>
  <c r="H17" i="26"/>
  <c r="G17" i="26"/>
  <c r="F17" i="26"/>
  <c r="E17" i="26"/>
  <c r="D17" i="26"/>
  <c r="K16" i="26"/>
  <c r="J16" i="26"/>
  <c r="I16" i="26"/>
  <c r="H16" i="26"/>
  <c r="G16" i="26"/>
  <c r="F16" i="26"/>
  <c r="E16" i="26"/>
  <c r="D16" i="26"/>
  <c r="K15" i="26"/>
  <c r="J15" i="26"/>
  <c r="I15" i="26"/>
  <c r="H15" i="26"/>
  <c r="G15" i="26"/>
  <c r="F15" i="26"/>
  <c r="E15" i="26"/>
  <c r="D15" i="26"/>
  <c r="K14" i="26"/>
  <c r="J14" i="26"/>
  <c r="I14" i="26"/>
  <c r="H14" i="26"/>
  <c r="G14" i="26"/>
  <c r="F14" i="26"/>
  <c r="E14" i="26"/>
  <c r="D14" i="26"/>
  <c r="K13" i="26"/>
  <c r="J13" i="26"/>
  <c r="I13" i="26"/>
  <c r="H13" i="26"/>
  <c r="G13" i="26"/>
  <c r="F13" i="26"/>
  <c r="E13" i="26"/>
  <c r="D13" i="26"/>
  <c r="K12" i="26"/>
  <c r="J12" i="26"/>
  <c r="I12" i="26"/>
  <c r="H12" i="26"/>
  <c r="G12" i="26"/>
  <c r="F12" i="26"/>
  <c r="E12" i="26"/>
  <c r="D12" i="26"/>
  <c r="K11" i="26"/>
  <c r="J11" i="26"/>
  <c r="I11" i="26"/>
  <c r="H11" i="26"/>
  <c r="G11" i="26"/>
  <c r="F11" i="26"/>
  <c r="E11" i="26"/>
  <c r="D11" i="26"/>
  <c r="K10" i="26"/>
  <c r="J10" i="26"/>
  <c r="I10" i="26"/>
  <c r="H10" i="26"/>
  <c r="G10" i="26"/>
  <c r="F10" i="26"/>
  <c r="E10" i="26"/>
  <c r="D10" i="26"/>
  <c r="K9" i="26"/>
  <c r="J9" i="26"/>
  <c r="I9" i="26"/>
  <c r="H9" i="26"/>
  <c r="G9" i="26"/>
  <c r="F9" i="26"/>
  <c r="E9" i="26"/>
  <c r="D9" i="26"/>
  <c r="K8" i="26"/>
  <c r="J8" i="26"/>
  <c r="I8" i="26"/>
  <c r="H8" i="26"/>
  <c r="G8" i="26"/>
  <c r="F8" i="26"/>
  <c r="E8" i="26"/>
  <c r="D8" i="26"/>
  <c r="K7" i="26"/>
  <c r="J7" i="26"/>
  <c r="I7" i="26"/>
  <c r="H7" i="26"/>
  <c r="G7" i="26"/>
  <c r="F7" i="26"/>
  <c r="E7" i="26"/>
  <c r="D7" i="26"/>
  <c r="K6" i="26"/>
  <c r="J6" i="26"/>
  <c r="I6" i="26"/>
  <c r="H6" i="26"/>
  <c r="G6" i="26"/>
  <c r="F6" i="26"/>
  <c r="E6" i="26"/>
  <c r="D6" i="26"/>
  <c r="K5" i="26"/>
  <c r="J5" i="26"/>
  <c r="I5" i="26"/>
  <c r="H5" i="26"/>
  <c r="G5" i="26"/>
  <c r="F5" i="26"/>
  <c r="E5" i="26"/>
  <c r="D5" i="26"/>
  <c r="K4" i="26"/>
  <c r="J4" i="26"/>
  <c r="I4" i="26"/>
  <c r="H4" i="26"/>
  <c r="G4" i="26"/>
  <c r="F4" i="26"/>
  <c r="E4" i="26"/>
  <c r="D4" i="26"/>
  <c r="K3" i="26"/>
  <c r="J3" i="26"/>
  <c r="I3" i="26"/>
  <c r="H3" i="26"/>
  <c r="G3" i="26"/>
  <c r="F3" i="26"/>
  <c r="E3" i="26"/>
  <c r="D3" i="26"/>
  <c r="K2" i="26"/>
  <c r="J2" i="26"/>
  <c r="I2" i="26"/>
  <c r="H2" i="26"/>
  <c r="G2" i="26"/>
  <c r="F2" i="26"/>
  <c r="E2" i="26"/>
  <c r="D2" i="26"/>
  <c r="H25" i="24"/>
  <c r="G25" i="24"/>
  <c r="F25" i="24"/>
  <c r="E25" i="24"/>
  <c r="D25" i="24"/>
  <c r="C25" i="24"/>
  <c r="H24" i="24"/>
  <c r="G24" i="24"/>
  <c r="F24" i="24"/>
  <c r="E24" i="24"/>
  <c r="D24" i="24"/>
  <c r="C24" i="24"/>
  <c r="H23" i="24"/>
  <c r="G23" i="24"/>
  <c r="F23" i="24"/>
  <c r="E23" i="24"/>
  <c r="D23" i="24"/>
  <c r="C23" i="24"/>
  <c r="H22" i="24"/>
  <c r="G22" i="24"/>
  <c r="F22" i="24"/>
  <c r="E22" i="24"/>
  <c r="D22" i="24"/>
  <c r="C22" i="24"/>
  <c r="H21" i="24"/>
  <c r="G21" i="24"/>
  <c r="F21" i="24"/>
  <c r="E21" i="24"/>
  <c r="D21" i="24"/>
  <c r="C21" i="24"/>
  <c r="H20" i="24"/>
  <c r="G20" i="24"/>
  <c r="F20" i="24"/>
  <c r="E20" i="24"/>
  <c r="D20" i="24"/>
  <c r="C20" i="24"/>
  <c r="H19" i="24"/>
  <c r="G19" i="24"/>
  <c r="F19" i="24"/>
  <c r="E19" i="24"/>
  <c r="D19" i="24"/>
  <c r="C19" i="24"/>
  <c r="H18" i="24"/>
  <c r="G18" i="24"/>
  <c r="F18" i="24"/>
  <c r="E18" i="24"/>
  <c r="D18" i="24"/>
  <c r="C18" i="24"/>
  <c r="H17" i="24"/>
  <c r="G17" i="24"/>
  <c r="F17" i="24"/>
  <c r="E17" i="24"/>
  <c r="D17" i="24"/>
  <c r="C17" i="24"/>
  <c r="H16" i="24"/>
  <c r="G16" i="24"/>
  <c r="F16" i="24"/>
  <c r="E16" i="24"/>
  <c r="D16" i="24"/>
  <c r="C16" i="24"/>
  <c r="H15" i="24"/>
  <c r="G15" i="24"/>
  <c r="F15" i="24"/>
  <c r="E15" i="24"/>
  <c r="D15" i="24"/>
  <c r="C15" i="24"/>
  <c r="H14" i="24"/>
  <c r="G14" i="24"/>
  <c r="F14" i="24"/>
  <c r="E14" i="24"/>
  <c r="D14" i="24"/>
  <c r="C14" i="24"/>
  <c r="H13" i="24"/>
  <c r="G13" i="24"/>
  <c r="F13" i="24"/>
  <c r="E13" i="24"/>
  <c r="D13" i="24"/>
  <c r="C13" i="24"/>
  <c r="H12" i="24"/>
  <c r="G12" i="24"/>
  <c r="F12" i="24"/>
  <c r="E12" i="24"/>
  <c r="D12" i="24"/>
  <c r="C12" i="24"/>
  <c r="H11" i="24"/>
  <c r="G11" i="24"/>
  <c r="F11" i="24"/>
  <c r="E11" i="24"/>
  <c r="D11" i="24"/>
  <c r="C11" i="24"/>
  <c r="H10" i="24"/>
  <c r="G10" i="24"/>
  <c r="F10" i="24"/>
  <c r="E10" i="24"/>
  <c r="D10" i="24"/>
  <c r="C10" i="24"/>
  <c r="H9" i="24"/>
  <c r="G9" i="24"/>
  <c r="F9" i="24"/>
  <c r="E9" i="24"/>
  <c r="D9" i="24"/>
  <c r="C9" i="24"/>
  <c r="H8" i="24"/>
  <c r="G8" i="24"/>
  <c r="F8" i="24"/>
  <c r="E8" i="24"/>
  <c r="D8" i="24"/>
  <c r="C8" i="24"/>
  <c r="H7" i="24"/>
  <c r="G7" i="24"/>
  <c r="F7" i="24"/>
  <c r="E7" i="24"/>
  <c r="D7" i="24"/>
  <c r="C7" i="24"/>
  <c r="H6" i="24"/>
  <c r="G6" i="24"/>
  <c r="F6" i="24"/>
  <c r="E6" i="24"/>
  <c r="D6" i="24"/>
  <c r="C6" i="24"/>
  <c r="H5" i="24"/>
  <c r="G5" i="24"/>
  <c r="F5" i="24"/>
  <c r="E5" i="24"/>
  <c r="D5" i="24"/>
  <c r="C5" i="24"/>
  <c r="H4" i="24"/>
  <c r="G4" i="24"/>
  <c r="F4" i="24"/>
  <c r="E4" i="24"/>
  <c r="D4" i="24"/>
  <c r="C4" i="24"/>
  <c r="H3" i="24"/>
  <c r="G3" i="24"/>
  <c r="F3" i="24"/>
  <c r="E3" i="24"/>
  <c r="D3" i="24"/>
  <c r="C3" i="24"/>
  <c r="H2" i="24"/>
  <c r="G2" i="24"/>
  <c r="F2" i="24"/>
  <c r="E2" i="24"/>
  <c r="D2" i="24"/>
  <c r="C2" i="24"/>
  <c r="C10" i="22"/>
  <c r="B10" i="22" s="1"/>
  <c r="C11" i="22"/>
  <c r="B11" i="22" s="1"/>
  <c r="C12" i="22"/>
  <c r="B12" i="22" s="1"/>
  <c r="C13" i="22"/>
  <c r="B13" i="22" s="1"/>
  <c r="C14" i="22"/>
  <c r="B14" i="22" s="1"/>
  <c r="C15" i="22"/>
  <c r="B15" i="22" s="1"/>
  <c r="C16" i="22"/>
  <c r="B16" i="22" s="1"/>
  <c r="C17" i="22"/>
  <c r="B17" i="22" s="1"/>
  <c r="C18" i="22"/>
  <c r="B18" i="22" s="1"/>
  <c r="C9" i="22"/>
  <c r="B9" i="22" s="1"/>
  <c r="F41" i="23"/>
  <c r="F42" i="23"/>
  <c r="F43" i="23"/>
  <c r="F44" i="23"/>
  <c r="C35" i="23"/>
  <c r="C36" i="23"/>
  <c r="C37" i="23"/>
  <c r="C38" i="23"/>
  <c r="C39" i="23"/>
  <c r="C40" i="23"/>
  <c r="C28" i="21"/>
  <c r="C29" i="21"/>
  <c r="C30" i="21"/>
  <c r="B30" i="21" s="1"/>
  <c r="C31" i="21"/>
  <c r="B31" i="21" s="1"/>
  <c r="C32" i="21"/>
  <c r="C33" i="21"/>
  <c r="B33" i="21" s="1"/>
  <c r="C34" i="21"/>
  <c r="C35" i="21"/>
  <c r="C36" i="21"/>
  <c r="B36" i="21" s="1"/>
  <c r="C37" i="21"/>
  <c r="B37" i="21" s="1"/>
  <c r="C38" i="21"/>
  <c r="C39" i="21"/>
  <c r="C40" i="21"/>
  <c r="B40" i="21" s="1"/>
  <c r="C41" i="21"/>
  <c r="B41" i="21" s="1"/>
  <c r="C42" i="21"/>
  <c r="C43" i="21"/>
  <c r="B43" i="21" s="1"/>
  <c r="C44" i="21"/>
  <c r="C45" i="21"/>
  <c r="C46" i="21"/>
  <c r="B46" i="21" s="1"/>
  <c r="C47" i="21"/>
  <c r="B47" i="21" s="1"/>
  <c r="C48" i="21"/>
  <c r="C49" i="21"/>
  <c r="C50" i="21"/>
  <c r="B50" i="21" s="1"/>
  <c r="C51" i="21"/>
  <c r="B51" i="21" s="1"/>
  <c r="C52" i="21"/>
  <c r="C53" i="21"/>
  <c r="B53" i="21" s="1"/>
  <c r="C54" i="21"/>
  <c r="C55" i="21"/>
  <c r="C56" i="21"/>
  <c r="B56" i="21" s="1"/>
  <c r="C57" i="21"/>
  <c r="B57" i="21" s="1"/>
  <c r="C58" i="21"/>
  <c r="C59" i="21"/>
  <c r="C60" i="21"/>
  <c r="B60" i="21" s="1"/>
  <c r="C61" i="21"/>
  <c r="B61" i="21" s="1"/>
  <c r="C62" i="21"/>
  <c r="C63" i="21"/>
  <c r="B63" i="21" s="1"/>
  <c r="C64" i="21"/>
  <c r="C65" i="21"/>
  <c r="C66" i="21"/>
  <c r="B66" i="21" s="1"/>
  <c r="C67" i="21"/>
  <c r="B67" i="21" s="1"/>
  <c r="C68" i="21"/>
  <c r="C69" i="21"/>
  <c r="C70" i="21"/>
  <c r="B70" i="21" s="1"/>
  <c r="C71" i="21"/>
  <c r="B71" i="21" s="1"/>
  <c r="C72" i="21"/>
  <c r="C73" i="21"/>
  <c r="B73" i="21" s="1"/>
  <c r="C74" i="21"/>
  <c r="C75" i="21"/>
  <c r="C76" i="21"/>
  <c r="B76" i="21" s="1"/>
  <c r="C77" i="21"/>
  <c r="B77" i="21" s="1"/>
  <c r="C78" i="21"/>
  <c r="C79" i="21"/>
  <c r="C80" i="21"/>
  <c r="B80" i="21" s="1"/>
  <c r="C81" i="21"/>
  <c r="B81" i="21" s="1"/>
  <c r="C82" i="21"/>
  <c r="C83" i="21"/>
  <c r="B83" i="21" s="1"/>
  <c r="C84" i="21"/>
  <c r="C85" i="21"/>
  <c r="C86" i="21"/>
  <c r="B86" i="21" s="1"/>
  <c r="C87" i="21"/>
  <c r="B87" i="21" s="1"/>
  <c r="C88" i="21"/>
  <c r="C89" i="21"/>
  <c r="C90" i="21"/>
  <c r="B90" i="21" s="1"/>
  <c r="C91" i="21"/>
  <c r="B91" i="21" s="1"/>
  <c r="C92" i="21"/>
  <c r="C93" i="21"/>
  <c r="B93" i="21" s="1"/>
  <c r="C94" i="21"/>
  <c r="C95" i="21"/>
  <c r="C96" i="21"/>
  <c r="B96" i="21" s="1"/>
  <c r="C97" i="21"/>
  <c r="B97" i="21" s="1"/>
  <c r="C98" i="21"/>
  <c r="C99" i="21"/>
  <c r="C100" i="21"/>
  <c r="B100" i="21" s="1"/>
  <c r="C101" i="21"/>
  <c r="B101" i="21" s="1"/>
  <c r="C102" i="21"/>
  <c r="C103" i="21"/>
  <c r="B103" i="21" s="1"/>
  <c r="C4" i="21"/>
  <c r="B4" i="21" s="1"/>
  <c r="C5" i="21"/>
  <c r="C6" i="21"/>
  <c r="B6" i="21" s="1"/>
  <c r="C7" i="21"/>
  <c r="B7" i="21" s="1"/>
  <c r="C8" i="21"/>
  <c r="B8" i="21" s="1"/>
  <c r="C9" i="21"/>
  <c r="B9" i="21" s="1"/>
  <c r="C10" i="21"/>
  <c r="B10" i="21" s="1"/>
  <c r="C11" i="21"/>
  <c r="B11" i="21" s="1"/>
  <c r="C12" i="21"/>
  <c r="B12" i="21" s="1"/>
  <c r="C13" i="21"/>
  <c r="B13" i="21" s="1"/>
  <c r="C14" i="21"/>
  <c r="B14" i="21" s="1"/>
  <c r="C15" i="21"/>
  <c r="C16" i="21"/>
  <c r="C17" i="21"/>
  <c r="B17" i="21" s="1"/>
  <c r="C18" i="21"/>
  <c r="B18" i="21" s="1"/>
  <c r="C19" i="21"/>
  <c r="B19" i="21" s="1"/>
  <c r="C20" i="21"/>
  <c r="B20" i="21" s="1"/>
  <c r="C21" i="21"/>
  <c r="B21" i="21" s="1"/>
  <c r="C22" i="21"/>
  <c r="B22" i="21" s="1"/>
  <c r="C23" i="21"/>
  <c r="B23" i="21" s="1"/>
  <c r="C24" i="21"/>
  <c r="B24" i="21" s="1"/>
  <c r="C25" i="21"/>
  <c r="C26" i="21"/>
  <c r="B26" i="21" s="1"/>
  <c r="C27" i="21"/>
  <c r="B27" i="21" s="1"/>
  <c r="C3" i="21"/>
  <c r="B5" i="21"/>
  <c r="B15" i="21"/>
  <c r="B16" i="21"/>
  <c r="B25" i="21"/>
  <c r="B28" i="21"/>
  <c r="B29" i="21"/>
  <c r="B32" i="21"/>
  <c r="B34" i="21"/>
  <c r="B35" i="21"/>
  <c r="B38" i="21"/>
  <c r="B39" i="21"/>
  <c r="B42" i="21"/>
  <c r="B44" i="21"/>
  <c r="B45" i="21"/>
  <c r="B48" i="21"/>
  <c r="B49" i="21"/>
  <c r="B52" i="21"/>
  <c r="B54" i="21"/>
  <c r="B55" i="21"/>
  <c r="B58" i="21"/>
  <c r="B59" i="21"/>
  <c r="B62" i="21"/>
  <c r="B64" i="21"/>
  <c r="B65" i="21"/>
  <c r="B68" i="21"/>
  <c r="B69" i="21"/>
  <c r="B72" i="21"/>
  <c r="B74" i="21"/>
  <c r="B75" i="21"/>
  <c r="B78" i="21"/>
  <c r="B79" i="21"/>
  <c r="B82" i="21"/>
  <c r="B84" i="21"/>
  <c r="B85" i="21"/>
  <c r="B88" i="21"/>
  <c r="B89" i="21"/>
  <c r="B92" i="21"/>
  <c r="B94" i="21"/>
  <c r="B95" i="21"/>
  <c r="B98" i="21"/>
  <c r="B99" i="21"/>
  <c r="B102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B3" i="21"/>
  <c r="V64" i="23"/>
  <c r="U64" i="23"/>
  <c r="G64" i="23"/>
  <c r="F64" i="23"/>
  <c r="D64" i="23"/>
  <c r="V63" i="23"/>
  <c r="U63" i="23"/>
  <c r="G63" i="23"/>
  <c r="F63" i="23"/>
  <c r="D63" i="23"/>
  <c r="V62" i="23"/>
  <c r="U62" i="23"/>
  <c r="G62" i="23"/>
  <c r="F62" i="23"/>
  <c r="D62" i="23"/>
  <c r="V67" i="23"/>
  <c r="U67" i="23"/>
  <c r="G67" i="23"/>
  <c r="F67" i="23"/>
  <c r="D67" i="23"/>
  <c r="V66" i="23"/>
  <c r="U66" i="23"/>
  <c r="G66" i="23"/>
  <c r="F66" i="23"/>
  <c r="D66" i="23"/>
  <c r="V65" i="23"/>
  <c r="U65" i="23"/>
  <c r="G65" i="23"/>
  <c r="F65" i="23"/>
  <c r="D65" i="23"/>
  <c r="V70" i="23"/>
  <c r="U70" i="23"/>
  <c r="G70" i="23"/>
  <c r="F70" i="23"/>
  <c r="D70" i="23"/>
  <c r="V69" i="23"/>
  <c r="U69" i="23"/>
  <c r="G69" i="23"/>
  <c r="F69" i="23"/>
  <c r="D69" i="23"/>
  <c r="V68" i="23"/>
  <c r="U68" i="23"/>
  <c r="G68" i="23"/>
  <c r="F68" i="23"/>
  <c r="D68" i="23"/>
  <c r="V73" i="23"/>
  <c r="U73" i="23"/>
  <c r="G73" i="23"/>
  <c r="F73" i="23"/>
  <c r="D73" i="23"/>
  <c r="V72" i="23"/>
  <c r="U72" i="23"/>
  <c r="G72" i="23"/>
  <c r="F72" i="23"/>
  <c r="D72" i="23"/>
  <c r="V71" i="23"/>
  <c r="U71" i="23"/>
  <c r="G71" i="23"/>
  <c r="F71" i="23"/>
  <c r="D71" i="23"/>
  <c r="V54" i="23"/>
  <c r="U54" i="23"/>
  <c r="G54" i="23"/>
  <c r="F54" i="23"/>
  <c r="D54" i="23"/>
  <c r="V53" i="23"/>
  <c r="U53" i="23"/>
  <c r="G53" i="23"/>
  <c r="F53" i="23"/>
  <c r="D53" i="23"/>
  <c r="V52" i="23"/>
  <c r="U52" i="23"/>
  <c r="G52" i="23"/>
  <c r="F52" i="23"/>
  <c r="D52" i="23"/>
  <c r="V56" i="23"/>
  <c r="U56" i="23"/>
  <c r="G56" i="23"/>
  <c r="F56" i="23"/>
  <c r="D56" i="23"/>
  <c r="V55" i="23"/>
  <c r="U55" i="23"/>
  <c r="G55" i="23"/>
  <c r="F55" i="23"/>
  <c r="D55" i="23"/>
  <c r="V51" i="23"/>
  <c r="U51" i="23"/>
  <c r="G51" i="23"/>
  <c r="F51" i="23"/>
  <c r="D51" i="23"/>
  <c r="V57" i="23"/>
  <c r="U57" i="23"/>
  <c r="G57" i="23"/>
  <c r="F57" i="23"/>
  <c r="D57" i="23"/>
  <c r="V50" i="23"/>
  <c r="U50" i="23"/>
  <c r="G50" i="23"/>
  <c r="F50" i="23"/>
  <c r="D50" i="23"/>
  <c r="V48" i="23"/>
  <c r="U48" i="23"/>
  <c r="G48" i="23"/>
  <c r="F48" i="23"/>
  <c r="D48" i="23"/>
  <c r="V49" i="23"/>
  <c r="U49" i="23"/>
  <c r="G49" i="23"/>
  <c r="F49" i="23"/>
  <c r="D49" i="23"/>
  <c r="V58" i="23"/>
  <c r="U58" i="23"/>
  <c r="G58" i="23"/>
  <c r="F58" i="23"/>
  <c r="D58" i="23"/>
  <c r="P31" i="23"/>
  <c r="O31" i="23"/>
  <c r="N31" i="23"/>
  <c r="D31" i="23"/>
  <c r="C31" i="23" s="1"/>
  <c r="P30" i="23"/>
  <c r="O30" i="23"/>
  <c r="N30" i="23"/>
  <c r="D30" i="23"/>
  <c r="C30" i="23" s="1"/>
  <c r="P29" i="23"/>
  <c r="O29" i="23"/>
  <c r="N29" i="23"/>
  <c r="D29" i="23"/>
  <c r="C29" i="23" s="1"/>
  <c r="P28" i="23"/>
  <c r="O28" i="23"/>
  <c r="N28" i="23"/>
  <c r="D28" i="23"/>
  <c r="C28" i="23" s="1"/>
  <c r="P27" i="23"/>
  <c r="O27" i="23"/>
  <c r="N27" i="23"/>
  <c r="D27" i="23"/>
  <c r="C27" i="23" s="1"/>
  <c r="P26" i="23"/>
  <c r="O26" i="23"/>
  <c r="N26" i="23"/>
  <c r="D26" i="23"/>
  <c r="C26" i="23" s="1"/>
  <c r="P25" i="23"/>
  <c r="O25" i="23"/>
  <c r="N25" i="23"/>
  <c r="D25" i="23"/>
  <c r="C25" i="23" s="1"/>
  <c r="P24" i="23"/>
  <c r="O24" i="23"/>
  <c r="N24" i="23"/>
  <c r="D24" i="23"/>
  <c r="C24" i="23" s="1"/>
  <c r="P23" i="23"/>
  <c r="O23" i="23"/>
  <c r="N23" i="23"/>
  <c r="D23" i="23"/>
  <c r="C23" i="23" s="1"/>
  <c r="P22" i="23"/>
  <c r="O22" i="23"/>
  <c r="N22" i="23"/>
  <c r="D22" i="23"/>
  <c r="C22" i="23" s="1"/>
  <c r="P21" i="23"/>
  <c r="O21" i="23"/>
  <c r="N21" i="23"/>
  <c r="D21" i="23"/>
  <c r="C21" i="23" s="1"/>
  <c r="P20" i="23"/>
  <c r="O20" i="23"/>
  <c r="N20" i="23"/>
  <c r="D20" i="23"/>
  <c r="C20" i="23" s="1"/>
  <c r="P19" i="23"/>
  <c r="O19" i="23"/>
  <c r="N19" i="23"/>
  <c r="D19" i="23"/>
  <c r="C19" i="23" s="1"/>
  <c r="P18" i="23"/>
  <c r="O18" i="23"/>
  <c r="N18" i="23"/>
  <c r="D18" i="23"/>
  <c r="C18" i="23" s="1"/>
  <c r="P17" i="23"/>
  <c r="O17" i="23"/>
  <c r="N17" i="23"/>
  <c r="D17" i="23"/>
  <c r="C17" i="23" s="1"/>
  <c r="P16" i="23"/>
  <c r="O16" i="23"/>
  <c r="N16" i="23"/>
  <c r="D16" i="23"/>
  <c r="C16" i="23" s="1"/>
  <c r="P15" i="23"/>
  <c r="O15" i="23"/>
  <c r="N15" i="23"/>
  <c r="D15" i="23"/>
  <c r="C15" i="23" s="1"/>
  <c r="P14" i="23"/>
  <c r="O14" i="23"/>
  <c r="N14" i="23"/>
  <c r="D14" i="23"/>
  <c r="C14" i="23" s="1"/>
  <c r="P13" i="23"/>
  <c r="O13" i="23"/>
  <c r="N13" i="23"/>
  <c r="D13" i="23"/>
  <c r="C13" i="23" s="1"/>
  <c r="P32" i="23"/>
  <c r="O32" i="23"/>
  <c r="N32" i="23"/>
  <c r="D32" i="23"/>
  <c r="C32" i="23" s="1"/>
  <c r="P33" i="23"/>
  <c r="O33" i="23"/>
  <c r="N33" i="23"/>
  <c r="D33" i="23"/>
  <c r="C33" i="23" s="1"/>
  <c r="V80" i="23"/>
  <c r="U80" i="23"/>
  <c r="G80" i="23"/>
  <c r="F80" i="23"/>
  <c r="D80" i="23"/>
  <c r="V79" i="23"/>
  <c r="U79" i="23"/>
  <c r="G79" i="23"/>
  <c r="F79" i="23"/>
  <c r="D79" i="23"/>
  <c r="V78" i="23"/>
  <c r="U78" i="23"/>
  <c r="G78" i="23"/>
  <c r="F78" i="23"/>
  <c r="D78" i="23"/>
  <c r="V77" i="23"/>
  <c r="U77" i="23"/>
  <c r="G77" i="23"/>
  <c r="F77" i="23"/>
  <c r="D77" i="23"/>
  <c r="V76" i="23"/>
  <c r="U76" i="23"/>
  <c r="G76" i="23"/>
  <c r="F76" i="23"/>
  <c r="D76" i="23"/>
  <c r="V75" i="23"/>
  <c r="U75" i="23"/>
  <c r="G75" i="23"/>
  <c r="F75" i="23"/>
  <c r="D75" i="23"/>
  <c r="V74" i="23"/>
  <c r="U74" i="23"/>
  <c r="G74" i="23"/>
  <c r="F74" i="23"/>
  <c r="D74" i="23"/>
  <c r="V61" i="23"/>
  <c r="U61" i="23"/>
  <c r="G61" i="23"/>
  <c r="F61" i="23"/>
  <c r="D61" i="23"/>
  <c r="V60" i="23"/>
  <c r="U60" i="23"/>
  <c r="G60" i="23"/>
  <c r="F60" i="23"/>
  <c r="D60" i="23"/>
  <c r="V59" i="23"/>
  <c r="U59" i="23"/>
  <c r="G59" i="23"/>
  <c r="F59" i="23"/>
  <c r="D59" i="23"/>
  <c r="V47" i="23"/>
  <c r="U47" i="23"/>
  <c r="G47" i="23"/>
  <c r="F47" i="23"/>
  <c r="D47" i="23"/>
  <c r="V46" i="23"/>
  <c r="U46" i="23"/>
  <c r="G46" i="23"/>
  <c r="F46" i="23"/>
  <c r="D46" i="23"/>
  <c r="V45" i="23"/>
  <c r="U45" i="23"/>
  <c r="G45" i="23"/>
  <c r="F45" i="23"/>
  <c r="D45" i="23"/>
  <c r="V44" i="23"/>
  <c r="U44" i="23"/>
  <c r="G44" i="23"/>
  <c r="D44" i="23"/>
  <c r="V43" i="23"/>
  <c r="U43" i="23"/>
  <c r="G43" i="23"/>
  <c r="D43" i="23"/>
  <c r="V42" i="23"/>
  <c r="U42" i="23"/>
  <c r="G42" i="23"/>
  <c r="D42" i="23"/>
  <c r="V41" i="23"/>
  <c r="U41" i="23"/>
  <c r="G41" i="23"/>
  <c r="D41" i="23"/>
  <c r="P12" i="23"/>
  <c r="O12" i="23"/>
  <c r="N12" i="23"/>
  <c r="D12" i="23"/>
  <c r="C12" i="23" s="1"/>
  <c r="P11" i="23"/>
  <c r="O11" i="23"/>
  <c r="N11" i="23"/>
  <c r="D11" i="23"/>
  <c r="C11" i="23" s="1"/>
  <c r="P10" i="23"/>
  <c r="O10" i="23"/>
  <c r="N10" i="23"/>
  <c r="D10" i="23"/>
  <c r="C10" i="23" s="1"/>
  <c r="P9" i="23"/>
  <c r="O9" i="23"/>
  <c r="N9" i="23"/>
  <c r="B2" i="23"/>
  <c r="J18" i="22"/>
  <c r="I18" i="22"/>
  <c r="H18" i="22"/>
  <c r="I17" i="22"/>
  <c r="H17" i="22"/>
  <c r="I16" i="22"/>
  <c r="H16" i="22"/>
  <c r="J15" i="22"/>
  <c r="I15" i="22"/>
  <c r="H15" i="22"/>
  <c r="J14" i="22"/>
  <c r="I14" i="22"/>
  <c r="H14" i="22"/>
  <c r="J13" i="22"/>
  <c r="I13" i="22"/>
  <c r="H13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B5" i="22"/>
  <c r="B4" i="22"/>
  <c r="B2" i="22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M2" i="26" l="1"/>
  <c r="M7" i="26"/>
  <c r="M12" i="26"/>
  <c r="M17" i="26"/>
  <c r="M22" i="26"/>
  <c r="M27" i="26"/>
  <c r="C71" i="23"/>
  <c r="C61" i="23"/>
  <c r="C79" i="23"/>
  <c r="C58" i="23"/>
  <c r="C57" i="23"/>
  <c r="C55" i="23"/>
  <c r="C72" i="23"/>
  <c r="C68" i="23"/>
  <c r="C70" i="23"/>
  <c r="C66" i="23"/>
  <c r="L5" i="26"/>
  <c r="L10" i="26"/>
  <c r="L15" i="26"/>
  <c r="L20" i="26"/>
  <c r="L25" i="26"/>
  <c r="L30" i="26"/>
  <c r="L35" i="26"/>
  <c r="L17" i="26"/>
  <c r="L22" i="26"/>
  <c r="L27" i="26"/>
  <c r="L32" i="26"/>
  <c r="M32" i="26"/>
  <c r="L4" i="26"/>
  <c r="L9" i="26"/>
  <c r="L14" i="26"/>
  <c r="L19" i="26"/>
  <c r="L24" i="26"/>
  <c r="L29" i="26"/>
  <c r="L34" i="26"/>
  <c r="M4" i="26"/>
  <c r="M9" i="26"/>
  <c r="M14" i="26"/>
  <c r="M19" i="26"/>
  <c r="M24" i="26"/>
  <c r="M29" i="26"/>
  <c r="M34" i="26"/>
  <c r="C62" i="23"/>
  <c r="C64" i="23"/>
  <c r="L2" i="26"/>
  <c r="L7" i="26"/>
  <c r="L12" i="26"/>
  <c r="C59" i="23"/>
  <c r="C75" i="23"/>
  <c r="C77" i="23"/>
  <c r="L6" i="26"/>
  <c r="L11" i="26"/>
  <c r="L16" i="26"/>
  <c r="L21" i="26"/>
  <c r="L26" i="26"/>
  <c r="L31" i="26"/>
  <c r="L36" i="26"/>
  <c r="M6" i="26"/>
  <c r="M11" i="26"/>
  <c r="M16" i="26"/>
  <c r="M21" i="26"/>
  <c r="M26" i="26"/>
  <c r="M31" i="26"/>
  <c r="M36" i="26"/>
  <c r="M5" i="26"/>
  <c r="M10" i="26"/>
  <c r="M15" i="26"/>
  <c r="M20" i="26"/>
  <c r="M25" i="26"/>
  <c r="M30" i="26"/>
  <c r="M35" i="26"/>
  <c r="C60" i="23"/>
  <c r="C74" i="23"/>
  <c r="C76" i="23"/>
  <c r="C78" i="23"/>
  <c r="C80" i="23"/>
  <c r="C56" i="23"/>
  <c r="C73" i="23"/>
  <c r="C65" i="23"/>
  <c r="C67" i="23"/>
  <c r="C63" i="23"/>
  <c r="C50" i="23"/>
  <c r="C69" i="23"/>
  <c r="L3" i="26"/>
  <c r="L8" i="26"/>
  <c r="L13" i="26"/>
  <c r="L18" i="26"/>
  <c r="L23" i="26"/>
  <c r="L28" i="26"/>
  <c r="L33" i="26"/>
  <c r="M3" i="26"/>
  <c r="M8" i="26"/>
  <c r="M13" i="26"/>
  <c r="M18" i="26"/>
  <c r="M23" i="26"/>
  <c r="M28" i="26"/>
  <c r="M33" i="26"/>
  <c r="C45" i="23"/>
  <c r="C47" i="23"/>
  <c r="C49" i="23"/>
  <c r="C51" i="23"/>
  <c r="C41" i="23"/>
  <c r="C43" i="23"/>
  <c r="C53" i="23"/>
  <c r="C42" i="23"/>
  <c r="C44" i="23"/>
  <c r="C46" i="23"/>
  <c r="C48" i="23"/>
  <c r="C52" i="23"/>
  <c r="C54" i="23"/>
</calcChain>
</file>

<file path=xl/sharedStrings.xml><?xml version="1.0" encoding="utf-8"?>
<sst xmlns="http://schemas.openxmlformats.org/spreadsheetml/2006/main" count="1102" uniqueCount="525">
  <si>
    <t>必須</t>
    <rPh sb="0" eb="2">
      <t>ヒッス</t>
    </rPh>
    <phoneticPr fontId="3"/>
  </si>
  <si>
    <t>category</t>
    <phoneticPr fontId="3"/>
  </si>
  <si>
    <t>rde2name</t>
    <phoneticPr fontId="3"/>
  </si>
  <si>
    <t>instrument</t>
    <phoneticPr fontId="3"/>
  </si>
  <si>
    <t>ja</t>
    <phoneticPr fontId="3"/>
  </si>
  <si>
    <t>en</t>
    <phoneticPr fontId="3"/>
  </si>
  <si>
    <t>type</t>
    <phoneticPr fontId="3"/>
  </si>
  <si>
    <t>unit</t>
    <phoneticPr fontId="3"/>
  </si>
  <si>
    <t>desc</t>
    <phoneticPr fontId="3"/>
  </si>
  <si>
    <t>uri</t>
    <phoneticPr fontId="3"/>
  </si>
  <si>
    <t>constant</t>
    <phoneticPr fontId="3"/>
  </si>
  <si>
    <t>repeat</t>
    <phoneticPr fontId="3"/>
  </si>
  <si>
    <t>value</t>
    <phoneticPr fontId="3"/>
  </si>
  <si>
    <t>RDE2.0 パラメータ名([0-9],[a-z],ドット、ハイフンのみ)※RDE2.0英語名をlower_snake_case形式にする。
※システム記入欄</t>
    <rPh sb="12" eb="13">
      <t>メイ</t>
    </rPh>
    <rPh sb="44" eb="46">
      <t>エイゴ</t>
    </rPh>
    <rPh sb="46" eb="47">
      <t>メイ</t>
    </rPh>
    <rPh sb="64" eb="66">
      <t>ケイシキ</t>
    </rPh>
    <rPh sb="76" eb="78">
      <t>キニュウ</t>
    </rPh>
    <rPh sb="78" eb="79">
      <t>ラン</t>
    </rPh>
    <phoneticPr fontId="3"/>
  </si>
  <si>
    <t>装置出力</t>
    <rPh sb="0" eb="2">
      <t>ソウティ</t>
    </rPh>
    <phoneticPr fontId="3"/>
  </si>
  <si>
    <t>タクソノミー
※階層を
数値で記入。</t>
    <phoneticPr fontId="3"/>
  </si>
  <si>
    <t>RDE2.0 日本語名</t>
    <rPh sb="7" eb="11">
      <t>ニホンゴメイ</t>
    </rPh>
    <phoneticPr fontId="3"/>
  </si>
  <si>
    <t>RDE2.0 英語名</t>
  </si>
  <si>
    <t>type
※以下から選択
string/
string[date]/
number</t>
    <phoneticPr fontId="3"/>
  </si>
  <si>
    <t>単位</t>
    <phoneticPr fontId="3"/>
  </si>
  <si>
    <t>説明</t>
    <rPh sb="0" eb="2">
      <t>セツメイ</t>
    </rPh>
    <phoneticPr fontId="3"/>
  </si>
  <si>
    <t>URI
※システム記入欄</t>
    <rPh sb="9" eb="11">
      <t>キニュウ</t>
    </rPh>
    <rPh sb="11" eb="12">
      <t>ラン</t>
    </rPh>
    <phoneticPr fontId="3"/>
  </si>
  <si>
    <t>固定値
※データセット内で固定値の場合は1を記入</t>
    <rPh sb="0" eb="3">
      <t>コテイチ</t>
    </rPh>
    <phoneticPr fontId="3"/>
  </si>
  <si>
    <t>repeat
※系列（繰り返し）がある場合は1を記入</t>
    <rPh sb="8" eb="10">
      <t>ケイレツ</t>
    </rPh>
    <rPh sb="11" eb="12">
      <t>ク</t>
    </rPh>
    <rPh sb="13" eb="14">
      <t>カエ</t>
    </rPh>
    <rPh sb="19" eb="21">
      <t>バアイ</t>
    </rPh>
    <phoneticPr fontId="3"/>
  </si>
  <si>
    <t xml:space="preserve"> condition_1
※値の例を記入</t>
    <rPh sb="14" eb="15">
      <t>アタイ</t>
    </rPh>
    <rPh sb="16" eb="17">
      <t>レイ</t>
    </rPh>
    <rPh sb="18" eb="20">
      <t>キニュウ</t>
    </rPh>
    <phoneticPr fontId="3"/>
  </si>
  <si>
    <t>common.data_origin</t>
    <phoneticPr fontId="3"/>
  </si>
  <si>
    <t>データの起源</t>
  </si>
  <si>
    <t>Data origin</t>
  </si>
  <si>
    <t>string</t>
    <phoneticPr fontId="3"/>
  </si>
  <si>
    <t>common.technical_category</t>
    <phoneticPr fontId="3"/>
  </si>
  <si>
    <t>技術カテゴリー</t>
  </si>
  <si>
    <t>Technical category</t>
  </si>
  <si>
    <t>measurement.method_category</t>
    <phoneticPr fontId="3"/>
  </si>
  <si>
    <t>計測法カテゴリー</t>
  </si>
  <si>
    <t>Method category</t>
  </si>
  <si>
    <t>measurement.method_sub_category</t>
    <phoneticPr fontId="3"/>
  </si>
  <si>
    <t>計測法サブカテゴリー</t>
  </si>
  <si>
    <t>Method sub-category</t>
  </si>
  <si>
    <t>measurement.measurement_environment</t>
  </si>
  <si>
    <t>測定環境</t>
  </si>
  <si>
    <t>Measurement environment</t>
  </si>
  <si>
    <t>measurement.energy_level_transition_structure etc_of_interst</t>
  </si>
  <si>
    <t>対象準位_遷移_構造</t>
  </si>
  <si>
    <t>Energy level_transition_structure etc. of interst</t>
  </si>
  <si>
    <t>string</t>
  </si>
  <si>
    <t>measurement.measured_date</t>
  </si>
  <si>
    <t>分析年月日</t>
    <phoneticPr fontId="3"/>
  </si>
  <si>
    <t>Measured date</t>
  </si>
  <si>
    <t>string[date]</t>
    <phoneticPr fontId="3"/>
  </si>
  <si>
    <t>2010-01-30</t>
    <phoneticPr fontId="3"/>
  </si>
  <si>
    <t>measurement.standardized_procedure</t>
  </si>
  <si>
    <t>標準手順</t>
  </si>
  <si>
    <t>Standardized procedure</t>
  </si>
  <si>
    <t>装置設置場所</t>
  </si>
  <si>
    <t>Instrumentation site</t>
  </si>
  <si>
    <t>measurement.reference</t>
  </si>
  <si>
    <t>参考文献</t>
  </si>
  <si>
    <t>Reference</t>
  </si>
  <si>
    <t>version</t>
  </si>
  <si>
    <t>region_name</t>
  </si>
  <si>
    <t>number</t>
  </si>
  <si>
    <t>dimension_1_name</t>
  </si>
  <si>
    <t>dimension_1_size</t>
  </si>
  <si>
    <t>excitation_energy</t>
  </si>
  <si>
    <t>energy_scale</t>
  </si>
  <si>
    <t>acquisition_mode</t>
  </si>
  <si>
    <t>energy_step</t>
  </si>
  <si>
    <t>step_time</t>
  </si>
  <si>
    <t>detector_last_x-channel</t>
  </si>
  <si>
    <t>lens_mode</t>
  </si>
  <si>
    <t>pass_energy</t>
  </si>
  <si>
    <t>number_of_sweeps</t>
  </si>
  <si>
    <t>location</t>
  </si>
  <si>
    <t>sample</t>
  </si>
  <si>
    <t>comments</t>
  </si>
  <si>
    <t>date</t>
  </si>
  <si>
    <t>time</t>
  </si>
  <si>
    <t>time_per_spectrum_channel</t>
  </si>
  <si>
    <t>試料名(ローカルID)</t>
  </si>
  <si>
    <t>Sample name (Local ID)</t>
    <phoneticPr fontId="3"/>
  </si>
  <si>
    <t>化学式・組成式・分子式など</t>
  </si>
  <si>
    <t>Chemical formula etc.</t>
  </si>
  <si>
    <t>試料管理者(所属)</t>
    <phoneticPr fontId="3"/>
  </si>
  <si>
    <t>Administrator (Affiliation)</t>
  </si>
  <si>
    <t>参考URL</t>
  </si>
  <si>
    <t>Reference URL</t>
  </si>
  <si>
    <t>関連試料</t>
  </si>
  <si>
    <t>Related samples</t>
  </si>
  <si>
    <t>タグ</t>
  </si>
  <si>
    <t>Tags</t>
  </si>
  <si>
    <t>試料の説明</t>
  </si>
  <si>
    <t xml:space="preserve">Description </t>
  </si>
  <si>
    <t>文書名称：</t>
    <rPh sb="0" eb="2">
      <t>ブンショ</t>
    </rPh>
    <rPh sb="2" eb="4">
      <t>メイショウ</t>
    </rPh>
    <phoneticPr fontId="3"/>
  </si>
  <si>
    <t>※要件定義</t>
    <rPh sb="1" eb="5">
      <t>ヨウケンテイギ</t>
    </rPh>
    <phoneticPr fontId="4"/>
  </si>
  <si>
    <t>日付</t>
    <rPh sb="0" eb="2">
      <t>ヒヅケ</t>
    </rPh>
    <phoneticPr fontId="3"/>
  </si>
  <si>
    <t>作成者</t>
    <rPh sb="0" eb="2">
      <t>サクセイ</t>
    </rPh>
    <rPh sb="2" eb="3">
      <t>シャ</t>
    </rPh>
    <phoneticPr fontId="3"/>
  </si>
  <si>
    <t>ファイル名</t>
  </si>
  <si>
    <t>事由</t>
    <rPh sb="0" eb="2">
      <t>ジユウ</t>
    </rPh>
    <phoneticPr fontId="3"/>
  </si>
  <si>
    <t>特記</t>
    <rPh sb="0" eb="2">
      <t>トッキ</t>
    </rPh>
    <phoneticPr fontId="3"/>
  </si>
  <si>
    <t>基本情報</t>
    <rPh sb="0" eb="4">
      <t>キホンジョウホウ</t>
    </rPh>
    <phoneticPr fontId="3"/>
  </si>
  <si>
    <t>試料情報</t>
    <rPh sb="0" eb="2">
      <t>シリョウ</t>
    </rPh>
    <rPh sb="2" eb="4">
      <t>ジョウホウ</t>
    </rPh>
    <phoneticPr fontId="3"/>
  </si>
  <si>
    <t>データ名</t>
    <rPh sb="3" eb="4">
      <t>メイ</t>
    </rPh>
    <phoneticPr fontId="3"/>
  </si>
  <si>
    <t>実験ID</t>
    <rPh sb="0" eb="2">
      <t>ジッケン</t>
    </rPh>
    <phoneticPr fontId="3"/>
  </si>
  <si>
    <t>Data Name</t>
    <phoneticPr fontId="3"/>
  </si>
  <si>
    <t>Experiment ID</t>
    <phoneticPr fontId="3"/>
  </si>
  <si>
    <t>Description</t>
    <phoneticPr fontId="3"/>
  </si>
  <si>
    <t>Sample Name (Local ID)</t>
    <phoneticPr fontId="3"/>
  </si>
  <si>
    <t>Chemical Formula etc.</t>
    <phoneticPr fontId="3"/>
  </si>
  <si>
    <t xml:space="preserve">試料名(ローカルID) </t>
    <phoneticPr fontId="3"/>
  </si>
  <si>
    <t>化学式・組成式・分子式など</t>
    <phoneticPr fontId="3"/>
  </si>
  <si>
    <t>試料の説明</t>
    <phoneticPr fontId="3"/>
  </si>
  <si>
    <t>Administrator (Affiliation)</t>
    <phoneticPr fontId="3"/>
  </si>
  <si>
    <t>Data Owner (Affiliation)</t>
    <phoneticPr fontId="3"/>
  </si>
  <si>
    <t>データ所有者(所属)</t>
    <rPh sb="3" eb="6">
      <t>ショユウシャ</t>
    </rPh>
    <rPh sb="7" eb="9">
      <t>ショゾク</t>
    </rPh>
    <phoneticPr fontId="3"/>
  </si>
  <si>
    <t>固有情報
（DPFメタ）</t>
    <rPh sb="0" eb="4">
      <t>コユウジョウホウ</t>
    </rPh>
    <phoneticPr fontId="3"/>
  </si>
  <si>
    <t>登録データタイプ</t>
    <rPh sb="0" eb="2">
      <t>トウロク</t>
    </rPh>
    <phoneticPr fontId="3"/>
  </si>
  <si>
    <t>Data Type</t>
    <phoneticPr fontId="3"/>
  </si>
  <si>
    <t>分析分野</t>
    <rPh sb="0" eb="4">
      <t>ブンセキブンヤ</t>
    </rPh>
    <phoneticPr fontId="3"/>
  </si>
  <si>
    <t>備考欄・質問欄</t>
    <rPh sb="0" eb="3">
      <t>ビコウラn</t>
    </rPh>
    <rPh sb="4" eb="6">
      <t>シツモn</t>
    </rPh>
    <rPh sb="6" eb="7">
      <t xml:space="preserve">ラン </t>
    </rPh>
    <phoneticPr fontId="3"/>
  </si>
  <si>
    <t>基板種類</t>
    <rPh sb="0" eb="2">
      <t xml:space="preserve">キバン </t>
    </rPh>
    <rPh sb="2" eb="4">
      <t>シュルイ</t>
    </rPh>
    <phoneticPr fontId="3"/>
  </si>
  <si>
    <t>サイズ</t>
    <phoneticPr fontId="3"/>
  </si>
  <si>
    <t>合金組成</t>
    <phoneticPr fontId="3"/>
  </si>
  <si>
    <t>Alloy Composition</t>
    <phoneticPr fontId="3"/>
  </si>
  <si>
    <t>Size</t>
    <phoneticPr fontId="3"/>
  </si>
  <si>
    <t>Substrate Temperature</t>
    <phoneticPr fontId="3"/>
  </si>
  <si>
    <t>PM番号</t>
    <rPh sb="2" eb="4">
      <t>バンゴウ</t>
    </rPh>
    <phoneticPr fontId="3"/>
  </si>
  <si>
    <t>PM Number</t>
    <phoneticPr fontId="3"/>
  </si>
  <si>
    <t>基板温度</t>
    <rPh sb="0" eb="2">
      <t>キバn</t>
    </rPh>
    <rPh sb="2" eb="4">
      <t>オンド</t>
    </rPh>
    <phoneticPr fontId="3"/>
  </si>
  <si>
    <t>Substrate Type</t>
    <phoneticPr fontId="3"/>
  </si>
  <si>
    <t>C</t>
    <phoneticPr fontId="3"/>
  </si>
  <si>
    <t>sccm</t>
    <phoneticPr fontId="3"/>
  </si>
  <si>
    <t>ガス流量 Ar</t>
    <phoneticPr fontId="3"/>
  </si>
  <si>
    <t>Gas Flow Ar</t>
    <phoneticPr fontId="3"/>
  </si>
  <si>
    <t>ガス流量 N2</t>
    <phoneticPr fontId="3"/>
  </si>
  <si>
    <t>Gas Flow N2</t>
    <phoneticPr fontId="3"/>
  </si>
  <si>
    <t>ガス流量 O2</t>
    <phoneticPr fontId="3"/>
  </si>
  <si>
    <t>Gas Flow O2</t>
    <phoneticPr fontId="3"/>
  </si>
  <si>
    <t>成膜ガス圧</t>
    <rPh sb="0" eb="2">
      <t>セイマク</t>
    </rPh>
    <phoneticPr fontId="3"/>
  </si>
  <si>
    <t>Pa</t>
    <phoneticPr fontId="3"/>
  </si>
  <si>
    <t>Deposition Pressure</t>
    <phoneticPr fontId="3"/>
  </si>
  <si>
    <t>Pre Sputter Time</t>
    <phoneticPr fontId="3"/>
  </si>
  <si>
    <t>min</t>
    <phoneticPr fontId="3"/>
  </si>
  <si>
    <t>層の名称</t>
    <rPh sb="0" eb="1">
      <t xml:space="preserve">ソウ </t>
    </rPh>
    <rPh sb="2" eb="4">
      <t>メイショウ</t>
    </rPh>
    <phoneticPr fontId="3"/>
  </si>
  <si>
    <t>time</t>
    <phoneticPr fontId="3"/>
  </si>
  <si>
    <t>mask</t>
    <phoneticPr fontId="3"/>
  </si>
  <si>
    <t>rate</t>
    <phoneticPr fontId="3"/>
  </si>
  <si>
    <t>W</t>
    <phoneticPr fontId="3"/>
  </si>
  <si>
    <t>s</t>
    <phoneticPr fontId="3"/>
  </si>
  <si>
    <t>nm/sW</t>
    <phoneticPr fontId="3"/>
  </si>
  <si>
    <t>プレスパッタ時間</t>
    <phoneticPr fontId="3"/>
  </si>
  <si>
    <t>power1</t>
    <phoneticPr fontId="3"/>
  </si>
  <si>
    <t>power2</t>
    <phoneticPr fontId="3"/>
  </si>
  <si>
    <t>layer name</t>
    <phoneticPr fontId="3"/>
  </si>
  <si>
    <t>固有情報
（手入力）</t>
    <phoneticPr fontId="3"/>
  </si>
  <si>
    <t>固有情報
（自動取得）</t>
    <rPh sb="0" eb="4">
      <t>コユウ</t>
    </rPh>
    <rPh sb="6" eb="8">
      <t>ジドウ</t>
    </rPh>
    <rPh sb="8" eb="10">
      <t>シュトク</t>
    </rPh>
    <phoneticPr fontId="3"/>
  </si>
  <si>
    <t>ファイル名</t>
    <rPh sb="4" eb="5">
      <t>メイ</t>
    </rPh>
    <phoneticPr fontId="3"/>
  </si>
  <si>
    <t>備考</t>
    <rPh sb="0" eb="2">
      <t>ビコウ</t>
    </rPh>
    <phoneticPr fontId="3"/>
  </si>
  <si>
    <t>内容</t>
  </si>
  <si>
    <t>備考</t>
  </si>
  <si>
    <t>ファイル種別</t>
    <rPh sb="4" eb="6">
      <t>シュベツ</t>
    </rPh>
    <phoneticPr fontId="3"/>
  </si>
  <si>
    <t>処理内容</t>
    <rPh sb="0" eb="2">
      <t>ショリ</t>
    </rPh>
    <rPh sb="2" eb="4">
      <t>ナイヨウ</t>
    </rPh>
    <phoneticPr fontId="3"/>
  </si>
  <si>
    <t>1</t>
  </si>
  <si>
    <t>Ry</t>
  </si>
  <si>
    <t>入力ファイル</t>
    <rPh sb="0" eb="1">
      <t>ニュウリョク</t>
    </rPh>
    <phoneticPr fontId="3"/>
  </si>
  <si>
    <t>出力ファイル</t>
    <rPh sb="0" eb="2">
      <t>シュツリョク</t>
    </rPh>
    <phoneticPr fontId="3"/>
  </si>
  <si>
    <t>必須</t>
    <phoneticPr fontId="3"/>
  </si>
  <si>
    <t>taxonomy</t>
    <phoneticPr fontId="3"/>
  </si>
  <si>
    <t>データセットテンプレート名</t>
    <phoneticPr fontId="3"/>
  </si>
  <si>
    <t>各定義ファイルのdescriptionに利用されます</t>
    <rPh sb="0" eb="1">
      <t xml:space="preserve">カク </t>
    </rPh>
    <rPh sb="20" eb="22">
      <t xml:space="preserve">リヨウ </t>
    </rPh>
    <phoneticPr fontId="3"/>
  </si>
  <si>
    <r>
      <t>データセットテンプレート名</t>
    </r>
    <r>
      <rPr>
        <b/>
        <sz val="11"/>
        <color theme="1"/>
        <rFont val="Yu Gothic"/>
        <family val="3"/>
        <charset val="128"/>
        <scheme val="minor"/>
      </rPr>
      <t>(</t>
    </r>
    <r>
      <rPr>
        <b/>
        <sz val="11"/>
        <color theme="1"/>
        <rFont val="Yu Gothic"/>
        <family val="2"/>
        <scheme val="minor"/>
      </rPr>
      <t>英</t>
    </r>
    <r>
      <rPr>
        <b/>
        <sz val="11"/>
        <color theme="1"/>
        <rFont val="Yu Gothic"/>
        <family val="3"/>
        <charset val="128"/>
        <scheme val="minor"/>
      </rPr>
      <t>)</t>
    </r>
    <rPh sb="14" eb="15">
      <t xml:space="preserve">エイ </t>
    </rPh>
    <phoneticPr fontId="3"/>
  </si>
  <si>
    <r>
      <t>データセットテンプレート</t>
    </r>
    <r>
      <rPr>
        <b/>
        <sz val="11"/>
        <color theme="1"/>
        <rFont val="Yu Gothic"/>
        <family val="3"/>
        <charset val="128"/>
        <scheme val="minor"/>
      </rPr>
      <t>ID</t>
    </r>
    <phoneticPr fontId="3"/>
  </si>
  <si>
    <t>$idで利用されます</t>
    <rPh sb="4" eb="6">
      <t xml:space="preserve">リヨウ </t>
    </rPh>
    <phoneticPr fontId="3"/>
  </si>
  <si>
    <t>概要</t>
    <rPh sb="0" eb="2">
      <t xml:space="preserve">ガイヨウ </t>
    </rPh>
    <phoneticPr fontId="3"/>
  </si>
  <si>
    <t>作成日</t>
    <rPh sb="0" eb="3">
      <t xml:space="preserve">サクセイビ </t>
    </rPh>
    <phoneticPr fontId="3"/>
  </si>
  <si>
    <t>作成者</t>
    <rPh sb="0" eb="1">
      <t xml:space="preserve">サクセイシャ </t>
    </rPh>
    <phoneticPr fontId="3"/>
  </si>
  <si>
    <t>最終更新日</t>
    <rPh sb="0" eb="5">
      <t xml:space="preserve">サイシュウコウシンビ </t>
    </rPh>
    <phoneticPr fontId="3"/>
  </si>
  <si>
    <t>最終更新者</t>
    <rPh sb="0" eb="1">
      <t xml:space="preserve">サイシュウコウシンシャ </t>
    </rPh>
    <phoneticPr fontId="3"/>
  </si>
  <si>
    <t>顧客指名</t>
    <rPh sb="0" eb="2">
      <t xml:space="preserve">コキャク </t>
    </rPh>
    <rPh sb="2" eb="4">
      <t xml:space="preserve">シメイ </t>
    </rPh>
    <phoneticPr fontId="3"/>
  </si>
  <si>
    <t>担当</t>
    <rPh sb="0" eb="2">
      <t xml:space="preserve">タントウ </t>
    </rPh>
    <phoneticPr fontId="3"/>
  </si>
  <si>
    <t>output</t>
    <phoneticPr fontId="3"/>
  </si>
  <si>
    <t>parameter_name</t>
    <phoneticPr fontId="3"/>
  </si>
  <si>
    <t>original_name</t>
    <phoneticPr fontId="3"/>
  </si>
  <si>
    <t>name/ja</t>
    <phoneticPr fontId="3"/>
  </si>
  <si>
    <t>name/en</t>
    <phoneticPr fontId="3"/>
  </si>
  <si>
    <t>typeformat</t>
    <phoneticPr fontId="3"/>
  </si>
  <si>
    <t>format</t>
    <phoneticPr fontId="3"/>
  </si>
  <si>
    <t>description</t>
    <phoneticPr fontId="3"/>
  </si>
  <si>
    <t>mode</t>
    <phoneticPr fontId="3"/>
  </si>
  <si>
    <t>variable</t>
    <phoneticPr fontId="3"/>
  </si>
  <si>
    <t>default</t>
    <phoneticPr fontId="3"/>
  </si>
  <si>
    <t>sample</t>
    <phoneticPr fontId="3"/>
  </si>
  <si>
    <t>カテゴリー
(自由記述）</t>
    <phoneticPr fontId="3"/>
  </si>
  <si>
    <t>装置出力
(自由記述）</t>
    <rPh sb="0" eb="2">
      <t>ソウチ</t>
    </rPh>
    <rPh sb="2" eb="4">
      <t>シュツリョク</t>
    </rPh>
    <rPh sb="6" eb="8">
      <t>ジユウ</t>
    </rPh>
    <rPh sb="8" eb="10">
      <t>キジュツ</t>
    </rPh>
    <phoneticPr fontId="3"/>
  </si>
  <si>
    <r>
      <t xml:space="preserve">項目名(日本語)
</t>
    </r>
    <r>
      <rPr>
        <b/>
        <sz val="11"/>
        <color rgb="FFFF0000"/>
        <rFont val="BIZ UDPゴシック"/>
        <family val="3"/>
        <charset val="128"/>
      </rPr>
      <t>(必ず記述)</t>
    </r>
    <rPh sb="0" eb="2">
      <t>コウモク</t>
    </rPh>
    <rPh sb="2" eb="3">
      <t>メイ</t>
    </rPh>
    <rPh sb="4" eb="7">
      <t>ニホンゴ</t>
    </rPh>
    <phoneticPr fontId="3"/>
  </si>
  <si>
    <r>
      <t xml:space="preserve">項目名(英語)
</t>
    </r>
    <r>
      <rPr>
        <b/>
        <sz val="11"/>
        <color rgb="FFFF0000"/>
        <rFont val="BIZ UDPゴシック"/>
        <family val="3"/>
        <charset val="128"/>
      </rPr>
      <t>(必ず記述)</t>
    </r>
    <rPh sb="0" eb="2">
      <t>コウモク</t>
    </rPh>
    <rPh sb="2" eb="3">
      <t>メイ</t>
    </rPh>
    <rPh sb="4" eb="6">
      <t>エイゴ</t>
    </rPh>
    <phoneticPr fontId="3"/>
  </si>
  <si>
    <t>タクソノミー
(番号記述）</t>
    <rPh sb="8" eb="10">
      <t>バンゴウ</t>
    </rPh>
    <rPh sb="10" eb="12">
      <t>キジュツ</t>
    </rPh>
    <phoneticPr fontId="3"/>
  </si>
  <si>
    <r>
      <t xml:space="preserve">データ形式
</t>
    </r>
    <r>
      <rPr>
        <b/>
        <sz val="11"/>
        <color rgb="FFFF0000"/>
        <rFont val="BIZ UDPゴシック"/>
        <family val="3"/>
        <charset val="128"/>
      </rPr>
      <t>(必ず選択)</t>
    </r>
    <rPh sb="3" eb="5">
      <t>ケイシキ</t>
    </rPh>
    <rPh sb="9" eb="11">
      <t>センタク</t>
    </rPh>
    <phoneticPr fontId="3"/>
  </si>
  <si>
    <t>データ型
(自動入力）</t>
    <rPh sb="3" eb="4">
      <t>ガタ</t>
    </rPh>
    <rPh sb="6" eb="8">
      <t>ジドウ</t>
    </rPh>
    <rPh sb="8" eb="10">
      <t>ニュウリョク</t>
    </rPh>
    <phoneticPr fontId="3"/>
  </si>
  <si>
    <t>フォーマット
(自動入力）</t>
    <phoneticPr fontId="3"/>
  </si>
  <si>
    <t>単位
(自由記述）</t>
    <rPh sb="0" eb="2">
      <t>タンイ</t>
    </rPh>
    <phoneticPr fontId="3"/>
  </si>
  <si>
    <t>説明
(自由記述）</t>
    <rPh sb="0" eb="2">
      <t>セツメイ</t>
    </rPh>
    <phoneticPr fontId="3"/>
  </si>
  <si>
    <t>URI
(自由記述）</t>
    <phoneticPr fontId="3"/>
  </si>
  <si>
    <t>測定モード
(自由記述）</t>
    <rPh sb="0" eb="2">
      <t>ソクテイ</t>
    </rPh>
    <phoneticPr fontId="3"/>
  </si>
  <si>
    <t>繰り返し
(選択リスト）</t>
    <rPh sb="0" eb="1">
      <t>ク</t>
    </rPh>
    <rPh sb="2" eb="3">
      <t>カエ</t>
    </rPh>
    <phoneticPr fontId="3"/>
  </si>
  <si>
    <t>固定値
(選択リスト）</t>
    <rPh sb="0" eb="2">
      <t>コテイ</t>
    </rPh>
    <rPh sb="2" eb="3">
      <t>アタイ</t>
    </rPh>
    <phoneticPr fontId="3"/>
  </si>
  <si>
    <t>サンプル</t>
    <phoneticPr fontId="3"/>
  </si>
  <si>
    <t>　</t>
  </si>
  <si>
    <t>$schema</t>
    <phoneticPr fontId="3"/>
  </si>
  <si>
    <t>https://json-schema.org/draft/2020-12/schema</t>
    <phoneticPr fontId="3"/>
  </si>
  <si>
    <t>$id</t>
    <phoneticPr fontId="3"/>
  </si>
  <si>
    <t>title/ja</t>
    <phoneticPr fontId="3"/>
  </si>
  <si>
    <t>title/en</t>
    <phoneticPr fontId="3"/>
  </si>
  <si>
    <t>header</t>
    <phoneticPr fontId="3"/>
  </si>
  <si>
    <t>label/ja</t>
    <phoneticPr fontId="3"/>
  </si>
  <si>
    <t>label/en</t>
    <phoneticPr fontId="3"/>
  </si>
  <si>
    <t>required</t>
    <phoneticPr fontId="3"/>
  </si>
  <si>
    <t>options/widget</t>
    <phoneticPr fontId="3"/>
  </si>
  <si>
    <t>options/rows</t>
    <phoneticPr fontId="3"/>
  </si>
  <si>
    <t>enum</t>
    <phoneticPr fontId="3"/>
  </si>
  <si>
    <t>examples</t>
    <phoneticPr fontId="3"/>
  </si>
  <si>
    <t>const</t>
    <phoneticPr fontId="3"/>
  </si>
  <si>
    <t>options/unit</t>
    <phoneticPr fontId="3"/>
  </si>
  <si>
    <t>options/placeholder/ja</t>
    <phoneticPr fontId="3"/>
  </si>
  <si>
    <t>options/placeholder/en</t>
    <phoneticPr fontId="3"/>
  </si>
  <si>
    <t>maximum</t>
    <phoneticPr fontId="3"/>
  </si>
  <si>
    <t>exclusiveMaximum</t>
    <phoneticPr fontId="3"/>
  </si>
  <si>
    <t>minimum</t>
    <phoneticPr fontId="3"/>
  </si>
  <si>
    <t>exclusiveMinimum</t>
    <phoneticPr fontId="3"/>
  </si>
  <si>
    <t>maxLength</t>
    <phoneticPr fontId="3"/>
  </si>
  <si>
    <t>minLength</t>
    <phoneticPr fontId="3"/>
  </si>
  <si>
    <t>pattern</t>
    <phoneticPr fontId="3"/>
  </si>
  <si>
    <t>ヘッダー</t>
    <phoneticPr fontId="3"/>
  </si>
  <si>
    <t>必須項目
(選択リスト）</t>
    <rPh sb="0" eb="2">
      <t>ヒッス</t>
    </rPh>
    <rPh sb="2" eb="4">
      <t>コウモク</t>
    </rPh>
    <phoneticPr fontId="3"/>
  </si>
  <si>
    <t>データ型
(自動入力）</t>
    <rPh sb="3" eb="4">
      <t>ガタ</t>
    </rPh>
    <phoneticPr fontId="3"/>
  </si>
  <si>
    <t>テキストエリア
(自動入力）</t>
    <phoneticPr fontId="3"/>
  </si>
  <si>
    <t>行数
(数値記述）</t>
    <rPh sb="0" eb="2">
      <t>ギョウスウ</t>
    </rPh>
    <rPh sb="4" eb="6">
      <t>スウチ</t>
    </rPh>
    <phoneticPr fontId="3"/>
  </si>
  <si>
    <t>値のリスト
(カンマ区切り）</t>
    <rPh sb="0" eb="1">
      <t>アタイ</t>
    </rPh>
    <rPh sb="10" eb="12">
      <t>クギ</t>
    </rPh>
    <phoneticPr fontId="3"/>
  </si>
  <si>
    <t>内容サンプル
(自由記述）</t>
    <rPh sb="0" eb="2">
      <t>ナイヨウ</t>
    </rPh>
    <phoneticPr fontId="3"/>
  </si>
  <si>
    <t>初期値
(自由記述）</t>
    <rPh sb="0" eb="2">
      <t>ショキ</t>
    </rPh>
    <rPh sb="2" eb="3">
      <t>アタイ</t>
    </rPh>
    <phoneticPr fontId="3"/>
  </si>
  <si>
    <t>固定値
(自由記述）</t>
    <rPh sb="0" eb="2">
      <t>コテイ</t>
    </rPh>
    <rPh sb="2" eb="3">
      <t>アタイ</t>
    </rPh>
    <phoneticPr fontId="3"/>
  </si>
  <si>
    <t>プレイスホルダ(日本語)
(自由記述）</t>
    <rPh sb="8" eb="11">
      <t>ニホンゴ</t>
    </rPh>
    <phoneticPr fontId="3"/>
  </si>
  <si>
    <t>プレイスホルダ(英語)
(自由記述）</t>
    <rPh sb="8" eb="10">
      <t>エイゴ</t>
    </rPh>
    <phoneticPr fontId="3"/>
  </si>
  <si>
    <t>数値上限(以下)
(数値記述）</t>
    <rPh sb="0" eb="2">
      <t>スウチ</t>
    </rPh>
    <rPh sb="2" eb="4">
      <t>ジョウゲン</t>
    </rPh>
    <rPh sb="5" eb="7">
      <t>イカ</t>
    </rPh>
    <phoneticPr fontId="3"/>
  </si>
  <si>
    <t>数値上限(未満)
(数値記述）</t>
    <rPh sb="5" eb="7">
      <t>ミマン</t>
    </rPh>
    <phoneticPr fontId="3"/>
  </si>
  <si>
    <t>数値下限(以上)
(数値記述）</t>
    <rPh sb="2" eb="4">
      <t>カゲン</t>
    </rPh>
    <rPh sb="5" eb="7">
      <t>イジョウ</t>
    </rPh>
    <phoneticPr fontId="3"/>
  </si>
  <si>
    <t>数値下限(より上)
(数値記述）</t>
    <phoneticPr fontId="3"/>
  </si>
  <si>
    <t>最大文字数
(数値記述）</t>
    <rPh sb="0" eb="2">
      <t>サイダイ</t>
    </rPh>
    <rPh sb="2" eb="5">
      <t>モジスウ</t>
    </rPh>
    <phoneticPr fontId="3"/>
  </si>
  <si>
    <t>最小文字数
(数値記述）</t>
    <rPh sb="0" eb="2">
      <t>サイショウ</t>
    </rPh>
    <phoneticPr fontId="3"/>
  </si>
  <si>
    <t>正規表現
(自由記述）</t>
    <rPh sb="0" eb="2">
      <t>セイキ</t>
    </rPh>
    <rPh sb="2" eb="4">
      <t>ヒョウゲン</t>
    </rPh>
    <phoneticPr fontId="3"/>
  </si>
  <si>
    <t>データセット概要</t>
    <phoneticPr fontId="3"/>
  </si>
  <si>
    <t>データセット諸元</t>
    <phoneticPr fontId="3"/>
  </si>
  <si>
    <t>category_name</t>
    <phoneticPr fontId="3"/>
  </si>
  <si>
    <t>term</t>
    <phoneticPr fontId="3"/>
  </si>
  <si>
    <t>カテゴリー名</t>
    <rPh sb="5" eb="6">
      <t>メイ</t>
    </rPh>
    <phoneticPr fontId="3"/>
  </si>
  <si>
    <t>custom</t>
    <phoneticPr fontId="3"/>
  </si>
  <si>
    <t>固有情報</t>
  </si>
  <si>
    <t>sample_common</t>
    <phoneticPr fontId="3"/>
  </si>
  <si>
    <t>試料情報(共通項目)</t>
    <rPh sb="5" eb="7">
      <t>キョウツウ</t>
    </rPh>
    <rPh sb="7" eb="9">
      <t>コウモク</t>
    </rPh>
    <rPh sb="9" eb="10">
      <t>ヒトメ</t>
    </rPh>
    <phoneticPr fontId="3"/>
  </si>
  <si>
    <t>sample_name_(local_id)</t>
  </si>
  <si>
    <t>chemical_formula_etc.</t>
  </si>
  <si>
    <t>administrator_(affiliation)</t>
  </si>
  <si>
    <t>reference_url</t>
  </si>
  <si>
    <t>related_samples</t>
  </si>
  <si>
    <t>tags</t>
  </si>
  <si>
    <t>description</t>
  </si>
  <si>
    <t>sample_general</t>
    <phoneticPr fontId="3"/>
  </si>
  <si>
    <t>試料情報(一般項目)</t>
    <rPh sb="5" eb="7">
      <t>イッパン</t>
    </rPh>
    <rPh sb="7" eb="9">
      <t>コウモク</t>
    </rPh>
    <phoneticPr fontId="3"/>
  </si>
  <si>
    <t>sample_specific</t>
    <phoneticPr fontId="3"/>
  </si>
  <si>
    <t>試料情報(分類別項目)</t>
    <rPh sb="5" eb="7">
      <t>ブンルイ</t>
    </rPh>
    <rPh sb="7" eb="8">
      <t>ベツ</t>
    </rPh>
    <phoneticPr fontId="3"/>
  </si>
  <si>
    <t>design_specifications</t>
    <phoneticPr fontId="3"/>
  </si>
  <si>
    <t>テンプレートツールと統合</t>
    <rPh sb="10" eb="12">
      <t>トウゴウ</t>
    </rPh>
    <phoneticPr fontId="3"/>
  </si>
  <si>
    <t>CI自動化する</t>
    <rPh sb="1" eb="4">
      <t>ジドウ</t>
    </rPh>
    <phoneticPr fontId="3"/>
  </si>
  <si>
    <t>ON</t>
  </si>
  <si>
    <r>
      <t xml:space="preserve">出力制御
</t>
    </r>
    <r>
      <rPr>
        <b/>
        <sz val="11"/>
        <color rgb="FFFF0000"/>
        <rFont val="BIZ UDPゴシック"/>
        <family val="3"/>
        <charset val="128"/>
      </rPr>
      <t>(自動入力されます)</t>
    </r>
    <rPh sb="0" eb="2">
      <t>シュツリョク</t>
    </rPh>
    <rPh sb="2" eb="4">
      <t>セイギョ</t>
    </rPh>
    <rPh sb="6" eb="8">
      <t>ジドウ</t>
    </rPh>
    <rPh sb="8" eb="10">
      <t>ニュウリョク</t>
    </rPh>
    <phoneticPr fontId="3"/>
  </si>
  <si>
    <r>
      <t xml:space="preserve">パラメータ名
</t>
    </r>
    <r>
      <rPr>
        <b/>
        <sz val="11"/>
        <color rgb="FFFF0000"/>
        <rFont val="BIZ UDPゴシック"/>
        <family val="3"/>
        <charset val="128"/>
      </rPr>
      <t>(自動入力されます)</t>
    </r>
    <rPh sb="5" eb="6">
      <t>メイ</t>
    </rPh>
    <rPh sb="8" eb="10">
      <t>ジドウ</t>
    </rPh>
    <rPh sb="10" eb="12">
      <t>ニュウリョク</t>
    </rPh>
    <phoneticPr fontId="3"/>
  </si>
  <si>
    <t>angstrom</t>
  </si>
  <si>
    <t>K</t>
  </si>
  <si>
    <t>fs</t>
  </si>
  <si>
    <t>BASIS_MOLOPT</t>
  </si>
  <si>
    <t>GTH_POTENTIALS</t>
  </si>
  <si>
    <t>0</t>
  </si>
  <si>
    <t>FALSE</t>
  </si>
  <si>
    <t>GPW</t>
  </si>
  <si>
    <t xml:space="preserve">1.0E-10 </t>
  </si>
  <si>
    <t xml:space="preserve">ASPC </t>
  </si>
  <si>
    <t>DFTD3</t>
  </si>
  <si>
    <t>PBE</t>
  </si>
  <si>
    <t>opt.xyz</t>
  </si>
  <si>
    <t>Li</t>
  </si>
  <si>
    <t>DZVP-MOLOPT-SR-GTH</t>
  </si>
  <si>
    <t>1.60E+01</t>
  </si>
  <si>
    <t>1.72E+01</t>
  </si>
  <si>
    <t>5.06E+01</t>
  </si>
  <si>
    <t>3.00E+02</t>
  </si>
  <si>
    <t>1.00E+00</t>
  </si>
  <si>
    <r>
      <t xml:space="preserve">パラメータ名
</t>
    </r>
    <r>
      <rPr>
        <sz val="11"/>
        <color theme="1"/>
        <rFont val="BIZ UDPゴシック"/>
        <family val="3"/>
        <charset val="128"/>
      </rPr>
      <t>(自動入力)</t>
    </r>
    <rPh sb="5" eb="6">
      <t>メイ</t>
    </rPh>
    <rPh sb="8" eb="10">
      <t>ジドウ</t>
    </rPh>
    <rPh sb="10" eb="12">
      <t>ニュウリョク</t>
    </rPh>
    <phoneticPr fontId="3"/>
  </si>
  <si>
    <t>出力制御
(自動入力)</t>
    <rPh sb="0" eb="2">
      <t>シュツリョク</t>
    </rPh>
    <rPh sb="2" eb="4">
      <t>セイギョ</t>
    </rPh>
    <rPh sb="6" eb="8">
      <t>ジドウ</t>
    </rPh>
    <rPh sb="8" eb="10">
      <t>ニュウリョク</t>
    </rPh>
    <phoneticPr fontId="3"/>
  </si>
  <si>
    <t>textarea</t>
  </si>
  <si>
    <t>term_id</t>
  </si>
  <si>
    <t>key_name</t>
  </si>
  <si>
    <t>dict.term.name_ja</t>
    <phoneticPr fontId="3"/>
  </si>
  <si>
    <t>dict.term.name_en</t>
    <phoneticPr fontId="3"/>
  </si>
  <si>
    <t>dict.term.hint_ja</t>
    <phoneticPr fontId="3"/>
  </si>
  <si>
    <t>dict.term.hint_en</t>
    <phoneticPr fontId="3"/>
  </si>
  <si>
    <t>dict.term.term_uri</t>
    <phoneticPr fontId="3"/>
  </si>
  <si>
    <t>dict.term.created</t>
    <phoneticPr fontId="3"/>
  </si>
  <si>
    <t>33c6e9dc-5787-0f96-7683-f39281c60419</t>
  </si>
  <si>
    <t>sample.general.composiiton</t>
  </si>
  <si>
    <t>f2d5e89e-01f0-66a2-5d8e-623a4fc31698</t>
  </si>
  <si>
    <t>sample.general.material-name</t>
  </si>
  <si>
    <t>a7a6fc7b-ed46-88b0-bba8-a1e34857a049</t>
  </si>
  <si>
    <t>sample.general.sample-alias</t>
  </si>
  <si>
    <t>e2d20d02-2e38-2cd3-b1b3-66fdb8a11057</t>
  </si>
  <si>
    <t>sample.general.cas-number</t>
  </si>
  <si>
    <t>1e70d11d-cbdd-bfd1-9301-9612c29b4060</t>
  </si>
  <si>
    <t>sample.general.purchase-date</t>
  </si>
  <si>
    <t>1d3cab05-3eaa-cb9b-9a3f-20eb0ca26963</t>
  </si>
  <si>
    <t>sample.general.crystalline-state</t>
  </si>
  <si>
    <t>efcf34e7-4308-c195-6691-6f4d28ffc9bb</t>
  </si>
  <si>
    <t>sample.general.crystal-structure</t>
  </si>
  <si>
    <t>e9617207-7f74-ef45-9b05-74eef6e4ecbb</t>
  </si>
  <si>
    <t>sample.general.pearson-symbol</t>
  </si>
  <si>
    <t>f63149a4-e57c-4273-4c1e-dffa41356d28</t>
  </si>
  <si>
    <t>sample.general.space-group</t>
  </si>
  <si>
    <t>7cc57dfb-8b70-4b3a-5315-fbce4cbf73d0</t>
  </si>
  <si>
    <t>sample.general.sample-shape</t>
  </si>
  <si>
    <t>efc6a0d5-313e-1871-190c-baaff7d1bf6c</t>
  </si>
  <si>
    <t>sample.general.smiles-string</t>
  </si>
  <si>
    <t>9270879d-d94e-4d3f-2d5c-19568e040004</t>
  </si>
  <si>
    <t>sample.general.inchi</t>
  </si>
  <si>
    <t>3edadcff-8a85-51d9-708f-8f76bf055377</t>
  </si>
  <si>
    <t>sample.general.inchi-key</t>
  </si>
  <si>
    <t>dc27a956-263e-f920-e574-5beec912a247</t>
  </si>
  <si>
    <t>sample.general.molecular-weight</t>
  </si>
  <si>
    <t>0444cf53-db47-b208-7b5f-54429291a140</t>
  </si>
  <si>
    <t>sample.general.sample-type</t>
  </si>
  <si>
    <t>fc30c31d-12a3-591a-c837-4f06ab458de0</t>
  </si>
  <si>
    <t>sample.general.taxonomy</t>
  </si>
  <si>
    <t>9a23002a-c398-e521-081a-24b6cd32dbbd</t>
  </si>
  <si>
    <t>sample.general.cell-line</t>
  </si>
  <si>
    <t>b4ce4016-e2bf-e5a1-7cae-ed496c7a776f</t>
  </si>
  <si>
    <t>sample.general.protein-name</t>
  </si>
  <si>
    <t>8c9b1a88-1530-24d3-4b2e-5441eee5c24f</t>
  </si>
  <si>
    <t>sample.general.gene-name</t>
  </si>
  <si>
    <t>047e30f3-f294-e58d-cbe4-6bb588bf4cf8</t>
  </si>
  <si>
    <t>sample.general.ncbi-accession-number</t>
  </si>
  <si>
    <t>3adf9874-7bcb-e5f8-99cb-3d6fd9d7b55e</t>
  </si>
  <si>
    <t>sample.general.general-name</t>
  </si>
  <si>
    <t>0aadfff2-37de-411f-883a-38b62b2abbce</t>
    <phoneticPr fontId="3"/>
  </si>
  <si>
    <t>sample.general.chemical-composition</t>
  </si>
  <si>
    <t>5e166ac4-bfcd-457a-84bc-8626abe9188f</t>
  </si>
  <si>
    <t>sample.general.supplier</t>
  </si>
  <si>
    <t>0d0417a3-3c3b-496a-b0fb-5a26f8a74166</t>
  </si>
  <si>
    <t>sample.general.lot-number-or-product-number-etc</t>
  </si>
  <si>
    <t>id</t>
    <phoneticPr fontId="3"/>
  </si>
  <si>
    <t>name_ja</t>
    <phoneticPr fontId="3"/>
  </si>
  <si>
    <t>name_en</t>
    <phoneticPr fontId="3"/>
  </si>
  <si>
    <t>01cb3c01-37a4-5a43-d8ca-f523ca99a75b</t>
  </si>
  <si>
    <t>有機材料</t>
  </si>
  <si>
    <t>organic material</t>
  </si>
  <si>
    <t>932e4fe1-9724-305f-ffc5-1908c31c83e5</t>
  </si>
  <si>
    <t>無機材料</t>
  </si>
  <si>
    <t>inorganic material</t>
  </si>
  <si>
    <t>a674a8ef-efa8-9497-4ed4-74de55fafddb</t>
  </si>
  <si>
    <t>金属・合金</t>
  </si>
  <si>
    <t>metals and alloys</t>
  </si>
  <si>
    <t>342ba516-4d02-171c-9bc4-70a3134b47a8</t>
  </si>
  <si>
    <t>ポリマー</t>
  </si>
  <si>
    <t>polymers</t>
  </si>
  <si>
    <t>52148afb-6759-23e8-c8b8-33912ec5bfcf</t>
  </si>
  <si>
    <t>半導体</t>
  </si>
  <si>
    <t>semiconductors</t>
  </si>
  <si>
    <t>961c9637-9b83-0e9d-e60e-ffc1e2517afd</t>
  </si>
  <si>
    <t>セラミックス</t>
  </si>
  <si>
    <t>ceramics</t>
  </si>
  <si>
    <t>0dde5969-3039-739b-b33b-97df40450790</t>
  </si>
  <si>
    <t>生物学的物質</t>
  </si>
  <si>
    <t>biological</t>
  </si>
  <si>
    <t>sample_class_id</t>
    <phoneticPr fontId="3"/>
  </si>
  <si>
    <t>sample.sample_class.name_ja</t>
    <phoneticPr fontId="3"/>
  </si>
  <si>
    <t>sample.sample_class.name_en</t>
    <phoneticPr fontId="3"/>
  </si>
  <si>
    <t>bind_class_and_term_ja</t>
    <phoneticPr fontId="3"/>
  </si>
  <si>
    <t>bind_class_and_term_en</t>
    <phoneticPr fontId="3"/>
  </si>
  <si>
    <t>01cb3c01-37a4-5a43-d8ca-f523ca99a75b</t>
    <phoneticPr fontId="3"/>
  </si>
  <si>
    <t>3250c45d-0ed6-1438-43b5-eb679918604a</t>
  </si>
  <si>
    <t>sample.specific.organic.chemical-formula</t>
  </si>
  <si>
    <t>70c2c751-5404-19b7-4a5e-981e6cebbb15</t>
  </si>
  <si>
    <t>sample.specific.organic.name</t>
  </si>
  <si>
    <t>sample.specific.organic.cas-number</t>
  </si>
  <si>
    <t>518e26a0-4262-86f5-3598-80e18e6ff2af</t>
  </si>
  <si>
    <t>sample.specific.organic.pubchem</t>
  </si>
  <si>
    <t>3a775d54-5c13-fe66-6405-29c05bc931ce</t>
  </si>
  <si>
    <t>sample.specific.organic.viscosity</t>
  </si>
  <si>
    <t>659da80e-c2ee-2986-41ce-68201b3bc4dd</t>
  </si>
  <si>
    <t>sample.specific.organic.boiling-point</t>
  </si>
  <si>
    <t>4efc4c3b-727c-c752-cf28-701b55dba1af</t>
  </si>
  <si>
    <t>sample.specific.organic.melting-temperature</t>
  </si>
  <si>
    <t>sample.specific.inorganic.name</t>
  </si>
  <si>
    <t>sample.specific.inorganic.chemical-formula</t>
  </si>
  <si>
    <t>sample.specific.inorganic.space-group</t>
  </si>
  <si>
    <t>sample.specific.metals.chemical-formula</t>
  </si>
  <si>
    <t>sample.specific.metals.name</t>
  </si>
  <si>
    <t>sample.specific.metals.cas-number</t>
  </si>
  <si>
    <t>sample.specific.metals.space-group</t>
  </si>
  <si>
    <t>sample.specific.metals.crystal-structure</t>
  </si>
  <si>
    <t>sample.specific.metals.boiling-point</t>
  </si>
  <si>
    <t>sample.specific.metals.melting-temperature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</si>
  <si>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</si>
  <si>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</si>
  <si>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</si>
  <si>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</si>
  <si>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</si>
  <si>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sample.specific.semiconductors.name</t>
  </si>
  <si>
    <t>sample.specific.ceramics.name</t>
  </si>
  <si>
    <t>sample.specific.biological.name</t>
  </si>
  <si>
    <t>sample.specific.organic-material.molecular-weight</t>
  </si>
  <si>
    <t>sample.specific.organic-material.SMILES-String</t>
  </si>
  <si>
    <t>sample.specific.biological.sample-type</t>
  </si>
  <si>
    <t>sample.specific.biological.taxonomy</t>
  </si>
  <si>
    <t>sample.specific.biological.cell-line</t>
  </si>
  <si>
    <t>sample.specific.biological.protein-name</t>
  </si>
  <si>
    <t>sample.specific.biological.gene-name</t>
  </si>
  <si>
    <t>sample.specific.biological.ncbi-accession-number</t>
  </si>
  <si>
    <t>sample.specific.organic-material.inchi</t>
  </si>
  <si>
    <t>sample.specific.organic-material.inchi-key</t>
  </si>
  <si>
    <r>
      <t xml:space="preserve">用語名
</t>
    </r>
    <r>
      <rPr>
        <b/>
        <sz val="11"/>
        <color rgb="FFFF0000"/>
        <rFont val="BIZ UDPゴシック"/>
        <family val="3"/>
        <charset val="128"/>
      </rPr>
      <t>(黒いセル以外必ず選択)</t>
    </r>
    <rPh sb="0" eb="2">
      <t>ヨウゴ</t>
    </rPh>
    <rPh sb="2" eb="3">
      <t>メイ</t>
    </rPh>
    <rPh sb="5" eb="6">
      <t>クロイ</t>
    </rPh>
    <phoneticPr fontId="3"/>
  </si>
  <si>
    <t>パラメータ名
自動</t>
    <rPh sb="5" eb="6">
      <t>メイ</t>
    </rPh>
    <rPh sb="7" eb="9">
      <t>ジドウ</t>
    </rPh>
    <phoneticPr fontId="3"/>
  </si>
  <si>
    <t>出力制御
自動</t>
    <rPh sb="0" eb="2">
      <t>シュツリョク</t>
    </rPh>
    <rPh sb="2" eb="4">
      <t>セイギョ</t>
    </rPh>
    <rPh sb="5" eb="7">
      <t>ジドウ</t>
    </rPh>
    <phoneticPr fontId="3"/>
  </si>
  <si>
    <t>データセット名</t>
    <phoneticPr fontId="3"/>
  </si>
  <si>
    <t>Dataset Title</t>
    <phoneticPr fontId="3"/>
  </si>
  <si>
    <t>概要</t>
    <phoneticPr fontId="3"/>
  </si>
  <si>
    <t>Abstract</t>
    <phoneticPr fontId="3"/>
  </si>
  <si>
    <t>作成者</t>
    <phoneticPr fontId="3"/>
  </si>
  <si>
    <t>Data Creator</t>
  </si>
  <si>
    <t>言語</t>
    <phoneticPr fontId="3"/>
  </si>
  <si>
    <t>Language</t>
    <phoneticPr fontId="3"/>
  </si>
  <si>
    <t>使用装置</t>
    <phoneticPr fontId="3"/>
  </si>
  <si>
    <t>Experimental Apparatus</t>
    <phoneticPr fontId="3"/>
  </si>
  <si>
    <t>データの再配布</t>
  </si>
  <si>
    <t>Data Distributio</t>
    <phoneticPr fontId="3"/>
  </si>
  <si>
    <t>データの種類</t>
  </si>
  <si>
    <t>Raw Data Type</t>
    <phoneticPr fontId="3"/>
  </si>
  <si>
    <t>格納データ</t>
    <phoneticPr fontId="3"/>
  </si>
  <si>
    <t>Stored Data</t>
    <phoneticPr fontId="3"/>
  </si>
  <si>
    <t>備考</t>
    <phoneticPr fontId="3"/>
  </si>
  <si>
    <t>Remarks</t>
    <phoneticPr fontId="3"/>
  </si>
  <si>
    <t>参考論文</t>
  </si>
  <si>
    <t>References</t>
    <phoneticPr fontId="3"/>
  </si>
  <si>
    <t>template_registration_common_scatterplot</t>
    <phoneticPr fontId="3"/>
  </si>
  <si>
    <t>テンプレート登録_散布図</t>
    <rPh sb="9" eb="12">
      <t>サンプズ</t>
    </rPh>
    <phoneticPr fontId="3"/>
  </si>
  <si>
    <t>o</t>
    <phoneticPr fontId="3"/>
  </si>
  <si>
    <t>*.csv</t>
    <phoneticPr fontId="3"/>
  </si>
  <si>
    <t>データとメタデータが一つのファイルに格納されたもの
※まだ確定ではない。</t>
    <rPh sb="10" eb="11">
      <t>ヒトテゥ</t>
    </rPh>
    <rPh sb="18" eb="20">
      <t>カクノウ</t>
    </rPh>
    <rPh sb="29" eb="31">
      <t>カクテイ</t>
    </rPh>
    <phoneticPr fontId="3"/>
  </si>
  <si>
    <t>rawデータ</t>
    <phoneticPr fontId="3"/>
  </si>
  <si>
    <t>入力ファイルそのまま</t>
    <rPh sb="0" eb="2">
      <t>ニュウリョク</t>
    </rPh>
    <phoneticPr fontId="3"/>
  </si>
  <si>
    <t>入力ファイルをそのまま追加する。</t>
    <rPh sb="0" eb="1">
      <t>ニュウリョク</t>
    </rPh>
    <rPh sb="10" eb="12">
      <t>ツイカ</t>
    </rPh>
    <phoneticPr fontId="3"/>
  </si>
  <si>
    <t>strucutred</t>
    <phoneticPr fontId="3"/>
  </si>
  <si>
    <t>metadata.txt</t>
    <phoneticPr fontId="3"/>
  </si>
  <si>
    <t>メタデータをテキストとして格納？</t>
    <rPh sb="12" eb="14">
      <t>カクノウ</t>
    </rPh>
    <phoneticPr fontId="3"/>
  </si>
  <si>
    <t>main_image</t>
    <phoneticPr fontId="3"/>
  </si>
  <si>
    <t>graph.png</t>
    <phoneticPr fontId="3"/>
  </si>
  <si>
    <t>プロット画像は、イメージ図
- X軸名: 未定
- Y軸名: 未定
- title: グラフタイトル未定</t>
    <rPh sb="4" eb="6">
      <t>ガゾウ</t>
    </rPh>
    <rPh sb="12" eb="13">
      <t>ミテ</t>
    </rPh>
    <rPh sb="17" eb="18">
      <t>_x0000__x0004_</t>
    </rPh>
    <rPh sb="18" eb="19">
      <t>_x0002__x0003_</t>
    </rPh>
    <rPh sb="21" eb="23">
      <t>_x000C__x0001__x0005_</t>
    </rPh>
    <rPh sb="27" eb="29">
      <t>_x0011__x0001_</t>
    </rPh>
    <rPh sb="31" eb="33">
      <t/>
    </rPh>
    <rPh sb="50" eb="52">
      <t>ミテ</t>
    </rPh>
    <phoneticPr fontId="3"/>
  </si>
  <si>
    <t xml:space="preserve">散布図のプロット画像
</t>
    <rPh sb="0" eb="2">
      <t>サンプズ</t>
    </rPh>
    <phoneticPr fontId="3"/>
  </si>
  <si>
    <t>key1</t>
    <phoneticPr fontId="3"/>
  </si>
  <si>
    <t>キー1</t>
    <phoneticPr fontId="3"/>
  </si>
  <si>
    <t>キー2</t>
  </si>
  <si>
    <t>キー3</t>
  </si>
  <si>
    <t>キー4</t>
  </si>
  <si>
    <t>キー5</t>
  </si>
  <si>
    <t>キー6</t>
  </si>
  <si>
    <t>キー7</t>
  </si>
  <si>
    <t>キー8</t>
  </si>
  <si>
    <t>キー9</t>
  </si>
  <si>
    <t>キー10</t>
  </si>
  <si>
    <t>key2</t>
  </si>
  <si>
    <t>key3</t>
  </si>
  <si>
    <t>key4</t>
  </si>
  <si>
    <t>key5</t>
  </si>
  <si>
    <t>key6</t>
  </si>
  <si>
    <t>key7</t>
  </si>
  <si>
    <t>key8</t>
  </si>
  <si>
    <t>key9</t>
  </si>
  <si>
    <t>key10</t>
  </si>
  <si>
    <t>x軸ラベル名</t>
    <rPh sb="1" eb="2">
      <t>ジク</t>
    </rPh>
    <rPh sb="5" eb="6">
      <t>メイ</t>
    </rPh>
    <phoneticPr fontId="3"/>
  </si>
  <si>
    <t>xaxis label name</t>
    <phoneticPr fontId="3"/>
  </si>
  <si>
    <t>y軸ラベル名</t>
    <rPh sb="0" eb="1">
      <t>メイ</t>
    </rPh>
    <rPh sb="1" eb="2">
      <t>ジク</t>
    </rPh>
    <rPh sb="5" eb="6">
      <t>メイ</t>
    </rPh>
    <phoneticPr fontId="3"/>
  </si>
  <si>
    <t>yaxis label name</t>
    <phoneticPr fontId="3"/>
  </si>
  <si>
    <t>入力テキストファイルの仕様について</t>
  </si>
  <si>
    <t>入力テキストファイルの仕様について</t>
    <rPh sb="0" eb="2">
      <t>ニュウリョク</t>
    </rPh>
    <rPh sb="11" eb="13">
      <t>シヨウ</t>
    </rPh>
    <phoneticPr fontId="3"/>
  </si>
  <si>
    <t>項目</t>
  </si>
  <si>
    <t>項目</t>
    <rPh sb="0" eb="2">
      <t>コウモク</t>
    </rPh>
    <phoneticPr fontId="3"/>
  </si>
  <si>
    <t>詳細</t>
  </si>
  <si>
    <t>詳細</t>
    <rPh sb="0" eb="2">
      <t>ショウサイ</t>
    </rPh>
    <phoneticPr fontId="3"/>
  </si>
  <si>
    <t>ファイル全体について</t>
    <rPh sb="4" eb="6">
      <t>ゼンタイ</t>
    </rPh>
    <phoneticPr fontId="3"/>
  </si>
  <si>
    <t>拡張子は、csv, text, ras, dat, pklなど未定</t>
    <rPh sb="0" eb="3">
      <t>カクチョウ</t>
    </rPh>
    <rPh sb="31" eb="33">
      <t>ミテ</t>
    </rPh>
    <phoneticPr fontId="3"/>
  </si>
  <si>
    <t>記述の順番と記述ルールは、 先にヘッダー情報、その後計測データを記述</t>
    <phoneticPr fontId="3"/>
  </si>
  <si>
    <t>ヘッダーについて</t>
    <phoneticPr fontId="3"/>
  </si>
  <si>
    <t>ヘッダーの各行の構成は、key/value形式</t>
    <phoneticPr fontId="3"/>
  </si>
  <si>
    <t>keyとvalueの区切り: タブ、 |、 :、 ;、 カンマ、などの英数字日本語以外の文字1字。ただし、スペースは区切り文字として認識しない。</t>
    <phoneticPr fontId="3"/>
  </si>
  <si>
    <t>keyとvalueの構成について、一対多が含まれるケースも想定。この場合、最初の文字列をkey, 残りをvalueとしてテキストとして認識させる。</t>
    <rPh sb="29" eb="31">
      <t>ソウテイ</t>
    </rPh>
    <rPh sb="37" eb="39">
      <t>サイセィオ</t>
    </rPh>
    <rPh sb="40" eb="43">
      <t>モゼィ</t>
    </rPh>
    <rPh sb="49" eb="50">
      <t>ノコリ</t>
    </rPh>
    <rPh sb="67" eb="69">
      <t>ニンシキ</t>
    </rPh>
    <phoneticPr fontId="3"/>
  </si>
  <si>
    <t>#, ;, !で始まる行はコメント行として認識。</t>
    <rPh sb="17" eb="18">
      <t>ギョウ</t>
    </rPh>
    <phoneticPr fontId="3"/>
  </si>
  <si>
    <t>区切り文字の判定は、セクション区切り文字列、コメント文以外の先頭行から自動的に検出。</t>
    <phoneticPr fontId="3"/>
  </si>
  <si>
    <t>計測データについて</t>
    <rPh sb="0" eb="2">
      <t>ケイソク</t>
    </rPh>
    <phoneticPr fontId="3"/>
  </si>
  <si>
    <t>計測部分の開始は、[](){}で囲まれた文字列もしくはmesurement、dataの情報が付与される。mesurement、dataという文字は大文字小文字問わない。</t>
    <phoneticPr fontId="3"/>
  </si>
  <si>
    <t>ヘッダーの開始は、[](){}で囲まれた文字列もしくはheaderなどの情報が付与される。もしくはヘッダー情報が付与されない。また、headerという文字は大文字小文字問わない。</t>
    <phoneticPr fontId="3"/>
  </si>
  <si>
    <t>散布図で表現できる2列のデータのみを受け付ける。1列のデータ、2列以上のデータは例外を搬送</t>
    <rPh sb="40" eb="42">
      <t>レイガイ</t>
    </rPh>
    <rPh sb="43" eb="45">
      <t>ハンソウ</t>
    </rPh>
    <phoneticPr fontId="3"/>
  </si>
  <si>
    <t>計測データの区切りは、スペース、カンマ、タブ区切りのどれか</t>
    <phoneticPr fontId="3"/>
  </si>
  <si>
    <t>エラーが発生する条件</t>
    <rPh sb="4" eb="6">
      <t>ハッセイ</t>
    </rPh>
    <rPh sb="8" eb="10">
      <t>ジョウケn</t>
    </rPh>
    <phoneticPr fontId="3"/>
  </si>
  <si>
    <t>指定したファイルパスにファイルが存在しない。</t>
    <phoneticPr fontId="3"/>
  </si>
  <si>
    <t>プロット対象のデータが2列ではないとき。</t>
    <phoneticPr fontId="3"/>
  </si>
  <si>
    <t>※実際の想定する入力ファイルの例は、GitLabリポジトリのinputdataディレクトリを参照してください。</t>
    <rPh sb="1" eb="3">
      <t>ジッサイ</t>
    </rPh>
    <rPh sb="4" eb="6">
      <t>ソウテイ</t>
    </rPh>
    <rPh sb="8" eb="10">
      <t>ニュウリョク</t>
    </rPh>
    <rPh sb="15" eb="16">
      <t>〇ハ</t>
    </rPh>
    <rPh sb="46" eb="48">
      <t>サンショウ</t>
    </rPh>
    <phoneticPr fontId="3"/>
  </si>
  <si>
    <t>x軸列番号</t>
    <phoneticPr fontId="3"/>
  </si>
  <si>
    <t>x-axis column index</t>
    <phoneticPr fontId="3"/>
  </si>
  <si>
    <t>y-axis column index</t>
    <phoneticPr fontId="3"/>
  </si>
  <si>
    <t>y軸列番号</t>
    <phoneticPr fontId="3"/>
  </si>
  <si>
    <t>計測データ開始文字列</t>
    <rPh sb="0" eb="2">
      <t>ケイソク</t>
    </rPh>
    <rPh sb="5" eb="7">
      <t>カイシギョ</t>
    </rPh>
    <rPh sb="7" eb="10">
      <t>モゼィ</t>
    </rPh>
    <phoneticPr fontId="3"/>
  </si>
  <si>
    <t>Measurement Data Start Character</t>
    <phoneticPr fontId="3"/>
  </si>
  <si>
    <t>計測データ開始行となる文字列を記載</t>
    <rPh sb="0" eb="2">
      <t>ケイソク</t>
    </rPh>
    <rPh sb="5" eb="7">
      <t>カイセィ</t>
    </rPh>
    <rPh sb="7" eb="8">
      <t>ギョウバ</t>
    </rPh>
    <rPh sb="11" eb="14">
      <t>モゼィ</t>
    </rPh>
    <phoneticPr fontId="3"/>
  </si>
  <si>
    <t>計測データ開始キーワードを入力</t>
    <rPh sb="0" eb="2">
      <t>ケイソク</t>
    </rPh>
    <rPh sb="5" eb="7">
      <t>カイセィ</t>
    </rPh>
    <rPh sb="10" eb="13">
      <t>モゼィキニュウ</t>
    </rPh>
    <phoneticPr fontId="3"/>
  </si>
  <si>
    <t>Enter the keyword that marks the start of measurement data</t>
    <phoneticPr fontId="3"/>
  </si>
  <si>
    <t>x軸プロットデータの列番号(1始まり)を入力してください。</t>
    <rPh sb="1" eb="2">
      <t>ジク</t>
    </rPh>
    <rPh sb="10" eb="13">
      <t>レテゥ</t>
    </rPh>
    <rPh sb="15" eb="16">
      <t>ハジマリ</t>
    </rPh>
    <rPh sb="20" eb="22">
      <t>ニュウリョク</t>
    </rPh>
    <phoneticPr fontId="3"/>
  </si>
  <si>
    <t>Please enter the column number for the x-axis plot data (starting from 1)</t>
    <phoneticPr fontId="3"/>
  </si>
  <si>
    <t>Please enter the column number for the y-axis plot data (starting from 1)</t>
    <phoneticPr fontId="3"/>
  </si>
  <si>
    <t>y軸プロットデータの列番号(1始まり)を入力してください。</t>
    <rPh sb="1" eb="2">
      <t>ジク</t>
    </rPh>
    <rPh sb="10" eb="13">
      <t>レテゥ</t>
    </rPh>
    <rPh sb="14" eb="16">
      <t>ニュウリョク</t>
    </rPh>
    <phoneticPr fontId="3"/>
  </si>
  <si>
    <t>NIMS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</si>
</sst>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4"/>
      <color theme="1"/>
      <name val="HGP創英角ｺﾞｼｯｸUB"/>
      <family val="3"/>
      <charset val="128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theme="0"/>
      <name val="ＭＳ Ｐ明朝"/>
      <family val="1"/>
      <charset val="128"/>
    </font>
    <font>
      <sz val="10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2"/>
      <color rgb="FF24292E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000000"/>
      <name val="MS P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rgb="FF00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0"/>
      <color rgb="FF000000"/>
      <name val="Times New Roman"/>
      <family val="1"/>
    </font>
    <font>
      <b/>
      <sz val="12"/>
      <color theme="0"/>
      <name val="Yu Gothic"/>
      <family val="3"/>
      <charset val="128"/>
      <scheme val="minor"/>
    </font>
    <font>
      <b/>
      <sz val="12"/>
      <color rgb="FFFFFFFF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u/>
      <sz val="11"/>
      <color theme="1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b/>
      <sz val="11"/>
      <color theme="1"/>
      <name val="BIZ UDPゴシック"/>
      <family val="3"/>
      <charset val="128"/>
    </font>
    <font>
      <sz val="11"/>
      <color rgb="FF000000"/>
      <name val="BIZ UDPゴシック"/>
      <family val="3"/>
      <charset val="128"/>
    </font>
    <font>
      <b/>
      <sz val="11"/>
      <color theme="1"/>
      <name val="Yu Gothic"/>
      <family val="2"/>
      <scheme val="minor"/>
    </font>
    <font>
      <b/>
      <sz val="11"/>
      <color rgb="FFFF0000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b/>
      <u/>
      <sz val="11"/>
      <color theme="1"/>
      <name val="Yu Gothic"/>
      <family val="3"/>
      <charset val="128"/>
      <scheme val="minor"/>
    </font>
    <font>
      <b/>
      <u/>
      <sz val="11"/>
      <color rgb="FF000000"/>
      <name val="Yu Gothic"/>
      <family val="3"/>
      <charset val="128"/>
      <scheme val="minor"/>
    </font>
    <font>
      <b/>
      <sz val="11"/>
      <color rgb="FFFFFFFF"/>
      <name val="Yu Gothic"/>
      <family val="3"/>
      <charset val="128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charset val="128"/>
    </font>
    <font>
      <sz val="11"/>
      <color rgb="FFFF0000"/>
      <name val="Yu Gothic"/>
      <family val="2"/>
      <scheme val="minor"/>
    </font>
    <font>
      <sz val="11"/>
      <color theme="1"/>
      <name val="Yu Gothic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67F92"/>
        <bgColor rgb="FF5B9BD5"/>
      </patternFill>
    </fill>
    <fill>
      <patternFill patternType="solid">
        <fgColor rgb="FF6DB2BF"/>
        <bgColor rgb="FFDDEBF7"/>
      </patternFill>
    </fill>
    <fill>
      <patternFill patternType="solid">
        <fgColor rgb="FFE2F0F3"/>
        <bgColor indexed="64"/>
      </patternFill>
    </fill>
    <fill>
      <patternFill patternType="solid">
        <fgColor rgb="FFE2F0F3"/>
        <bgColor rgb="FFDDEBF7"/>
      </patternFill>
    </fill>
    <fill>
      <patternFill patternType="solid">
        <fgColor rgb="FF167F92"/>
        <bgColor indexed="64"/>
      </patternFill>
    </fill>
    <fill>
      <patternFill patternType="solid">
        <fgColor rgb="FF167F9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67F92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9" fillId="0" borderId="0"/>
    <xf numFmtId="0" fontId="19" fillId="0" borderId="0"/>
    <xf numFmtId="0" fontId="19" fillId="0" borderId="0"/>
  </cellStyleXfs>
  <cellXfs count="159">
    <xf numFmtId="0" fontId="0" fillId="0" borderId="0" xfId="0"/>
    <xf numFmtId="0" fontId="2" fillId="2" borderId="0" xfId="1" applyFont="1" applyFill="1">
      <alignment vertical="center"/>
    </xf>
    <xf numFmtId="0" fontId="2" fillId="2" borderId="0" xfId="1" applyFont="1" applyFill="1" applyAlignment="1">
      <alignment vertical="center" wrapText="1"/>
    </xf>
    <xf numFmtId="0" fontId="5" fillId="2" borderId="0" xfId="1" applyFont="1" applyFill="1">
      <alignment vertical="center"/>
    </xf>
    <xf numFmtId="0" fontId="5" fillId="2" borderId="0" xfId="1" applyFont="1" applyFill="1" applyAlignment="1">
      <alignment vertical="center" wrapText="1"/>
    </xf>
    <xf numFmtId="0" fontId="6" fillId="3" borderId="1" xfId="1" applyFont="1" applyFill="1" applyBorder="1">
      <alignment vertical="center"/>
    </xf>
    <xf numFmtId="0" fontId="6" fillId="3" borderId="1" xfId="1" applyFont="1" applyFill="1" applyBorder="1" applyAlignment="1">
      <alignment vertical="center" wrapText="1"/>
    </xf>
    <xf numFmtId="14" fontId="5" fillId="2" borderId="1" xfId="1" quotePrefix="1" applyNumberFormat="1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quotePrefix="1" applyFont="1" applyFill="1" applyBorder="1">
      <alignment vertical="center"/>
    </xf>
    <xf numFmtId="0" fontId="5" fillId="2" borderId="1" xfId="1" quotePrefix="1" applyFont="1" applyFill="1" applyBorder="1" applyAlignment="1">
      <alignment vertical="center" wrapText="1"/>
    </xf>
    <xf numFmtId="0" fontId="7" fillId="2" borderId="0" xfId="1" applyFont="1" applyFill="1">
      <alignment vertical="center"/>
    </xf>
    <xf numFmtId="0" fontId="7" fillId="2" borderId="0" xfId="1" applyFont="1" applyFill="1" applyAlignment="1">
      <alignment vertical="center" wrapText="1"/>
    </xf>
    <xf numFmtId="0" fontId="9" fillId="0" borderId="1" xfId="0" applyFont="1" applyBorder="1"/>
    <xf numFmtId="0" fontId="9" fillId="0" borderId="1" xfId="2" applyBorder="1"/>
    <xf numFmtId="0" fontId="8" fillId="0" borderId="1" xfId="0" applyFont="1" applyBorder="1"/>
    <xf numFmtId="0" fontId="11" fillId="0" borderId="1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1" xfId="0" applyFont="1" applyFill="1" applyBorder="1"/>
    <xf numFmtId="0" fontId="9" fillId="6" borderId="1" xfId="0" applyFont="1" applyFill="1" applyBorder="1" applyAlignment="1">
      <alignment wrapText="1"/>
    </xf>
    <xf numFmtId="0" fontId="12" fillId="4" borderId="1" xfId="0" applyFont="1" applyFill="1" applyBorder="1"/>
    <xf numFmtId="0" fontId="12" fillId="4" borderId="1" xfId="0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left"/>
    </xf>
    <xf numFmtId="0" fontId="13" fillId="0" borderId="1" xfId="0" applyFont="1" applyBorder="1"/>
    <xf numFmtId="0" fontId="12" fillId="0" borderId="1" xfId="2" applyFont="1" applyBorder="1"/>
    <xf numFmtId="0" fontId="12" fillId="0" borderId="1" xfId="0" applyFont="1" applyBorder="1" applyAlignment="1">
      <alignment horizontal="left"/>
    </xf>
    <xf numFmtId="0" fontId="8" fillId="0" borderId="1" xfId="2" applyFont="1" applyBorder="1"/>
    <xf numFmtId="0" fontId="14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5" fillId="0" borderId="1" xfId="2" applyFont="1" applyBorder="1"/>
    <xf numFmtId="49" fontId="15" fillId="0" borderId="0" xfId="0" applyNumberFormat="1" applyFont="1"/>
    <xf numFmtId="0" fontId="15" fillId="0" borderId="1" xfId="0" applyFont="1" applyBorder="1"/>
    <xf numFmtId="49" fontId="15" fillId="0" borderId="1" xfId="0" applyNumberFormat="1" applyFont="1" applyBorder="1"/>
    <xf numFmtId="49" fontId="12" fillId="0" borderId="9" xfId="0" applyNumberFormat="1" applyFont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8" fillId="0" borderId="3" xfId="0" applyFont="1" applyBorder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20" fillId="8" borderId="11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/>
    </xf>
    <xf numFmtId="0" fontId="22" fillId="9" borderId="11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left"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left" vertical="center" wrapText="1"/>
    </xf>
    <xf numFmtId="0" fontId="16" fillId="11" borderId="11" xfId="0" quotePrefix="1" applyFont="1" applyFill="1" applyBorder="1" applyAlignment="1">
      <alignment horizontal="left" vertical="center" wrapText="1"/>
    </xf>
    <xf numFmtId="0" fontId="18" fillId="10" borderId="11" xfId="0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top" wrapText="1"/>
    </xf>
    <xf numFmtId="0" fontId="18" fillId="11" borderId="12" xfId="0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left" vertical="center" wrapText="1"/>
    </xf>
    <xf numFmtId="0" fontId="16" fillId="11" borderId="14" xfId="0" applyFont="1" applyFill="1" applyBorder="1" applyAlignment="1">
      <alignment horizontal="left" vertical="center" wrapText="1"/>
    </xf>
    <xf numFmtId="0" fontId="23" fillId="0" borderId="0" xfId="0" applyFont="1"/>
    <xf numFmtId="0" fontId="18" fillId="0" borderId="12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22" fillId="12" borderId="11" xfId="0" applyFont="1" applyFill="1" applyBorder="1" applyAlignment="1">
      <alignment horizontal="center" vertical="center"/>
    </xf>
    <xf numFmtId="0" fontId="22" fillId="12" borderId="11" xfId="0" applyFont="1" applyFill="1" applyBorder="1" applyAlignment="1">
      <alignment horizontal="center" vertical="center" wrapText="1"/>
    </xf>
    <xf numFmtId="0" fontId="24" fillId="13" borderId="1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0" xfId="0" applyFont="1"/>
    <xf numFmtId="0" fontId="25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14" borderId="1" xfId="0" applyFont="1" applyFill="1" applyBorder="1" applyAlignment="1">
      <alignment vertical="center"/>
    </xf>
    <xf numFmtId="0" fontId="29" fillId="14" borderId="1" xfId="0" applyFont="1" applyFill="1" applyBorder="1" applyAlignment="1">
      <alignment vertical="center"/>
    </xf>
    <xf numFmtId="0" fontId="30" fillId="15" borderId="1" xfId="0" applyFont="1" applyFill="1" applyBorder="1"/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6" fillId="14" borderId="1" xfId="2" applyFont="1" applyFill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6" fillId="0" borderId="1" xfId="2" applyFont="1" applyBorder="1" applyAlignment="1">
      <alignment vertical="center"/>
    </xf>
    <xf numFmtId="0" fontId="29" fillId="14" borderId="1" xfId="2" applyFont="1" applyFill="1" applyBorder="1" applyAlignment="1">
      <alignment vertical="center"/>
    </xf>
    <xf numFmtId="0" fontId="29" fillId="0" borderId="1" xfId="2" applyFont="1" applyBorder="1" applyAlignment="1">
      <alignment vertical="center"/>
    </xf>
    <xf numFmtId="0" fontId="25" fillId="7" borderId="1" xfId="0" applyFont="1" applyFill="1" applyBorder="1"/>
    <xf numFmtId="0" fontId="29" fillId="14" borderId="1" xfId="0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14" borderId="1" xfId="0" applyFont="1" applyFill="1" applyBorder="1"/>
    <xf numFmtId="0" fontId="30" fillId="15" borderId="1" xfId="0" applyFont="1" applyFill="1" applyBorder="1" applyAlignment="1">
      <alignment horizontal="left" vertical="center"/>
    </xf>
    <xf numFmtId="0" fontId="29" fillId="16" borderId="1" xfId="0" applyFont="1" applyFill="1" applyBorder="1"/>
    <xf numFmtId="0" fontId="29" fillId="0" borderId="1" xfId="0" applyFont="1" applyBorder="1"/>
    <xf numFmtId="0" fontId="30" fillId="17" borderId="1" xfId="0" applyFont="1" applyFill="1" applyBorder="1"/>
    <xf numFmtId="0" fontId="26" fillId="14" borderId="1" xfId="0" applyFont="1" applyFill="1" applyBorder="1"/>
    <xf numFmtId="0" fontId="26" fillId="0" borderId="1" xfId="0" applyFont="1" applyBorder="1" applyAlignment="1">
      <alignment horizontal="center"/>
    </xf>
    <xf numFmtId="0" fontId="30" fillId="17" borderId="1" xfId="0" applyFont="1" applyFill="1" applyBorder="1" applyAlignment="1">
      <alignment horizontal="left" vertical="center"/>
    </xf>
    <xf numFmtId="49" fontId="29" fillId="0" borderId="1" xfId="0" applyNumberFormat="1" applyFont="1" applyBorder="1" applyAlignment="1">
      <alignment horizontal="left"/>
    </xf>
    <xf numFmtId="0" fontId="0" fillId="0" borderId="1" xfId="0" applyBorder="1"/>
    <xf numFmtId="0" fontId="26" fillId="14" borderId="1" xfId="2" applyFont="1" applyFill="1" applyBorder="1"/>
    <xf numFmtId="0" fontId="29" fillId="0" borderId="1" xfId="0" applyFont="1" applyBorder="1" applyAlignment="1">
      <alignment horizontal="center"/>
    </xf>
    <xf numFmtId="0" fontId="0" fillId="18" borderId="0" xfId="0" applyFill="1"/>
    <xf numFmtId="0" fontId="25" fillId="7" borderId="4" xfId="0" applyFont="1" applyFill="1" applyBorder="1" applyAlignment="1">
      <alignment horizontal="center" vertical="center" wrapText="1"/>
    </xf>
    <xf numFmtId="0" fontId="26" fillId="18" borderId="1" xfId="0" applyFont="1" applyFill="1" applyBorder="1"/>
    <xf numFmtId="0" fontId="29" fillId="15" borderId="1" xfId="0" applyFont="1" applyFill="1" applyBorder="1"/>
    <xf numFmtId="14" fontId="26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16" fillId="11" borderId="11" xfId="0" quotePrefix="1" applyFont="1" applyFill="1" applyBorder="1" applyAlignment="1">
      <alignment horizontal="left" vertical="top"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2" fillId="0" borderId="0" xfId="0" applyFont="1" applyAlignment="1">
      <alignment vertical="top"/>
    </xf>
    <xf numFmtId="0" fontId="0" fillId="0" borderId="0" xfId="0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3" fillId="19" borderId="16" xfId="0" applyFont="1" applyFill="1" applyBorder="1" applyAlignment="1">
      <alignment horizontal="center" vertical="top"/>
    </xf>
    <xf numFmtId="0" fontId="33" fillId="19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top"/>
    </xf>
    <xf numFmtId="0" fontId="0" fillId="0" borderId="16" xfId="0" applyBorder="1" applyAlignment="1">
      <alignment wrapText="1"/>
    </xf>
    <xf numFmtId="0" fontId="36" fillId="0" borderId="16" xfId="0" applyFont="1" applyBorder="1" applyAlignment="1">
      <alignment wrapText="1"/>
    </xf>
    <xf numFmtId="0" fontId="37" fillId="0" borderId="16" xfId="0" applyFont="1" applyBorder="1" applyAlignment="1">
      <alignment wrapText="1"/>
    </xf>
    <xf numFmtId="0" fontId="16" fillId="0" borderId="16" xfId="0" applyFont="1" applyBorder="1" applyAlignment="1">
      <alignment vertical="top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9" fillId="14" borderId="9" xfId="0" applyFont="1" applyFill="1" applyBorder="1" applyAlignment="1">
      <alignment horizontal="left"/>
    </xf>
    <xf numFmtId="0" fontId="29" fillId="14" borderId="10" xfId="0" applyFont="1" applyFill="1" applyBorder="1" applyAlignment="1">
      <alignment horizontal="left"/>
    </xf>
    <xf numFmtId="0" fontId="29" fillId="14" borderId="3" xfId="0" applyFont="1" applyFill="1" applyBorder="1" applyAlignment="1">
      <alignment horizontal="left"/>
    </xf>
    <xf numFmtId="0" fontId="30" fillId="17" borderId="9" xfId="0" applyFont="1" applyFill="1" applyBorder="1" applyAlignment="1">
      <alignment horizontal="left"/>
    </xf>
    <xf numFmtId="0" fontId="30" fillId="17" borderId="10" xfId="0" applyFont="1" applyFill="1" applyBorder="1" applyAlignment="1">
      <alignment horizontal="left"/>
    </xf>
    <xf numFmtId="0" fontId="30" fillId="17" borderId="3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3" xfId="0" applyFont="1" applyBorder="1" applyAlignment="1">
      <alignment horizontal="left"/>
    </xf>
    <xf numFmtId="0" fontId="29" fillId="7" borderId="2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left"/>
    </xf>
    <xf numFmtId="0" fontId="30" fillId="15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1" fillId="8" borderId="12" xfId="0" applyFont="1" applyFill="1" applyBorder="1" applyAlignment="1">
      <alignment horizontal="center" wrapText="1"/>
    </xf>
    <xf numFmtId="0" fontId="21" fillId="8" borderId="13" xfId="0" applyFont="1" applyFill="1" applyBorder="1" applyAlignment="1">
      <alignment horizontal="center" wrapText="1"/>
    </xf>
    <xf numFmtId="0" fontId="21" fillId="8" borderId="14" xfId="0" applyFont="1" applyFill="1" applyBorder="1" applyAlignment="1">
      <alignment horizontal="center" wrapText="1"/>
    </xf>
    <xf numFmtId="0" fontId="18" fillId="11" borderId="12" xfId="0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left" vertical="center" wrapText="1"/>
    </xf>
    <xf numFmtId="0" fontId="16" fillId="11" borderId="14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8" fillId="11" borderId="13" xfId="0" applyFont="1" applyFill="1" applyBorder="1" applyAlignment="1">
      <alignment horizontal="left" vertical="center" wrapText="1"/>
    </xf>
    <xf numFmtId="0" fontId="18" fillId="11" borderId="14" xfId="0" applyFont="1" applyFill="1" applyBorder="1" applyAlignment="1">
      <alignment horizontal="left" vertical="center" wrapText="1"/>
    </xf>
  </cellXfs>
  <cellStyles count="5">
    <cellStyle name="標準" xfId="0" builtinId="0"/>
    <cellStyle name="標準 2" xfId="1" xr:uid="{40251804-E9E9-43A3-956E-E079063D14C4}"/>
    <cellStyle name="標準 3" xfId="3" xr:uid="{5FE0A63A-256B-4A4A-9D58-8358663D6809}"/>
    <cellStyle name="標準 4" xfId="2" xr:uid="{965AAE8D-7E1A-4798-B53C-4043C6350A54}"/>
    <cellStyle name="標準 4 2" xfId="4" xr:uid="{A812F16A-92C1-4181-9239-E8AF8A9A219F}"/>
  </cellStyles>
  <dxfs count="39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strike val="0"/>
        <color rgb="FFFF0000"/>
      </font>
      <fill>
        <patternFill>
          <bgColor rgb="FFFFC1C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strike val="0"/>
        <color rgb="FFFF0000"/>
      </font>
      <fill>
        <patternFill>
          <bgColor rgb="FFFFC1C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strike val="0"/>
        <color rgb="FFFF0000"/>
      </font>
      <fill>
        <patternFill>
          <bgColor rgb="FFFFC1C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strike val="0"/>
        <color rgb="FFFF0000"/>
      </font>
      <fill>
        <patternFill>
          <bgColor rgb="FFFFC1C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  <color rgb="FF167F92"/>
      <color rgb="FF9CCCD5"/>
      <color rgb="FFE2F0F3"/>
      <color rgb="FF6DB2BF"/>
      <color rgb="FF438C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19050</xdr:rowOff>
    </xdr:from>
    <xdr:to>
      <xdr:col>16</xdr:col>
      <xdr:colOff>504825</xdr:colOff>
      <xdr:row>41</xdr:row>
      <xdr:rowOff>215899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5F76E7F-2D31-7A47-A5DC-AAF2162E6229}"/>
            </a:ext>
          </a:extLst>
        </xdr:cNvPr>
        <xdr:cNvSpPr/>
      </xdr:nvSpPr>
      <xdr:spPr>
        <a:xfrm>
          <a:off x="8382000" y="234950"/>
          <a:ext cx="9102725" cy="8870949"/>
        </a:xfrm>
        <a:prstGeom prst="rect">
          <a:avLst/>
        </a:prstGeom>
        <a:ln w="57150">
          <a:solidFill>
            <a:srgbClr val="0000FF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【</a:t>
          </a:r>
          <a:r>
            <a:rPr kumimoji="1"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説明</a:t>
          </a:r>
          <a:r>
            <a:rPr kumimoji="1"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】</a:t>
          </a:r>
        </a:p>
        <a:p>
          <a:pPr algn="l"/>
          <a:endParaRPr kumimoji="1"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この</a:t>
          </a:r>
          <a:r>
            <a:rPr kumimoji="1" lang="en-US" altLang="ja-JP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Excel</a:t>
          </a:r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ファイルは、</a:t>
          </a:r>
          <a:r>
            <a:rPr kumimoji="1" lang="en-US" altLang="ja-JP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excel2template.exe</a:t>
          </a:r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の入力ファイルです。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次の</a:t>
          </a:r>
          <a:r>
            <a:rPr kumimoji="1" lang="en-US" altLang="ja-JP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4</a:t>
          </a:r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つのシートで構成されています。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en-US" altLang="ja-JP" sz="14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・説明</a:t>
          </a:r>
          <a:endParaRPr lang="en-US" altLang="ja-JP" sz="2000" b="0" i="0">
            <a:solidFill>
              <a:schemeClr val="dk1"/>
            </a:solidFill>
            <a:effectLst/>
            <a:latin typeface="BIZ UDゴシック" panose="020B0400000000000000" pitchFamily="49" charset="-128"/>
            <a:ea typeface="BIZ UDゴシック" panose="020B0400000000000000" pitchFamily="49" charset="-128"/>
            <a:cs typeface="+mn-cs"/>
          </a:endParaRPr>
        </a:p>
        <a:p>
          <a:pPr algn="l"/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・要件定義</a:t>
          </a:r>
          <a:r>
            <a:rPr lang="en-US" altLang="ja-JP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(metadata-def.json)</a:t>
          </a:r>
          <a:br>
            <a:rPr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</a:br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・要件定義</a:t>
          </a:r>
          <a:r>
            <a:rPr lang="en-US" altLang="ja-JP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(catalog.schema.json)</a:t>
          </a:r>
          <a:br>
            <a:rPr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</a:br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・要件定義</a:t>
          </a:r>
          <a:r>
            <a:rPr lang="en-US" altLang="ja-JP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(invoice.schema.json)</a:t>
          </a:r>
          <a:br>
            <a:rPr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</a:br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セルの色には以下の意味があります。</a:t>
          </a:r>
          <a:endParaRPr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必須記入欄</a:t>
          </a:r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オプション記入欄（場合によって記入）</a:t>
          </a: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自動記入欄（ユーザは入力不要）</a:t>
          </a: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記入不要欄（入力不要）</a:t>
          </a:r>
        </a:p>
        <a:p>
          <a:pPr algn="l"/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en-US" altLang="ja-JP" sz="11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列の削除は禁止です。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また、必須項目が入力されていない場合はエラーになるので必ず記入をお願いします。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ja-JP" altLang="en-US" sz="1100">
            <a:latin typeface="BIZ UDゴシック" panose="020B0400000000000000" pitchFamily="49" charset="-128"/>
            <a:ea typeface="BIZ UDゴシック" panose="020B0400000000000000" pitchFamily="49" charset="-128"/>
          </a:endParaRPr>
        </a:p>
      </xdr:txBody>
    </xdr:sp>
    <xdr:clientData/>
  </xdr:twoCellAnchor>
  <xdr:twoCellAnchor>
    <xdr:from>
      <xdr:col>3</xdr:col>
      <xdr:colOff>663575</xdr:colOff>
      <xdr:row>23</xdr:row>
      <xdr:rowOff>57150</xdr:rowOff>
    </xdr:from>
    <xdr:to>
      <xdr:col>5</xdr:col>
      <xdr:colOff>551975</xdr:colOff>
      <xdr:row>24</xdr:row>
      <xdr:rowOff>120409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5C65BFB-ED12-F34F-A526-F5FA3D0EC209}"/>
            </a:ext>
          </a:extLst>
        </xdr:cNvPr>
        <xdr:cNvSpPr/>
      </xdr:nvSpPr>
      <xdr:spPr>
        <a:xfrm>
          <a:off x="8893175" y="5060950"/>
          <a:ext cx="1234600" cy="27915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650875</xdr:colOff>
      <xdr:row>25</xdr:row>
      <xdr:rowOff>41275</xdr:rowOff>
    </xdr:from>
    <xdr:to>
      <xdr:col>5</xdr:col>
      <xdr:colOff>539275</xdr:colOff>
      <xdr:row>26</xdr:row>
      <xdr:rowOff>120867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D7FA33C-7C5E-2F41-841E-A16BD0D1B483}"/>
            </a:ext>
          </a:extLst>
        </xdr:cNvPr>
        <xdr:cNvSpPr/>
      </xdr:nvSpPr>
      <xdr:spPr>
        <a:xfrm>
          <a:off x="8880475" y="5476875"/>
          <a:ext cx="1234600" cy="29549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663575</xdr:colOff>
      <xdr:row>27</xdr:row>
      <xdr:rowOff>22225</xdr:rowOff>
    </xdr:from>
    <xdr:to>
      <xdr:col>5</xdr:col>
      <xdr:colOff>551975</xdr:colOff>
      <xdr:row>28</xdr:row>
      <xdr:rowOff>101817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82440E1-61FE-9748-BAD4-8858957C8DCB}"/>
            </a:ext>
          </a:extLst>
        </xdr:cNvPr>
        <xdr:cNvSpPr/>
      </xdr:nvSpPr>
      <xdr:spPr>
        <a:xfrm>
          <a:off x="8893175" y="5889625"/>
          <a:ext cx="1234600" cy="295492"/>
        </a:xfrm>
        <a:prstGeom prst="rect">
          <a:avLst/>
        </a:prstGeom>
        <a:solidFill>
          <a:srgbClr val="0070C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663575</xdr:colOff>
      <xdr:row>28</xdr:row>
      <xdr:rowOff>209550</xdr:rowOff>
    </xdr:from>
    <xdr:to>
      <xdr:col>5</xdr:col>
      <xdr:colOff>551975</xdr:colOff>
      <xdr:row>30</xdr:row>
      <xdr:rowOff>73242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AFA1287-B687-C645-A09B-0E2969497D31}"/>
            </a:ext>
          </a:extLst>
        </xdr:cNvPr>
        <xdr:cNvSpPr/>
      </xdr:nvSpPr>
      <xdr:spPr>
        <a:xfrm>
          <a:off x="8893175" y="6292850"/>
          <a:ext cx="1234600" cy="295492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358775</xdr:colOff>
      <xdr:row>22</xdr:row>
      <xdr:rowOff>19049</xdr:rowOff>
    </xdr:from>
    <xdr:to>
      <xdr:col>15</xdr:col>
      <xdr:colOff>577850</xdr:colOff>
      <xdr:row>31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851FB6-9BD3-CE4A-BE14-6306D8694DAC}"/>
            </a:ext>
          </a:extLst>
        </xdr:cNvPr>
        <xdr:cNvSpPr/>
      </xdr:nvSpPr>
      <xdr:spPr>
        <a:xfrm>
          <a:off x="8588375" y="4806949"/>
          <a:ext cx="8296275" cy="201295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BIZ UDゴシック" panose="020B0400000000000000" pitchFamily="49" charset="-128"/>
            <a:ea typeface="BIZ UDゴシック" panose="020B0400000000000000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59689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83F2582-C686-4247-AEEC-D736761056BB}"/>
            </a:ext>
          </a:extLst>
        </xdr:cNvPr>
        <xdr:cNvSpPr>
          <a:spLocks noChangeAspect="1" noChangeArrowheads="1"/>
        </xdr:cNvSpPr>
      </xdr:nvSpPr>
      <xdr:spPr bwMode="auto">
        <a:xfrm>
          <a:off x="12430125" y="10029825"/>
          <a:ext cx="304800" cy="31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114299</xdr:colOff>
      <xdr:row>13</xdr:row>
      <xdr:rowOff>357710</xdr:rowOff>
    </xdr:from>
    <xdr:to>
      <xdr:col>3</xdr:col>
      <xdr:colOff>4620362</xdr:colOff>
      <xdr:row>13</xdr:row>
      <xdr:rowOff>3263900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D982E4-A8A2-299B-5E1B-64AC6E2A9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399" y="3799410"/>
          <a:ext cx="4506063" cy="290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o\Documents\M-DaC(&#20027;&#35201;&#12497;&#12521;&#12513;&#12540;&#12479;&#31649;&#29702;)\DPF&#12513;&#12479;&#26908;&#35342;210316_&#22679;&#30000;&#12373;&#12435;&#26908;&#35342;.xlsx" TargetMode="External"/><Relationship Id="rId1" Type="http://schemas.openxmlformats.org/officeDocument/2006/relationships/externalLinkPath" Target="file:///C:\Users\nagao\Documents\M-DaC(&#20027;&#35201;&#12497;&#12521;&#12513;&#12540;&#12479;&#31649;&#29702;)\DPF&#12513;&#12479;&#26908;&#35342;210316_&#22679;&#30000;&#12373;&#12435;&#26908;&#3534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gao/Documents/DCS-Viewer/&#30707;&#20117;&#12373;&#12435;&#36899;&#25658;/sample/XAFS_excel_invi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gao/Documents/M-DaC(&#20027;&#35201;&#12497;&#12521;&#12513;&#12540;&#12479;&#31649;&#29702;)/DPF&#12513;&#12479;&#26908;&#35342;2001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gao/Downloads/DCS&#30331;&#37682;&#29992;&#12486;&#12531;&#12503;&#12524;&#12540;&#12488;_mi20200809-20210406&#20462;&#27491;-MDR&#36861;&#21152;&#29256;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$\Users\sonokawa\Library\CloudStorage\OneDrive-&#22269;&#31435;&#30740;&#31350;&#38283;&#30330;&#27861;&#20154;&#29289;&#36074;&#12539;&#26448;&#26009;&#30740;&#31350;&#27231;&#27083;\&#12488;&#12441;&#12461;&#12517;&#12513;&#12531;&#12488;\RDE\0.RDE&#12486;&#12441;&#12540;&#12479;&#27083;&#36896;&#21270;&#12501;&#12442;&#12525;&#12463;&#12441;&#12521;&#12512;&#38283;&#30330;&#36039;&#26009;\&#12477;&#12540;&#12473;&#12467;&#12540;&#12488;&#12441;&#12362;&#12424;&#12402;&#12441;&#38306;&#36899;&#12501;&#12442;&#12525;&#12463;&#12441;&#12521;&#12512;&#19968;&#24335;\excel2template\&#20837;&#21147;&#12486;&#12531;&#12501;&#12442;&#12524;&#12540;&#12488;.xlsx" TargetMode="External"/><Relationship Id="rId1" Type="http://schemas.openxmlformats.org/officeDocument/2006/relationships/externalLinkPath" Target="/Users/sonokawa/Library/CloudStorage/OneDrive-&#22269;&#31435;&#30740;&#31350;&#38283;&#30330;&#27861;&#20154;&#29289;&#36074;&#12539;&#26448;&#26009;&#30740;&#31350;&#27231;&#27083;/&#12488;&#12441;&#12461;&#12517;&#12513;&#12531;&#12488;/RDE/0.RDE&#12486;&#12441;&#12540;&#12479;&#27083;&#36896;&#21270;&#12501;&#12442;&#12525;&#12463;&#12441;&#12521;&#12512;&#38283;&#30330;&#36039;&#26009;/&#12477;&#12540;&#12473;&#12467;&#12540;&#12488;&#12441;&#12362;&#12424;&#12402;&#12441;&#38306;&#36899;&#12501;&#12442;&#12525;&#12463;&#12441;&#12521;&#12512;&#19968;&#24335;/excel2template/&#20837;&#21147;&#12486;&#12531;&#12501;&#12442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変更履歴"/>
      <sheetName val="mandatory_item"/>
      <sheetName val="必須メタ案-ユースケース（計算）"/>
      <sheetName val="必須メタ案-ユースケース（ナノプラ）"/>
      <sheetName val="必須メタ案-WG検討"/>
      <sheetName val="InPutMode"/>
      <sheetName val="物質材料（試料）メタ"/>
      <sheetName val="試料記述詳細版"/>
      <sheetName val="試料記述超簡易版"/>
      <sheetName val="特性メタ"/>
      <sheetName val="計測メタ"/>
      <sheetName val="合成・プロセスメタ"/>
      <sheetName val="合成・プロセスメタ (2)"/>
      <sheetName val="計算メタ"/>
      <sheetName val="original"/>
      <sheetName val="original (mod)"/>
      <sheetName val="original (mod) (2)Eng"/>
      <sheetName val="original (mod) (2)Jpn"/>
      <sheetName val="data origin"/>
      <sheetName val="Material types"/>
      <sheetName val="Structural features"/>
      <sheetName val="Properties addressed"/>
      <sheetName val="Computational methods"/>
      <sheetName val="Characterization methods"/>
      <sheetName val="Synthesis and processing"/>
      <sheetName val="Characterization&amp;Process"/>
    </sheetNames>
    <sheetDataSet>
      <sheetData sheetId="0"/>
      <sheetData sheetId="1">
        <row r="54">
          <cell r="C54" t="str">
            <v>personal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experiments</v>
          </cell>
        </row>
      </sheetData>
      <sheetData sheetId="19">
        <row r="1">
          <cell r="J1" t="str">
            <v>biological</v>
          </cell>
          <cell r="K1" t="str">
            <v>biomaterials</v>
          </cell>
          <cell r="L1" t="str">
            <v>ceramics</v>
          </cell>
          <cell r="M1" t="str">
            <v>metals_and_alloys</v>
          </cell>
          <cell r="N1" t="str">
            <v>metamaterials</v>
          </cell>
          <cell r="O1" t="str">
            <v>molecular_fluids</v>
          </cell>
          <cell r="P1" t="str">
            <v>organic_compounds</v>
          </cell>
          <cell r="Q1" t="str">
            <v>organometallics</v>
          </cell>
          <cell r="R1" t="str">
            <v>polymers</v>
          </cell>
          <cell r="S1" t="str">
            <v>semiconductors</v>
          </cell>
          <cell r="T1" t="str">
            <v>other</v>
          </cell>
        </row>
      </sheetData>
      <sheetData sheetId="20">
        <row r="1">
          <cell r="I1" t="str">
            <v>composites</v>
          </cell>
          <cell r="J1" t="str">
            <v>defects</v>
          </cell>
          <cell r="K1" t="str">
            <v>engineered_structures</v>
          </cell>
          <cell r="L1" t="str">
            <v>interfacial</v>
          </cell>
          <cell r="M1" t="str">
            <v>microstructures</v>
          </cell>
          <cell r="N1" t="str">
            <v>molecular_structure</v>
          </cell>
          <cell r="O1" t="str">
            <v>morphologies</v>
          </cell>
          <cell r="P1" t="str">
            <v>phases</v>
          </cell>
          <cell r="Q1" t="str">
            <v>other</v>
          </cell>
        </row>
      </sheetData>
      <sheetData sheetId="21">
        <row r="1">
          <cell r="I1" t="str">
            <v>chemical</v>
          </cell>
        </row>
      </sheetData>
      <sheetData sheetId="22">
        <row r="3">
          <cell r="B3" t="str">
            <v>boundary tracking or level set</v>
          </cell>
        </row>
      </sheetData>
      <sheetData sheetId="23">
        <row r="1">
          <cell r="J1" t="str">
            <v>charge_distribution</v>
          </cell>
          <cell r="K1" t="str">
            <v>chromatography</v>
          </cell>
          <cell r="L1" t="str">
            <v>dilatometry</v>
          </cell>
          <cell r="M1" t="str">
            <v>electrochemical</v>
          </cell>
          <cell r="N1" t="str">
            <v>mechanical</v>
          </cell>
          <cell r="O1" t="str">
            <v>microscopy</v>
          </cell>
          <cell r="P1" t="str">
            <v>optical</v>
          </cell>
          <cell r="Q1" t="str">
            <v>osmometry</v>
          </cell>
          <cell r="R1" t="str">
            <v>profilometry</v>
          </cell>
          <cell r="S1" t="str">
            <v>scattering_and_diffraction</v>
          </cell>
          <cell r="T1" t="str">
            <v>spectrometry</v>
          </cell>
          <cell r="U1" t="str">
            <v>spectroscopy</v>
          </cell>
          <cell r="V1" t="str">
            <v>thermochemical</v>
          </cell>
          <cell r="W1" t="str">
            <v>tomography</v>
          </cell>
          <cell r="X1" t="str">
            <v>ultrasonic</v>
          </cell>
          <cell r="Y1" t="str">
            <v>viscometry</v>
          </cell>
          <cell r="Z1" t="str">
            <v>other</v>
          </cell>
        </row>
        <row r="118">
          <cell r="B118" t="str">
            <v>N_A</v>
          </cell>
          <cell r="C118" t="str">
            <v>N_A</v>
          </cell>
          <cell r="F118" t="str">
            <v>N_A</v>
          </cell>
        </row>
        <row r="119">
          <cell r="B119" t="str">
            <v>bio property</v>
          </cell>
          <cell r="C119" t="str">
            <v>in air</v>
          </cell>
          <cell r="F119" t="str">
            <v>バイオ特性</v>
          </cell>
        </row>
        <row r="120">
          <cell r="B120" t="str">
            <v>chemical state</v>
          </cell>
          <cell r="C120" t="str">
            <v>in liquid</v>
          </cell>
          <cell r="F120" t="str">
            <v>化学状態</v>
          </cell>
        </row>
        <row r="121">
          <cell r="B121" t="str">
            <v>crystallograpgy</v>
          </cell>
          <cell r="C121" t="str">
            <v>in vacuum</v>
          </cell>
          <cell r="F121" t="str">
            <v>結晶学</v>
          </cell>
        </row>
        <row r="122">
          <cell r="B122" t="str">
            <v>distribution</v>
          </cell>
          <cell r="C122" t="str">
            <v>in inactive gas</v>
          </cell>
          <cell r="F122" t="str">
            <v>分布</v>
          </cell>
        </row>
        <row r="123">
          <cell r="B123" t="str">
            <v>electronic property</v>
          </cell>
          <cell r="C123" t="str">
            <v>in high pressure</v>
          </cell>
          <cell r="F123" t="str">
            <v>電子的性質</v>
          </cell>
        </row>
        <row r="124">
          <cell r="B124" t="str">
            <v>environmental analysis</v>
          </cell>
          <cell r="C124" t="str">
            <v>in magnetic field</v>
          </cell>
          <cell r="F124" t="str">
            <v>環境分析</v>
          </cell>
        </row>
        <row r="125">
          <cell r="B125" t="str">
            <v>failuar analysis</v>
          </cell>
          <cell r="C125" t="str">
            <v>at low temperature</v>
          </cell>
          <cell r="F125" t="str">
            <v>故障解析</v>
          </cell>
        </row>
        <row r="126">
          <cell r="B126" t="str">
            <v>impurity analysis</v>
          </cell>
          <cell r="C126" t="str">
            <v>other (free description)</v>
          </cell>
          <cell r="F126" t="str">
            <v>不純物分析</v>
          </cell>
        </row>
        <row r="127">
          <cell r="B127" t="str">
            <v>magnetic property</v>
          </cell>
          <cell r="F127" t="str">
            <v>磁気特性</v>
          </cell>
        </row>
        <row r="128">
          <cell r="B128" t="str">
            <v>morphology</v>
          </cell>
          <cell r="F128" t="str">
            <v>形態学</v>
          </cell>
        </row>
        <row r="129">
          <cell r="B129" t="str">
            <v>optical property</v>
          </cell>
          <cell r="F129" t="str">
            <v>光学特性</v>
          </cell>
        </row>
        <row r="130">
          <cell r="B130" t="str">
            <v>physical property</v>
          </cell>
          <cell r="F130" t="str">
            <v>物理的特性</v>
          </cell>
        </row>
        <row r="131">
          <cell r="B131" t="str">
            <v>qualitative analysis</v>
          </cell>
          <cell r="F131" t="str">
            <v>定性分析</v>
          </cell>
        </row>
        <row r="132">
          <cell r="B132" t="str">
            <v>quantitative analysis</v>
          </cell>
          <cell r="F132" t="str">
            <v>定量分析</v>
          </cell>
        </row>
        <row r="133">
          <cell r="B133" t="str">
            <v>theoretical simulation</v>
          </cell>
          <cell r="F133" t="str">
            <v>理論的シミュレーション</v>
          </cell>
        </row>
        <row r="134">
          <cell r="B134" t="str">
            <v>other (free description)</v>
          </cell>
          <cell r="F134" t="str">
            <v>その他（自由記述）</v>
          </cell>
        </row>
      </sheetData>
      <sheetData sheetId="24">
        <row r="1">
          <cell r="I1" t="str">
            <v>AnnealingHomogenization</v>
          </cell>
        </row>
      </sheetData>
      <sheetData sheetId="25">
        <row r="27">
          <cell r="B27" t="str">
            <v>charge_distribution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ndatory_item"/>
      <sheetName val="必須メタ案-ユースケース（計算）"/>
      <sheetName val="必須メタ案-ユースケース（ナノプラ）"/>
      <sheetName val="必須メタ案-WG検討"/>
      <sheetName val="InPutMode"/>
      <sheetName val="物質材料（試料）メタ"/>
      <sheetName val="試料記述詳細版"/>
      <sheetName val="試料記述超簡易版"/>
      <sheetName val="特性メタ"/>
      <sheetName val="計測メタ"/>
      <sheetName val="合成・プロセスメタ"/>
      <sheetName val="計算メタ"/>
      <sheetName val="original"/>
      <sheetName val="original (mod)"/>
      <sheetName val="original (mod) (2)Eng"/>
      <sheetName val="original (mod) (2)Jpn"/>
      <sheetName val="data origin"/>
      <sheetName val="Material types"/>
      <sheetName val="Structural features"/>
      <sheetName val="Properties addressed"/>
      <sheetName val="Computational methods"/>
      <sheetName val="Characterization methods"/>
      <sheetName val="Synthesis and processing"/>
      <sheetName val="Characterization&amp;Process"/>
    </sheetNames>
    <sheetDataSet>
      <sheetData sheetId="0"/>
      <sheetData sheetId="1">
        <row r="54">
          <cell r="C54" t="str">
            <v>personal</v>
          </cell>
        </row>
        <row r="55">
          <cell r="C55" t="str">
            <v>private_group</v>
          </cell>
        </row>
        <row r="56">
          <cell r="C56" t="str">
            <v>NIMS</v>
          </cell>
        </row>
        <row r="57">
          <cell r="C57" t="str">
            <v>public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 t="str">
            <v>experiments</v>
          </cell>
        </row>
        <row r="3">
          <cell r="B3" t="str">
            <v>informatics and data science</v>
          </cell>
        </row>
        <row r="4">
          <cell r="B4" t="str">
            <v>simulations</v>
          </cell>
        </row>
        <row r="5">
          <cell r="B5" t="str">
            <v>theory</v>
          </cell>
        </row>
        <row r="6">
          <cell r="B6" t="str">
            <v>other</v>
          </cell>
        </row>
      </sheetData>
      <sheetData sheetId="18"/>
      <sheetData sheetId="19"/>
      <sheetData sheetId="20">
        <row r="1">
          <cell r="I1" t="str">
            <v>chemical</v>
          </cell>
          <cell r="J1" t="str">
            <v>colligative</v>
          </cell>
          <cell r="K1" t="str">
            <v>corrosion</v>
          </cell>
          <cell r="L1" t="str">
            <v>crystallographic</v>
          </cell>
          <cell r="M1" t="str">
            <v>durability</v>
          </cell>
          <cell r="N1" t="str">
            <v>electrical</v>
          </cell>
          <cell r="O1" t="str">
            <v>kinetic</v>
          </cell>
          <cell r="P1" t="str">
            <v>magnetic</v>
          </cell>
          <cell r="Q1" t="str">
            <v>mechanical</v>
          </cell>
          <cell r="R1" t="str">
            <v>optical</v>
          </cell>
          <cell r="S1" t="str">
            <v>rheological</v>
          </cell>
          <cell r="T1" t="str">
            <v>structural</v>
          </cell>
          <cell r="U1" t="str">
            <v>thermodynamic</v>
          </cell>
          <cell r="V1" t="str">
            <v>toxicity</v>
          </cell>
          <cell r="W1" t="str">
            <v>transport</v>
          </cell>
          <cell r="X1" t="str">
            <v>other</v>
          </cell>
        </row>
        <row r="28">
          <cell r="I28" t="str">
            <v>化学的</v>
          </cell>
          <cell r="J28" t="str">
            <v>束一性</v>
          </cell>
          <cell r="K28" t="str">
            <v>腐食</v>
          </cell>
          <cell r="L28" t="str">
            <v>結晶学的</v>
          </cell>
          <cell r="M28" t="str">
            <v>耐久性</v>
          </cell>
          <cell r="N28" t="str">
            <v>電気特性</v>
          </cell>
          <cell r="O28" t="str">
            <v>動的</v>
          </cell>
          <cell r="P28" t="str">
            <v>磁性</v>
          </cell>
          <cell r="Q28" t="str">
            <v>機械的性質</v>
          </cell>
          <cell r="R28" t="str">
            <v>工学的性質</v>
          </cell>
          <cell r="S28" t="str">
            <v>レオロジー(流動学)的性質</v>
          </cell>
          <cell r="T28" t="str">
            <v>構造的性質</v>
          </cell>
          <cell r="U28" t="str">
            <v>熱力学的性質</v>
          </cell>
          <cell r="V28" t="str">
            <v>毒性(toxicity)</v>
          </cell>
          <cell r="W28" t="str">
            <v>輸送</v>
          </cell>
          <cell r="X28" t="str">
            <v>その他</v>
          </cell>
        </row>
      </sheetData>
      <sheetData sheetId="21">
        <row r="3">
          <cell r="B3" t="str">
            <v>boundary tracking or level set</v>
          </cell>
          <cell r="E3" t="str">
            <v>境界トラッキングまたはレベルセット</v>
          </cell>
        </row>
        <row r="4">
          <cell r="B4" t="str">
            <v>CALPHAD</v>
          </cell>
          <cell r="E4" t="str">
            <v>カルパッド</v>
          </cell>
        </row>
        <row r="5">
          <cell r="B5" t="str">
            <v>cellular automata</v>
          </cell>
          <cell r="E5" t="str">
            <v>セルオートマトン</v>
          </cell>
        </row>
        <row r="6">
          <cell r="B6" t="str">
            <v>cluster expansion</v>
          </cell>
          <cell r="E6" t="str">
            <v>クラスタ拡張</v>
          </cell>
        </row>
        <row r="7">
          <cell r="B7" t="str">
            <v>crystal plasticity</v>
          </cell>
          <cell r="E7" t="str">
            <v>結晶の可塑性</v>
          </cell>
        </row>
        <row r="8">
          <cell r="B8" t="str">
            <v>density functional theory or electronic structure</v>
          </cell>
          <cell r="E8" t="str">
            <v>密度汎関数理論または電子構造</v>
          </cell>
        </row>
        <row r="9">
          <cell r="B9" t="str">
            <v>dislocation dynamics</v>
          </cell>
          <cell r="E9" t="str">
            <v>転位ダイナミクス</v>
          </cell>
        </row>
        <row r="10">
          <cell r="B10" t="str">
            <v>finite element analysis</v>
          </cell>
          <cell r="E10" t="str">
            <v>有限要素解析</v>
          </cell>
        </row>
        <row r="11">
          <cell r="B11" t="str">
            <v>machine learning</v>
          </cell>
          <cell r="E11" t="str">
            <v>機械学習</v>
          </cell>
        </row>
        <row r="12">
          <cell r="B12" t="str">
            <v>molecular dynamics</v>
          </cell>
          <cell r="E12" t="str">
            <v>分子動力学</v>
          </cell>
        </row>
        <row r="13">
          <cell r="B13" t="str">
            <v>Monte Carlo methods</v>
          </cell>
          <cell r="E13" t="str">
            <v>モンテカルロ法</v>
          </cell>
        </row>
        <row r="14">
          <cell r="B14" t="str">
            <v>multiscale simulations</v>
          </cell>
          <cell r="E14" t="str">
            <v>マルチスケールシミュレーション</v>
          </cell>
        </row>
        <row r="15">
          <cell r="B15" t="str">
            <v>phase-field calculations</v>
          </cell>
          <cell r="E15" t="str">
            <v>位相場計算</v>
          </cell>
        </row>
        <row r="16">
          <cell r="B16" t="str">
            <v>reverse Monte Carlo</v>
          </cell>
          <cell r="E16" t="str">
            <v>リバースモンテカルロ</v>
          </cell>
        </row>
        <row r="17">
          <cell r="B17" t="str">
            <v>self-consistent field theory</v>
          </cell>
          <cell r="E17" t="str">
            <v>自己一貫性場理論</v>
          </cell>
        </row>
        <row r="18">
          <cell r="B18" t="str">
            <v>simulated experiment</v>
          </cell>
          <cell r="E18" t="str">
            <v>シミュレート実験</v>
          </cell>
        </row>
        <row r="19">
          <cell r="B19" t="str">
            <v>scattering theory</v>
          </cell>
          <cell r="E19" t="str">
            <v>散乱理論</v>
          </cell>
        </row>
        <row r="20">
          <cell r="B20" t="str">
            <v>statistical mechanics</v>
          </cell>
          <cell r="E20" t="str">
            <v>統計力学</v>
          </cell>
        </row>
      </sheetData>
      <sheetData sheetId="22"/>
      <sheetData sheetId="23">
        <row r="1">
          <cell r="I1" t="str">
            <v>AnnealingHomogenization</v>
          </cell>
          <cell r="J1" t="str">
            <v>casting</v>
          </cell>
          <cell r="K1" t="str">
            <v>DepositionCoating</v>
          </cell>
          <cell r="L1" t="str">
            <v>forming</v>
          </cell>
          <cell r="M1" t="str">
            <v>fractionation</v>
          </cell>
          <cell r="N1" t="str">
            <v>MechanicalSurface</v>
          </cell>
          <cell r="O1" t="str">
            <v>PowderProcessing</v>
          </cell>
          <cell r="P1" t="str">
            <v>quenching</v>
          </cell>
          <cell r="Q1" t="str">
            <v>reactive</v>
          </cell>
          <cell r="R1" t="str">
            <v>self_assembly</v>
          </cell>
          <cell r="S1" t="str">
            <v>solidification</v>
          </cell>
          <cell r="T1" t="str">
            <v>other</v>
          </cell>
        </row>
        <row r="22">
          <cell r="I22" t="str">
            <v>アニーリング_均一化処理</v>
          </cell>
          <cell r="J22" t="str">
            <v>鋳造</v>
          </cell>
          <cell r="K22" t="str">
            <v>蒸着_成膜</v>
          </cell>
          <cell r="L22" t="str">
            <v>成形</v>
          </cell>
          <cell r="M22" t="str">
            <v>分別_fractionation</v>
          </cell>
          <cell r="N22" t="str">
            <v>機械的_表面</v>
          </cell>
          <cell r="O22" t="str">
            <v>粉末処理</v>
          </cell>
          <cell r="P22" t="str">
            <v>焼入れ_quenching</v>
          </cell>
          <cell r="Q22" t="str">
            <v>反応</v>
          </cell>
          <cell r="R22" t="str">
            <v>自己組織化</v>
          </cell>
          <cell r="S22" t="str">
            <v>固化_solidification</v>
          </cell>
          <cell r="T22" t="str">
            <v>その他</v>
          </cell>
        </row>
        <row r="112">
          <cell r="F112" t="str">
            <v>N_A</v>
          </cell>
          <cell r="G112" t="str">
            <v>N_A</v>
          </cell>
        </row>
        <row r="113">
          <cell r="F113" t="str">
            <v>in air</v>
          </cell>
          <cell r="G113" t="str">
            <v>空気中</v>
          </cell>
        </row>
        <row r="114">
          <cell r="F114" t="str">
            <v>in liquid</v>
          </cell>
          <cell r="G114" t="str">
            <v>液体中</v>
          </cell>
        </row>
        <row r="115">
          <cell r="F115" t="str">
            <v>in vacuum</v>
          </cell>
          <cell r="G115" t="str">
            <v>真空中</v>
          </cell>
        </row>
        <row r="116">
          <cell r="F116" t="str">
            <v>in inactive gas</v>
          </cell>
          <cell r="G116" t="str">
            <v>不活性ガス中</v>
          </cell>
        </row>
        <row r="117">
          <cell r="F117" t="str">
            <v>in high pressure</v>
          </cell>
          <cell r="G117" t="str">
            <v>高圧下</v>
          </cell>
        </row>
        <row r="118">
          <cell r="F118" t="str">
            <v>in magnetic field</v>
          </cell>
          <cell r="G118" t="str">
            <v>磁場中</v>
          </cell>
        </row>
        <row r="119">
          <cell r="F119" t="str">
            <v>at low temperature</v>
          </cell>
          <cell r="G119" t="str">
            <v>低温</v>
          </cell>
        </row>
        <row r="120">
          <cell r="F120" t="str">
            <v>other (free description)</v>
          </cell>
          <cell r="G120" t="str">
            <v>その他（自由記述）</v>
          </cell>
        </row>
      </sheetData>
      <sheetData sheetId="24">
        <row r="27">
          <cell r="B27" t="str">
            <v>charge_distribution</v>
          </cell>
          <cell r="C27" t="str">
            <v>chromatography</v>
          </cell>
          <cell r="D27" t="str">
            <v>dilatometry</v>
          </cell>
          <cell r="E27" t="str">
            <v>electrochemical</v>
          </cell>
          <cell r="F27" t="str">
            <v>mechanical</v>
          </cell>
          <cell r="G27" t="str">
            <v>microscopy</v>
          </cell>
          <cell r="H27" t="str">
            <v>optical</v>
          </cell>
          <cell r="I27" t="str">
            <v>osmometry</v>
          </cell>
          <cell r="J27" t="str">
            <v>profilometry</v>
          </cell>
          <cell r="K27" t="str">
            <v>scattering_and_diffraction</v>
          </cell>
          <cell r="L27" t="str">
            <v>spectrometry</v>
          </cell>
          <cell r="M27" t="str">
            <v>spectroscopy</v>
          </cell>
          <cell r="N27" t="str">
            <v>thermochemical</v>
          </cell>
          <cell r="O27" t="str">
            <v>tomography</v>
          </cell>
          <cell r="P27" t="str">
            <v>ultrasonic</v>
          </cell>
          <cell r="Q27" t="str">
            <v>viscometry</v>
          </cell>
          <cell r="S27" t="str">
            <v>AnnealingHomogenization</v>
          </cell>
          <cell r="T27" t="str">
            <v>casting</v>
          </cell>
          <cell r="U27" t="str">
            <v>DepositionCoating</v>
          </cell>
          <cell r="V27" t="str">
            <v>forming</v>
          </cell>
          <cell r="W27" t="str">
            <v>fractionation</v>
          </cell>
          <cell r="X27" t="str">
            <v>MechanicalSurface</v>
          </cell>
          <cell r="Y27" t="str">
            <v>PowderProcessing</v>
          </cell>
          <cell r="Z27" t="str">
            <v>quenching</v>
          </cell>
          <cell r="AA27" t="str">
            <v>reactive</v>
          </cell>
          <cell r="AB27" t="str">
            <v>self_assembly</v>
          </cell>
          <cell r="AC27" t="str">
            <v>solidification</v>
          </cell>
          <cell r="AD27" t="str">
            <v>other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acterization methods"/>
      <sheetName val="Material types"/>
      <sheetName val="Structural features"/>
      <sheetName val="改版履歴"/>
      <sheetName val="データセット用テンプレート"/>
      <sheetName val="ユーザー情報用テンプレート"/>
      <sheetName val="装置情報用テンプレート"/>
      <sheetName val="インボイスリストテンプレート"/>
      <sheetName val="試料用テンプレート"/>
    </sheetNames>
    <sheetDataSet>
      <sheetData sheetId="0">
        <row r="24">
          <cell r="J24" t="str">
            <v>荷電分布</v>
          </cell>
          <cell r="K24" t="str">
            <v>クロマトグラフィー</v>
          </cell>
          <cell r="L24" t="str">
            <v>膨張計</v>
          </cell>
          <cell r="M24" t="str">
            <v>電気化学</v>
          </cell>
          <cell r="N24" t="str">
            <v>機械特性</v>
          </cell>
          <cell r="O24" t="str">
            <v>顕微法</v>
          </cell>
          <cell r="P24" t="str">
            <v>光学測定</v>
          </cell>
          <cell r="Q24" t="str">
            <v>浸透圧法(osmometry)</v>
          </cell>
          <cell r="R24" t="str">
            <v>プロフィロメトリー</v>
          </cell>
          <cell r="S24" t="str">
            <v>散乱_回折</v>
          </cell>
          <cell r="T24" t="str">
            <v>分光分析法</v>
          </cell>
          <cell r="U24" t="str">
            <v>分光法</v>
          </cell>
          <cell r="V24" t="str">
            <v>熱化学</v>
          </cell>
          <cell r="W24" t="str">
            <v>トモグラフィー</v>
          </cell>
          <cell r="X24" t="str">
            <v>超音波</v>
          </cell>
          <cell r="Y24" t="str">
            <v>粘度測定</v>
          </cell>
          <cell r="Z24" t="str">
            <v>その他</v>
          </cell>
        </row>
        <row r="118">
          <cell r="G118" t="str">
            <v>N_A</v>
          </cell>
        </row>
        <row r="119">
          <cell r="G119" t="str">
            <v>空気中</v>
          </cell>
        </row>
        <row r="120">
          <cell r="G120" t="str">
            <v>液体中</v>
          </cell>
        </row>
        <row r="121">
          <cell r="G121" t="str">
            <v>真空中</v>
          </cell>
        </row>
        <row r="122">
          <cell r="G122" t="str">
            <v>不活性ガス中</v>
          </cell>
        </row>
        <row r="123">
          <cell r="G123" t="str">
            <v>高圧下</v>
          </cell>
        </row>
        <row r="124">
          <cell r="G124" t="str">
            <v>磁場中</v>
          </cell>
        </row>
        <row r="125">
          <cell r="G125" t="str">
            <v>低温</v>
          </cell>
        </row>
        <row r="126">
          <cell r="G126" t="str">
            <v>その他（自由記述）</v>
          </cell>
        </row>
      </sheetData>
      <sheetData sheetId="1">
        <row r="17">
          <cell r="J17" t="str">
            <v>生物学的物質</v>
          </cell>
          <cell r="K17" t="str">
            <v>生体材料</v>
          </cell>
          <cell r="L17" t="str">
            <v>セラミックス</v>
          </cell>
          <cell r="M17" t="str">
            <v>金属・合金</v>
          </cell>
          <cell r="N17" t="str">
            <v>メタマテリアル</v>
          </cell>
          <cell r="O17" t="str">
            <v>分子流体</v>
          </cell>
          <cell r="P17" t="str">
            <v>有機化合物</v>
          </cell>
          <cell r="Q17" t="str">
            <v>有機金属</v>
          </cell>
          <cell r="R17" t="str">
            <v>ポリマー</v>
          </cell>
          <cell r="S17" t="str">
            <v>半導体</v>
          </cell>
          <cell r="T17" t="str">
            <v>その他</v>
          </cell>
        </row>
      </sheetData>
      <sheetData sheetId="2">
        <row r="25">
          <cell r="I25" t="str">
            <v>複合材料</v>
          </cell>
          <cell r="J25" t="str">
            <v>欠陥</v>
          </cell>
          <cell r="K25" t="str">
            <v>工学的構造</v>
          </cell>
          <cell r="L25" t="str">
            <v>界面</v>
          </cell>
          <cell r="M25" t="str">
            <v>微細構造_microstructure</v>
          </cell>
          <cell r="N25" t="str">
            <v>分子構造</v>
          </cell>
          <cell r="O25" t="str">
            <v>形態</v>
          </cell>
          <cell r="P25" t="str">
            <v>相</v>
          </cell>
          <cell r="Q25" t="str">
            <v>その他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説明"/>
      <sheetName val="要件定義(metadata-def.json)"/>
      <sheetName val="要件定義(catalog.schema.json)"/>
      <sheetName val="要件定義(invoice.schema.json)"/>
      <sheetName val="dict.term"/>
      <sheetName val="sample.general_sample_term"/>
      <sheetName val="sample.sample_class"/>
      <sheetName val="sample.specific_sample_term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name_ja</v>
          </cell>
          <cell r="C1" t="str">
            <v>name_en</v>
          </cell>
          <cell r="D1" t="str">
            <v>hint_ja</v>
          </cell>
          <cell r="E1" t="str">
            <v>hint_en</v>
          </cell>
          <cell r="F1" t="str">
            <v>term_uri</v>
          </cell>
          <cell r="G1" t="str">
            <v>created</v>
          </cell>
        </row>
        <row r="2">
          <cell r="A2" t="str">
            <v>2f815032-c60b-2c42-46dd-cdb4624ede4b</v>
          </cell>
          <cell r="B2" t="str">
            <v>計測装置</v>
          </cell>
          <cell r="C2" t="str">
            <v>Characterization Instrument</v>
          </cell>
          <cell r="D2"/>
          <cell r="E2"/>
          <cell r="F2" t="str">
            <v>https://matvoc.nims.go.jp/entity/Q1885</v>
          </cell>
          <cell r="G2" t="str">
            <v>2022-07-11 04:36:42.734137+00</v>
          </cell>
        </row>
        <row r="3">
          <cell r="A3" t="str">
            <v>2f7cdff7-bc05-6fb3-3d5e-30827a252aaa</v>
          </cell>
          <cell r="B3" t="str">
            <v>磁気共鳴</v>
          </cell>
          <cell r="C3" t="str">
            <v>Magnetic Resonance</v>
          </cell>
          <cell r="D3"/>
          <cell r="E3"/>
          <cell r="F3" t="str">
            <v>https://matvoc.nims.go.jp/entity/Q1888</v>
          </cell>
          <cell r="G3" t="str">
            <v>2022-07-11 04:36:42.734137+00</v>
          </cell>
        </row>
        <row r="4">
          <cell r="A4" t="str">
            <v>e6bbc4b0-a89c-a7d9-65b3-08777b320816</v>
          </cell>
          <cell r="B4" t="str">
            <v>核磁気共鳴装置</v>
          </cell>
          <cell r="C4" t="str">
            <v>Nuclear Magnetic Resonance</v>
          </cell>
          <cell r="D4"/>
          <cell r="E4"/>
          <cell r="F4" t="str">
            <v>https://matvoc.nims.go.jp/entity/Q2116</v>
          </cell>
          <cell r="G4" t="str">
            <v>2022-07-11 04:36:42.734137+00</v>
          </cell>
        </row>
        <row r="5">
          <cell r="A5" t="str">
            <v>9cac4bf4-b310-6840-499d-59dd515b5ab5</v>
          </cell>
          <cell r="B5" t="str">
            <v>磁気共鳴画像診断</v>
          </cell>
          <cell r="C5" t="str">
            <v>Magnetic Resonance Imaging</v>
          </cell>
          <cell r="D5"/>
          <cell r="E5"/>
          <cell r="F5" t="str">
            <v>https://matvoc.nims.go.jp/entity/Q2117</v>
          </cell>
          <cell r="G5" t="str">
            <v>2022-07-11 04:36:42.734137+00</v>
          </cell>
        </row>
        <row r="6">
          <cell r="A6" t="str">
            <v>6268c0bb-2636-4769-6ab0-a06ae0d03b61</v>
          </cell>
          <cell r="B6" t="str">
            <v>電子スピン共鳴</v>
          </cell>
          <cell r="C6" t="str">
            <v>Electron Spin Resonance</v>
          </cell>
          <cell r="D6"/>
          <cell r="E6"/>
          <cell r="F6" t="str">
            <v>https://matvoc.nims.go.jp/entity/Q2118</v>
          </cell>
          <cell r="G6" t="str">
            <v>2022-07-11 04:36:42.734137+00</v>
          </cell>
        </row>
        <row r="7">
          <cell r="A7" t="str">
            <v>388d9707-6c0f-3f0b-3770-c8959e21614b</v>
          </cell>
          <cell r="B7" t="str">
            <v>電子顕微鏡</v>
          </cell>
          <cell r="C7" t="str">
            <v>Electron Microscope</v>
          </cell>
          <cell r="D7"/>
          <cell r="E7"/>
          <cell r="F7" t="str">
            <v>https://matvoc.nims.go.jp/entity/Q1923</v>
          </cell>
          <cell r="G7" t="str">
            <v>2022-07-11 04:36:42.734137+00</v>
          </cell>
        </row>
        <row r="8">
          <cell r="A8" t="str">
            <v>b46a3376-3789-9ed3-d3a3-bff79de11501</v>
          </cell>
          <cell r="B8" t="str">
            <v>透過型電子顕微鏡</v>
          </cell>
          <cell r="C8" t="str">
            <v>Transmission Electron Microscope</v>
          </cell>
          <cell r="D8"/>
          <cell r="E8"/>
          <cell r="F8" t="str">
            <v>https://matvoc.nims.go.jp/entity/Q2119</v>
          </cell>
          <cell r="G8" t="str">
            <v>2022-07-11 04:36:42.734137+00</v>
          </cell>
        </row>
        <row r="9">
          <cell r="A9" t="str">
            <v>1359fc21-f043-ccdf-7d12-33117909f55f</v>
          </cell>
          <cell r="B9" t="str">
            <v>走査型透過電子顕微鏡</v>
          </cell>
          <cell r="C9" t="str">
            <v>Scanning Transmission Electron Microscope</v>
          </cell>
          <cell r="D9"/>
          <cell r="E9"/>
          <cell r="F9" t="str">
            <v>https://matvoc.nims.go.jp/entity/Q2120</v>
          </cell>
          <cell r="G9" t="str">
            <v>2022-07-11 04:36:42.734137+00</v>
          </cell>
        </row>
        <row r="10">
          <cell r="A10" t="str">
            <v>ae9aa759-1af2-2155-654f-c8a2bacba3f9</v>
          </cell>
          <cell r="B10" t="str">
            <v>走査型電子顕微鏡</v>
          </cell>
          <cell r="C10" t="str">
            <v>Scannning Electron Microscope</v>
          </cell>
          <cell r="D10"/>
          <cell r="E10"/>
          <cell r="F10" t="str">
            <v>https://matvoc.nims.go.jp/entity/Q2121</v>
          </cell>
          <cell r="G10" t="str">
            <v>2022-07-11 04:36:42.734137+00</v>
          </cell>
        </row>
        <row r="11">
          <cell r="A11" t="str">
            <v>b4f9c6b7-8b98-bef0-3148-b65bc67cf333</v>
          </cell>
          <cell r="B11" t="str">
            <v>超高圧電子顕微鏡</v>
          </cell>
          <cell r="C11" t="str">
            <v>Ultra-high Voltage Electron Microscope</v>
          </cell>
          <cell r="D11"/>
          <cell r="E11"/>
          <cell r="F11" t="str">
            <v>https://matvoc.nims.go.jp/entity/Q2122</v>
          </cell>
          <cell r="G11" t="str">
            <v>2022-07-11 04:36:42.734137+00</v>
          </cell>
        </row>
        <row r="12">
          <cell r="A12" t="str">
            <v>c611ca1d-9001-8c1f-d450-2542698c3d05</v>
          </cell>
          <cell r="B12" t="str">
            <v>クライオ電子顕微鏡</v>
          </cell>
          <cell r="C12" t="str">
            <v>Cryo-Electron Microscope</v>
          </cell>
          <cell r="D12"/>
          <cell r="E12"/>
          <cell r="F12" t="str">
            <v>https://matvoc.nims.go.jp/entity/Q2123</v>
          </cell>
          <cell r="G12" t="str">
            <v>2022-07-11 04:36:42.734137+00</v>
          </cell>
        </row>
        <row r="13">
          <cell r="A13" t="str">
            <v>b941b1db-8b17-69c8-2129-92f48dfe26f8</v>
          </cell>
          <cell r="B13" t="str">
            <v>三次元電子顕微鏡</v>
          </cell>
          <cell r="C13" t="str">
            <v>3D Electron Microscope</v>
          </cell>
          <cell r="D13"/>
          <cell r="E13"/>
          <cell r="F13" t="str">
            <v>https://matvoc.nims.go.jp/entity/Q2124</v>
          </cell>
          <cell r="G13" t="str">
            <v>2022-07-11 04:36:42.734137+00</v>
          </cell>
        </row>
        <row r="14">
          <cell r="A14" t="str">
            <v>b3e00b78-ec31-5c76-15af-588847077987</v>
          </cell>
          <cell r="B14" t="str">
            <v>光・電子相関顕微鏡</v>
          </cell>
          <cell r="C14" t="str">
            <v>Correlative Microscopy</v>
          </cell>
          <cell r="D14"/>
          <cell r="E14"/>
          <cell r="F14" t="str">
            <v>https://matvoc.nims.go.jp/entity/Q2125</v>
          </cell>
          <cell r="G14" t="str">
            <v>2022-07-11 04:36:42.734137+00</v>
          </cell>
        </row>
        <row r="15">
          <cell r="A15" t="str">
            <v>0ae3d47d-46ea-a25a-de9d-37ca74fa3b81</v>
          </cell>
          <cell r="B15" t="str">
            <v>光電子顕微鏡</v>
          </cell>
          <cell r="C15" t="str">
            <v>Photoemission Electron Microscope</v>
          </cell>
          <cell r="D15"/>
          <cell r="E15"/>
          <cell r="F15" t="str">
            <v>https://matvoc.nims.go.jp/entity/Q2126</v>
          </cell>
          <cell r="G15" t="str">
            <v>2022-07-11 04:36:42.734137+00</v>
          </cell>
        </row>
        <row r="16">
          <cell r="A16" t="str">
            <v>6077793a-dc55-803d-652d-408418fb6517</v>
          </cell>
          <cell r="B16" t="str">
            <v>低エネルギー電子顕微鏡</v>
          </cell>
          <cell r="C16" t="str">
            <v>Low-energy Electron Microscope</v>
          </cell>
          <cell r="D16"/>
          <cell r="E16"/>
          <cell r="F16" t="str">
            <v>https://matvoc.nims.go.jp/entity/Q2127</v>
          </cell>
          <cell r="G16" t="str">
            <v>2022-07-11 04:36:42.734137+00</v>
          </cell>
        </row>
        <row r="17">
          <cell r="A17" t="str">
            <v>7873dab9-7a2d-cf3f-bcd3-5b5341c539aa</v>
          </cell>
          <cell r="B17" t="str">
            <v>電子線プローブマイクロアナライザー</v>
          </cell>
          <cell r="C17" t="str">
            <v>Electron Probe Micro Analyzer</v>
          </cell>
          <cell r="D17"/>
          <cell r="E17"/>
          <cell r="F17" t="str">
            <v>https://matvoc.nims.go.jp/entity/Q2128</v>
          </cell>
          <cell r="G17" t="str">
            <v>2022-07-11 04:36:42.734137+00</v>
          </cell>
        </row>
        <row r="18">
          <cell r="A18" t="str">
            <v>918cee56-40cb-125d-0b25-697d61684bf5</v>
          </cell>
          <cell r="B18" t="str">
            <v>試料作成・加工</v>
          </cell>
          <cell r="C18" t="str">
            <v>Sample Prepration</v>
          </cell>
          <cell r="D18"/>
          <cell r="E18"/>
          <cell r="F18" t="str">
            <v>https://matvoc.nims.go.jp/entity/Q1924</v>
          </cell>
          <cell r="G18" t="str">
            <v>2022-07-11 04:36:42.734137+00</v>
          </cell>
        </row>
        <row r="19">
          <cell r="A19" t="str">
            <v>88bc6257-0765-f09d-b58d-8068d44c7fd7</v>
          </cell>
          <cell r="B19" t="str">
            <v>イオンミリング</v>
          </cell>
          <cell r="C19" t="str">
            <v>Ion Milling</v>
          </cell>
          <cell r="D19"/>
          <cell r="E19"/>
          <cell r="F19" t="str">
            <v>https://matvoc.nims.go.jp/entity/Q2129</v>
          </cell>
          <cell r="G19" t="str">
            <v>2022-07-11 04:36:42.734137+00</v>
          </cell>
        </row>
        <row r="20">
          <cell r="A20" t="str">
            <v>c91f5e74-a0ad-2cf3-48cd-da72769ad82a</v>
          </cell>
          <cell r="B20" t="str">
            <v>集束イオンビーム</v>
          </cell>
          <cell r="C20" t="str">
            <v>Focused Ion Beam</v>
          </cell>
          <cell r="D20"/>
          <cell r="E20"/>
          <cell r="F20" t="str">
            <v>https://matvoc.nims.go.jp/entity/Q2130</v>
          </cell>
          <cell r="G20" t="str">
            <v>2022-07-11 04:36:42.734137+00</v>
          </cell>
        </row>
        <row r="21">
          <cell r="A21" t="str">
            <v>d052fe39-bfd5-e7d2-e2a9-7435b30e0115</v>
          </cell>
          <cell r="B21" t="str">
            <v>ウルトラミクロトーム</v>
          </cell>
          <cell r="C21" t="str">
            <v>Ultramicrotome</v>
          </cell>
          <cell r="D21"/>
          <cell r="E21"/>
          <cell r="F21" t="str">
            <v>https://matvoc.nims.go.jp/entity/Q2131</v>
          </cell>
          <cell r="G21" t="str">
            <v>2022-07-11 04:36:42.734137+00</v>
          </cell>
        </row>
        <row r="22">
          <cell r="A22" t="str">
            <v>d7381d4f-c176-f6b5-5699-5a8861b21c85</v>
          </cell>
          <cell r="B22" t="str">
            <v>光学顕微鏡</v>
          </cell>
          <cell r="C22" t="str">
            <v>Optical Microscope</v>
          </cell>
          <cell r="D22"/>
          <cell r="E22"/>
          <cell r="F22" t="str">
            <v>https://matvoc.nims.go.jp/entity/Q1925</v>
          </cell>
          <cell r="G22" t="str">
            <v>2022-07-11 04:36:42.734137+00</v>
          </cell>
        </row>
        <row r="23">
          <cell r="A23" t="str">
            <v>407a48c0-4c56-c8f3-99eb-100d9048afe8</v>
          </cell>
          <cell r="B23" t="str">
            <v>共焦点レーザー走査型顕微鏡</v>
          </cell>
          <cell r="C23" t="str">
            <v>Confocal Laser Scanning Microscope</v>
          </cell>
          <cell r="D23"/>
          <cell r="E23"/>
          <cell r="F23" t="str">
            <v>https://matvoc.nims.go.jp/entity/Q2132</v>
          </cell>
          <cell r="G23" t="str">
            <v>2022-07-11 04:36:42.734137+00</v>
          </cell>
        </row>
        <row r="24">
          <cell r="A24" t="str">
            <v>f09a2f93-3b6f-a31f-a3eb-a3fa2dc36734</v>
          </cell>
          <cell r="B24" t="str">
            <v>蛍光顕微鏡</v>
          </cell>
          <cell r="C24" t="str">
            <v>Fluorescence Microscope</v>
          </cell>
          <cell r="D24"/>
          <cell r="E24"/>
          <cell r="F24" t="str">
            <v>https://matvoc.nims.go.jp/entity/Q2133</v>
          </cell>
          <cell r="G24" t="str">
            <v>2022-07-11 04:36:42.734137+00</v>
          </cell>
        </row>
        <row r="25">
          <cell r="A25" t="str">
            <v>0a44b837-a073-e2ba-0431-badf9a5cf3bc</v>
          </cell>
          <cell r="B25" t="str">
            <v>実体顕微鏡</v>
          </cell>
          <cell r="C25" t="str">
            <v>Stereoscopic Microscope</v>
          </cell>
          <cell r="D25"/>
          <cell r="E25"/>
          <cell r="F25" t="str">
            <v>https://matvoc.nims.go.jp/entity/Q2134</v>
          </cell>
          <cell r="G25" t="str">
            <v>2022-07-11 04:36:42.734137+00</v>
          </cell>
        </row>
        <row r="26">
          <cell r="A26" t="str">
            <v>8e5ebdad-0785-29cd-9075-0673bb3505a1</v>
          </cell>
          <cell r="B26" t="str">
            <v>超解像顕微鏡</v>
          </cell>
          <cell r="C26" t="str">
            <v>Super Resolution Microscope</v>
          </cell>
          <cell r="D26"/>
          <cell r="E26"/>
          <cell r="F26" t="str">
            <v>https://matvoc.nims.go.jp/entity/Q2135</v>
          </cell>
          <cell r="G26" t="str">
            <v>2022-07-11 04:36:42.734137+00</v>
          </cell>
        </row>
        <row r="27">
          <cell r="A27" t="str">
            <v>e0ea304f-deed-c4ac-010b-421eaa751ec7</v>
          </cell>
          <cell r="B27" t="str">
            <v>位相差顕微鏡</v>
          </cell>
          <cell r="C27" t="str">
            <v>Phase-contrast Microscope</v>
          </cell>
          <cell r="D27"/>
          <cell r="E27"/>
          <cell r="F27" t="str">
            <v>https://matvoc.nims.go.jp/entity/Q2136</v>
          </cell>
          <cell r="G27" t="str">
            <v>2022-07-11 04:36:42.734137+00</v>
          </cell>
        </row>
        <row r="28">
          <cell r="A28" t="str">
            <v>a47aa22d-5b0a-b02a-b884-7354225158e3</v>
          </cell>
          <cell r="B28" t="str">
            <v>走査型プローブ顕微鏡</v>
          </cell>
          <cell r="C28" t="str">
            <v>Scanning Probe Microscope</v>
          </cell>
          <cell r="D28"/>
          <cell r="E28"/>
          <cell r="F28" t="str">
            <v>https://matvoc.nims.go.jp/entity/Q1926</v>
          </cell>
          <cell r="G28" t="str">
            <v>2022-07-11 04:36:42.734137+00</v>
          </cell>
        </row>
        <row r="29">
          <cell r="A29" t="str">
            <v>b063acb0-ca84-83d0-4845-d9011c5c9cd7</v>
          </cell>
          <cell r="B29" t="str">
            <v>走査型トンネル顕微鏡</v>
          </cell>
          <cell r="C29" t="str">
            <v>Scanning Tunneling Microscope</v>
          </cell>
          <cell r="D29"/>
          <cell r="E29"/>
          <cell r="F29" t="str">
            <v>https://matvoc.nims.go.jp/entity/Q2137</v>
          </cell>
          <cell r="G29" t="str">
            <v>2022-07-11 04:36:42.734137+00</v>
          </cell>
        </row>
        <row r="30">
          <cell r="A30" t="str">
            <v>36c68412-4ce4-df29-c562-cdb0ca675708</v>
          </cell>
          <cell r="B30" t="str">
            <v>原子間力顕微鏡</v>
          </cell>
          <cell r="C30" t="str">
            <v>Atomic Force Microscope</v>
          </cell>
          <cell r="D30"/>
          <cell r="E30"/>
          <cell r="F30" t="str">
            <v>https://matvoc.nims.go.jp/entity/Q2138</v>
          </cell>
          <cell r="G30" t="str">
            <v>2022-07-11 04:36:42.734137+00</v>
          </cell>
        </row>
        <row r="31">
          <cell r="A31" t="str">
            <v>0bf7d077-2bb3-3776-fa8b-c22e3e593f9d</v>
          </cell>
          <cell r="B31" t="str">
            <v>クロマトグラフ</v>
          </cell>
          <cell r="C31" t="str">
            <v>Chromatograph</v>
          </cell>
          <cell r="D31"/>
          <cell r="E31"/>
          <cell r="F31" t="str">
            <v>https://matvoc.nims.go.jp/entity/Q1927</v>
          </cell>
          <cell r="G31" t="str">
            <v>2022-07-11 04:36:42.734137+00</v>
          </cell>
        </row>
        <row r="32">
          <cell r="A32" t="str">
            <v>4f9ed9a8-acb5-cb63-5c94-037529d3579a</v>
          </cell>
          <cell r="B32" t="str">
            <v>ガスクロマトグラフ</v>
          </cell>
          <cell r="C32" t="str">
            <v>Gas-phase Chromatograph</v>
          </cell>
          <cell r="D32"/>
          <cell r="E32"/>
          <cell r="F32" t="str">
            <v>https://matvoc.nims.go.jp/entity/Q2139</v>
          </cell>
          <cell r="G32" t="str">
            <v>2022-07-11 04:36:42.734137+00</v>
          </cell>
        </row>
        <row r="33">
          <cell r="A33" t="str">
            <v>6a29a5dc-7c02-e843-e490-b8f15509c0b4</v>
          </cell>
          <cell r="B33" t="str">
            <v>イオンクロマトグラフ</v>
          </cell>
          <cell r="C33" t="str">
            <v>Ion Chromatograph</v>
          </cell>
          <cell r="D33"/>
          <cell r="E33"/>
          <cell r="F33" t="str">
            <v>https://matvoc.nims.go.jp/entity/Q2140</v>
          </cell>
          <cell r="G33" t="str">
            <v>2022-07-11 04:36:42.734137+00</v>
          </cell>
        </row>
        <row r="34">
          <cell r="A34" t="str">
            <v>1d41f686-4714-663a-92c6-3ada8ba627e1</v>
          </cell>
          <cell r="B34" t="str">
            <v>液体クロマトグラフ</v>
          </cell>
          <cell r="C34" t="str">
            <v>Lliquid-phase Chromatograph</v>
          </cell>
          <cell r="D34"/>
          <cell r="E34"/>
          <cell r="F34" t="str">
            <v>https://matvoc.nims.go.jp/entity/Q2141</v>
          </cell>
          <cell r="G34" t="str">
            <v>2022-07-11 04:36:42.734137+00</v>
          </cell>
        </row>
        <row r="35">
          <cell r="A35" t="str">
            <v>006788db-aa32-7fb2-1e48-6498db5f2a7e</v>
          </cell>
          <cell r="B35" t="str">
            <v>ゲル浸透クロマトグラフ</v>
          </cell>
          <cell r="C35" t="str">
            <v xml:space="preserve">Gel Permeation Chromatograph </v>
          </cell>
          <cell r="D35"/>
          <cell r="E35"/>
          <cell r="F35" t="str">
            <v>https://matvoc.nims.go.jp/entity/Q2142</v>
          </cell>
          <cell r="G35" t="str">
            <v>2022-07-11 04:36:42.734137+00</v>
          </cell>
        </row>
        <row r="36">
          <cell r="A36" t="str">
            <v>0db24958-a5ce-ecd0-48bd-597c4916a6e0</v>
          </cell>
          <cell r="B36" t="str">
            <v>分光</v>
          </cell>
          <cell r="C36" t="str">
            <v>Spectroscopy</v>
          </cell>
          <cell r="D36"/>
          <cell r="E36"/>
          <cell r="F36" t="str">
            <v>https://matvoc.nims.go.jp/entity/Q1928</v>
          </cell>
          <cell r="G36" t="str">
            <v>2022-07-11 04:36:42.734137+00</v>
          </cell>
        </row>
        <row r="37">
          <cell r="A37" t="str">
            <v>63aed514-076d-5d2c-aa3f-4dc1f50133e7</v>
          </cell>
          <cell r="B37" t="str">
            <v>赤外分光</v>
          </cell>
          <cell r="C37" t="str">
            <v>Infrared Spectroscopy</v>
          </cell>
          <cell r="D37"/>
          <cell r="E37"/>
          <cell r="F37" t="str">
            <v>https://matvoc.nims.go.jp/entity/Q2143</v>
          </cell>
          <cell r="G37" t="str">
            <v>2022-07-11 04:36:42.734137+00</v>
          </cell>
        </row>
        <row r="38">
          <cell r="A38" t="str">
            <v>1baaae64-280d-cb4e-8ecd-f96b2e725317</v>
          </cell>
          <cell r="B38" t="str">
            <v>紫外・可視分光</v>
          </cell>
          <cell r="C38" t="str">
            <v>Ultraviolet Visible Spectroscopy</v>
          </cell>
          <cell r="D38"/>
          <cell r="E38"/>
          <cell r="F38" t="str">
            <v>https://matvoc.nims.go.jp/entity/Q2144</v>
          </cell>
          <cell r="G38" t="str">
            <v>2022-07-11 04:36:42.734137+00</v>
          </cell>
        </row>
        <row r="39">
          <cell r="A39" t="str">
            <v>b1f666d2-857a-722a-29d3-c904516d319f</v>
          </cell>
          <cell r="B39" t="str">
            <v>紫外可視近赤外分光</v>
          </cell>
          <cell r="C39" t="str">
            <v>Ultraviolet Visible Near-Infrared Spectroscopy</v>
          </cell>
          <cell r="D39"/>
          <cell r="E39"/>
          <cell r="F39" t="str">
            <v>https://matvoc.nims.go.jp/entity/Q2145</v>
          </cell>
          <cell r="G39" t="str">
            <v>2022-07-11 04:36:42.734137+00</v>
          </cell>
        </row>
        <row r="40">
          <cell r="A40" t="str">
            <v>dc4954fe-6a80-4a2b-0ce1-daba0c6258d9</v>
          </cell>
          <cell r="B40" t="str">
            <v>近赤外分光光度計</v>
          </cell>
          <cell r="C40" t="str">
            <v>Nnear‐Infrared Spectroscopy</v>
          </cell>
          <cell r="D40"/>
          <cell r="E40"/>
          <cell r="F40" t="str">
            <v>https://matvoc.nims.go.jp/entity/Q2146</v>
          </cell>
          <cell r="G40" t="str">
            <v>2022-07-11 04:36:42.734137+00</v>
          </cell>
        </row>
        <row r="41">
          <cell r="A41" t="str">
            <v>727867d3-2b27-6fa8-dc2c-c5c673b27c45</v>
          </cell>
          <cell r="B41" t="str">
            <v>蛍光分光</v>
          </cell>
          <cell r="C41" t="str">
            <v>Flourescence Spectroscopy</v>
          </cell>
          <cell r="D41"/>
          <cell r="E41"/>
          <cell r="F41" t="str">
            <v>https://matvoc.nims.go.jp/entity/Q2147</v>
          </cell>
          <cell r="G41" t="str">
            <v>2022-07-11 04:36:42.734137+00</v>
          </cell>
        </row>
        <row r="42">
          <cell r="A42" t="str">
            <v>345bc288-717d-64eb-8219-6d91f7d9807e</v>
          </cell>
          <cell r="B42" t="str">
            <v>誘導結合プラズマ発光分光分析計</v>
          </cell>
          <cell r="C42" t="str">
            <v>Inductively Coupled Plasma Atomic Emission Spectroscopy</v>
          </cell>
          <cell r="D42"/>
          <cell r="E42"/>
          <cell r="F42" t="str">
            <v>https://matvoc.nims.go.jp/entity/Q2148</v>
          </cell>
          <cell r="G42" t="str">
            <v>2022-07-11 04:36:42.734137+00</v>
          </cell>
        </row>
        <row r="43">
          <cell r="A43" t="str">
            <v>1945b49e-f335-db9c-23f7-6907e2098512</v>
          </cell>
          <cell r="B43" t="str">
            <v>X線蛍光分光分析</v>
          </cell>
          <cell r="C43" t="str">
            <v>X-Ray Flourescence Spectroscopy</v>
          </cell>
          <cell r="D43"/>
          <cell r="E43"/>
          <cell r="F43" t="str">
            <v>https://matvoc.nims.go.jp/entity/Q2149</v>
          </cell>
          <cell r="G43" t="str">
            <v>2022-07-11 04:36:42.734137+00</v>
          </cell>
        </row>
        <row r="44">
          <cell r="A44" t="str">
            <v>518f5c41-a04f-2aeb-adf2-8a18f58bd2a0</v>
          </cell>
          <cell r="B44" t="str">
            <v>ラマン分光</v>
          </cell>
          <cell r="C44" t="str">
            <v xml:space="preserve">Raman Spectroscopy </v>
          </cell>
          <cell r="D44"/>
          <cell r="E44"/>
          <cell r="F44" t="str">
            <v>https://matvoc.nims.go.jp/entity/Q2150</v>
          </cell>
          <cell r="G44" t="str">
            <v>2022-07-11 04:36:42.734137+00</v>
          </cell>
        </row>
        <row r="45">
          <cell r="A45" t="str">
            <v>4e28347c-896b-aa1e-4cf7-63efe2fa6029</v>
          </cell>
          <cell r="B45" t="str">
            <v>円二色性分光</v>
          </cell>
          <cell r="C45" t="str">
            <v>Circular Dichroism</v>
          </cell>
          <cell r="D45"/>
          <cell r="E45"/>
          <cell r="F45" t="str">
            <v>https://matvoc.nims.go.jp/entity/Q2151</v>
          </cell>
          <cell r="G45" t="str">
            <v>2022-07-11 04:36:42.734137+00</v>
          </cell>
        </row>
        <row r="46">
          <cell r="A46" t="str">
            <v>ebe86ea4-de1c-521e-31e9-3d4e65949a8c</v>
          </cell>
          <cell r="B46" t="str">
            <v>X線吸収分光</v>
          </cell>
          <cell r="C46" t="str">
            <v xml:space="preserve">X-Ray Absorption Spectroscopy </v>
          </cell>
          <cell r="D46"/>
          <cell r="E46"/>
          <cell r="F46" t="str">
            <v>https://matvoc.nims.go.jp/entity/Q2152</v>
          </cell>
          <cell r="G46" t="str">
            <v>2022-07-11 04:36:42.734137+00</v>
          </cell>
        </row>
        <row r="47">
          <cell r="A47" t="str">
            <v>11d8693b-b689-60ea-048e-9424d9aae2b4</v>
          </cell>
          <cell r="B47" t="str">
            <v>X線発光分光</v>
          </cell>
          <cell r="C47" t="str">
            <v xml:space="preserve">X-Ray Emission Spectroscopy </v>
          </cell>
          <cell r="D47"/>
          <cell r="E47"/>
          <cell r="F47" t="str">
            <v>https://matvoc.nims.go.jp/entity/Q2153</v>
          </cell>
          <cell r="G47" t="str">
            <v>2022-07-11 04:36:42.734137+00</v>
          </cell>
        </row>
        <row r="48">
          <cell r="A48" t="str">
            <v>e9a6df00-6c58-9c03-1ca2-1947701c1464</v>
          </cell>
          <cell r="B48" t="str">
            <v>X線光電子分光</v>
          </cell>
          <cell r="C48" t="str">
            <v>X-Ray Photoelectron  Spectroscopy</v>
          </cell>
          <cell r="D48"/>
          <cell r="E48"/>
          <cell r="F48" t="str">
            <v>https://matvoc.nims.go.jp/entity/Q2154</v>
          </cell>
          <cell r="G48" t="str">
            <v>2022-07-11 04:36:42.734137+00</v>
          </cell>
        </row>
        <row r="49">
          <cell r="A49" t="str">
            <v>43c0ebe4-0942-5198-d390-ec2ef9cee594</v>
          </cell>
          <cell r="B49" t="str">
            <v>オージェ電子分光</v>
          </cell>
          <cell r="C49" t="str">
            <v>Auger Electron  Spectroscopy</v>
          </cell>
          <cell r="D49"/>
          <cell r="E49"/>
          <cell r="F49" t="str">
            <v>https://matvoc.nims.go.jp/entity/Q2155</v>
          </cell>
          <cell r="G49" t="str">
            <v>2022-07-11 04:36:42.734137+00</v>
          </cell>
        </row>
        <row r="50">
          <cell r="A50" t="str">
            <v>630c766d-e6e6-4b8d-6afd-586a8d1c2d5a</v>
          </cell>
          <cell r="B50" t="str">
            <v>光電子分光</v>
          </cell>
          <cell r="C50" t="str">
            <v>Photoemission Electron  Spectroscopy</v>
          </cell>
          <cell r="D50"/>
          <cell r="E50"/>
          <cell r="F50" t="str">
            <v>https://matvoc.nims.go.jp/entity/Q2156</v>
          </cell>
          <cell r="G50" t="str">
            <v>2022-07-11 04:36:42.734137+00</v>
          </cell>
        </row>
        <row r="51">
          <cell r="A51" t="str">
            <v>96880150-009f-73bc-0234-d249ec2d901c</v>
          </cell>
          <cell r="B51" t="str">
            <v>走査型X線顕微鏡</v>
          </cell>
          <cell r="C51" t="str">
            <v>Scanning X-Ray Microscope</v>
          </cell>
          <cell r="D51"/>
          <cell r="E51"/>
          <cell r="F51" t="str">
            <v>https://matvoc.nims.go.jp/entity/Q2157</v>
          </cell>
          <cell r="G51" t="str">
            <v>2022-07-11 04:36:42.734137+00</v>
          </cell>
        </row>
        <row r="52">
          <cell r="A52" t="str">
            <v>2deb6563-25c6-09f9-502b-ff52969f0cfb</v>
          </cell>
          <cell r="B52" t="str">
            <v>放射光</v>
          </cell>
          <cell r="C52" t="str">
            <v>Synchrotron Radiation</v>
          </cell>
          <cell r="D52"/>
          <cell r="E52"/>
          <cell r="F52" t="str">
            <v>https://matvoc.nims.go.jp/entity/Q2072</v>
          </cell>
          <cell r="G52" t="str">
            <v>2022-07-11 04:36:42.734137+00</v>
          </cell>
        </row>
        <row r="53">
          <cell r="A53" t="str">
            <v>dc19e030-501b-0e58-ee46-8c71ecad0d03</v>
          </cell>
          <cell r="B53" t="str">
            <v>硬X線光電子分光法</v>
          </cell>
          <cell r="C53" t="str">
            <v>HardX-ray Photoelectron Spectroscopy</v>
          </cell>
          <cell r="D53"/>
          <cell r="E53"/>
          <cell r="F53" t="str">
            <v>https://matvoc.nims.go.jp/entity/Q2158</v>
          </cell>
          <cell r="G53" t="str">
            <v>2022-07-11 04:36:42.734137+00</v>
          </cell>
        </row>
        <row r="54">
          <cell r="A54" t="str">
            <v>aedb7f73-6b6c-a8da-db2a-86dcc260c152</v>
          </cell>
          <cell r="B54" t="str">
            <v>装置・広域X線吸収微細構造</v>
          </cell>
          <cell r="C54" t="str">
            <v>Extended X-ray Absorption Fine Structure</v>
          </cell>
          <cell r="D54"/>
          <cell r="E54"/>
          <cell r="F54" t="str">
            <v>https://matvoc.nims.go.jp/entity/Q2159</v>
          </cell>
          <cell r="G54" t="str">
            <v>2022-07-11 04:36:42.734137+00</v>
          </cell>
        </row>
        <row r="55">
          <cell r="A55" t="str">
            <v>34d49688-f97b-ddeb-422a-3ad4643524ea</v>
          </cell>
          <cell r="B55" t="str">
            <v>X線吸収端近傍構造</v>
          </cell>
          <cell r="C55" t="str">
            <v>X-ray Absorption Near Edge Structure</v>
          </cell>
          <cell r="D55"/>
          <cell r="E55"/>
          <cell r="F55" t="str">
            <v>https://matvoc.nims.go.jp/entity/Q2160</v>
          </cell>
          <cell r="G55" t="str">
            <v>2022-07-11 04:36:42.734137+00</v>
          </cell>
        </row>
        <row r="56">
          <cell r="A56" t="str">
            <v>09f70b65-778d-c5b2-efc4-f81ff4446a69</v>
          </cell>
          <cell r="B56" t="str">
            <v>X線回折装置(放射光)</v>
          </cell>
          <cell r="C56" t="str">
            <v>X-ray Diffraction-Synchrotron Radiation</v>
          </cell>
          <cell r="D56"/>
          <cell r="E56"/>
          <cell r="F56" t="str">
            <v>https://matvoc.nims.go.jp/entity/Q2161</v>
          </cell>
          <cell r="G56" t="str">
            <v>2022-07-11 04:36:42.734137+00</v>
          </cell>
        </row>
        <row r="57">
          <cell r="A57" t="str">
            <v>ce2101b1-1ab5-68bf-e2b5-8c1c74d43703</v>
          </cell>
          <cell r="B57" t="str">
            <v>質量分析</v>
          </cell>
          <cell r="C57" t="str">
            <v>Mass Spectrometer</v>
          </cell>
          <cell r="D57"/>
          <cell r="E57"/>
          <cell r="F57" t="str">
            <v>https://matvoc.nims.go.jp/entity/Q2073</v>
          </cell>
          <cell r="G57" t="str">
            <v>2022-07-11 04:36:42.734137+00</v>
          </cell>
        </row>
        <row r="58">
          <cell r="A58" t="str">
            <v>c2d31344-4058-283e-1836-7cc6c43adc32</v>
          </cell>
          <cell r="B58" t="str">
            <v>二重収束質量分析　</v>
          </cell>
          <cell r="C58" t="str">
            <v>Double-Focusing Mass Spectrometer</v>
          </cell>
          <cell r="D58"/>
          <cell r="E58"/>
          <cell r="F58" t="str">
            <v>https://matvoc.nims.go.jp/entity/Q2162</v>
          </cell>
          <cell r="G58" t="str">
            <v>2022-07-11 04:36:42.734137+00</v>
          </cell>
        </row>
        <row r="59">
          <cell r="A59" t="str">
            <v>d0fe9e27-b791-7f92-c555-571e8d5bd634</v>
          </cell>
          <cell r="B59" t="str">
            <v>四重極質量分析　</v>
          </cell>
          <cell r="C59" t="str">
            <v>Quadrupole Mass Analyzer; Quadrupole Mass Spectrometer</v>
          </cell>
          <cell r="D59"/>
          <cell r="E59"/>
          <cell r="F59" t="str">
            <v>https://matvoc.nims.go.jp/entity/Q2163</v>
          </cell>
          <cell r="G59" t="str">
            <v>2022-07-11 04:36:42.734137+00</v>
          </cell>
        </row>
        <row r="60">
          <cell r="A60" t="str">
            <v>26a161bf-d73a-f7cc-43ab-990c6a24b509</v>
          </cell>
          <cell r="B60" t="str">
            <v>飛行時間質量分析　</v>
          </cell>
          <cell r="C60" t="str">
            <v>Time-Of-Flight Mass Spectrometer</v>
          </cell>
          <cell r="D60"/>
          <cell r="E60"/>
          <cell r="F60" t="str">
            <v>https://matvoc.nims.go.jp/entity/Q2164</v>
          </cell>
          <cell r="G60" t="str">
            <v>2022-07-11 04:36:42.734137+00</v>
          </cell>
        </row>
        <row r="61">
          <cell r="A61" t="str">
            <v>65c88d6e-8d21-1c2d-eb90-0b702a886310</v>
          </cell>
          <cell r="B61" t="str">
            <v>イオントラップ質量分析　</v>
          </cell>
          <cell r="C61" t="str">
            <v>Ion Trap Mass Spectrometer</v>
          </cell>
          <cell r="D61"/>
          <cell r="E61"/>
          <cell r="F61" t="str">
            <v>https://matvoc.nims.go.jp/entity/Q2165</v>
          </cell>
          <cell r="G61" t="str">
            <v>2022-07-11 04:36:42.734137+00</v>
          </cell>
        </row>
        <row r="62">
          <cell r="A62" t="str">
            <v>94516365-6ff5-addb-4758-dbcaafb57e2c</v>
          </cell>
          <cell r="B62" t="str">
            <v>フーリエ変換イオンサイクロトロン共鳴質量分析　</v>
          </cell>
          <cell r="C62" t="str">
            <v>Fourier Transfom Ion Cyclotron Resonance Mass Spectrometer</v>
          </cell>
          <cell r="D62"/>
          <cell r="E62"/>
          <cell r="F62" t="str">
            <v>https://matvoc.nims.go.jp/entity/Q2166</v>
          </cell>
          <cell r="G62" t="str">
            <v>2022-07-11 04:36:42.734137+00</v>
          </cell>
        </row>
        <row r="63">
          <cell r="A63" t="str">
            <v>a8be5387-4b9f-5249-525c-a80cedd6469f</v>
          </cell>
          <cell r="B63" t="str">
            <v>飛行時間二次イオン質量分析　</v>
          </cell>
          <cell r="C63" t="str">
            <v>Time-Of-Flight Secondary Ion Mass Spectrometry</v>
          </cell>
          <cell r="D63"/>
          <cell r="E63"/>
          <cell r="F63" t="str">
            <v>https://matvoc.nims.go.jp/entity/Q2167</v>
          </cell>
          <cell r="G63" t="str">
            <v>2022-07-11 04:36:42.734137+00</v>
          </cell>
        </row>
        <row r="64">
          <cell r="A64" t="str">
            <v>f96f9f50-ea2d-4442-23ff-d4ab8b04f49e</v>
          </cell>
          <cell r="B64" t="str">
            <v>誘導結合プラズマ質量分析　</v>
          </cell>
          <cell r="C64" t="str">
            <v>Inductively Coupled Plasma Mass Spectrometry</v>
          </cell>
          <cell r="D64"/>
          <cell r="E64"/>
          <cell r="F64" t="str">
            <v>https://matvoc.nims.go.jp/entity/Q2168</v>
          </cell>
          <cell r="G64" t="str">
            <v>2022-07-11 04:36:42.734137+00</v>
          </cell>
        </row>
        <row r="65">
          <cell r="A65" t="str">
            <v>cac4338b-b084-2347-7df0-2f2a0dfd4e71</v>
          </cell>
          <cell r="B65" t="str">
            <v>マトリックス支援レーザー脱離イオン化質量分析</v>
          </cell>
          <cell r="C65" t="str">
            <v>Maldi-Tof Mass Spectrometer</v>
          </cell>
          <cell r="D65"/>
          <cell r="E65"/>
          <cell r="F65" t="str">
            <v>https://matvoc.nims.go.jp/entity/Q2169</v>
          </cell>
          <cell r="G65" t="str">
            <v>2022-07-11 04:36:42.734137+00</v>
          </cell>
        </row>
        <row r="66">
          <cell r="A66" t="str">
            <v>cf32eec6-fc80-ed17-0075-0b131de1a106</v>
          </cell>
          <cell r="B66" t="str">
            <v>二次イオン質量分析</v>
          </cell>
          <cell r="C66" t="str">
            <v>Secondary Ion Mass Spectrometer</v>
          </cell>
          <cell r="D66"/>
          <cell r="E66"/>
          <cell r="F66" t="str">
            <v>https://matvoc.nims.go.jp/entity/Q2170</v>
          </cell>
          <cell r="G66" t="str">
            <v>2022-07-11 04:36:42.734137+00</v>
          </cell>
        </row>
        <row r="67">
          <cell r="A67" t="str">
            <v>522a888f-49a3-994b-f15d-c5e32d9a87ec</v>
          </cell>
          <cell r="B67" t="str">
            <v>直接イオン化質量分析</v>
          </cell>
          <cell r="C67" t="str">
            <v>Direct Analysis In Real Time Mass Spectrometer</v>
          </cell>
          <cell r="D67"/>
          <cell r="E67"/>
          <cell r="F67" t="str">
            <v>https://matvoc.nims.go.jp/entity/Q2171</v>
          </cell>
          <cell r="G67" t="str">
            <v>2022-07-11 04:36:42.734137+00</v>
          </cell>
        </row>
        <row r="68">
          <cell r="A68" t="str">
            <v>2783b277-a2e2-4053-306b-ab5c46d07f64</v>
          </cell>
          <cell r="B68" t="str">
            <v>ガスクロマトグラフ質量分析　</v>
          </cell>
          <cell r="C68" t="str">
            <v xml:space="preserve">Gas Chromatography - Mass Spectorometer </v>
          </cell>
          <cell r="D68"/>
          <cell r="E68"/>
          <cell r="F68" t="str">
            <v>https://matvoc.nims.go.jp/entity/Q2172</v>
          </cell>
          <cell r="G68" t="str">
            <v>2022-07-11 04:36:42.734137+00</v>
          </cell>
        </row>
        <row r="69">
          <cell r="A69" t="str">
            <v>3c727b19-4b2e-d7e3-45c3-a41c6f7ee696</v>
          </cell>
          <cell r="B69" t="str">
            <v>液体クロマトグラフ質量分析　</v>
          </cell>
          <cell r="C69" t="str">
            <v xml:space="preserve">Liquid Chromatography - Mass Spectorometer </v>
          </cell>
          <cell r="D69"/>
          <cell r="E69"/>
          <cell r="F69" t="str">
            <v>https://matvoc.nims.go.jp/entity/Q2173</v>
          </cell>
          <cell r="G69" t="str">
            <v>2022-07-11 04:36:42.734137+00</v>
          </cell>
        </row>
        <row r="70">
          <cell r="A70" t="str">
            <v>0ea8cfd2-8575-3a57-1de7-dff3b783c539</v>
          </cell>
          <cell r="B70" t="str">
            <v>回折・散乱</v>
          </cell>
          <cell r="C70" t="str">
            <v xml:space="preserve">Scattering &amp; Diffraction </v>
          </cell>
          <cell r="D70"/>
          <cell r="E70"/>
          <cell r="F70" t="str">
            <v>https://matvoc.nims.go.jp/entity/Q2074</v>
          </cell>
          <cell r="G70" t="str">
            <v>2022-07-11 04:36:42.734137+00</v>
          </cell>
        </row>
        <row r="71">
          <cell r="A71" t="str">
            <v>eed4afb5-4780-a4a2-b97a-c2135bdfad63</v>
          </cell>
          <cell r="B71" t="str">
            <v>X線回折装置</v>
          </cell>
          <cell r="C71" t="str">
            <v>X-Ray Diffraction</v>
          </cell>
          <cell r="D71"/>
          <cell r="E71"/>
          <cell r="F71" t="str">
            <v>https://matvoc.nims.go.jp/entity/Q2263</v>
          </cell>
          <cell r="G71" t="str">
            <v>2022-07-11 04:36:42.734137+00</v>
          </cell>
        </row>
        <row r="72">
          <cell r="A72" t="str">
            <v>387d91ec-6bf5-07d8-a688-7b3741863fff</v>
          </cell>
          <cell r="B72" t="str">
            <v>単結晶X線回折</v>
          </cell>
          <cell r="C72" t="str">
            <v>Single Crystal X-Ray Diffraction</v>
          </cell>
          <cell r="D72"/>
          <cell r="E72"/>
          <cell r="F72" t="str">
            <v>https://matvoc.nims.go.jp/entity/Q2174</v>
          </cell>
          <cell r="G72" t="str">
            <v>2022-07-11 04:36:42.734137+00</v>
          </cell>
        </row>
        <row r="73">
          <cell r="A73" t="str">
            <v>b99e8b5a-a4be-8c6b-2e79-963ff6d69cf8</v>
          </cell>
          <cell r="B73" t="str">
            <v>中性子回折</v>
          </cell>
          <cell r="C73" t="str">
            <v>Neutron Diffraction</v>
          </cell>
          <cell r="D73"/>
          <cell r="E73"/>
          <cell r="F73" t="str">
            <v>https://matvoc.nims.go.jp/entity/Q2175</v>
          </cell>
          <cell r="G73" t="str">
            <v>2022-07-11 04:36:42.734137+00</v>
          </cell>
        </row>
        <row r="74">
          <cell r="A74" t="str">
            <v>ba0f4495-a44a-f197-00b6-fe7a453f11ef</v>
          </cell>
          <cell r="B74" t="str">
            <v>X線トポグラフィー</v>
          </cell>
          <cell r="C74" t="str">
            <v>X-Ray Topography</v>
          </cell>
          <cell r="D74"/>
          <cell r="E74"/>
          <cell r="F74" t="str">
            <v>https://matvoc.nims.go.jp/entity/Q2176</v>
          </cell>
          <cell r="G74" t="str">
            <v>2022-07-11 04:36:42.734137+00</v>
          </cell>
        </row>
        <row r="75">
          <cell r="A75" t="str">
            <v>9c87dc8d-356e-354e-f95e-b90175cf5331</v>
          </cell>
          <cell r="B75" t="str">
            <v>X線マイクロトモグラフィー</v>
          </cell>
          <cell r="C75" t="str">
            <v>X-Ray Microtomography</v>
          </cell>
          <cell r="D75"/>
          <cell r="E75"/>
          <cell r="F75" t="str">
            <v>https://matvoc.nims.go.jp/entity/Q2177</v>
          </cell>
          <cell r="G75" t="str">
            <v>2022-07-11 04:36:42.734137+00</v>
          </cell>
        </row>
        <row r="76">
          <cell r="A76" t="str">
            <v>22135010-ea10-7975-4342-e9d986d90026</v>
          </cell>
          <cell r="B76" t="str">
            <v>ラザフォード後方散乱</v>
          </cell>
          <cell r="C76" t="str">
            <v>Rutherford Backscattering Spectrometry</v>
          </cell>
          <cell r="D76"/>
          <cell r="E76"/>
          <cell r="F76" t="str">
            <v>https://matvoc.nims.go.jp/entity/Q2178</v>
          </cell>
          <cell r="G76" t="str">
            <v>2022-07-11 04:36:42.734137+00</v>
          </cell>
        </row>
        <row r="77">
          <cell r="A77" t="str">
            <v>8a92e317-dbbd-f9f8-c6bf-1ee6979ed197</v>
          </cell>
          <cell r="B77" t="str">
            <v>電子回折</v>
          </cell>
          <cell r="C77" t="str">
            <v>Electron Diffraction</v>
          </cell>
          <cell r="D77"/>
          <cell r="E77"/>
          <cell r="F77" t="str">
            <v>https://matvoc.nims.go.jp/entity/Q2179</v>
          </cell>
          <cell r="G77" t="str">
            <v>2022-07-11 04:36:42.734137+00</v>
          </cell>
        </row>
        <row r="78">
          <cell r="A78" t="str">
            <v>b93499a7-88e3-c519-1cf1-c56343d946c6</v>
          </cell>
          <cell r="B78" t="str">
            <v>磁気特性</v>
          </cell>
          <cell r="C78" t="str">
            <v>Magnetic Characteristic</v>
          </cell>
          <cell r="D78"/>
          <cell r="E78"/>
          <cell r="F78" t="str">
            <v>https://matvoc.nims.go.jp/entity/Q2075</v>
          </cell>
          <cell r="G78" t="str">
            <v>2022-07-11 04:36:42.734137+00</v>
          </cell>
        </row>
        <row r="79">
          <cell r="A79" t="str">
            <v>f842bcb7-d862-0176-4779-ce50cecdce28</v>
          </cell>
          <cell r="B79" t="str">
            <v>磁気特性測定システム</v>
          </cell>
          <cell r="C79" t="str">
            <v>Magnetic Property Measurement System</v>
          </cell>
          <cell r="D79"/>
          <cell r="E79"/>
          <cell r="F79" t="str">
            <v>https://matvoc.nims.go.jp/entity/Q2180</v>
          </cell>
          <cell r="G79" t="str">
            <v>2022-07-11 04:36:42.734137+00</v>
          </cell>
        </row>
        <row r="80">
          <cell r="A80" t="str">
            <v>ebb35844-3fe5-b4e1-37b0-a728e1e4c56b</v>
          </cell>
          <cell r="B80" t="str">
            <v>物理特性測定装置</v>
          </cell>
          <cell r="C80" t="str">
            <v>Physical Property Measurement System</v>
          </cell>
          <cell r="D80"/>
          <cell r="E80"/>
          <cell r="F80" t="str">
            <v>https://matvoc.nims.go.jp/entity/Q2181</v>
          </cell>
          <cell r="G80" t="str">
            <v>2022-07-11 04:36:42.734137+00</v>
          </cell>
        </row>
        <row r="81">
          <cell r="A81" t="str">
            <v>e0ba0414-6e5c-0b09-cf71-dcef51e0ae2d</v>
          </cell>
          <cell r="B81" t="str">
            <v>振動試料型磁束計</v>
          </cell>
          <cell r="C81" t="str">
            <v>Vibrating Sample Magnetometer</v>
          </cell>
          <cell r="D81"/>
          <cell r="E81"/>
          <cell r="F81" t="str">
            <v>https://matvoc.nims.go.jp/entity/Q2182</v>
          </cell>
          <cell r="G81" t="str">
            <v>2022-07-11 04:36:42.734137+00</v>
          </cell>
        </row>
        <row r="82">
          <cell r="A82" t="str">
            <v>7cb1e759-553f-0877-e14e-19f6bf968bb0</v>
          </cell>
          <cell r="B82" t="str">
            <v>バイオ装置</v>
          </cell>
          <cell r="C82" t="str">
            <v>Biological</v>
          </cell>
          <cell r="D82"/>
          <cell r="E82"/>
          <cell r="F82" t="str">
            <v>https://matvoc.nims.go.jp/entity/Q2076</v>
          </cell>
          <cell r="G82" t="str">
            <v>2022-07-11 04:36:42.734137+00</v>
          </cell>
        </row>
        <row r="83">
          <cell r="A83" t="str">
            <v>92f858fb-2cc4-769b-c70e-3cf2932d471f</v>
          </cell>
          <cell r="B83" t="str">
            <v>リアルタイムPCR装置</v>
          </cell>
          <cell r="C83" t="str">
            <v>Real-Time PCR</v>
          </cell>
          <cell r="D83"/>
          <cell r="E83"/>
          <cell r="F83" t="str">
            <v>https://matvoc.nims.go.jp/entity/Q2183</v>
          </cell>
          <cell r="G83" t="str">
            <v>2022-07-11 04:36:42.734137+00</v>
          </cell>
        </row>
        <row r="84">
          <cell r="A84" t="str">
            <v>66afb0dd-c2ef-d420-134b-28044b99140f</v>
          </cell>
          <cell r="B84" t="str">
            <v>PCR装置</v>
          </cell>
          <cell r="C84" t="str">
            <v>PCR</v>
          </cell>
          <cell r="D84"/>
          <cell r="E84"/>
          <cell r="F84" t="str">
            <v>https://matvoc.nims.go.jp/entity/Q2184</v>
          </cell>
          <cell r="G84" t="str">
            <v>2022-07-11 04:36:42.734137+00</v>
          </cell>
        </row>
        <row r="85">
          <cell r="A85" t="str">
            <v>4722490b-fa74-6d8a-d0a7-d41d16978e1f</v>
          </cell>
          <cell r="B85" t="str">
            <v>表面プラズモン共鳴装置</v>
          </cell>
          <cell r="C85" t="str">
            <v>Surface Plasmon Resonance (SPR)</v>
          </cell>
          <cell r="D85"/>
          <cell r="E85"/>
          <cell r="F85" t="str">
            <v>https://matvoc.nims.go.jp/entity/Q2185</v>
          </cell>
          <cell r="G85" t="str">
            <v>2022-07-11 04:36:42.734137+00</v>
          </cell>
        </row>
        <row r="86">
          <cell r="A86" t="str">
            <v>a15f8bd4-abe0-7e09-14eb-6a6ee6e89053</v>
          </cell>
          <cell r="B86" t="str">
            <v>プレートリーダー</v>
          </cell>
          <cell r="C86" t="str">
            <v>Plate Reader</v>
          </cell>
          <cell r="D86"/>
          <cell r="E86"/>
          <cell r="F86" t="str">
            <v>https://matvoc.nims.go.jp/entity/Q2186</v>
          </cell>
          <cell r="G86" t="str">
            <v>2022-07-11 04:36:42.734137+00</v>
          </cell>
        </row>
        <row r="87">
          <cell r="A87" t="str">
            <v>5455ac92-6dd7-74b7-7433-3f06a4aeac1e</v>
          </cell>
          <cell r="B87" t="str">
            <v>レーザースキャナー</v>
          </cell>
          <cell r="C87" t="str">
            <v>Laser Scanner</v>
          </cell>
          <cell r="D87"/>
          <cell r="E87"/>
          <cell r="F87" t="str">
            <v>https://matvoc.nims.go.jp/entity/Q2187</v>
          </cell>
          <cell r="G87" t="str">
            <v>2022-07-11 04:36:42.734137+00</v>
          </cell>
        </row>
        <row r="88">
          <cell r="A88" t="str">
            <v>3af82f29-b662-7a07-b753-83a033c828b1</v>
          </cell>
          <cell r="B88" t="str">
            <v>フローサイトメトリー</v>
          </cell>
          <cell r="C88" t="str">
            <v>Flow Cytometry</v>
          </cell>
          <cell r="D88"/>
          <cell r="E88"/>
          <cell r="F88" t="str">
            <v>https://matvoc.nims.go.jp/entity/Q2188</v>
          </cell>
          <cell r="G88" t="str">
            <v>2022-07-11 04:36:42.734137+00</v>
          </cell>
        </row>
        <row r="89">
          <cell r="A89" t="str">
            <v>659e8be1-701b-413c-8eb3-3988f050cddb</v>
          </cell>
          <cell r="B89" t="str">
            <v>セルソーター</v>
          </cell>
          <cell r="C89" t="str">
            <v>Cell Sorter</v>
          </cell>
          <cell r="D89"/>
          <cell r="E89"/>
          <cell r="F89" t="str">
            <v>https://matvoc.nims.go.jp/entity/Q2189</v>
          </cell>
          <cell r="G89" t="str">
            <v>2022-07-11 04:36:42.734137+00</v>
          </cell>
        </row>
        <row r="90">
          <cell r="A90" t="str">
            <v>f2a18d7c-65ff-67c5-982e-3413882e7db8</v>
          </cell>
          <cell r="B90" t="str">
            <v>電気泳動装置</v>
          </cell>
          <cell r="C90" t="str">
            <v>Electrophoresis</v>
          </cell>
          <cell r="D90"/>
          <cell r="E90"/>
          <cell r="F90" t="str">
            <v>https://matvoc.nims.go.jp/entity/Q2190</v>
          </cell>
          <cell r="G90" t="str">
            <v>2022-07-11 04:36:42.734137+00</v>
          </cell>
        </row>
        <row r="91">
          <cell r="A91" t="str">
            <v>a13bc408-1ab5-507a-aa32-4fd856823475</v>
          </cell>
          <cell r="B91" t="str">
            <v>ゲルイメージング装置</v>
          </cell>
          <cell r="C91" t="str">
            <v>Gel Imaging Device</v>
          </cell>
          <cell r="D91"/>
          <cell r="E91"/>
          <cell r="F91" t="str">
            <v>https://matvoc.nims.go.jp/entity/Q2191</v>
          </cell>
          <cell r="G91" t="str">
            <v>2022-07-11 04:36:42.734137+00</v>
          </cell>
        </row>
        <row r="92">
          <cell r="A92" t="str">
            <v>ff8d965d-2371-fc93-02e7-d9e5c665aabd</v>
          </cell>
          <cell r="B92" t="str">
            <v>レーザーマイクロダイセクション</v>
          </cell>
          <cell r="C92" t="str">
            <v>Laser Microdissection (LMD)</v>
          </cell>
          <cell r="D92"/>
          <cell r="E92"/>
          <cell r="F92" t="str">
            <v>https://matvoc.nims.go.jp/entity/Q2192</v>
          </cell>
          <cell r="G92" t="str">
            <v>2022-07-11 04:36:42.734137+00</v>
          </cell>
        </row>
        <row r="93">
          <cell r="A93" t="str">
            <v>ed43d7c0-3e8f-d1bb-410c-86fc8658ad60</v>
          </cell>
          <cell r="B93" t="str">
            <v>DNAシーケンサー</v>
          </cell>
          <cell r="C93" t="str">
            <v>DNA Sequencer</v>
          </cell>
          <cell r="D93"/>
          <cell r="E93"/>
          <cell r="F93" t="str">
            <v>https://matvoc.nims.go.jp/entity/Q2193</v>
          </cell>
          <cell r="G93" t="str">
            <v>2022-07-11 04:36:42.734137+00</v>
          </cell>
        </row>
        <row r="94">
          <cell r="A94" t="str">
            <v>8c184331-da7c-9487-389f-3f1e00712517</v>
          </cell>
          <cell r="B94" t="str">
            <v>その他分析装置</v>
          </cell>
          <cell r="C94" t="str">
            <v>Analysis</v>
          </cell>
          <cell r="D94"/>
          <cell r="E94"/>
          <cell r="F94" t="str">
            <v>https://matvoc.nims.go.jp/entity/Q2077</v>
          </cell>
          <cell r="G94" t="str">
            <v>2022-07-11 04:36:42.734137+00</v>
          </cell>
        </row>
        <row r="95">
          <cell r="A95" t="str">
            <v>0f3f95ea-7ec5-4bbc-de53-5229680baefc</v>
          </cell>
          <cell r="B95" t="str">
            <v>示差走査熱量分析</v>
          </cell>
          <cell r="C95" t="str">
            <v>Differential Scanning Calorimetry</v>
          </cell>
          <cell r="D95"/>
          <cell r="E95"/>
          <cell r="F95" t="str">
            <v>https://matvoc.nims.go.jp/entity/Q2194</v>
          </cell>
          <cell r="G95" t="str">
            <v>2022-07-11 04:36:42.734137+00</v>
          </cell>
        </row>
        <row r="96">
          <cell r="A96" t="str">
            <v>0aadfff2-37de-411f-883a-38b62b2abbce</v>
          </cell>
          <cell r="B96" t="str">
            <v>化学組成</v>
          </cell>
          <cell r="C96" t="str">
            <v>Chemical composition</v>
          </cell>
          <cell r="D96"/>
          <cell r="E96"/>
          <cell r="F96" t="str">
            <v>NULL</v>
          </cell>
          <cell r="G96" t="str">
            <v>2022-10-11 06:12:34.454294+00</v>
          </cell>
        </row>
        <row r="97">
          <cell r="A97" t="str">
            <v>b2c7f83b-2d3e-b4fa-7713-c7d00be03694</v>
          </cell>
          <cell r="B97" t="str">
            <v>熱重量分析</v>
          </cell>
          <cell r="C97" t="str">
            <v>Thermal Gravimetric Analysis</v>
          </cell>
          <cell r="D97"/>
          <cell r="E97"/>
          <cell r="F97" t="str">
            <v>https://matvoc.nims.go.jp/entity/Q2195</v>
          </cell>
          <cell r="G97" t="str">
            <v>2022-07-11 04:36:42.734137+00</v>
          </cell>
        </row>
        <row r="98">
          <cell r="A98" t="str">
            <v>ef4d131a-caee-b971-a9de-8581650f1ebe</v>
          </cell>
          <cell r="B98" t="str">
            <v>示差熱・熱重量同時測定</v>
          </cell>
          <cell r="C98" t="str">
            <v>Thermal Gravimetric Differential Scanning Calorimetry</v>
          </cell>
          <cell r="D98"/>
          <cell r="E98"/>
          <cell r="F98" t="str">
            <v>https://matvoc.nims.go.jp/entity/Q2196</v>
          </cell>
          <cell r="G98" t="str">
            <v>2022-07-11 04:36:42.734137+00</v>
          </cell>
        </row>
        <row r="99">
          <cell r="A99" t="str">
            <v>88271e6e-7f12-0624-5728-93c4141649f3</v>
          </cell>
          <cell r="B99" t="str">
            <v>熱機械分析</v>
          </cell>
          <cell r="C99" t="str">
            <v>Thermomechanical Analyzer</v>
          </cell>
          <cell r="D99"/>
          <cell r="E99"/>
          <cell r="F99" t="str">
            <v>https://matvoc.nims.go.jp/entity/Q2197</v>
          </cell>
          <cell r="G99" t="str">
            <v>2022-07-11 04:36:42.734137+00</v>
          </cell>
        </row>
        <row r="100">
          <cell r="A100" t="str">
            <v>c809cf3c-c285-d2f7-a465-00e1db62c842</v>
          </cell>
          <cell r="B100" t="str">
            <v>粘弾性測定</v>
          </cell>
          <cell r="C100" t="str">
            <v>Viscoelasticity</v>
          </cell>
          <cell r="D100"/>
          <cell r="E100"/>
          <cell r="F100" t="str">
            <v>https://matvoc.nims.go.jp/entity/Q2198</v>
          </cell>
          <cell r="G100" t="str">
            <v>2022-07-11 04:36:42.734137+00</v>
          </cell>
        </row>
        <row r="101">
          <cell r="A101" t="str">
            <v>526fe0cb-d32c-152a-aa90-c02125fceec6</v>
          </cell>
          <cell r="B101" t="str">
            <v>段差計</v>
          </cell>
          <cell r="C101" t="str">
            <v>Profiler</v>
          </cell>
          <cell r="D101"/>
          <cell r="E101"/>
          <cell r="F101" t="str">
            <v>https://matvoc.nims.go.jp/entity/Q2199</v>
          </cell>
          <cell r="G101" t="str">
            <v>2022-07-11 04:36:42.734137+00</v>
          </cell>
        </row>
        <row r="102">
          <cell r="A102" t="str">
            <v>3cc18fdb-6113-bfac-9d4b-95bf2a2a1f0f</v>
          </cell>
          <cell r="B102" t="str">
            <v>膜厚測定</v>
          </cell>
          <cell r="C102" t="str">
            <v>Film Thickness Measurement</v>
          </cell>
          <cell r="D102"/>
          <cell r="E102"/>
          <cell r="F102" t="str">
            <v>https://matvoc.nims.go.jp/entity/Q2081</v>
          </cell>
          <cell r="G102" t="str">
            <v>2022-07-11 04:36:42.734137+00</v>
          </cell>
        </row>
        <row r="103">
          <cell r="A103" t="str">
            <v>8a9798a6-92d4-4eb5-c39d-f5e450d0fe4d</v>
          </cell>
          <cell r="B103" t="str">
            <v>エリプソメーター</v>
          </cell>
          <cell r="C103" t="str">
            <v>Ellipsometry</v>
          </cell>
          <cell r="D103"/>
          <cell r="E103"/>
          <cell r="F103" t="str">
            <v>https://matvoc.nims.go.jp/entity/Q2201</v>
          </cell>
          <cell r="G103" t="str">
            <v>2022-07-11 04:36:42.734137+00</v>
          </cell>
        </row>
        <row r="104">
          <cell r="A104" t="str">
            <v>227dc833-c1b7-eb0f-cc1a-00800ceeeb3d</v>
          </cell>
          <cell r="B104" t="str">
            <v>接触角計</v>
          </cell>
          <cell r="C104" t="str">
            <v xml:space="preserve">Contact Angle Meter </v>
          </cell>
          <cell r="D104"/>
          <cell r="E104"/>
          <cell r="F104" t="str">
            <v>https://matvoc.nims.go.jp/entity/Q2202</v>
          </cell>
          <cell r="G104" t="str">
            <v>2022-07-11 04:36:42.734137+00</v>
          </cell>
        </row>
        <row r="105">
          <cell r="A105" t="str">
            <v>6ddfae24-6434-d553-c04c-0829998bd1f8</v>
          </cell>
          <cell r="B105" t="str">
            <v>ゼータ電位</v>
          </cell>
          <cell r="C105" t="str">
            <v>Zeta Potential</v>
          </cell>
          <cell r="D105"/>
          <cell r="E105"/>
          <cell r="F105" t="str">
            <v>https://matvoc.nims.go.jp/entity/Q2203</v>
          </cell>
          <cell r="G105" t="str">
            <v>2022-07-11 04:36:42.734137+00</v>
          </cell>
        </row>
        <row r="106">
          <cell r="A106" t="str">
            <v>c148da80-56ae-b4c5-34d0-6316a08e25e2</v>
          </cell>
          <cell r="B106" t="str">
            <v>粒度分布測定（動的光散乱）</v>
          </cell>
          <cell r="C106" t="str">
            <v xml:space="preserve">Dynamic Light Scattering </v>
          </cell>
          <cell r="D106"/>
          <cell r="E106"/>
          <cell r="F106" t="str">
            <v>https://matvoc.nims.go.jp/entity/Q2204</v>
          </cell>
          <cell r="G106" t="str">
            <v>2022-07-11 04:36:42.734137+00</v>
          </cell>
        </row>
        <row r="107">
          <cell r="A107" t="str">
            <v>0245bde7-403f-2a17-4fb8-a950ac42a2a6</v>
          </cell>
          <cell r="B107" t="str">
            <v>粒度分布測定（静的光散乱）</v>
          </cell>
          <cell r="C107" t="str">
            <v xml:space="preserve">Static Light Scattering </v>
          </cell>
          <cell r="D107"/>
          <cell r="E107"/>
          <cell r="F107" t="str">
            <v>https://matvoc.nims.go.jp/entity/Q2205</v>
          </cell>
          <cell r="G107" t="str">
            <v>2022-07-11 04:36:42.734137+00</v>
          </cell>
        </row>
        <row r="108">
          <cell r="A108" t="str">
            <v>bf8a0661-6c3f-3d1d-1e99-121c54031f78</v>
          </cell>
          <cell r="B108" t="str">
            <v>蒸気圧式絶対分子量測定</v>
          </cell>
          <cell r="C108" t="str">
            <v>Vapor Pressure Osmometer</v>
          </cell>
          <cell r="D108"/>
          <cell r="E108"/>
          <cell r="F108" t="str">
            <v>https://matvoc.nims.go.jp/entity/Q2206</v>
          </cell>
          <cell r="G108" t="str">
            <v>2022-07-11 04:36:42.734137+00</v>
          </cell>
        </row>
        <row r="109">
          <cell r="A109" t="str">
            <v>7d1c841a-5fb3-ad87-1f64-d3f1f1a5c518</v>
          </cell>
          <cell r="B109" t="str">
            <v>電子物性評価</v>
          </cell>
          <cell r="C109" t="str">
            <v>Electronic Property</v>
          </cell>
          <cell r="D109"/>
          <cell r="E109"/>
          <cell r="F109" t="str">
            <v>https://matvoc.nims.go.jp/entity/Q2207</v>
          </cell>
          <cell r="G109" t="str">
            <v>2022-07-11 04:36:42.734137+00</v>
          </cell>
        </row>
        <row r="110">
          <cell r="A110" t="str">
            <v>7aff20e0-f4f1-1412-acff-8cd330e7a16a</v>
          </cell>
          <cell r="B110" t="str">
            <v>電子材料・デバイス評価</v>
          </cell>
          <cell r="C110" t="str">
            <v>Electronic Materials &amp; Device characterization</v>
          </cell>
          <cell r="D110"/>
          <cell r="E110"/>
          <cell r="F110" t="str">
            <v>https://matvoc.nims.go.jp/entity/Q2208</v>
          </cell>
          <cell r="G110" t="str">
            <v>2022-07-11 04:36:42.734137+00</v>
          </cell>
        </row>
        <row r="111">
          <cell r="A111" t="str">
            <v>691ba859-8db2-01b7-3b15-9dc4d041e36e</v>
          </cell>
          <cell r="B111" t="str">
            <v>メスバウアー分光</v>
          </cell>
          <cell r="C111" t="str">
            <v>Mössbauer Spectrometer</v>
          </cell>
          <cell r="D111"/>
          <cell r="E111"/>
          <cell r="F111" t="str">
            <v>https://matvoc.nims.go.jp/entity/Q2209</v>
          </cell>
          <cell r="G111" t="str">
            <v>2022-07-11 04:36:42.734137+00</v>
          </cell>
        </row>
        <row r="112">
          <cell r="A112" t="str">
            <v>107226ca-1ec2-55b8-0e1f-c63743d53cf4</v>
          </cell>
          <cell r="B112" t="str">
            <v>電気化学</v>
          </cell>
          <cell r="C112" t="str">
            <v>Electron Chemical</v>
          </cell>
          <cell r="D112"/>
          <cell r="E112"/>
          <cell r="F112" t="str">
            <v>https://matvoc.nims.go.jp/entity/Q2078</v>
          </cell>
          <cell r="G112" t="str">
            <v>2022-07-11 04:36:42.734137+00</v>
          </cell>
        </row>
        <row r="113">
          <cell r="A113" t="str">
            <v>cf609657-03b8-7602-a54f-075f7cd2deb5</v>
          </cell>
          <cell r="B113" t="str">
            <v>電流滴定</v>
          </cell>
          <cell r="C113" t="str">
            <v>Amoperometry</v>
          </cell>
          <cell r="D113"/>
          <cell r="E113"/>
          <cell r="F113" t="str">
            <v>https://matvoc.nims.go.jp/entity/Q2210</v>
          </cell>
          <cell r="G113" t="str">
            <v>2022-07-11 04:36:42.734137+00</v>
          </cell>
        </row>
        <row r="114">
          <cell r="A114" t="str">
            <v>5ddb5803-ee23-f31b-6f90-40b5d610ada9</v>
          </cell>
          <cell r="B114" t="str">
            <v>電位差測定</v>
          </cell>
          <cell r="C114" t="str">
            <v>Potentiometry</v>
          </cell>
          <cell r="D114"/>
          <cell r="E114"/>
          <cell r="F114" t="str">
            <v>https://matvoc.nims.go.jp/entity/Q2211</v>
          </cell>
          <cell r="G114" t="str">
            <v>2022-07-11 04:36:42.734137+00</v>
          </cell>
        </row>
        <row r="115">
          <cell r="A115" t="str">
            <v>2f015dcd-3c4f-848c-cc6e-6f7b51a33e14</v>
          </cell>
          <cell r="B115" t="str">
            <v>電流測定</v>
          </cell>
          <cell r="C115" t="str">
            <v>Voltammetry</v>
          </cell>
          <cell r="D115"/>
          <cell r="E115"/>
          <cell r="F115" t="str">
            <v>https://matvoc.nims.go.jp/entity/Q2212</v>
          </cell>
          <cell r="G115" t="str">
            <v>2022-07-11 04:36:42.734137+00</v>
          </cell>
        </row>
        <row r="116">
          <cell r="A116" t="str">
            <v>b9314e0a-65e5-51ba-af82-a3fbbc90318a</v>
          </cell>
          <cell r="B116" t="str">
            <v>機械特性</v>
          </cell>
          <cell r="C116" t="str">
            <v>Mechanical Properties</v>
          </cell>
          <cell r="D116"/>
          <cell r="E116"/>
          <cell r="F116" t="str">
            <v>https://matvoc.nims.go.jp/entity/Q2079</v>
          </cell>
          <cell r="G116" t="str">
            <v>2022-07-11 04:36:42.734137+00</v>
          </cell>
        </row>
        <row r="117">
          <cell r="A117" t="str">
            <v>bc3a9fc9-506f-240c-a4f8-6214b0d4ce3d</v>
          </cell>
          <cell r="B117" t="str">
            <v>圧縮試験</v>
          </cell>
          <cell r="C117" t="str">
            <v>Compression Test</v>
          </cell>
          <cell r="D117"/>
          <cell r="E117"/>
          <cell r="F117" t="str">
            <v>https://matvoc.nims.go.jp/entity/Q2213</v>
          </cell>
          <cell r="G117" t="str">
            <v>2022-07-11 04:36:42.734137+00</v>
          </cell>
        </row>
        <row r="118">
          <cell r="A118" t="str">
            <v>e8bd346d-97a0-de92-9d0b-1f38e9674f53</v>
          </cell>
          <cell r="B118" t="str">
            <v>クリープ試験</v>
          </cell>
          <cell r="C118" t="str">
            <v>Creep Test</v>
          </cell>
          <cell r="D118"/>
          <cell r="E118"/>
          <cell r="F118" t="str">
            <v>https://matvoc.nims.go.jp/entity/Q2214</v>
          </cell>
          <cell r="G118" t="str">
            <v>2022-07-11 04:36:42.734137+00</v>
          </cell>
        </row>
        <row r="119">
          <cell r="A119" t="str">
            <v>e5265dd1-573a-bbf3-ca13-d30493c81203</v>
          </cell>
          <cell r="B119" t="str">
            <v>動的機械分析</v>
          </cell>
          <cell r="C119" t="str">
            <v>Dynamic Mechanical Analysis</v>
          </cell>
          <cell r="D119"/>
          <cell r="E119"/>
          <cell r="F119" t="str">
            <v>https://matvoc.nims.go.jp/entity/Q2215</v>
          </cell>
          <cell r="G119" t="str">
            <v>2022-07-11 04:36:42.734137+00</v>
          </cell>
        </row>
        <row r="120">
          <cell r="A120" t="str">
            <v>efc7807d-5204-0c30-0d99-5cdcd489ac70</v>
          </cell>
          <cell r="B120" t="str">
            <v>疲労試験</v>
          </cell>
          <cell r="C120" t="str">
            <v>Fatigue Testing</v>
          </cell>
          <cell r="D120"/>
          <cell r="E120"/>
          <cell r="F120" t="str">
            <v>https://matvoc.nims.go.jp/entity/Q2216</v>
          </cell>
          <cell r="G120" t="str">
            <v>2022-07-11 04:36:42.734137+00</v>
          </cell>
        </row>
        <row r="121">
          <cell r="A121" t="str">
            <v>dc7e19ad-c389-6e13-9bfd-352dd0233a1a</v>
          </cell>
          <cell r="B121" t="str">
            <v>硬度計</v>
          </cell>
          <cell r="C121" t="str">
            <v>Hardness Testing</v>
          </cell>
          <cell r="D121"/>
          <cell r="E121"/>
          <cell r="F121" t="str">
            <v>https://matvoc.nims.go.jp/entity/Q2217</v>
          </cell>
          <cell r="G121" t="str">
            <v>2022-07-11 04:36:42.734137+00</v>
          </cell>
        </row>
        <row r="122">
          <cell r="A122" t="str">
            <v>61b86478-b8a2-cd75-5c2e-2a271c153af2</v>
          </cell>
          <cell r="B122" t="str">
            <v>ナノインデンテーション試験</v>
          </cell>
          <cell r="C122" t="str">
            <v>Nanoindentation</v>
          </cell>
          <cell r="D122"/>
          <cell r="E122"/>
          <cell r="F122" t="str">
            <v>https://matvoc.nims.go.jp/entity/Q2218</v>
          </cell>
          <cell r="G122" t="str">
            <v>2022-07-11 04:36:42.734137+00</v>
          </cell>
        </row>
        <row r="123">
          <cell r="A123" t="str">
            <v>ecc91ce2-55ab-bf8f-c6c3-6c50d277291a</v>
          </cell>
          <cell r="B123" t="str">
            <v>せん断　ねじれ</v>
          </cell>
          <cell r="C123" t="str">
            <v xml:space="preserve">Shear or Torsion </v>
          </cell>
          <cell r="D123"/>
          <cell r="E123"/>
          <cell r="F123" t="str">
            <v>https://matvoc.nims.go.jp/entity/Q2219</v>
          </cell>
          <cell r="G123" t="str">
            <v>2022-07-11 04:36:42.734137+00</v>
          </cell>
        </row>
        <row r="124">
          <cell r="A124" t="str">
            <v>2abe85d3-2b3a-4923-2cb8-8e7012830e90</v>
          </cell>
          <cell r="B124" t="str">
            <v>引っ張り試験</v>
          </cell>
          <cell r="C124" t="str">
            <v>Tension Test</v>
          </cell>
          <cell r="D124"/>
          <cell r="E124"/>
          <cell r="F124" t="str">
            <v>https://matvoc.nims.go.jp/entity/Q2220</v>
          </cell>
          <cell r="G124" t="str">
            <v>2022-07-11 04:36:42.734137+00</v>
          </cell>
        </row>
        <row r="125">
          <cell r="A125" t="str">
            <v>9f7882ce-a26f-0156-672c-dd8ff7c5eeeb</v>
          </cell>
          <cell r="B125" t="str">
            <v>計算</v>
          </cell>
          <cell r="C125" t="str">
            <v>Calculation</v>
          </cell>
          <cell r="D125"/>
          <cell r="E125"/>
          <cell r="F125" t="str">
            <v>https://matvoc.nims.go.jp/entity/Q1921</v>
          </cell>
          <cell r="G125" t="str">
            <v>2022-07-11 04:36:42.734137+00</v>
          </cell>
        </row>
        <row r="126">
          <cell r="A126" t="str">
            <v>9c0f62b3-cc76-dc89-3306-1dfafdbd210f</v>
          </cell>
          <cell r="B126" t="str">
            <v>理論計算・シミュレーション</v>
          </cell>
          <cell r="C126" t="str">
            <v>Theory Calculation,Simulation</v>
          </cell>
          <cell r="D126"/>
          <cell r="E126"/>
          <cell r="F126" t="str">
            <v>https://matvoc.nims.go.jp/entity/Q2080</v>
          </cell>
          <cell r="G126" t="str">
            <v>2022-07-11 04:36:42.734137+00</v>
          </cell>
        </row>
        <row r="127">
          <cell r="A127" t="str">
            <v>1afbb021-8315-7848-e762-574abe266cac</v>
          </cell>
          <cell r="B127" t="str">
            <v>理論計算</v>
          </cell>
          <cell r="C127" t="str">
            <v xml:space="preserve"> Theoritical Calculation</v>
          </cell>
          <cell r="D127"/>
          <cell r="E127"/>
          <cell r="F127" t="str">
            <v>https://matvoc.nims.go.jp/entity/Q2221</v>
          </cell>
          <cell r="G127" t="str">
            <v>2022-07-11 04:36:42.734137+00</v>
          </cell>
        </row>
        <row r="128">
          <cell r="A128" t="str">
            <v>52112a1c-05f8-8994-a1ab-eda4f2186bb7</v>
          </cell>
          <cell r="B128" t="str">
            <v>シミュレーション</v>
          </cell>
          <cell r="C128" t="str">
            <v>Simulation</v>
          </cell>
          <cell r="D128"/>
          <cell r="E128"/>
          <cell r="F128" t="str">
            <v>https://matvoc.nims.go.jp/entity/Q2222</v>
          </cell>
          <cell r="G128" t="str">
            <v>2022-07-11 04:36:42.734137+00</v>
          </cell>
        </row>
        <row r="129">
          <cell r="A129" t="str">
            <v>62b86c28-f65e-9033-8f4e-0b57d7d7c934</v>
          </cell>
          <cell r="B129" t="str">
            <v>CAD</v>
          </cell>
          <cell r="C129" t="str">
            <v>Computer-Aided Design</v>
          </cell>
          <cell r="D129"/>
          <cell r="E129"/>
          <cell r="F129" t="str">
            <v>https://matvoc.nims.go.jp/entity/Q2223</v>
          </cell>
          <cell r="G129" t="str">
            <v>2022-07-11 04:36:42.734137+00</v>
          </cell>
        </row>
        <row r="130">
          <cell r="A130" t="str">
            <v>e3e30902-355d-ac89-b710-16129b2120cd</v>
          </cell>
          <cell r="B130" t="str">
            <v>機械学習</v>
          </cell>
          <cell r="C130" t="str">
            <v>Machine Learning</v>
          </cell>
          <cell r="D130"/>
          <cell r="E130"/>
          <cell r="F130" t="str">
            <v>https://matvoc.nims.go.jp/entity/Q2224</v>
          </cell>
          <cell r="G130" t="str">
            <v>2022-07-11 04:36:42.734137+00</v>
          </cell>
        </row>
        <row r="131">
          <cell r="A131" t="str">
            <v>f61693c0-665e-dbaa-154d-960d1ada93ef</v>
          </cell>
          <cell r="B131" t="str">
            <v>合成・プロセス装置</v>
          </cell>
          <cell r="C131" t="str">
            <v>Synthesis and Processing Instruments</v>
          </cell>
          <cell r="D131"/>
          <cell r="E131"/>
          <cell r="F131" t="str">
            <v>https://matvoc.nims.go.jp/entity/Q1922</v>
          </cell>
          <cell r="G131" t="str">
            <v>2022-07-11 04:36:42.734137+00</v>
          </cell>
        </row>
        <row r="132">
          <cell r="A132" t="str">
            <v>7fd5bdad-ea92-e4ba-754b-2ed52f7deb6e</v>
          </cell>
          <cell r="B132" t="str">
            <v>蒸着・成膜装置</v>
          </cell>
          <cell r="C132" t="str">
            <v>Film formation, Deposition</v>
          </cell>
          <cell r="D132"/>
          <cell r="E132"/>
          <cell r="F132" t="str">
            <v>https://matvoc.nims.go.jp/entity/Q2200</v>
          </cell>
          <cell r="G132" t="str">
            <v>2022-07-11 04:36:42.734137+00</v>
          </cell>
        </row>
        <row r="133">
          <cell r="A133" t="str">
            <v>8f1e6770-bb84-104c-02c1-96b64c9af10a</v>
          </cell>
          <cell r="B133" t="str">
            <v>原子層堆積(ALD)装置</v>
          </cell>
          <cell r="C133" t="str">
            <v>Atomic Layer Deposition System</v>
          </cell>
          <cell r="D133"/>
          <cell r="E133"/>
          <cell r="F133" t="str">
            <v>https://matvoc.nims.go.jp/entity/Q2225</v>
          </cell>
          <cell r="G133" t="str">
            <v>2022-07-11 04:36:42.734137+00</v>
          </cell>
        </row>
        <row r="134">
          <cell r="A134" t="str">
            <v>09decd93-eca4-8840-4768-cfd0caa5b31a</v>
          </cell>
          <cell r="B134" t="str">
            <v>コーター</v>
          </cell>
          <cell r="C134" t="str">
            <v>Coater</v>
          </cell>
          <cell r="D134"/>
          <cell r="E134"/>
          <cell r="F134" t="str">
            <v>https://matvoc.nims.go.jp/entity/Q2226</v>
          </cell>
          <cell r="G134" t="str">
            <v>2022-07-11 04:36:42.734137+00</v>
          </cell>
        </row>
        <row r="135">
          <cell r="A135" t="str">
            <v>32844a1b-8d3a-525b-b2a8-59e1b9f8eb9b</v>
          </cell>
          <cell r="B135" t="str">
            <v>化学蒸着(CVD)装置</v>
          </cell>
          <cell r="C135" t="str">
            <v>Chemical Vapor Deposition System</v>
          </cell>
          <cell r="D135"/>
          <cell r="E135"/>
          <cell r="F135" t="str">
            <v>https://matvoc.nims.go.jp/entity/Q2227</v>
          </cell>
          <cell r="G135" t="str">
            <v>2022-07-11 04:36:42.734137+00</v>
          </cell>
        </row>
        <row r="136">
          <cell r="A136" t="str">
            <v>b1443f44-9102-ac2e-896b-62f89931bf10</v>
          </cell>
          <cell r="B136" t="str">
            <v>電着装置</v>
          </cell>
          <cell r="C136" t="str">
            <v>Electrodeposition System</v>
          </cell>
          <cell r="D136"/>
          <cell r="E136"/>
          <cell r="F136" t="str">
            <v>https://matvoc.nims.go.jp/entity/Q2228</v>
          </cell>
          <cell r="G136" t="str">
            <v>2022-07-11 04:36:42.734137+00</v>
          </cell>
        </row>
        <row r="137">
          <cell r="A137" t="str">
            <v>20dffae5-f7b4-5bed-d32c-830e62e412bb</v>
          </cell>
          <cell r="B137" t="str">
            <v>物理蒸着(PVD)装置</v>
          </cell>
          <cell r="C137" t="str">
            <v>Physical Vapor Deposition System</v>
          </cell>
          <cell r="D137"/>
          <cell r="E137"/>
          <cell r="F137" t="str">
            <v>https://matvoc.nims.go.jp/entity/Q2229</v>
          </cell>
          <cell r="G137" t="str">
            <v>2022-07-11 04:36:42.734137+00</v>
          </cell>
        </row>
        <row r="138">
          <cell r="A138" t="str">
            <v>900901bf-752c-9300-4dfc-fea09eb083ca</v>
          </cell>
          <cell r="B138" t="str">
            <v>インクジェット堆積装置</v>
          </cell>
          <cell r="C138" t="str">
            <v>Ink-Jet Deposition System</v>
          </cell>
          <cell r="D138"/>
          <cell r="E138"/>
          <cell r="F138" t="str">
            <v>https://matvoc.nims.go.jp/entity/Q2230</v>
          </cell>
          <cell r="G138" t="str">
            <v>2022-07-11 04:36:42.734137+00</v>
          </cell>
        </row>
        <row r="139">
          <cell r="A139" t="str">
            <v>0f878cc4-61a9-3515-bbb7-bd22a118b26b</v>
          </cell>
          <cell r="B139" t="str">
            <v>ラングミュア - ブロジェット膜堆積装置</v>
          </cell>
          <cell r="C139" t="str">
            <v>Langmuir-Blodgett Film Deposition System</v>
          </cell>
          <cell r="D139"/>
          <cell r="E139"/>
          <cell r="F139" t="str">
            <v>https://matvoc.nims.go.jp/entity/Q2231</v>
          </cell>
          <cell r="G139" t="str">
            <v>2022-07-11 04:36:42.734137+00</v>
          </cell>
        </row>
        <row r="140">
          <cell r="A140" t="str">
            <v>04947e2e-5453-fc90-a4c9-6bf6c26863d4</v>
          </cell>
          <cell r="B140" t="str">
            <v>プラズマ溶射装置</v>
          </cell>
          <cell r="C140" t="str">
            <v>Plasma Spray System</v>
          </cell>
          <cell r="D140"/>
          <cell r="E140"/>
          <cell r="F140" t="str">
            <v>https://matvoc.nims.go.jp/entity/Q2232</v>
          </cell>
          <cell r="G140" t="str">
            <v>2022-07-11 04:36:42.734137+00</v>
          </cell>
        </row>
        <row r="141">
          <cell r="A141" t="str">
            <v>a32b5e67-1976-600d-fcd1-481bafd442b5</v>
          </cell>
          <cell r="B141" t="str">
            <v>スッパタリング（スパッタ）</v>
          </cell>
          <cell r="C141" t="str">
            <v>Sputtering</v>
          </cell>
          <cell r="D141"/>
          <cell r="E141"/>
          <cell r="F141" t="str">
            <v>https://matvoc.nims.go.jp/entity/Q2233</v>
          </cell>
          <cell r="G141" t="str">
            <v>2022-07-11 04:36:42.734137+00</v>
          </cell>
        </row>
        <row r="142">
          <cell r="A142" t="str">
            <v>035262e0-9cc6-4af5-4e87-7bb451eefa69</v>
          </cell>
          <cell r="B142" t="str">
            <v>成形装置</v>
          </cell>
          <cell r="C142" t="str">
            <v>Molding,Forming</v>
          </cell>
          <cell r="D142"/>
          <cell r="E142"/>
          <cell r="F142" t="str">
            <v>https://matvoc.nims.go.jp/entity/Q2082</v>
          </cell>
          <cell r="G142" t="str">
            <v>2022-07-11 04:36:42.734137+00</v>
          </cell>
        </row>
        <row r="143">
          <cell r="A143" t="str">
            <v>517a8e5f-e8e4-7bfd-a4da-3a6fbcacecf1</v>
          </cell>
          <cell r="B143" t="str">
            <v>冷間圧延ローラー</v>
          </cell>
          <cell r="C143" t="str">
            <v>Cold Rollers</v>
          </cell>
          <cell r="D143"/>
          <cell r="E143"/>
          <cell r="F143" t="str">
            <v>https://matvoc.nims.go.jp/entity/Q2234</v>
          </cell>
          <cell r="G143" t="str">
            <v>2022-07-11 04:36:42.734137+00</v>
          </cell>
        </row>
        <row r="144">
          <cell r="A144" t="str">
            <v>5780fa89-658e-b898-f442-6ef06e82edb4</v>
          </cell>
          <cell r="B144" t="str">
            <v>引抜金型</v>
          </cell>
          <cell r="C144" t="str">
            <v>Drawing Die</v>
          </cell>
          <cell r="D144"/>
          <cell r="E144"/>
          <cell r="F144" t="str">
            <v>https://matvoc.nims.go.jp/entity/Q2235</v>
          </cell>
          <cell r="G144" t="str">
            <v>2022-07-11 04:36:42.734137+00</v>
          </cell>
        </row>
        <row r="145">
          <cell r="A145" t="str">
            <v>14183bf1-cdbc-6be8-f8a5-ad4df76d062b</v>
          </cell>
          <cell r="B145" t="str">
            <v>押出金型</v>
          </cell>
          <cell r="C145" t="str">
            <v>Extrusion Die</v>
          </cell>
          <cell r="D145"/>
          <cell r="E145"/>
          <cell r="F145" t="str">
            <v>https://matvoc.nims.go.jp/entity/Q2236</v>
          </cell>
          <cell r="G145" t="str">
            <v>2022-07-11 04:36:42.734137+00</v>
          </cell>
        </row>
        <row r="146">
          <cell r="A146" t="str">
            <v>e78aa7ec-19f7-922a-8f10-9322cac7842c</v>
          </cell>
          <cell r="B146" t="str">
            <v>鍛造機械</v>
          </cell>
          <cell r="C146" t="str">
            <v>Forging Equipment</v>
          </cell>
          <cell r="D146"/>
          <cell r="E146"/>
          <cell r="F146" t="str">
            <v>https://matvoc.nims.go.jp/entity/Q2237</v>
          </cell>
          <cell r="G146" t="str">
            <v>2022-07-11 04:36:42.734137+00</v>
          </cell>
        </row>
        <row r="147">
          <cell r="A147" t="str">
            <v>e8ff271e-ec9c-d122-0529-7aed2af0dbb7</v>
          </cell>
          <cell r="B147" t="str">
            <v>ホットプレス</v>
          </cell>
          <cell r="C147" t="str">
            <v>Hot Press</v>
          </cell>
          <cell r="D147"/>
          <cell r="E147"/>
          <cell r="F147" t="str">
            <v>https://matvoc.nims.go.jp/entity/Q2238</v>
          </cell>
          <cell r="G147" t="str">
            <v>2022-07-11 04:36:42.734137+00</v>
          </cell>
        </row>
        <row r="148">
          <cell r="A148" t="str">
            <v>42c1ae32-efe1-bd5b-d316-8aa804d3af7d</v>
          </cell>
          <cell r="B148" t="str">
            <v>熱間圧延ローラー</v>
          </cell>
          <cell r="C148" t="str">
            <v>Hot Rolling</v>
          </cell>
          <cell r="D148"/>
          <cell r="E148"/>
          <cell r="F148" t="str">
            <v>https://matvoc.nims.go.jp/entity/Q2239</v>
          </cell>
          <cell r="G148" t="str">
            <v>2022-07-11 04:36:42.734137+00</v>
          </cell>
        </row>
        <row r="149">
          <cell r="A149" t="str">
            <v>4bc5af9c-5b26-bba0-e038-e1ac1a3e5f9f</v>
          </cell>
          <cell r="B149" t="str">
            <v>粉砕機</v>
          </cell>
          <cell r="C149" t="str">
            <v>Mill</v>
          </cell>
          <cell r="D149"/>
          <cell r="E149"/>
          <cell r="F149" t="str">
            <v>https://matvoc.nims.go.jp/entity/Q2240</v>
          </cell>
          <cell r="G149" t="str">
            <v>2022-07-11 04:36:42.734137+00</v>
          </cell>
        </row>
        <row r="150">
          <cell r="A150" t="str">
            <v>04d740fc-90d9-37dc-e3a4-9d0e7c70dbbb</v>
          </cell>
          <cell r="B150" t="str">
            <v>鋳型</v>
          </cell>
          <cell r="C150" t="str">
            <v>Molding</v>
          </cell>
          <cell r="D150"/>
          <cell r="E150"/>
          <cell r="F150" t="str">
            <v>https://matvoc.nims.go.jp/entity/Q2262</v>
          </cell>
          <cell r="G150" t="str">
            <v>2022-07-11 04:36:42.734137+00</v>
          </cell>
        </row>
        <row r="151">
          <cell r="A151" t="str">
            <v>8cf7723e-dbc8-d23c-d0c5-9e94de12f98f</v>
          </cell>
          <cell r="B151" t="str">
            <v>3Dプリンタ</v>
          </cell>
          <cell r="C151" t="str">
            <v>3D Printer</v>
          </cell>
          <cell r="D151"/>
          <cell r="E151"/>
          <cell r="F151" t="str">
            <v>https://matvoc.nims.go.jp/entity/Q2241</v>
          </cell>
          <cell r="G151" t="str">
            <v>2022-07-11 04:36:42.734137+00</v>
          </cell>
        </row>
        <row r="152">
          <cell r="A152" t="str">
            <v>6e339ec0-31e9-0674-8a95-a7623ad41bea</v>
          </cell>
          <cell r="B152" t="str">
            <v>リソグラフィ</v>
          </cell>
          <cell r="C152" t="str">
            <v>Lithography</v>
          </cell>
          <cell r="D152"/>
          <cell r="E152"/>
          <cell r="F152" t="str">
            <v>https://matvoc.nims.go.jp/entity/Q2083</v>
          </cell>
          <cell r="G152" t="str">
            <v>2022-07-11 04:36:42.734137+00</v>
          </cell>
        </row>
        <row r="153">
          <cell r="A153" t="str">
            <v>f47a4970-5160-d114-691b-4e8da3509797</v>
          </cell>
          <cell r="B153" t="str">
            <v>光露光（マスクアライナ）</v>
          </cell>
          <cell r="C153" t="str">
            <v>Mask Aligner</v>
          </cell>
          <cell r="D153"/>
          <cell r="E153"/>
          <cell r="F153" t="str">
            <v>https://matvoc.nims.go.jp/entity/Q2242</v>
          </cell>
          <cell r="G153" t="str">
            <v>2022-07-11 04:36:42.734137+00</v>
          </cell>
        </row>
        <row r="154">
          <cell r="A154" t="str">
            <v>4f07320e-631e-6660-84b4-310edf8bdf53</v>
          </cell>
          <cell r="B154" t="str">
            <v>光露光（ステッパ）</v>
          </cell>
          <cell r="C154" t="str">
            <v>Stepper</v>
          </cell>
          <cell r="D154"/>
          <cell r="E154"/>
          <cell r="F154" t="str">
            <v>https://matvoc.nims.go.jp/entity/Q2243</v>
          </cell>
          <cell r="G154" t="str">
            <v>2022-07-11 04:36:42.734137+00</v>
          </cell>
        </row>
        <row r="155">
          <cell r="A155" t="str">
            <v>fa12e3c6-d3b1-7fb5-230c-e330b84a3b50</v>
          </cell>
          <cell r="B155" t="str">
            <v>光露光（マスクレス、直接描画）</v>
          </cell>
          <cell r="C155" t="str">
            <v>Maskless Exposure System</v>
          </cell>
          <cell r="D155"/>
          <cell r="E155"/>
          <cell r="F155" t="str">
            <v>https://matvoc.nims.go.jp/entity/Q2244</v>
          </cell>
          <cell r="G155" t="str">
            <v>2022-07-11 04:36:42.734137+00</v>
          </cell>
        </row>
        <row r="156">
          <cell r="A156" t="str">
            <v>351ff03e-330a-7c59-1053-c30417d3944e</v>
          </cell>
          <cell r="B156" t="str">
            <v>電子線描画（EB）</v>
          </cell>
          <cell r="C156" t="str">
            <v>Electron Beam Lithography</v>
          </cell>
          <cell r="D156"/>
          <cell r="E156"/>
          <cell r="F156" t="str">
            <v>https://matvoc.nims.go.jp/entity/Q2245</v>
          </cell>
          <cell r="G156" t="str">
            <v>2022-07-11 04:36:42.734137+00</v>
          </cell>
        </row>
        <row r="157">
          <cell r="A157" t="str">
            <v>bf99db62-9b22-8dbe-694b-263179fe42e2</v>
          </cell>
          <cell r="B157" t="str">
            <v>ナノインプリント</v>
          </cell>
          <cell r="C157" t="str">
            <v>Nanoimprint Lithography</v>
          </cell>
          <cell r="D157"/>
          <cell r="E157"/>
          <cell r="F157" t="str">
            <v>https://matvoc.nims.go.jp/entity/Q2246</v>
          </cell>
          <cell r="G157" t="str">
            <v>2022-07-11 04:36:42.734137+00</v>
          </cell>
        </row>
        <row r="158">
          <cell r="A158" t="str">
            <v>16eb7645-983e-a944-4664-46c838e24446</v>
          </cell>
          <cell r="B158" t="str">
            <v>膜加工・エッチング</v>
          </cell>
          <cell r="C158" t="str">
            <v>Etching</v>
          </cell>
          <cell r="D158"/>
          <cell r="E158"/>
          <cell r="F158" t="str">
            <v>https://matvoc.nims.go.jp/entity/Q2084</v>
          </cell>
          <cell r="G158" t="str">
            <v>2022-07-11 04:36:42.734137+00</v>
          </cell>
        </row>
        <row r="159">
          <cell r="A159" t="str">
            <v>d28cfd5c-9e50-3180-1641-076364e73e80</v>
          </cell>
          <cell r="B159" t="str">
            <v>ドライエッチング（RIE）</v>
          </cell>
          <cell r="C159" t="str">
            <v>Dry Etching(Reactive Ion Etching)</v>
          </cell>
          <cell r="D159"/>
          <cell r="E159"/>
          <cell r="F159" t="str">
            <v>https://matvoc.nims.go.jp/entity/Q2247</v>
          </cell>
          <cell r="G159" t="str">
            <v>2022-07-11 04:36:42.734137+00</v>
          </cell>
        </row>
        <row r="160">
          <cell r="A160" t="str">
            <v>da45157e-b388-bb07-3caf-3b526ac507b4</v>
          </cell>
          <cell r="B160" t="str">
            <v>ドライエッチング（ECR）</v>
          </cell>
          <cell r="C160" t="str">
            <v>Dry Etching(Electron Cyclotron Resonance-RIE)</v>
          </cell>
          <cell r="D160"/>
          <cell r="E160"/>
          <cell r="F160" t="str">
            <v>https://matvoc.nims.go.jp/entity/Q2248</v>
          </cell>
          <cell r="G160" t="str">
            <v>2022-07-11 04:36:42.734137+00</v>
          </cell>
        </row>
        <row r="161">
          <cell r="A161" t="str">
            <v>a96120be-a69f-8764-06a7-ec95b14a223e</v>
          </cell>
          <cell r="B161" t="str">
            <v>ドライエッチング（その他）</v>
          </cell>
          <cell r="C161" t="str">
            <v>Dry Etching(Others)</v>
          </cell>
          <cell r="D161"/>
          <cell r="E161"/>
          <cell r="F161" t="str">
            <v>https://matvoc.nims.go.jp/entity/Q2249</v>
          </cell>
          <cell r="G161" t="str">
            <v>2022-07-11 04:36:42.734137+00</v>
          </cell>
        </row>
        <row r="162">
          <cell r="A162" t="str">
            <v>55cfd3a1-8836-7b3a-5b06-23889ebd106c</v>
          </cell>
          <cell r="B162" t="str">
            <v>ウェット／ガスエッチング</v>
          </cell>
          <cell r="C162" t="str">
            <v>Wet Etching/Gas Etching</v>
          </cell>
          <cell r="D162"/>
          <cell r="E162"/>
          <cell r="F162" t="str">
            <v>https://matvoc.nims.go.jp/entity/Q2250</v>
          </cell>
          <cell r="G162" t="str">
            <v>2022-07-11 04:36:42.734137+00</v>
          </cell>
        </row>
        <row r="163">
          <cell r="A163" t="str">
            <v>4d3a79b3-1287-e2ab-bc10-9b1da7432adf</v>
          </cell>
          <cell r="B163" t="str">
            <v>レーザー加工</v>
          </cell>
          <cell r="C163" t="str">
            <v>Laser Processing</v>
          </cell>
          <cell r="D163"/>
          <cell r="E163"/>
          <cell r="F163" t="str">
            <v>https://matvoc.nims.go.jp/entity/Q2251</v>
          </cell>
          <cell r="G163" t="str">
            <v>2022-07-11 04:36:42.734137+00</v>
          </cell>
        </row>
        <row r="164">
          <cell r="A164" t="str">
            <v>c9149367-f39d-22f1-9577-e4240a27c70f</v>
          </cell>
          <cell r="B164" t="str">
            <v>その他加工装置</v>
          </cell>
          <cell r="C164" t="str">
            <v>Processing</v>
          </cell>
          <cell r="D164"/>
          <cell r="E164"/>
          <cell r="F164" t="str">
            <v>https://matvoc.nims.go.jp/entity/Q2085</v>
          </cell>
          <cell r="G164" t="str">
            <v>2022-07-11 04:36:42.734137+00</v>
          </cell>
        </row>
        <row r="165">
          <cell r="A165" t="str">
            <v>ba9be651-befc-dff1-e22a-cc1d5c84a186</v>
          </cell>
          <cell r="B165" t="str">
            <v>酸化</v>
          </cell>
          <cell r="C165" t="str">
            <v>Oxidization System</v>
          </cell>
          <cell r="D165"/>
          <cell r="E165"/>
          <cell r="F165" t="str">
            <v>https://matvoc.nims.go.jp/entity/Q2252</v>
          </cell>
          <cell r="G165" t="str">
            <v>2022-07-11 04:36:42.734137+00</v>
          </cell>
        </row>
        <row r="166">
          <cell r="A166" t="str">
            <v>3f8f4608-d113-7ef7-a144-91174584b282</v>
          </cell>
          <cell r="B166" t="str">
            <v>拡散</v>
          </cell>
          <cell r="C166" t="str">
            <v>Diffusion System</v>
          </cell>
          <cell r="D166"/>
          <cell r="E166"/>
          <cell r="F166" t="str">
            <v>https://matvoc.nims.go.jp/entity/Q2253</v>
          </cell>
          <cell r="G166" t="str">
            <v>2022-07-11 04:36:42.734137+00</v>
          </cell>
        </row>
        <row r="167">
          <cell r="A167" t="str">
            <v>916c0c78-49c9-6f7b-49aa-141bf801864e</v>
          </cell>
          <cell r="B167" t="str">
            <v>イオン注入</v>
          </cell>
          <cell r="C167" t="str">
            <v>Ion Implantation</v>
          </cell>
          <cell r="D167"/>
          <cell r="E167"/>
          <cell r="F167" t="str">
            <v>https://matvoc.nims.go.jp/entity/Q2254</v>
          </cell>
          <cell r="G167" t="str">
            <v>2022-07-11 04:36:42.734137+00</v>
          </cell>
        </row>
        <row r="168">
          <cell r="A168" t="str">
            <v>46ebcbe1-18a5-27a5-7679-f8fc689abd94</v>
          </cell>
          <cell r="B168" t="str">
            <v>接合</v>
          </cell>
          <cell r="C168" t="str">
            <v>Bonder</v>
          </cell>
          <cell r="D168"/>
          <cell r="E168"/>
          <cell r="F168" t="str">
            <v>https://matvoc.nims.go.jp/entity/Q2255</v>
          </cell>
          <cell r="G168" t="str">
            <v>2022-07-11 04:36:42.734137+00</v>
          </cell>
        </row>
        <row r="169">
          <cell r="A169" t="str">
            <v>6e378247-ad78-60aa-2886-bc1cd8d0395e</v>
          </cell>
          <cell r="B169" t="str">
            <v>レジスト塗布</v>
          </cell>
          <cell r="C169" t="str">
            <v>Photoresist Spin Coater</v>
          </cell>
          <cell r="D169"/>
          <cell r="E169"/>
          <cell r="F169" t="str">
            <v>https://matvoc.nims.go.jp/entity/Q2256</v>
          </cell>
          <cell r="G169" t="str">
            <v>2022-07-11 04:36:42.734137+00</v>
          </cell>
        </row>
        <row r="170">
          <cell r="A170" t="str">
            <v>33b7f895-2199-99b9-b2fb-c25db239d066</v>
          </cell>
          <cell r="B170" t="str">
            <v>現像装置</v>
          </cell>
          <cell r="C170" t="str">
            <v>Photoresist Developer</v>
          </cell>
          <cell r="D170"/>
          <cell r="E170"/>
          <cell r="F170" t="str">
            <v>https://matvoc.nims.go.jp/entity/Q2257</v>
          </cell>
          <cell r="G170" t="str">
            <v>2022-07-11 04:36:42.734137+00</v>
          </cell>
        </row>
        <row r="171">
          <cell r="A171" t="str">
            <v>b86dfaaa-7886-7cf0-1f53-08fd7da01420</v>
          </cell>
          <cell r="B171" t="str">
            <v>合成設備</v>
          </cell>
          <cell r="C171" t="str">
            <v>Synthesis</v>
          </cell>
          <cell r="D171"/>
          <cell r="E171"/>
          <cell r="F171" t="str">
            <v>https://matvoc.nims.go.jp/entity/Q2086</v>
          </cell>
          <cell r="G171" t="str">
            <v>2022-07-11 04:36:42.734137+00</v>
          </cell>
        </row>
        <row r="172">
          <cell r="A172" t="str">
            <v>830cdcce-a774-adbe-2bff-5d84984aa7b5</v>
          </cell>
          <cell r="B172" t="str">
            <v>分注機</v>
          </cell>
          <cell r="C172" t="str">
            <v>Dispenser</v>
          </cell>
          <cell r="D172"/>
          <cell r="E172"/>
          <cell r="F172" t="str">
            <v>https://matvoc.nims.go.jp/entity/Q2258</v>
          </cell>
          <cell r="G172" t="str">
            <v>2022-07-11 04:36:42.734137+00</v>
          </cell>
        </row>
        <row r="173">
          <cell r="A173" t="str">
            <v>36a0320c-aba2-e894-553f-fb0bb3ef3f12</v>
          </cell>
          <cell r="B173" t="str">
            <v>遠心機</v>
          </cell>
          <cell r="C173" t="str">
            <v>Centrifuge</v>
          </cell>
          <cell r="D173"/>
          <cell r="E173"/>
          <cell r="F173" t="str">
            <v>https://matvoc.nims.go.jp/entity/Q2259</v>
          </cell>
          <cell r="G173" t="str">
            <v>2022-07-11 04:36:42.734137+00</v>
          </cell>
        </row>
        <row r="174">
          <cell r="A174" t="str">
            <v>db84df1f-4e97-af57-99e6-ae160534c851</v>
          </cell>
          <cell r="B174" t="str">
            <v>撹拌機</v>
          </cell>
          <cell r="C174" t="str">
            <v>Stirrer</v>
          </cell>
          <cell r="D174"/>
          <cell r="E174"/>
          <cell r="F174" t="str">
            <v>https://matvoc.nims.go.jp/entity/Q2260</v>
          </cell>
          <cell r="G174" t="str">
            <v>2022-07-11 04:36:42.734137+00</v>
          </cell>
        </row>
        <row r="175">
          <cell r="A175" t="str">
            <v>632188be-71ec-c06f-f8ba-db77e162a2e0</v>
          </cell>
          <cell r="B175" t="str">
            <v>計測装置</v>
          </cell>
          <cell r="C175" t="str">
            <v>Characterization Instrument</v>
          </cell>
          <cell r="D175"/>
          <cell r="E175"/>
          <cell r="F175" t="str">
            <v>https://matvoc.nims.go.jp/entity/Q1884</v>
          </cell>
          <cell r="G175" t="str">
            <v>2022-07-11 04:36:42.734137+00</v>
          </cell>
        </row>
        <row r="176">
          <cell r="A176" t="str">
            <v>ce043f2f-1bc0-1a96-f854-c8d5c633dee4</v>
          </cell>
          <cell r="B176" t="str">
            <v>磁気共鳴</v>
          </cell>
          <cell r="C176" t="str">
            <v>Magnetic Resonance</v>
          </cell>
          <cell r="D176"/>
          <cell r="E176"/>
          <cell r="F176" t="str">
            <v>https://matvoc.nims.go.jp/entity/Q1886</v>
          </cell>
          <cell r="G176" t="str">
            <v>2022-07-11 04:36:42.734137+00</v>
          </cell>
        </row>
        <row r="177">
          <cell r="A177" t="str">
            <v>c3612d5d-72d8-3fb2-d278-f2fc48b24f34</v>
          </cell>
          <cell r="B177" t="str">
            <v>核磁気共鳴装置</v>
          </cell>
          <cell r="C177" t="str">
            <v>Nuclear Magnetic Resonance</v>
          </cell>
          <cell r="D177"/>
          <cell r="E177"/>
          <cell r="F177" t="str">
            <v>https://matvoc.nims.go.jp/entity/Q2108</v>
          </cell>
          <cell r="G177" t="str">
            <v>2022-07-11 04:36:42.734137+00</v>
          </cell>
        </row>
        <row r="178">
          <cell r="A178" t="str">
            <v>a154317d-f57a-ab21-0deb-dcec47e92b31</v>
          </cell>
          <cell r="B178" t="str">
            <v>磁気共鳴画像診断</v>
          </cell>
          <cell r="C178" t="str">
            <v>Magnetic Resonance Imaging</v>
          </cell>
          <cell r="D178"/>
          <cell r="E178"/>
          <cell r="F178" t="str">
            <v>https://matvoc.nims.go.jp/entity/Q1933</v>
          </cell>
          <cell r="G178" t="str">
            <v>2022-07-11 04:36:42.734137+00</v>
          </cell>
        </row>
        <row r="179">
          <cell r="A179" t="str">
            <v>2fa6eb12-2513-85b0-b4eb-18d655381120</v>
          </cell>
          <cell r="B179" t="str">
            <v>電子スピン共鳴</v>
          </cell>
          <cell r="C179" t="str">
            <v>Electron Spin Resonance</v>
          </cell>
          <cell r="D179"/>
          <cell r="E179"/>
          <cell r="F179" t="str">
            <v>https://matvoc.nims.go.jp/entity/Q1929</v>
          </cell>
          <cell r="G179" t="str">
            <v>2022-07-11 04:36:42.734137+00</v>
          </cell>
        </row>
        <row r="180">
          <cell r="A180" t="str">
            <v>69b1984e-09b1-6f51-39f7-1cc828cdbe6f</v>
          </cell>
          <cell r="B180" t="str">
            <v>電子顕微鏡</v>
          </cell>
          <cell r="C180" t="str">
            <v>Electron Microscope</v>
          </cell>
          <cell r="D180"/>
          <cell r="E180"/>
          <cell r="F180" t="str">
            <v>https://matvoc.nims.go.jp/entity/Q1889</v>
          </cell>
          <cell r="G180" t="str">
            <v>2022-07-11 04:36:42.734137+00</v>
          </cell>
        </row>
        <row r="181">
          <cell r="A181" t="str">
            <v>6d66f347-5d24-0714-7f7c-ce00ea124a9a</v>
          </cell>
          <cell r="B181" t="str">
            <v>透過型電子顕微鏡</v>
          </cell>
          <cell r="C181" t="str">
            <v>Transmission Electron Microscope</v>
          </cell>
          <cell r="D181"/>
          <cell r="E181"/>
          <cell r="F181" t="str">
            <v>https://matvoc.nims.go.jp/entity/Q1934</v>
          </cell>
          <cell r="G181" t="str">
            <v>2022-07-11 04:36:42.734137+00</v>
          </cell>
        </row>
        <row r="182">
          <cell r="A182" t="str">
            <v>9ac2c04c-e21f-4543-3c97-0a962d566460</v>
          </cell>
          <cell r="B182" t="str">
            <v>走査型透過電子顕微鏡</v>
          </cell>
          <cell r="C182" t="str">
            <v>Scanning Transmission Electron Microscope</v>
          </cell>
          <cell r="D182"/>
          <cell r="E182"/>
          <cell r="F182" t="str">
            <v>https://matvoc.nims.go.jp/entity/Q1935</v>
          </cell>
          <cell r="G182" t="str">
            <v>2022-07-11 04:36:42.734137+00</v>
          </cell>
        </row>
        <row r="183">
          <cell r="A183" t="str">
            <v>eefd0d7a-3bc9-2796-679c-ecc6f5d933f1</v>
          </cell>
          <cell r="B183" t="str">
            <v>走査型電子顕微鏡</v>
          </cell>
          <cell r="C183" t="str">
            <v>Scannning Electron Microscope</v>
          </cell>
          <cell r="D183"/>
          <cell r="E183"/>
          <cell r="F183" t="str">
            <v>https://matvoc.nims.go.jp/entity/Q1936</v>
          </cell>
          <cell r="G183" t="str">
            <v>2022-07-11 04:36:42.734137+00</v>
          </cell>
        </row>
        <row r="184">
          <cell r="A184" t="str">
            <v>cf621da8-59d1-f2a9-66a5-f1bf38613e0e</v>
          </cell>
          <cell r="B184" t="str">
            <v>超高圧電子顕微鏡</v>
          </cell>
          <cell r="C184" t="str">
            <v>Ultra-high Voltage Electron Microscope</v>
          </cell>
          <cell r="D184"/>
          <cell r="E184"/>
          <cell r="F184" t="str">
            <v>https://matvoc.nims.go.jp/entity/Q1937</v>
          </cell>
          <cell r="G184" t="str">
            <v>2022-07-11 04:36:42.734137+00</v>
          </cell>
        </row>
        <row r="185">
          <cell r="A185" t="str">
            <v>7e882eec-11b0-e695-31ef-de2146c66375</v>
          </cell>
          <cell r="B185" t="str">
            <v>クライオ電子顕微鏡</v>
          </cell>
          <cell r="C185" t="str">
            <v>Cryo-Electron Microscope</v>
          </cell>
          <cell r="D185"/>
          <cell r="E185"/>
          <cell r="F185" t="str">
            <v>https://matvoc.nims.go.jp/entity/Q1938</v>
          </cell>
          <cell r="G185" t="str">
            <v>2022-07-11 04:36:42.734137+00</v>
          </cell>
        </row>
        <row r="186">
          <cell r="A186" t="str">
            <v>61c48cf4-3ec6-2e83-6680-fb83f800c306</v>
          </cell>
          <cell r="B186" t="str">
            <v>三次元電子顕微鏡</v>
          </cell>
          <cell r="C186" t="str">
            <v>3D Electron Microscope</v>
          </cell>
          <cell r="D186"/>
          <cell r="E186"/>
          <cell r="F186" t="str">
            <v>https://matvoc.nims.go.jp/entity/Q1939</v>
          </cell>
          <cell r="G186" t="str">
            <v>2022-07-11 04:36:42.734137+00</v>
          </cell>
        </row>
        <row r="187">
          <cell r="A187" t="str">
            <v>1bc80a36-7caa-f24b-7264-0dbcdf24e383</v>
          </cell>
          <cell r="B187" t="str">
            <v>光・電子相関顕微鏡</v>
          </cell>
          <cell r="C187" t="str">
            <v>Correlative Microscopy</v>
          </cell>
          <cell r="D187"/>
          <cell r="E187"/>
          <cell r="F187" t="str">
            <v>https://matvoc.nims.go.jp/entity/Q1940</v>
          </cell>
          <cell r="G187" t="str">
            <v>2022-07-11 04:36:42.734137+00</v>
          </cell>
        </row>
        <row r="188">
          <cell r="A188" t="str">
            <v>3e1f1ec0-6610-3e79-846f-68120dca2758</v>
          </cell>
          <cell r="B188" t="str">
            <v>光電子顕微鏡</v>
          </cell>
          <cell r="C188" t="str">
            <v>Photoemission Electron Microscope</v>
          </cell>
          <cell r="D188"/>
          <cell r="E188"/>
          <cell r="F188" t="str">
            <v>https://matvoc.nims.go.jp/entity/Q1941</v>
          </cell>
          <cell r="G188" t="str">
            <v>2022-07-11 04:36:42.734137+00</v>
          </cell>
        </row>
        <row r="189">
          <cell r="A189" t="str">
            <v>090d6535-655d-3e4a-da78-e80dca0bd0b5</v>
          </cell>
          <cell r="B189" t="str">
            <v>低エネルギー電子顕微鏡</v>
          </cell>
          <cell r="C189" t="str">
            <v>Low-energy Electron Microscope</v>
          </cell>
          <cell r="D189"/>
          <cell r="E189"/>
          <cell r="F189" t="str">
            <v>https://matvoc.nims.go.jp/entity/Q1942</v>
          </cell>
          <cell r="G189" t="str">
            <v>2022-07-11 04:36:42.734137+00</v>
          </cell>
        </row>
        <row r="190">
          <cell r="A190" t="str">
            <v>9ea607e7-01e2-3595-9aa5-5c443ead9572</v>
          </cell>
          <cell r="B190" t="str">
            <v>電子線プローブマイクロアナライザー</v>
          </cell>
          <cell r="C190" t="str">
            <v>Electron Probe Micro Analyzer</v>
          </cell>
          <cell r="D190"/>
          <cell r="E190"/>
          <cell r="F190" t="str">
            <v>https://matvoc.nims.go.jp/entity/Q1930</v>
          </cell>
          <cell r="G190" t="str">
            <v>2022-07-11 04:36:42.734137+00</v>
          </cell>
        </row>
        <row r="191">
          <cell r="A191" t="str">
            <v>4e6a790c-5ced-53e9-183a-ec0f869d2a84</v>
          </cell>
          <cell r="B191" t="str">
            <v>試料作成・加工</v>
          </cell>
          <cell r="C191" t="str">
            <v>Sample Prepration</v>
          </cell>
          <cell r="D191"/>
          <cell r="E191"/>
          <cell r="F191" t="str">
            <v>https://matvoc.nims.go.jp/entity/Q1890</v>
          </cell>
          <cell r="G191" t="str">
            <v>2022-07-11 04:36:42.734137+00</v>
          </cell>
        </row>
        <row r="192">
          <cell r="A192" t="str">
            <v>2000a06d-8374-6660-acdb-7e5bb0856a85</v>
          </cell>
          <cell r="B192" t="str">
            <v>イオンミリング</v>
          </cell>
          <cell r="C192" t="str">
            <v>Ion Milling</v>
          </cell>
          <cell r="D192"/>
          <cell r="E192"/>
          <cell r="F192" t="str">
            <v>https://matvoc.nims.go.jp/entity/Q1943</v>
          </cell>
          <cell r="G192" t="str">
            <v>2022-07-11 04:36:42.734137+00</v>
          </cell>
        </row>
        <row r="193">
          <cell r="A193" t="str">
            <v>1c4526fa-7569-3baf-24dc-2ef00c5cfb77</v>
          </cell>
          <cell r="B193" t="str">
            <v>集束イオンビーム</v>
          </cell>
          <cell r="C193" t="str">
            <v>Focused Ion Beam</v>
          </cell>
          <cell r="D193"/>
          <cell r="E193"/>
          <cell r="F193" t="str">
            <v>https://matvoc.nims.go.jp/entity/Q1944</v>
          </cell>
          <cell r="G193" t="str">
            <v>2022-07-11 04:36:42.734137+00</v>
          </cell>
        </row>
        <row r="194">
          <cell r="A194" t="str">
            <v>d901e594-40a8-e7a8-9c0e-9c1225662224</v>
          </cell>
          <cell r="B194" t="str">
            <v>ウルトラミクロトーム</v>
          </cell>
          <cell r="C194" t="str">
            <v>Ultramicrotome</v>
          </cell>
          <cell r="D194"/>
          <cell r="E194"/>
          <cell r="F194" t="str">
            <v>https://matvoc.nims.go.jp/entity/Q1931</v>
          </cell>
          <cell r="G194" t="str">
            <v>2022-07-11 04:36:42.734137+00</v>
          </cell>
        </row>
        <row r="195">
          <cell r="A195" t="str">
            <v>760a79e1-54b1-c6ad-2fdf-87fe621bce35</v>
          </cell>
          <cell r="B195" t="str">
            <v>光学顕微鏡</v>
          </cell>
          <cell r="C195" t="str">
            <v>Optical Microscope</v>
          </cell>
          <cell r="D195"/>
          <cell r="E195"/>
          <cell r="F195" t="str">
            <v>https://matvoc.nims.go.jp/entity/Q1891</v>
          </cell>
          <cell r="G195" t="str">
            <v>2022-07-11 04:36:42.734137+00</v>
          </cell>
        </row>
        <row r="196">
          <cell r="A196" t="str">
            <v>e55af366-adff-cbb0-8043-19503b20efb8</v>
          </cell>
          <cell r="B196" t="str">
            <v>共焦点レーザー走査型顕微鏡</v>
          </cell>
          <cell r="C196" t="str">
            <v>Confocal Laser Scanning Microscope</v>
          </cell>
          <cell r="D196"/>
          <cell r="E196"/>
          <cell r="F196" t="str">
            <v>https://matvoc.nims.go.jp/entity/Q1945</v>
          </cell>
          <cell r="G196" t="str">
            <v>2022-07-11 04:36:42.734137+00</v>
          </cell>
        </row>
        <row r="197">
          <cell r="A197" t="str">
            <v>388c2e56-3a10-8097-00cd-722408cb2288</v>
          </cell>
          <cell r="B197" t="str">
            <v>蛍光顕微鏡</v>
          </cell>
          <cell r="C197" t="str">
            <v>Fluorescence Microscope</v>
          </cell>
          <cell r="D197"/>
          <cell r="E197"/>
          <cell r="F197" t="str">
            <v>https://matvoc.nims.go.jp/entity/Q1946</v>
          </cell>
          <cell r="G197" t="str">
            <v>2022-07-11 04:36:42.734137+00</v>
          </cell>
        </row>
        <row r="198">
          <cell r="A198" t="str">
            <v>5e166ac4-bfcd-457a-84bc-8626abe9188f</v>
          </cell>
          <cell r="B198" t="str">
            <v>購入元</v>
          </cell>
          <cell r="C198" t="str">
            <v>Supplier</v>
          </cell>
          <cell r="D198"/>
          <cell r="E198"/>
          <cell r="F198" t="str">
            <v>NULL</v>
          </cell>
          <cell r="G198" t="str">
            <v>2022-10-11 06:12:52.876335+00</v>
          </cell>
        </row>
        <row r="199">
          <cell r="A199" t="str">
            <v>e854d8d4-a9ce-a6c2-fc35-aaa029d3ceee</v>
          </cell>
          <cell r="B199" t="str">
            <v>実体顕微鏡</v>
          </cell>
          <cell r="C199" t="str">
            <v>Stereoscopic Microscope</v>
          </cell>
          <cell r="D199"/>
          <cell r="E199"/>
          <cell r="F199" t="str">
            <v>https://matvoc.nims.go.jp/entity/Q1947</v>
          </cell>
          <cell r="G199" t="str">
            <v>2022-07-11 04:36:42.734137+00</v>
          </cell>
        </row>
        <row r="200">
          <cell r="A200" t="str">
            <v>b7159996-c587-8b29-da03-e42f12361d33</v>
          </cell>
          <cell r="B200" t="str">
            <v>超解像顕微鏡</v>
          </cell>
          <cell r="C200" t="str">
            <v>Super Resolution Microscope</v>
          </cell>
          <cell r="D200"/>
          <cell r="E200"/>
          <cell r="F200" t="str">
            <v>https://matvoc.nims.go.jp/entity/Q1948</v>
          </cell>
          <cell r="G200" t="str">
            <v>2022-07-11 04:36:42.734137+00</v>
          </cell>
        </row>
        <row r="201">
          <cell r="A201" t="str">
            <v>b8492720-a7e7-eec9-1a1a-bf07c0533620</v>
          </cell>
          <cell r="B201" t="str">
            <v>位相差顕微鏡</v>
          </cell>
          <cell r="C201" t="str">
            <v>Phase-contrast Microscope</v>
          </cell>
          <cell r="D201"/>
          <cell r="E201"/>
          <cell r="F201" t="str">
            <v>https://matvoc.nims.go.jp/entity/Q1932</v>
          </cell>
          <cell r="G201" t="str">
            <v>2022-07-11 04:36:42.734137+00</v>
          </cell>
        </row>
        <row r="202">
          <cell r="A202" t="str">
            <v>61380b4d-a946-e0bd-0f47-41d8e1a869a4</v>
          </cell>
          <cell r="B202" t="str">
            <v>走査型プローブ顕微鏡</v>
          </cell>
          <cell r="C202" t="str">
            <v>Scanning Probe Microscope</v>
          </cell>
          <cell r="D202"/>
          <cell r="E202"/>
          <cell r="F202" t="str">
            <v>https://matvoc.nims.go.jp/entity/Q1892</v>
          </cell>
          <cell r="G202" t="str">
            <v>2022-07-11 04:36:42.734137+00</v>
          </cell>
        </row>
        <row r="203">
          <cell r="A203" t="str">
            <v>ef9f8865-05ff-1b46-3a39-bc0a14f9a0ce</v>
          </cell>
          <cell r="B203" t="str">
            <v>走査型トンネル顕微鏡</v>
          </cell>
          <cell r="C203" t="str">
            <v>Scanning Tunneling Microscope</v>
          </cell>
          <cell r="D203"/>
          <cell r="E203"/>
          <cell r="F203" t="str">
            <v>https://matvoc.nims.go.jp/entity/Q1949</v>
          </cell>
          <cell r="G203" t="str">
            <v>2022-07-11 04:36:42.734137+00</v>
          </cell>
        </row>
        <row r="204">
          <cell r="A204" t="str">
            <v>f62e87bc-92aa-abc4-5471-cf467cb3912b</v>
          </cell>
          <cell r="B204" t="str">
            <v>原子間力顕微鏡</v>
          </cell>
          <cell r="C204" t="str">
            <v>Atomic Force Microscope</v>
          </cell>
          <cell r="D204"/>
          <cell r="E204"/>
          <cell r="F204" t="str">
            <v>https://matvoc.nims.go.jp/entity/Q1950</v>
          </cell>
          <cell r="G204" t="str">
            <v>2022-07-11 04:36:42.734137+00</v>
          </cell>
        </row>
        <row r="205">
          <cell r="A205" t="str">
            <v>e5cdc84b-5fab-f2b2-beb9-ee978d564d4d</v>
          </cell>
          <cell r="B205" t="str">
            <v>クロマトグラフ</v>
          </cell>
          <cell r="C205" t="str">
            <v>Chromatograph</v>
          </cell>
          <cell r="D205"/>
          <cell r="E205"/>
          <cell r="F205" t="str">
            <v>https://matvoc.nims.go.jp/entity/Q1893</v>
          </cell>
          <cell r="G205" t="str">
            <v>2022-07-11 04:36:42.734137+00</v>
          </cell>
        </row>
        <row r="206">
          <cell r="A206" t="str">
            <v>3022d0e8-8d0e-5af7-576e-cd5a85b5630b</v>
          </cell>
          <cell r="B206" t="str">
            <v>ガスクロマトグラフ</v>
          </cell>
          <cell r="C206" t="str">
            <v>Gas-phase Chromatograph</v>
          </cell>
          <cell r="D206"/>
          <cell r="E206"/>
          <cell r="F206" t="str">
            <v>https://matvoc.nims.go.jp/entity/Q1951</v>
          </cell>
          <cell r="G206" t="str">
            <v>2022-07-11 04:36:42.734137+00</v>
          </cell>
        </row>
        <row r="207">
          <cell r="A207" t="str">
            <v>98431a8f-f9de-fcd5-2c3e-e92a4989e2af</v>
          </cell>
          <cell r="B207" t="str">
            <v>イオンクロマトグラフ</v>
          </cell>
          <cell r="C207" t="str">
            <v>Ion Chromatograph</v>
          </cell>
          <cell r="D207"/>
          <cell r="E207"/>
          <cell r="F207" t="str">
            <v>https://matvoc.nims.go.jp/entity/Q1952</v>
          </cell>
          <cell r="G207" t="str">
            <v>2022-07-11 04:36:42.734137+00</v>
          </cell>
        </row>
        <row r="208">
          <cell r="A208" t="str">
            <v>4d5f1b0b-cb28-a0f7-267f-4beb36ce312f</v>
          </cell>
          <cell r="B208" t="str">
            <v>液体クロマトグラフ</v>
          </cell>
          <cell r="C208" t="str">
            <v>Lliquid-phase Chromatograph</v>
          </cell>
          <cell r="D208"/>
          <cell r="E208"/>
          <cell r="F208" t="str">
            <v>https://matvoc.nims.go.jp/entity/Q1953</v>
          </cell>
          <cell r="G208" t="str">
            <v>2022-07-11 04:36:42.734137+00</v>
          </cell>
        </row>
        <row r="209">
          <cell r="A209" t="str">
            <v>e98fbe1d-3346-9c2a-0df6-6e74164c8c71</v>
          </cell>
          <cell r="B209" t="str">
            <v>ゲル浸透クロマトグラフ</v>
          </cell>
          <cell r="C209" t="str">
            <v xml:space="preserve">Gel Permeation Chromatograph </v>
          </cell>
          <cell r="D209"/>
          <cell r="E209"/>
          <cell r="F209" t="str">
            <v>https://matvoc.nims.go.jp/entity/Q1954</v>
          </cell>
          <cell r="G209" t="str">
            <v>2022-07-11 04:36:42.734137+00</v>
          </cell>
        </row>
        <row r="210">
          <cell r="A210" t="str">
            <v>12098051-b72a-87c5-1207-d92f960b53ce</v>
          </cell>
          <cell r="B210" t="str">
            <v>分光</v>
          </cell>
          <cell r="C210" t="str">
            <v>Spectroscopy</v>
          </cell>
          <cell r="D210"/>
          <cell r="E210"/>
          <cell r="F210" t="str">
            <v>https://matvoc.nims.go.jp/entity/Q1894</v>
          </cell>
          <cell r="G210" t="str">
            <v>2022-07-11 04:36:42.734137+00</v>
          </cell>
        </row>
        <row r="211">
          <cell r="A211" t="str">
            <v>01c2ecf1-15b5-54a1-6ec6-6fd5298b3e6d</v>
          </cell>
          <cell r="B211" t="str">
            <v>赤外分光</v>
          </cell>
          <cell r="C211" t="str">
            <v>Infrared Spectroscopy</v>
          </cell>
          <cell r="D211"/>
          <cell r="E211"/>
          <cell r="F211" t="str">
            <v>https://matvoc.nims.go.jp/entity/Q1955</v>
          </cell>
          <cell r="G211" t="str">
            <v>2022-07-11 04:36:42.734137+00</v>
          </cell>
        </row>
        <row r="212">
          <cell r="A212" t="str">
            <v>fd8bdfa7-ac0a-3183-7ffd-bdcd3db75414</v>
          </cell>
          <cell r="B212" t="str">
            <v>紫外・可視分光</v>
          </cell>
          <cell r="C212" t="str">
            <v>Ultraviolet Visible Spectroscopy</v>
          </cell>
          <cell r="D212"/>
          <cell r="E212"/>
          <cell r="F212" t="str">
            <v>https://matvoc.nims.go.jp/entity/Q1956</v>
          </cell>
          <cell r="G212" t="str">
            <v>2022-07-11 04:36:42.734137+00</v>
          </cell>
        </row>
        <row r="213">
          <cell r="A213" t="str">
            <v>b28a6b91-b052-cb6b-9912-404783e99b01</v>
          </cell>
          <cell r="B213" t="str">
            <v>紫外可視近赤外分光</v>
          </cell>
          <cell r="C213" t="str">
            <v>Ultraviolet Visible Near-Infrared Spectroscopy</v>
          </cell>
          <cell r="D213"/>
          <cell r="E213"/>
          <cell r="F213" t="str">
            <v>https://matvoc.nims.go.jp/entity/Q1957</v>
          </cell>
          <cell r="G213" t="str">
            <v>2022-07-11 04:36:42.734137+00</v>
          </cell>
        </row>
        <row r="214">
          <cell r="A214" t="str">
            <v>360aafa3-2a5f-307a-d62b-d393396894fb</v>
          </cell>
          <cell r="B214" t="str">
            <v>近赤外分光光度計</v>
          </cell>
          <cell r="C214" t="str">
            <v>Nnear‐Infrared Spectroscopy</v>
          </cell>
          <cell r="D214"/>
          <cell r="E214"/>
          <cell r="F214" t="str">
            <v>https://matvoc.nims.go.jp/entity/Q1958</v>
          </cell>
          <cell r="G214" t="str">
            <v>2022-07-11 04:36:42.734137+00</v>
          </cell>
        </row>
        <row r="215">
          <cell r="A215" t="str">
            <v>ca72ee47-924e-2346-fe01-ac8ff51437dc</v>
          </cell>
          <cell r="B215" t="str">
            <v>蛍光分光</v>
          </cell>
          <cell r="C215" t="str">
            <v>Flourescence Spectroscopy</v>
          </cell>
          <cell r="D215"/>
          <cell r="E215"/>
          <cell r="F215" t="str">
            <v>https://matvoc.nims.go.jp/entity/Q1959</v>
          </cell>
          <cell r="G215" t="str">
            <v>2022-07-11 04:36:42.734137+00</v>
          </cell>
        </row>
        <row r="216">
          <cell r="A216" t="str">
            <v>1def78ea-86cc-c954-ccf8-a06c7d5adff8</v>
          </cell>
          <cell r="B216" t="str">
            <v>誘導結合プラズマ発光分光分析計</v>
          </cell>
          <cell r="C216" t="str">
            <v>Inductively Coupled Plasma Atomic Emission Spectroscopy</v>
          </cell>
          <cell r="D216"/>
          <cell r="E216"/>
          <cell r="F216" t="str">
            <v>https://matvoc.nims.go.jp/entity/Q1960</v>
          </cell>
          <cell r="G216" t="str">
            <v>2022-07-11 04:36:42.734137+00</v>
          </cell>
        </row>
        <row r="217">
          <cell r="A217" t="str">
            <v>c0936a0f-678a-ef7d-3a64-eda1c3082d2a</v>
          </cell>
          <cell r="B217" t="str">
            <v>X線蛍光分光分析</v>
          </cell>
          <cell r="C217" t="str">
            <v>X-Ray Flourescence Spectroscopy</v>
          </cell>
          <cell r="D217"/>
          <cell r="E217"/>
          <cell r="F217" t="str">
            <v>https://matvoc.nims.go.jp/entity/Q1966</v>
          </cell>
          <cell r="G217" t="str">
            <v>2022-07-11 04:36:42.734137+00</v>
          </cell>
        </row>
        <row r="218">
          <cell r="A218" t="str">
            <v>3aad993f-ed09-bf50-78d6-b5a0f768fe74</v>
          </cell>
          <cell r="B218" t="str">
            <v>ラマン分光</v>
          </cell>
          <cell r="C218" t="str">
            <v xml:space="preserve">Raman Spectroscopy </v>
          </cell>
          <cell r="D218"/>
          <cell r="E218"/>
          <cell r="F218" t="str">
            <v>https://matvoc.nims.go.jp/entity/Q1962</v>
          </cell>
          <cell r="G218" t="str">
            <v>2022-07-11 04:36:42.734137+00</v>
          </cell>
        </row>
        <row r="219">
          <cell r="A219" t="str">
            <v>7c46b215-c32e-ca99-3d2d-553375818dc8</v>
          </cell>
          <cell r="B219" t="str">
            <v>円二色性分光</v>
          </cell>
          <cell r="C219" t="str">
            <v>Circular Dichroism</v>
          </cell>
          <cell r="D219"/>
          <cell r="E219"/>
          <cell r="F219" t="str">
            <v>https://matvoc.nims.go.jp/entity/Q1963</v>
          </cell>
          <cell r="G219" t="str">
            <v>2022-07-11 04:36:42.734137+00</v>
          </cell>
        </row>
        <row r="220">
          <cell r="A220" t="str">
            <v>594ebf91-c422-6c96-69e0-67993820ebaf</v>
          </cell>
          <cell r="B220" t="str">
            <v>X線吸収分光</v>
          </cell>
          <cell r="C220" t="str">
            <v xml:space="preserve">X-Ray Absorption Spectroscopy </v>
          </cell>
          <cell r="D220"/>
          <cell r="E220"/>
          <cell r="F220" t="str">
            <v>https://matvoc.nims.go.jp/entity/Q2114</v>
          </cell>
          <cell r="G220" t="str">
            <v>2022-07-11 04:36:42.734137+00</v>
          </cell>
        </row>
        <row r="221">
          <cell r="A221" t="str">
            <v>4408a09b-4afe-f469-8e59-11c5f6e8de21</v>
          </cell>
          <cell r="B221" t="str">
            <v>X線発光分光</v>
          </cell>
          <cell r="C221" t="str">
            <v xml:space="preserve">X-Ray Emission Spectroscopy </v>
          </cell>
          <cell r="D221"/>
          <cell r="E221"/>
          <cell r="F221" t="str">
            <v>https://matvoc.nims.go.jp/entity/Q1989</v>
          </cell>
          <cell r="G221" t="str">
            <v>2022-07-11 04:36:42.734137+00</v>
          </cell>
        </row>
        <row r="222">
          <cell r="A222" t="str">
            <v>713666fe-b517-9271-e8ad-9ea9fd8d425a</v>
          </cell>
          <cell r="B222" t="str">
            <v>X線光電子分光</v>
          </cell>
          <cell r="C222" t="str">
            <v>X-Ray Photoelectron  Spectroscopy</v>
          </cell>
          <cell r="D222"/>
          <cell r="E222"/>
          <cell r="F222" t="str">
            <v>https://matvoc.nims.go.jp/entity/Q1972</v>
          </cell>
          <cell r="G222" t="str">
            <v>2022-07-11 04:36:42.734137+00</v>
          </cell>
        </row>
        <row r="223">
          <cell r="A223" t="str">
            <v>a89719fd-06d1-f3fc-355d-20c74fb5d41f</v>
          </cell>
          <cell r="B223" t="str">
            <v>オージェ電子分光</v>
          </cell>
          <cell r="C223" t="str">
            <v>Auger Electron  Spectroscopy</v>
          </cell>
          <cell r="D223"/>
          <cell r="E223"/>
          <cell r="F223" t="str">
            <v>https://matvoc.nims.go.jp/entity/Q1967</v>
          </cell>
          <cell r="G223" t="str">
            <v>2022-07-11 04:36:42.734137+00</v>
          </cell>
        </row>
        <row r="224">
          <cell r="A224" t="str">
            <v>7051bb5e-c223-b30d-e5d0-63fd7c9b77be</v>
          </cell>
          <cell r="B224" t="str">
            <v>光電子分光</v>
          </cell>
          <cell r="C224" t="str">
            <v>Photoemission Electron  Spectroscopy</v>
          </cell>
          <cell r="D224"/>
          <cell r="E224"/>
          <cell r="F224" t="str">
            <v>https://matvoc.nims.go.jp/entity/Q1968</v>
          </cell>
          <cell r="G224" t="str">
            <v>2022-07-11 04:36:42.734137+00</v>
          </cell>
        </row>
        <row r="225">
          <cell r="A225" t="str">
            <v>8365d686-4134-cb63-8fad-7cbb49095241</v>
          </cell>
          <cell r="B225" t="str">
            <v>走査型X線顕微鏡</v>
          </cell>
          <cell r="C225" t="str">
            <v>Scanning X-Ray Microscope</v>
          </cell>
          <cell r="D225"/>
          <cell r="E225"/>
          <cell r="F225" t="str">
            <v>https://matvoc.nims.go.jp/entity/Q1969</v>
          </cell>
          <cell r="G225" t="str">
            <v>2022-07-11 04:36:42.734137+00</v>
          </cell>
        </row>
        <row r="226">
          <cell r="A226" t="str">
            <v>5f4213b0-bc8d-4e3e-72fb-972ff35c5033</v>
          </cell>
          <cell r="B226" t="str">
            <v>放射光</v>
          </cell>
          <cell r="C226" t="str">
            <v>Synchrotron Radiation</v>
          </cell>
          <cell r="D226"/>
          <cell r="E226"/>
          <cell r="F226" t="str">
            <v>https://matvoc.nims.go.jp/entity/Q1896</v>
          </cell>
          <cell r="G226" t="str">
            <v>2022-07-11 04:36:42.734137+00</v>
          </cell>
        </row>
        <row r="227">
          <cell r="A227" t="str">
            <v>e2ce4573-c1ca-69a2-df77-d65b0f552715</v>
          </cell>
          <cell r="B227" t="str">
            <v>硬X線光電子分光法</v>
          </cell>
          <cell r="C227" t="str">
            <v>HardX-ray Photoelectron Spectroscopy</v>
          </cell>
          <cell r="D227"/>
          <cell r="E227"/>
          <cell r="F227" t="str">
            <v>https://matvoc.nims.go.jp/entity/Q2029</v>
          </cell>
          <cell r="G227" t="str">
            <v>2022-07-11 04:36:42.734137+00</v>
          </cell>
        </row>
        <row r="228">
          <cell r="A228" t="str">
            <v>32be7300-40d6-b3c9-c88b-f07386c1c4de</v>
          </cell>
          <cell r="B228" t="str">
            <v>装置・広域X線吸収微細構造</v>
          </cell>
          <cell r="C228" t="str">
            <v>Extended X-ray Absorption Fine Structure</v>
          </cell>
          <cell r="D228"/>
          <cell r="E228"/>
          <cell r="F228" t="str">
            <v>https://matvoc.nims.go.jp/entity/Q1971</v>
          </cell>
          <cell r="G228" t="str">
            <v>2022-07-11 04:36:42.734137+00</v>
          </cell>
        </row>
        <row r="229">
          <cell r="A229" t="str">
            <v>88cabb25-3401-e1fe-f320-c517b04f63f8</v>
          </cell>
          <cell r="B229" t="str">
            <v>X線吸収端近傍構造</v>
          </cell>
          <cell r="C229" t="str">
            <v>X-ray Absorption Near Edge Structure</v>
          </cell>
          <cell r="D229"/>
          <cell r="E229"/>
          <cell r="F229" t="str">
            <v>https://matvoc.nims.go.jp/entity/Q1964</v>
          </cell>
          <cell r="G229" t="str">
            <v>2022-07-11 04:36:42.734137+00</v>
          </cell>
        </row>
        <row r="230">
          <cell r="A230" t="str">
            <v>03823a43-e4ab-8ae9-0a34-ad1758c39d0c</v>
          </cell>
          <cell r="B230" t="str">
            <v>X線回折装置(放射光)</v>
          </cell>
          <cell r="C230" t="str">
            <v>X-ray Diffraction-Synchrotron Radiation</v>
          </cell>
          <cell r="D230"/>
          <cell r="E230"/>
          <cell r="F230" t="str">
            <v>https://matvoc.nims.go.jp/entity/Q1961</v>
          </cell>
          <cell r="G230" t="str">
            <v>2022-07-11 04:36:42.734137+00</v>
          </cell>
        </row>
        <row r="231">
          <cell r="A231" t="str">
            <v>ad23ce70-4d79-ef73-e810-f17d61be8d30</v>
          </cell>
          <cell r="B231" t="str">
            <v>質量分析</v>
          </cell>
          <cell r="C231" t="str">
            <v>Mass Spectrometer</v>
          </cell>
          <cell r="D231"/>
          <cell r="E231"/>
          <cell r="F231" t="str">
            <v>https://matvoc.nims.go.jp/entity/Q1897</v>
          </cell>
          <cell r="G231" t="str">
            <v>2022-07-11 04:36:42.734137+00</v>
          </cell>
        </row>
        <row r="232">
          <cell r="A232" t="str">
            <v>0ee6ea78-522c-18e7-3115-033dbb6cd885</v>
          </cell>
          <cell r="B232" t="str">
            <v>二重収束質量分析　</v>
          </cell>
          <cell r="C232" t="str">
            <v>Double-Focusing Mass Spectrometer</v>
          </cell>
          <cell r="D232"/>
          <cell r="E232"/>
          <cell r="F232" t="str">
            <v>https://matvoc.nims.go.jp/entity/Q1974</v>
          </cell>
          <cell r="G232" t="str">
            <v>2022-07-11 04:36:42.734137+00</v>
          </cell>
        </row>
        <row r="233">
          <cell r="A233" t="str">
            <v>d82dab4e-a2e4-1022-1513-3d1369c97d82</v>
          </cell>
          <cell r="B233" t="str">
            <v>四重極質量分析　</v>
          </cell>
          <cell r="C233" t="str">
            <v>Quadrupole Mass Analyzer; Quadrupole Mass Spectrometer</v>
          </cell>
          <cell r="D233"/>
          <cell r="E233"/>
          <cell r="F233" t="str">
            <v>https://matvoc.nims.go.jp/entity/Q1975</v>
          </cell>
          <cell r="G233" t="str">
            <v>2022-07-11 04:36:42.734137+00</v>
          </cell>
        </row>
        <row r="234">
          <cell r="A234" t="str">
            <v>bd783a01-03b8-a68c-e41c-2bbad3f782ce</v>
          </cell>
          <cell r="B234" t="str">
            <v>飛行時間質量分析　</v>
          </cell>
          <cell r="C234" t="str">
            <v>Time-Of-Flight Mass Spectrometer</v>
          </cell>
          <cell r="D234"/>
          <cell r="E234"/>
          <cell r="F234" t="str">
            <v>https://matvoc.nims.go.jp/entity/Q1976</v>
          </cell>
          <cell r="G234" t="str">
            <v>2022-07-11 04:36:42.734137+00</v>
          </cell>
        </row>
        <row r="235">
          <cell r="A235" t="str">
            <v>cb7d16df-4747-d79c-dd2f-2869cd14a62b</v>
          </cell>
          <cell r="B235" t="str">
            <v>イオントラップ質量分析　</v>
          </cell>
          <cell r="C235" t="str">
            <v>Ion Trap Mass Spectrometer</v>
          </cell>
          <cell r="D235"/>
          <cell r="E235"/>
          <cell r="F235" t="str">
            <v>https://matvoc.nims.go.jp/entity/Q1977</v>
          </cell>
          <cell r="G235" t="str">
            <v>2022-07-11 04:36:42.734137+00</v>
          </cell>
        </row>
        <row r="236">
          <cell r="A236" t="str">
            <v>4e1b9dfe-9d4e-c85b-b7d7-00c62e8e0f1f</v>
          </cell>
          <cell r="B236" t="str">
            <v>フーリエ変換イオンサイクロトロン共鳴質量分析　</v>
          </cell>
          <cell r="C236" t="str">
            <v>Fourier Transfom Ion Cyclotron Resonance Mass Spectrometer</v>
          </cell>
          <cell r="D236"/>
          <cell r="E236"/>
          <cell r="F236" t="str">
            <v>https://matvoc.nims.go.jp/entity/Q1978</v>
          </cell>
          <cell r="G236" t="str">
            <v>2022-07-11 04:36:42.734137+00</v>
          </cell>
        </row>
        <row r="237">
          <cell r="A237" t="str">
            <v>94b0ea79-4499-ef65-a4ee-142095f95527</v>
          </cell>
          <cell r="B237" t="str">
            <v>飛行時間二次イオン質量分析　</v>
          </cell>
          <cell r="C237" t="str">
            <v>Time-Of-Flight Secondary Ion Mass Spectrometry</v>
          </cell>
          <cell r="D237"/>
          <cell r="E237"/>
          <cell r="F237" t="str">
            <v>https://matvoc.nims.go.jp/entity/Q1979</v>
          </cell>
          <cell r="G237" t="str">
            <v>2022-07-11 04:36:42.734137+00</v>
          </cell>
        </row>
        <row r="238">
          <cell r="A238" t="str">
            <v>99d4cf2a-fd94-4aec-db0c-20905a9e0110</v>
          </cell>
          <cell r="B238" t="str">
            <v>誘導結合プラズマ質量分析　</v>
          </cell>
          <cell r="C238" t="str">
            <v>Inductively Coupled Plasma Mass Spectrometry</v>
          </cell>
          <cell r="D238"/>
          <cell r="E238"/>
          <cell r="F238" t="str">
            <v>https://matvoc.nims.go.jp/entity/Q1980</v>
          </cell>
          <cell r="G238" t="str">
            <v>2022-07-11 04:36:42.734137+00</v>
          </cell>
        </row>
        <row r="239">
          <cell r="A239" t="str">
            <v>de7d4b51-1294-aed2-2b00-52e9a6b68e2c</v>
          </cell>
          <cell r="B239" t="str">
            <v>マトリックス支援レーザー脱離イオン化質量分析</v>
          </cell>
          <cell r="C239" t="str">
            <v>Maldi-Tof Mass Spectrometer</v>
          </cell>
          <cell r="D239"/>
          <cell r="E239"/>
          <cell r="F239" t="str">
            <v>https://matvoc.nims.go.jp/entity/Q1981</v>
          </cell>
          <cell r="G239" t="str">
            <v>2022-07-11 04:36:42.734137+00</v>
          </cell>
        </row>
        <row r="240">
          <cell r="A240" t="str">
            <v>725d3eac-3ec5-6653-bb0c-9fe49a309d02</v>
          </cell>
          <cell r="B240" t="str">
            <v>二次イオン質量分析</v>
          </cell>
          <cell r="C240" t="str">
            <v>Secondary Ion Mass Spectrometer</v>
          </cell>
          <cell r="D240"/>
          <cell r="E240"/>
          <cell r="F240" t="str">
            <v>https://matvoc.nims.go.jp/entity/Q1982</v>
          </cell>
          <cell r="G240" t="str">
            <v>2022-07-11 04:36:42.734137+00</v>
          </cell>
        </row>
        <row r="241">
          <cell r="A241" t="str">
            <v>3263abcd-9e15-3ba1-1d6a-5b13b954b3ac</v>
          </cell>
          <cell r="B241" t="str">
            <v>圧縮試験</v>
          </cell>
          <cell r="C241" t="str">
            <v>Compression Test</v>
          </cell>
          <cell r="D241"/>
          <cell r="E241"/>
          <cell r="F241" t="str">
            <v>https://matvoc.nims.go.jp/entity/Q2025</v>
          </cell>
          <cell r="G241" t="str">
            <v>2022-07-11 04:36:42.734137+00</v>
          </cell>
        </row>
        <row r="242">
          <cell r="A242" t="str">
            <v>926f3169-e302-ed92-770b-cbc2828e685e</v>
          </cell>
          <cell r="B242" t="str">
            <v>直接イオン化質量分析</v>
          </cell>
          <cell r="C242" t="str">
            <v>Direct Analysis In Real Time Mass Spectrometer</v>
          </cell>
          <cell r="D242"/>
          <cell r="E242"/>
          <cell r="F242" t="str">
            <v>https://matvoc.nims.go.jp/entity/Q2064</v>
          </cell>
          <cell r="G242" t="str">
            <v>2022-07-11 04:36:42.734137+00</v>
          </cell>
        </row>
        <row r="243">
          <cell r="A243" t="str">
            <v>0de635ed-fe5b-63fa-2b02-aacb503ae4d5</v>
          </cell>
          <cell r="B243" t="str">
            <v>ガスクロマトグラフ質量分析　</v>
          </cell>
          <cell r="C243" t="str">
            <v xml:space="preserve">Gas Chromatography - Mass Spectorometer </v>
          </cell>
          <cell r="D243"/>
          <cell r="E243"/>
          <cell r="F243" t="str">
            <v>https://matvoc.nims.go.jp/entity/Q1984</v>
          </cell>
          <cell r="G243" t="str">
            <v>2022-07-11 04:36:42.734137+00</v>
          </cell>
        </row>
        <row r="244">
          <cell r="A244" t="str">
            <v>9dff9f03-5814-233f-bde6-431b633f6d9d</v>
          </cell>
          <cell r="B244" t="str">
            <v>液体クロマトグラフ質量分析　</v>
          </cell>
          <cell r="C244" t="str">
            <v xml:space="preserve">Liquid Chromatography - Mass Spectorometer </v>
          </cell>
          <cell r="D244"/>
          <cell r="E244"/>
          <cell r="F244" t="str">
            <v>https://matvoc.nims.go.jp/entity/Q1985</v>
          </cell>
          <cell r="G244" t="str">
            <v>2022-07-11 04:36:42.734137+00</v>
          </cell>
        </row>
        <row r="245">
          <cell r="A245" t="str">
            <v>6f44495b-841f-bcef-cc54-19684673500d</v>
          </cell>
          <cell r="B245" t="str">
            <v>回折・散乱</v>
          </cell>
          <cell r="C245" t="str">
            <v xml:space="preserve">Scattering &amp; Diffraction </v>
          </cell>
          <cell r="D245"/>
          <cell r="E245"/>
          <cell r="F245" t="str">
            <v>https://matvoc.nims.go.jp/entity/Q1898</v>
          </cell>
          <cell r="G245" t="str">
            <v>2022-07-11 04:36:42.734137+00</v>
          </cell>
        </row>
        <row r="246">
          <cell r="A246" t="str">
            <v>3b92a0c1-805c-f355-4bb3-b37b3005a124</v>
          </cell>
          <cell r="B246" t="str">
            <v>X線回折装置</v>
          </cell>
          <cell r="C246" t="str">
            <v>X-Ray Diffraction</v>
          </cell>
          <cell r="D246"/>
          <cell r="E246"/>
          <cell r="F246" t="str">
            <v>https://matvoc.nims.go.jp/entity/Q1965</v>
          </cell>
          <cell r="G246" t="str">
            <v>2022-07-11 04:36:42.734137+00</v>
          </cell>
        </row>
        <row r="247">
          <cell r="A247" t="str">
            <v>1c36274a-4a39-32e8-59cd-0dee6215b609</v>
          </cell>
          <cell r="B247" t="str">
            <v>単結晶X線回折</v>
          </cell>
          <cell r="C247" t="str">
            <v>Single Crystal X-Ray Diffraction</v>
          </cell>
          <cell r="D247"/>
          <cell r="E247"/>
          <cell r="F247" t="str">
            <v>https://matvoc.nims.go.jp/entity/Q1986</v>
          </cell>
          <cell r="G247" t="str">
            <v>2022-07-11 04:36:42.734137+00</v>
          </cell>
        </row>
        <row r="248">
          <cell r="A248" t="str">
            <v>07493a76-c527-4cb5-79ff-d716460cfc65</v>
          </cell>
          <cell r="B248" t="str">
            <v>中性子回折</v>
          </cell>
          <cell r="C248" t="str">
            <v>Neutron Diffraction</v>
          </cell>
          <cell r="D248"/>
          <cell r="E248"/>
          <cell r="F248" t="str">
            <v>https://matvoc.nims.go.jp/entity/Q1987</v>
          </cell>
          <cell r="G248" t="str">
            <v>2022-07-11 04:36:42.734137+00</v>
          </cell>
        </row>
        <row r="249">
          <cell r="A249" t="str">
            <v>8230ebf2-26fe-d94d-37af-8b4aa3e7ef2e</v>
          </cell>
          <cell r="B249" t="str">
            <v>X線トポグラフィー</v>
          </cell>
          <cell r="C249" t="str">
            <v>X-Ray Topography</v>
          </cell>
          <cell r="D249"/>
          <cell r="E249"/>
          <cell r="F249" t="str">
            <v>https://matvoc.nims.go.jp/entity/Q1973</v>
          </cell>
          <cell r="G249" t="str">
            <v>2022-07-11 04:36:42.734137+00</v>
          </cell>
        </row>
        <row r="250">
          <cell r="A250" t="str">
            <v>c2b58ea8-1409-5169-ae0c-921d7a6d95e9</v>
          </cell>
          <cell r="B250" t="str">
            <v>X線マイクロトモグラフィー</v>
          </cell>
          <cell r="C250" t="str">
            <v>X-Ray Microtomography</v>
          </cell>
          <cell r="D250"/>
          <cell r="E250"/>
          <cell r="F250" t="str">
            <v>https://matvoc.nims.go.jp/entity/Q1988</v>
          </cell>
          <cell r="G250" t="str">
            <v>2022-07-11 04:36:42.734137+00</v>
          </cell>
        </row>
        <row r="251">
          <cell r="A251" t="str">
            <v>d48017cc-5673-fef3-6f9e-4d6a4db3bd83</v>
          </cell>
          <cell r="B251" t="str">
            <v>ラザフォード後方散乱</v>
          </cell>
          <cell r="C251" t="str">
            <v>Rutherford Backscattering Spectrometry</v>
          </cell>
          <cell r="D251"/>
          <cell r="E251"/>
          <cell r="F251" t="str">
            <v>https://matvoc.nims.go.jp/entity/Q1990</v>
          </cell>
          <cell r="G251" t="str">
            <v>2022-07-11 04:36:42.734137+00</v>
          </cell>
        </row>
        <row r="252">
          <cell r="A252" t="str">
            <v>94f08db2-83ea-fb03-2f25-4e0136fbe1b3</v>
          </cell>
          <cell r="B252" t="str">
            <v>電子回折</v>
          </cell>
          <cell r="C252" t="str">
            <v>Electron Diffraction</v>
          </cell>
          <cell r="D252"/>
          <cell r="E252"/>
          <cell r="F252" t="str">
            <v>https://matvoc.nims.go.jp/entity/Q1991</v>
          </cell>
          <cell r="G252" t="str">
            <v>2022-07-11 04:36:42.734137+00</v>
          </cell>
        </row>
        <row r="253">
          <cell r="A253" t="str">
            <v>1dd1d570-026a-50f0-0246-b239fa67bd7d</v>
          </cell>
          <cell r="B253" t="str">
            <v>磁気特性</v>
          </cell>
          <cell r="C253" t="str">
            <v>Magnetic Characteristic</v>
          </cell>
          <cell r="D253"/>
          <cell r="E253"/>
          <cell r="F253" t="str">
            <v>https://matvoc.nims.go.jp/entity/Q1899</v>
          </cell>
          <cell r="G253" t="str">
            <v>2022-07-11 04:36:42.734137+00</v>
          </cell>
        </row>
        <row r="254">
          <cell r="A254" t="str">
            <v>e8df29a4-5ea2-7aff-0e28-3395aaba5977</v>
          </cell>
          <cell r="B254" t="str">
            <v>磁気特性測定システム</v>
          </cell>
          <cell r="C254" t="str">
            <v>Magnetic Property Measurement System</v>
          </cell>
          <cell r="D254"/>
          <cell r="E254"/>
          <cell r="F254" t="str">
            <v>https://matvoc.nims.go.jp/entity/Q1992</v>
          </cell>
          <cell r="G254" t="str">
            <v>2022-07-11 04:36:42.734137+00</v>
          </cell>
        </row>
        <row r="255">
          <cell r="A255" t="str">
            <v>c75d8bea-eb3f-89f0-5def-d17ce6e233dd</v>
          </cell>
          <cell r="B255" t="str">
            <v>物理特性測定装置</v>
          </cell>
          <cell r="C255" t="str">
            <v>Physical Property Measurement System</v>
          </cell>
          <cell r="D255"/>
          <cell r="E255"/>
          <cell r="F255" t="str">
            <v>https://matvoc.nims.go.jp/entity/Q1993</v>
          </cell>
          <cell r="G255" t="str">
            <v>2022-07-11 04:36:42.734137+00</v>
          </cell>
        </row>
        <row r="256">
          <cell r="A256" t="str">
            <v>10be6760-cb99-7ccd-d2ba-680e2342658b</v>
          </cell>
          <cell r="B256" t="str">
            <v>振動試料型磁束計</v>
          </cell>
          <cell r="C256" t="str">
            <v>Vibrating Sample Magnetometer</v>
          </cell>
          <cell r="D256"/>
          <cell r="E256"/>
          <cell r="F256" t="str">
            <v>https://matvoc.nims.go.jp/entity/Q1994</v>
          </cell>
          <cell r="G256" t="str">
            <v>2022-07-11 04:36:42.734137+00</v>
          </cell>
        </row>
        <row r="257">
          <cell r="A257" t="str">
            <v>0e18cddd-933d-75b5-df32-12b248b1849c</v>
          </cell>
          <cell r="B257" t="str">
            <v>バイオ装置</v>
          </cell>
          <cell r="C257" t="str">
            <v>Biological</v>
          </cell>
          <cell r="D257"/>
          <cell r="E257"/>
          <cell r="F257" t="str">
            <v>https://matvoc.nims.go.jp/entity/Q1900</v>
          </cell>
          <cell r="G257" t="str">
            <v>2022-07-11 04:36:42.734137+00</v>
          </cell>
        </row>
        <row r="258">
          <cell r="A258" t="str">
            <v>1bc28a78-67e8-49eb-6fbf-6a783f8b118a</v>
          </cell>
          <cell r="B258" t="str">
            <v>リアルタイムPCR装置</v>
          </cell>
          <cell r="C258" t="str">
            <v>Real-Time PCR</v>
          </cell>
          <cell r="D258"/>
          <cell r="E258"/>
          <cell r="F258" t="str">
            <v>https://matvoc.nims.go.jp/entity/Q1995</v>
          </cell>
          <cell r="G258" t="str">
            <v>2022-07-11 04:36:42.734137+00</v>
          </cell>
        </row>
        <row r="259">
          <cell r="A259" t="str">
            <v>f4501971-df1c-8747-a28f-af9461076603</v>
          </cell>
          <cell r="B259" t="str">
            <v>PCR装置</v>
          </cell>
          <cell r="C259" t="str">
            <v>PCR</v>
          </cell>
          <cell r="D259"/>
          <cell r="E259"/>
          <cell r="F259" t="str">
            <v>https://matvoc.nims.go.jp/entity/Q1996</v>
          </cell>
          <cell r="G259" t="str">
            <v>2022-07-11 04:36:42.734137+00</v>
          </cell>
        </row>
        <row r="260">
          <cell r="A260" t="str">
            <v>d7f4b22f-01f1-bc2f-c126-cfe8e12b0733</v>
          </cell>
          <cell r="B260" t="str">
            <v>表面プラズモン共鳴装置</v>
          </cell>
          <cell r="C260" t="str">
            <v>Surface Plasmon Resonance (SPR)</v>
          </cell>
          <cell r="D260"/>
          <cell r="E260"/>
          <cell r="F260" t="str">
            <v>https://matvoc.nims.go.jp/entity/Q1997</v>
          </cell>
          <cell r="G260" t="str">
            <v>2022-07-11 04:36:42.734137+00</v>
          </cell>
        </row>
        <row r="261">
          <cell r="A261" t="str">
            <v>47029be4-87f5-86cc-d377-c2ca02f86b5a</v>
          </cell>
          <cell r="B261" t="str">
            <v>プレートリーダー</v>
          </cell>
          <cell r="C261" t="str">
            <v>Plate Reader</v>
          </cell>
          <cell r="D261"/>
          <cell r="E261"/>
          <cell r="F261" t="str">
            <v>https://matvoc.nims.go.jp/entity/Q1998</v>
          </cell>
          <cell r="G261" t="str">
            <v>2022-07-11 04:36:42.734137+00</v>
          </cell>
        </row>
        <row r="262">
          <cell r="A262" t="str">
            <v>7437fbfb-f560-a6fc-cffc-59c71e545df1</v>
          </cell>
          <cell r="B262" t="str">
            <v>レーザースキャナー</v>
          </cell>
          <cell r="C262" t="str">
            <v>Laser Scanner</v>
          </cell>
          <cell r="D262"/>
          <cell r="E262"/>
          <cell r="F262" t="str">
            <v>https://matvoc.nims.go.jp/entity/Q1999</v>
          </cell>
          <cell r="G262" t="str">
            <v>2022-07-11 04:36:42.734137+00</v>
          </cell>
        </row>
        <row r="263">
          <cell r="A263" t="str">
            <v>cc234f68-9550-8e9a-498f-d2facd27d695</v>
          </cell>
          <cell r="B263" t="str">
            <v>フローサイトメトリー</v>
          </cell>
          <cell r="C263" t="str">
            <v>Flow Cytometry</v>
          </cell>
          <cell r="D263"/>
          <cell r="E263"/>
          <cell r="F263" t="str">
            <v>https://matvoc.nims.go.jp/entity/Q2000</v>
          </cell>
          <cell r="G263" t="str">
            <v>2022-07-11 04:36:42.734137+00</v>
          </cell>
        </row>
        <row r="264">
          <cell r="A264" t="str">
            <v>8e62e286-74e9-4bb5-2f14-92da1307d85a</v>
          </cell>
          <cell r="B264" t="str">
            <v>セルソーター</v>
          </cell>
          <cell r="C264" t="str">
            <v>Cell Sorter</v>
          </cell>
          <cell r="D264"/>
          <cell r="E264"/>
          <cell r="F264" t="str">
            <v>https://matvoc.nims.go.jp/entity/Q2001</v>
          </cell>
          <cell r="G264" t="str">
            <v>2022-07-11 04:36:42.734137+00</v>
          </cell>
        </row>
        <row r="265">
          <cell r="A265" t="str">
            <v>3b7eb9da-a70e-a642-ffc0-58088896e031</v>
          </cell>
          <cell r="B265" t="str">
            <v>電気泳動装置</v>
          </cell>
          <cell r="C265" t="str">
            <v>Electrophoresis</v>
          </cell>
          <cell r="D265"/>
          <cell r="E265"/>
          <cell r="F265" t="str">
            <v>https://matvoc.nims.go.jp/entity/Q2002</v>
          </cell>
          <cell r="G265" t="str">
            <v>2022-07-11 04:36:42.734137+00</v>
          </cell>
        </row>
        <row r="266">
          <cell r="A266" t="str">
            <v>add609ce-b567-b8b0-6ad8-985f437ae67f</v>
          </cell>
          <cell r="B266" t="str">
            <v>ゲルイメージング装置</v>
          </cell>
          <cell r="C266" t="str">
            <v>Gel Imaging Device</v>
          </cell>
          <cell r="D266"/>
          <cell r="E266"/>
          <cell r="F266" t="str">
            <v>https://matvoc.nims.go.jp/entity/Q2003</v>
          </cell>
          <cell r="G266" t="str">
            <v>2022-07-11 04:36:42.734137+00</v>
          </cell>
        </row>
        <row r="267">
          <cell r="A267" t="str">
            <v>f23cb703-edf0-d6eb-45a7-d33559403c63</v>
          </cell>
          <cell r="B267" t="str">
            <v>レーザーマイクロダイセクション</v>
          </cell>
          <cell r="C267" t="str">
            <v>Laser Microdissection (LMD)</v>
          </cell>
          <cell r="D267"/>
          <cell r="E267"/>
          <cell r="F267" t="str">
            <v>https://matvoc.nims.go.jp/entity/Q2004</v>
          </cell>
          <cell r="G267" t="str">
            <v>2022-07-11 04:36:42.734137+00</v>
          </cell>
        </row>
        <row r="268">
          <cell r="A268" t="str">
            <v>95b4e6c9-ff2d-0720-2a02-28943f3c40d3</v>
          </cell>
          <cell r="B268" t="str">
            <v>DNAシーケンサー</v>
          </cell>
          <cell r="C268" t="str">
            <v>DNA Sequencer</v>
          </cell>
          <cell r="D268"/>
          <cell r="E268"/>
          <cell r="F268" t="str">
            <v>https://matvoc.nims.go.jp/entity/Q2069</v>
          </cell>
          <cell r="G268" t="str">
            <v>2022-07-11 04:36:42.734137+00</v>
          </cell>
        </row>
        <row r="269">
          <cell r="A269" t="str">
            <v>8b7640a6-e0bf-6f06-b922-cd326b6efb85</v>
          </cell>
          <cell r="B269" t="str">
            <v>その他分析装置</v>
          </cell>
          <cell r="C269" t="str">
            <v>Analysis</v>
          </cell>
          <cell r="D269"/>
          <cell r="E269"/>
          <cell r="F269" t="str">
            <v>https://matvoc.nims.go.jp/entity/Q1901</v>
          </cell>
          <cell r="G269" t="str">
            <v>2022-07-11 04:36:42.734137+00</v>
          </cell>
        </row>
        <row r="270">
          <cell r="A270" t="str">
            <v>a2f98642-c00f-cd3d-1ef8-42c4d7ae7273</v>
          </cell>
          <cell r="B270" t="str">
            <v>示差走査熱量分析</v>
          </cell>
          <cell r="C270" t="str">
            <v>Differential Scanning Calorimetry</v>
          </cell>
          <cell r="D270"/>
          <cell r="E270"/>
          <cell r="F270" t="str">
            <v>https://matvoc.nims.go.jp/entity/Q2005</v>
          </cell>
          <cell r="G270" t="str">
            <v>2022-07-11 04:36:42.734137+00</v>
          </cell>
        </row>
        <row r="271">
          <cell r="A271" t="str">
            <v>c888a3e5-4289-910f-eb48-c608b62ae1d9</v>
          </cell>
          <cell r="B271" t="str">
            <v>熱重量分析</v>
          </cell>
          <cell r="C271" t="str">
            <v>Thermal Gravimetric Analysis</v>
          </cell>
          <cell r="D271"/>
          <cell r="E271"/>
          <cell r="F271" t="str">
            <v>https://matvoc.nims.go.jp/entity/Q2007</v>
          </cell>
          <cell r="G271" t="str">
            <v>2022-07-11 04:36:42.734137+00</v>
          </cell>
        </row>
        <row r="272">
          <cell r="A272" t="str">
            <v>1279c879-6248-f95c-31b7-9326af7c4437</v>
          </cell>
          <cell r="B272" t="str">
            <v>示差熱・熱重量同時測定</v>
          </cell>
          <cell r="C272" t="str">
            <v>Thermal Gravimetric Differential Scanning Calorimetry</v>
          </cell>
          <cell r="D272"/>
          <cell r="E272"/>
          <cell r="F272" t="str">
            <v>https://matvoc.nims.go.jp/entity/Q2008</v>
          </cell>
          <cell r="G272" t="str">
            <v>2022-07-11 04:36:42.734137+00</v>
          </cell>
        </row>
        <row r="273">
          <cell r="A273" t="str">
            <v>6bf2aae3-fc95-8f75-c3d1-02ad10eb6247</v>
          </cell>
          <cell r="B273" t="str">
            <v>熱機械分析</v>
          </cell>
          <cell r="C273" t="str">
            <v>Thermomechanical Analyzer</v>
          </cell>
          <cell r="D273"/>
          <cell r="E273"/>
          <cell r="F273" t="str">
            <v>https://matvoc.nims.go.jp/entity/Q2009</v>
          </cell>
          <cell r="G273" t="str">
            <v>2022-07-11 04:36:42.734137+00</v>
          </cell>
        </row>
        <row r="274">
          <cell r="A274" t="str">
            <v>598e6174-490e-071a-61bc-99c2dde91ee1</v>
          </cell>
          <cell r="B274" t="str">
            <v>粘弾性測定</v>
          </cell>
          <cell r="C274" t="str">
            <v>Viscoelasticity</v>
          </cell>
          <cell r="D274"/>
          <cell r="E274"/>
          <cell r="F274" t="str">
            <v>https://matvoc.nims.go.jp/entity/Q2010</v>
          </cell>
          <cell r="G274" t="str">
            <v>2022-07-11 04:36:42.734137+00</v>
          </cell>
        </row>
        <row r="275">
          <cell r="A275" t="str">
            <v>e60fa979-8ebc-939b-1598-5a1bdd417c94</v>
          </cell>
          <cell r="B275" t="str">
            <v>段差計</v>
          </cell>
          <cell r="C275" t="str">
            <v>Profiler</v>
          </cell>
          <cell r="D275"/>
          <cell r="E275"/>
          <cell r="F275" t="str">
            <v>https://matvoc.nims.go.jp/entity/Q2011</v>
          </cell>
          <cell r="G275" t="str">
            <v>2022-07-11 04:36:42.734137+00</v>
          </cell>
        </row>
        <row r="276">
          <cell r="A276" t="str">
            <v>9262aab9-c744-88c9-f733-e86808781737</v>
          </cell>
          <cell r="B276" t="str">
            <v>膜厚測定</v>
          </cell>
          <cell r="C276" t="str">
            <v>Film Thickness Measurement</v>
          </cell>
          <cell r="D276"/>
          <cell r="E276"/>
          <cell r="F276" t="str">
            <v>https://matvoc.nims.go.jp/entity/Q1905</v>
          </cell>
          <cell r="G276" t="str">
            <v>2022-07-11 04:36:42.734137+00</v>
          </cell>
        </row>
        <row r="277">
          <cell r="A277" t="str">
            <v>7989a34c-db48-246b-819a-858afa68c320</v>
          </cell>
          <cell r="B277" t="str">
            <v>エリプソメーター</v>
          </cell>
          <cell r="C277" t="str">
            <v>Ellipsometry</v>
          </cell>
          <cell r="D277"/>
          <cell r="E277"/>
          <cell r="F277" t="str">
            <v>https://matvoc.nims.go.jp/entity/Q2013</v>
          </cell>
          <cell r="G277" t="str">
            <v>2022-07-11 04:36:42.734137+00</v>
          </cell>
        </row>
        <row r="278">
          <cell r="A278" t="str">
            <v>2d3e316d-dd35-29ee-08ad-fd3823d7a8d5</v>
          </cell>
          <cell r="B278" t="str">
            <v>接触角計</v>
          </cell>
          <cell r="C278" t="str">
            <v xml:space="preserve">Contact Angle Meter </v>
          </cell>
          <cell r="D278"/>
          <cell r="E278"/>
          <cell r="F278" t="str">
            <v>https://matvoc.nims.go.jp/entity/Q2014</v>
          </cell>
          <cell r="G278" t="str">
            <v>2022-07-11 04:36:42.734137+00</v>
          </cell>
        </row>
        <row r="279">
          <cell r="A279" t="str">
            <v>f13d554d-312e-84da-bb53-503a1b83c4a8</v>
          </cell>
          <cell r="B279" t="str">
            <v>ゼータ電位</v>
          </cell>
          <cell r="C279" t="str">
            <v>Zeta Potential</v>
          </cell>
          <cell r="D279"/>
          <cell r="E279"/>
          <cell r="F279" t="str">
            <v>https://matvoc.nims.go.jp/entity/Q2015</v>
          </cell>
          <cell r="G279" t="str">
            <v>2022-07-11 04:36:42.734137+00</v>
          </cell>
        </row>
        <row r="280">
          <cell r="A280" t="str">
            <v>8a0d08d1-fd78-40ef-863b-ba44fa677679</v>
          </cell>
          <cell r="B280" t="str">
            <v>粒度分布測定（動的光散乱）</v>
          </cell>
          <cell r="C280" t="str">
            <v xml:space="preserve">Dynamic Light Scattering </v>
          </cell>
          <cell r="D280"/>
          <cell r="E280"/>
          <cell r="F280" t="str">
            <v>https://matvoc.nims.go.jp/entity/Q2016</v>
          </cell>
          <cell r="G280" t="str">
            <v>2022-07-11 04:36:42.734137+00</v>
          </cell>
        </row>
        <row r="281">
          <cell r="A281" t="str">
            <v>966072e7-7240-f3d7-daf4-828b7487823a</v>
          </cell>
          <cell r="B281" t="str">
            <v>粒度分布測定（静的光散乱）</v>
          </cell>
          <cell r="C281" t="str">
            <v xml:space="preserve">Static Light Scattering </v>
          </cell>
          <cell r="D281"/>
          <cell r="E281"/>
          <cell r="F281" t="str">
            <v>https://matvoc.nims.go.jp/entity/Q2017</v>
          </cell>
          <cell r="G281" t="str">
            <v>2022-07-11 04:36:42.734137+00</v>
          </cell>
        </row>
        <row r="282">
          <cell r="A282" t="str">
            <v>e8b0dcc6-1f15-922e-2e8b-c79805365118</v>
          </cell>
          <cell r="B282" t="str">
            <v>蒸気圧式絶対分子量測定</v>
          </cell>
          <cell r="C282" t="str">
            <v>Vapor Pressure Osmometer</v>
          </cell>
          <cell r="D282"/>
          <cell r="E282"/>
          <cell r="F282" t="str">
            <v>https://matvoc.nims.go.jp/entity/Q2018</v>
          </cell>
          <cell r="G282" t="str">
            <v>2022-07-11 04:36:42.734137+00</v>
          </cell>
        </row>
        <row r="283">
          <cell r="A283" t="str">
            <v>6803eaa1-665b-7a38-8aa5-366a1ddbf4cb</v>
          </cell>
          <cell r="B283" t="str">
            <v>電子物性評価</v>
          </cell>
          <cell r="C283" t="str">
            <v>Electronic Property</v>
          </cell>
          <cell r="D283"/>
          <cell r="E283"/>
          <cell r="F283" t="str">
            <v>https://matvoc.nims.go.jp/entity/Q2019</v>
          </cell>
          <cell r="G283" t="str">
            <v>2022-07-11 04:36:42.734137+00</v>
          </cell>
        </row>
        <row r="284">
          <cell r="A284" t="str">
            <v>7d7175d7-854b-a755-11f0-2ee943529a60</v>
          </cell>
          <cell r="B284" t="str">
            <v>電子材料・デバイス評価</v>
          </cell>
          <cell r="C284" t="str">
            <v>Electronic Materials &amp; Device characterization</v>
          </cell>
          <cell r="D284"/>
          <cell r="E284"/>
          <cell r="F284" t="str">
            <v>https://matvoc.nims.go.jp/entity/Q2020</v>
          </cell>
          <cell r="G284" t="str">
            <v>2022-07-11 04:36:42.734137+00</v>
          </cell>
        </row>
        <row r="285">
          <cell r="A285" t="str">
            <v>4f4f5685-b2ea-2e67-b2b1-7abf26f4e783</v>
          </cell>
          <cell r="B285" t="str">
            <v>メスバウアー分光</v>
          </cell>
          <cell r="C285" t="str">
            <v>Mössbauer Spectrometer</v>
          </cell>
          <cell r="D285"/>
          <cell r="E285"/>
          <cell r="F285" t="str">
            <v>https://matvoc.nims.go.jp/entity/Q2021</v>
          </cell>
          <cell r="G285" t="str">
            <v>2022-07-11 04:36:42.734137+00</v>
          </cell>
        </row>
        <row r="286">
          <cell r="A286" t="str">
            <v>b3dcd540-8cdf-b9c1-cbe1-2e8216602f44</v>
          </cell>
          <cell r="B286" t="str">
            <v>電気化学</v>
          </cell>
          <cell r="C286" t="str">
            <v>Electron Chemical</v>
          </cell>
          <cell r="D286"/>
          <cell r="E286"/>
          <cell r="F286" t="str">
            <v>https://matvoc.nims.go.jp/entity/Q1902</v>
          </cell>
          <cell r="G286" t="str">
            <v>2022-07-11 04:36:42.734137+00</v>
          </cell>
        </row>
        <row r="287">
          <cell r="A287" t="str">
            <v>adff1337-48fb-9f45-37f0-de44ae226633</v>
          </cell>
          <cell r="B287" t="str">
            <v>電流滴定</v>
          </cell>
          <cell r="C287" t="str">
            <v>Amoperometry</v>
          </cell>
          <cell r="D287"/>
          <cell r="E287"/>
          <cell r="F287" t="str">
            <v>https://matvoc.nims.go.jp/entity/Q2022</v>
          </cell>
          <cell r="G287" t="str">
            <v>2022-07-11 04:36:42.734137+00</v>
          </cell>
        </row>
        <row r="288">
          <cell r="A288" t="str">
            <v>c799b331-1491-54af-46e8-9aa9e85a7c4b</v>
          </cell>
          <cell r="B288" t="str">
            <v>電位差測定</v>
          </cell>
          <cell r="C288" t="str">
            <v>Potentiometry</v>
          </cell>
          <cell r="D288"/>
          <cell r="E288"/>
          <cell r="F288" t="str">
            <v>https://matvoc.nims.go.jp/entity/Q2023</v>
          </cell>
          <cell r="G288" t="str">
            <v>2022-07-11 04:36:42.734137+00</v>
          </cell>
        </row>
        <row r="289">
          <cell r="A289" t="str">
            <v>ed565c88-79d2-4f8f-e8a0-0adf8e6a6534</v>
          </cell>
          <cell r="B289" t="str">
            <v>電流測定</v>
          </cell>
          <cell r="C289" t="str">
            <v>Voltammetry</v>
          </cell>
          <cell r="D289"/>
          <cell r="E289"/>
          <cell r="F289" t="str">
            <v>https://matvoc.nims.go.jp/entity/Q2024</v>
          </cell>
          <cell r="G289" t="str">
            <v>2022-07-11 04:36:42.734137+00</v>
          </cell>
        </row>
        <row r="290">
          <cell r="A290" t="str">
            <v>bdc34fc6-b18c-3875-f5eb-8ce3c8840057</v>
          </cell>
          <cell r="B290" t="str">
            <v>機械特性</v>
          </cell>
          <cell r="C290" t="str">
            <v>Mechanical Properties</v>
          </cell>
          <cell r="D290"/>
          <cell r="E290"/>
          <cell r="F290" t="str">
            <v>https://matvoc.nims.go.jp/entity/Q1903</v>
          </cell>
          <cell r="G290" t="str">
            <v>2022-07-11 04:36:42.734137+00</v>
          </cell>
        </row>
        <row r="291">
          <cell r="A291" t="str">
            <v>59172962-ea0e-95af-792a-cf4ae7bedcbd</v>
          </cell>
          <cell r="B291" t="str">
            <v>クリープ試験</v>
          </cell>
          <cell r="C291" t="str">
            <v>Creep Test</v>
          </cell>
          <cell r="D291"/>
          <cell r="E291"/>
          <cell r="F291" t="str">
            <v>https://matvoc.nims.go.jp/entity/Q2026</v>
          </cell>
          <cell r="G291" t="str">
            <v>2022-07-11 04:36:42.734137+00</v>
          </cell>
        </row>
        <row r="292">
          <cell r="A292" t="str">
            <v>c03fdeea-75f7-fef8-2440-7295a75e8eca</v>
          </cell>
          <cell r="B292" t="str">
            <v>動的機械分析</v>
          </cell>
          <cell r="C292" t="str">
            <v>Dynamic Mechanical Analysis</v>
          </cell>
          <cell r="D292"/>
          <cell r="E292"/>
          <cell r="F292" t="str">
            <v>https://matvoc.nims.go.jp/entity/Q2027</v>
          </cell>
          <cell r="G292" t="str">
            <v>2022-07-11 04:36:42.734137+00</v>
          </cell>
        </row>
        <row r="293">
          <cell r="A293" t="str">
            <v>7f646c8d-de85-fc2c-4a2d-9a1bc38fd401</v>
          </cell>
          <cell r="B293" t="str">
            <v>疲労試験</v>
          </cell>
          <cell r="C293" t="str">
            <v>Fatigue Testing</v>
          </cell>
          <cell r="D293"/>
          <cell r="E293"/>
          <cell r="F293" t="str">
            <v>https://matvoc.nims.go.jp/entity/Q2028</v>
          </cell>
          <cell r="G293" t="str">
            <v>2022-07-11 04:36:42.734137+00</v>
          </cell>
        </row>
        <row r="294">
          <cell r="A294" t="str">
            <v>e40de2c3-b59f-3cf2-a849-0a5f438691bd</v>
          </cell>
          <cell r="B294" t="str">
            <v>硬度計</v>
          </cell>
          <cell r="C294" t="str">
            <v>Hardness Testing</v>
          </cell>
          <cell r="D294"/>
          <cell r="E294"/>
          <cell r="F294" t="str">
            <v>https://matvoc.nims.go.jp/entity/Q1970</v>
          </cell>
          <cell r="G294" t="str">
            <v>2022-07-11 04:36:42.734137+00</v>
          </cell>
        </row>
        <row r="295">
          <cell r="A295" t="str">
            <v>e3494e3d-0535-91f2-5293-7c0cfb4f31ec</v>
          </cell>
          <cell r="B295" t="str">
            <v>ナノインデンテーション試験</v>
          </cell>
          <cell r="C295" t="str">
            <v>Nanoindentation</v>
          </cell>
          <cell r="D295"/>
          <cell r="E295"/>
          <cell r="F295" t="str">
            <v>https://matvoc.nims.go.jp/entity/Q2030</v>
          </cell>
          <cell r="G295" t="str">
            <v>2022-07-11 04:36:42.734137+00</v>
          </cell>
        </row>
        <row r="296">
          <cell r="A296" t="str">
            <v>c043a655-36c9-311a-41b1-afa9757d6107</v>
          </cell>
          <cell r="B296" t="str">
            <v>せん断　ねじれ</v>
          </cell>
          <cell r="C296" t="str">
            <v xml:space="preserve">Shear or Torsion </v>
          </cell>
          <cell r="D296"/>
          <cell r="E296"/>
          <cell r="F296" t="str">
            <v>https://matvoc.nims.go.jp/entity/Q2031</v>
          </cell>
          <cell r="G296" t="str">
            <v>2022-07-11 04:36:42.734137+00</v>
          </cell>
        </row>
        <row r="297">
          <cell r="A297" t="str">
            <v>630ee7e1-97b6-2315-3f06-af7515431897</v>
          </cell>
          <cell r="B297" t="str">
            <v>引っ張り試験</v>
          </cell>
          <cell r="C297" t="str">
            <v>Tension Test</v>
          </cell>
          <cell r="D297"/>
          <cell r="E297"/>
          <cell r="F297" t="str">
            <v>https://matvoc.nims.go.jp/entity/Q2032</v>
          </cell>
          <cell r="G297" t="str">
            <v>2022-07-11 04:36:42.734137+00</v>
          </cell>
        </row>
        <row r="298">
          <cell r="A298" t="str">
            <v>4bbc1d52-da05-f095-8f1d-31bd0a69b46f</v>
          </cell>
          <cell r="B298" t="str">
            <v>計算</v>
          </cell>
          <cell r="C298" t="str">
            <v>Calculation</v>
          </cell>
          <cell r="D298"/>
          <cell r="E298"/>
          <cell r="F298" t="str">
            <v>https://matvoc.nims.go.jp/entity/Q1913</v>
          </cell>
          <cell r="G298" t="str">
            <v>2022-07-11 04:36:42.734137+00</v>
          </cell>
        </row>
        <row r="299">
          <cell r="A299" t="str">
            <v>964f9f3f-bf68-28e2-5cb2-0c67689fbdd8</v>
          </cell>
          <cell r="B299" t="str">
            <v>理論計算・シミュレーション</v>
          </cell>
          <cell r="C299" t="str">
            <v>Theory Calculation,Simulation</v>
          </cell>
          <cell r="D299"/>
          <cell r="E299"/>
          <cell r="F299" t="str">
            <v>https://matvoc.nims.go.jp/entity/Q1904</v>
          </cell>
          <cell r="G299" t="str">
            <v>2022-07-11 04:36:42.734137+00</v>
          </cell>
        </row>
        <row r="300">
          <cell r="A300" t="str">
            <v>486feb96-191a-74b5-76d4-52c641f24c0a</v>
          </cell>
          <cell r="B300" t="str">
            <v>理論計算</v>
          </cell>
          <cell r="C300" t="str">
            <v xml:space="preserve"> Theoritical Calculation</v>
          </cell>
          <cell r="D300"/>
          <cell r="E300"/>
          <cell r="F300" t="str">
            <v>https://matvoc.nims.go.jp/entity/Q2109</v>
          </cell>
          <cell r="G300" t="str">
            <v>2022-07-11 04:36:42.734137+00</v>
          </cell>
        </row>
        <row r="301">
          <cell r="A301" t="str">
            <v>ebfbb965-7b4b-df13-0263-7b4e47a28ffc</v>
          </cell>
          <cell r="B301" t="str">
            <v>シミュレーション</v>
          </cell>
          <cell r="C301" t="str">
            <v>Simulation</v>
          </cell>
          <cell r="D301"/>
          <cell r="E301"/>
          <cell r="F301" t="str">
            <v>https://matvoc.nims.go.jp/entity/Q2058</v>
          </cell>
          <cell r="G301" t="str">
            <v>2022-07-11 04:36:42.734137+00</v>
          </cell>
        </row>
        <row r="302">
          <cell r="A302" t="str">
            <v>241a5166-d0f4-7834-495e-b4f44852852a</v>
          </cell>
          <cell r="B302" t="str">
            <v>CAD</v>
          </cell>
          <cell r="C302" t="str">
            <v>Computer-Aided Design</v>
          </cell>
          <cell r="D302"/>
          <cell r="E302"/>
          <cell r="F302" t="str">
            <v>https://matvoc.nims.go.jp/entity/Q2033</v>
          </cell>
          <cell r="G302" t="str">
            <v>2022-07-11 04:36:42.734137+00</v>
          </cell>
        </row>
        <row r="303">
          <cell r="A303" t="str">
            <v>1c58e25b-976d-884e-57c0-df7777e1b911</v>
          </cell>
          <cell r="B303" t="str">
            <v>機械学習</v>
          </cell>
          <cell r="C303" t="str">
            <v>Machine Learning</v>
          </cell>
          <cell r="D303"/>
          <cell r="E303"/>
          <cell r="F303" t="str">
            <v>https://matvoc.nims.go.jp/entity/Q2034</v>
          </cell>
          <cell r="G303" t="str">
            <v>2022-07-11 04:36:42.734137+00</v>
          </cell>
        </row>
        <row r="304">
          <cell r="A304" t="str">
            <v>16a0dea1-6815-a98d-12ab-4c8b264e1492</v>
          </cell>
          <cell r="B304" t="str">
            <v>合成・プロセス装置</v>
          </cell>
          <cell r="C304" t="str">
            <v>Synthesis and Processing Instruments</v>
          </cell>
          <cell r="D304"/>
          <cell r="E304"/>
          <cell r="F304" t="str">
            <v>https://matvoc.nims.go.jp/entity/Q1914</v>
          </cell>
          <cell r="G304" t="str">
            <v>2022-07-11 04:36:42.734137+00</v>
          </cell>
        </row>
        <row r="305">
          <cell r="A305" t="str">
            <v>a6bee1ed-79c5-0e51-5baa-aab2c3090183</v>
          </cell>
          <cell r="B305" t="str">
            <v>蒸着・成膜装置</v>
          </cell>
          <cell r="C305" t="str">
            <v>Film formation, Deposition</v>
          </cell>
          <cell r="D305"/>
          <cell r="E305"/>
          <cell r="F305" t="str">
            <v>https://matvoc.nims.go.jp/entity/Q2012</v>
          </cell>
          <cell r="G305" t="str">
            <v>2022-07-11 04:36:42.734137+00</v>
          </cell>
        </row>
        <row r="306">
          <cell r="A306" t="str">
            <v>aa874ed9-ad8d-21ef-552f-8a1942675bf1</v>
          </cell>
          <cell r="B306" t="str">
            <v>原子層堆積(ALD)装置</v>
          </cell>
          <cell r="C306" t="str">
            <v>Atomic Layer Deposition System</v>
          </cell>
          <cell r="D306"/>
          <cell r="E306"/>
          <cell r="F306" t="str">
            <v>https://matvoc.nims.go.jp/entity/Q2035</v>
          </cell>
          <cell r="G306" t="str">
            <v>2022-07-11 04:36:42.734137+00</v>
          </cell>
        </row>
        <row r="307">
          <cell r="A307" t="str">
            <v>3b26b536-fd4a-6df7-0a0e-029246dcc16b</v>
          </cell>
          <cell r="B307" t="str">
            <v>コーター</v>
          </cell>
          <cell r="C307" t="str">
            <v>Coater</v>
          </cell>
          <cell r="D307"/>
          <cell r="E307"/>
          <cell r="F307" t="str">
            <v>https://matvoc.nims.go.jp/entity/Q2036</v>
          </cell>
          <cell r="G307" t="str">
            <v>2022-07-11 04:36:42.734137+00</v>
          </cell>
        </row>
        <row r="308">
          <cell r="A308" t="str">
            <v>17ea69fc-df0c-47a3-7c0d-aaf4646664d3</v>
          </cell>
          <cell r="B308" t="str">
            <v>化学蒸着(CVD)装置</v>
          </cell>
          <cell r="C308" t="str">
            <v>Chemical Vapor Deposition System</v>
          </cell>
          <cell r="D308"/>
          <cell r="E308"/>
          <cell r="F308" t="str">
            <v>https://matvoc.nims.go.jp/entity/Q2037</v>
          </cell>
          <cell r="G308" t="str">
            <v>2022-07-11 04:36:42.734137+00</v>
          </cell>
        </row>
        <row r="309">
          <cell r="A309" t="str">
            <v>6fdbb537-38b2-905e-e34f-77f7525b0a2a</v>
          </cell>
          <cell r="B309" t="str">
            <v>電着装置</v>
          </cell>
          <cell r="C309" t="str">
            <v>Electrodeposition System</v>
          </cell>
          <cell r="D309"/>
          <cell r="E309"/>
          <cell r="F309" t="str">
            <v>https://matvoc.nims.go.jp/entity/Q2038</v>
          </cell>
          <cell r="G309" t="str">
            <v>2022-07-11 04:36:42.734137+00</v>
          </cell>
        </row>
        <row r="310">
          <cell r="A310" t="str">
            <v>261b2899-48cd-f0d8-689f-b68edeb26d66</v>
          </cell>
          <cell r="B310" t="str">
            <v>物理蒸着(PVD)装置</v>
          </cell>
          <cell r="C310" t="str">
            <v>Physical Vapor Deposition System</v>
          </cell>
          <cell r="D310"/>
          <cell r="E310"/>
          <cell r="F310" t="str">
            <v>https://matvoc.nims.go.jp/entity/Q2039</v>
          </cell>
          <cell r="G310" t="str">
            <v>2022-07-11 04:36:42.734137+00</v>
          </cell>
        </row>
        <row r="311">
          <cell r="A311" t="str">
            <v>1703dc22-1da0-c5b7-92aa-a127acb2b588</v>
          </cell>
          <cell r="B311" t="str">
            <v>インクジェット堆積装置</v>
          </cell>
          <cell r="C311" t="str">
            <v>Ink-Jet Deposition System</v>
          </cell>
          <cell r="D311"/>
          <cell r="E311"/>
          <cell r="F311" t="str">
            <v>https://matvoc.nims.go.jp/entity/Q2040</v>
          </cell>
          <cell r="G311" t="str">
            <v>2022-07-11 04:36:42.734137+00</v>
          </cell>
        </row>
        <row r="312">
          <cell r="A312" t="str">
            <v>9da4fb00-3ca8-e68f-ad9e-3724af25bfe4</v>
          </cell>
          <cell r="B312" t="str">
            <v>ラングミュア - ブロジェット膜堆積装置</v>
          </cell>
          <cell r="C312" t="str">
            <v>Langmuir-Blodgett Film Deposition System</v>
          </cell>
          <cell r="D312"/>
          <cell r="E312"/>
          <cell r="F312" t="str">
            <v>https://matvoc.nims.go.jp/entity/Q2041</v>
          </cell>
          <cell r="G312" t="str">
            <v>2022-07-11 04:36:42.734137+00</v>
          </cell>
        </row>
        <row r="313">
          <cell r="A313" t="str">
            <v>745c14bb-d34a-8dfa-bd0e-d9a84fb56460</v>
          </cell>
          <cell r="B313" t="str">
            <v>プラズマ溶射装置</v>
          </cell>
          <cell r="C313" t="str">
            <v>Plasma Spray System</v>
          </cell>
          <cell r="D313"/>
          <cell r="E313"/>
          <cell r="F313" t="str">
            <v>https://matvoc.nims.go.jp/entity/Q2042</v>
          </cell>
          <cell r="G313" t="str">
            <v>2022-07-11 04:36:42.734137+00</v>
          </cell>
        </row>
        <row r="314">
          <cell r="A314" t="str">
            <v>bdddc620-e6dc-0df9-a4ee-30277f1bcc93</v>
          </cell>
          <cell r="B314" t="str">
            <v>スッパタリング（スパッタ）</v>
          </cell>
          <cell r="C314" t="str">
            <v>Sputtering</v>
          </cell>
          <cell r="D314"/>
          <cell r="E314"/>
          <cell r="F314" t="str">
            <v>https://matvoc.nims.go.jp/entity/Q2043</v>
          </cell>
          <cell r="G314" t="str">
            <v>2022-07-11 04:36:42.734137+00</v>
          </cell>
        </row>
        <row r="315">
          <cell r="A315" t="str">
            <v>9dc8b43b-18f0-44b6-c5d2-76fb844a174e</v>
          </cell>
          <cell r="B315" t="str">
            <v>成形装置</v>
          </cell>
          <cell r="C315" t="str">
            <v>Molding,Forming</v>
          </cell>
          <cell r="D315"/>
          <cell r="E315"/>
          <cell r="F315" t="str">
            <v>https://matvoc.nims.go.jp/entity/Q1916</v>
          </cell>
          <cell r="G315" t="str">
            <v>2022-07-11 04:36:42.734137+00</v>
          </cell>
        </row>
        <row r="316">
          <cell r="A316" t="str">
            <v>1a0effaf-3afa-ad1a-2b77-15c7f774e26a</v>
          </cell>
          <cell r="B316" t="str">
            <v>冷間圧延ローラー</v>
          </cell>
          <cell r="C316" t="str">
            <v>Cold Rollers</v>
          </cell>
          <cell r="D316"/>
          <cell r="E316"/>
          <cell r="F316" t="str">
            <v>https://matvoc.nims.go.jp/entity/Q2044</v>
          </cell>
          <cell r="G316" t="str">
            <v>2022-07-11 04:36:42.734137+00</v>
          </cell>
        </row>
        <row r="317">
          <cell r="A317" t="str">
            <v>98f5224f-05a6-493b-d187-4b05be541af5</v>
          </cell>
          <cell r="B317" t="str">
            <v>引抜金型</v>
          </cell>
          <cell r="C317" t="str">
            <v>Drawing Die</v>
          </cell>
          <cell r="D317"/>
          <cell r="E317"/>
          <cell r="F317" t="str">
            <v>https://matvoc.nims.go.jp/entity/Q2045</v>
          </cell>
          <cell r="G317" t="str">
            <v>2022-07-11 04:36:42.734137+00</v>
          </cell>
        </row>
        <row r="318">
          <cell r="A318" t="str">
            <v>6a8a60ff-b96b-1819-3de7-ce60cfa024d0</v>
          </cell>
          <cell r="B318" t="str">
            <v>押出金型</v>
          </cell>
          <cell r="C318" t="str">
            <v>Extrusion Die</v>
          </cell>
          <cell r="D318"/>
          <cell r="E318"/>
          <cell r="F318" t="str">
            <v>https://matvoc.nims.go.jp/entity/Q2046</v>
          </cell>
          <cell r="G318" t="str">
            <v>2022-07-11 04:36:42.734137+00</v>
          </cell>
        </row>
        <row r="319">
          <cell r="A319" t="str">
            <v>ff9fa4eb-3252-9490-1527-82d461ed2718</v>
          </cell>
          <cell r="B319" t="str">
            <v>鍛造機械</v>
          </cell>
          <cell r="C319" t="str">
            <v>Forging Equipment</v>
          </cell>
          <cell r="D319"/>
          <cell r="E319"/>
          <cell r="F319" t="str">
            <v>https://matvoc.nims.go.jp/entity/Q2047</v>
          </cell>
          <cell r="G319" t="str">
            <v>2022-07-11 04:36:42.734137+00</v>
          </cell>
        </row>
        <row r="320">
          <cell r="A320" t="str">
            <v>bb82de8a-2302-2661-6ccf-d7837d7057bc</v>
          </cell>
          <cell r="B320" t="str">
            <v>ホットプレス</v>
          </cell>
          <cell r="C320" t="str">
            <v>Hot Press</v>
          </cell>
          <cell r="D320"/>
          <cell r="E320"/>
          <cell r="F320" t="str">
            <v>https://matvoc.nims.go.jp/entity/Q2048</v>
          </cell>
          <cell r="G320" t="str">
            <v>2022-07-11 04:36:42.734137+00</v>
          </cell>
        </row>
        <row r="321">
          <cell r="A321" t="str">
            <v>032a6ca0-c366-85e0-7e99-6adc47e3c7a3</v>
          </cell>
          <cell r="B321" t="str">
            <v>熱間圧延ローラー</v>
          </cell>
          <cell r="C321" t="str">
            <v>Hot Rolling</v>
          </cell>
          <cell r="D321"/>
          <cell r="E321"/>
          <cell r="F321" t="str">
            <v>https://matvoc.nims.go.jp/entity/Q2049</v>
          </cell>
          <cell r="G321" t="str">
            <v>2022-07-11 04:36:42.734137+00</v>
          </cell>
        </row>
        <row r="322">
          <cell r="A322" t="str">
            <v>0143e014-fad3-2e8c-801a-926e408a0a05</v>
          </cell>
          <cell r="B322" t="str">
            <v>粉砕機</v>
          </cell>
          <cell r="C322" t="str">
            <v>Mill</v>
          </cell>
          <cell r="D322"/>
          <cell r="E322"/>
          <cell r="F322" t="str">
            <v>https://matvoc.nims.go.jp/entity/Q2050</v>
          </cell>
          <cell r="G322" t="str">
            <v>2022-07-11 04:36:42.734137+00</v>
          </cell>
        </row>
        <row r="323">
          <cell r="A323" t="str">
            <v>49cb3a34-99c5-6d2b-7a40-e2a5e1f7401d</v>
          </cell>
          <cell r="B323" t="str">
            <v>鋳型</v>
          </cell>
          <cell r="C323" t="str">
            <v>Molding</v>
          </cell>
          <cell r="D323"/>
          <cell r="E323"/>
          <cell r="F323" t="str">
            <v>https://matvoc.nims.go.jp/entity/Q2110</v>
          </cell>
          <cell r="G323" t="str">
            <v>2022-07-11 04:36:42.734137+00</v>
          </cell>
        </row>
        <row r="324">
          <cell r="A324" t="str">
            <v>b240ce65-8f2b-93cd-adcc-9d9efac455a6</v>
          </cell>
          <cell r="B324" t="str">
            <v>3Dプリンタ</v>
          </cell>
          <cell r="C324" t="str">
            <v>3D Printer</v>
          </cell>
          <cell r="D324"/>
          <cell r="E324"/>
          <cell r="F324" t="str">
            <v>https://matvoc.nims.go.jp/entity/Q2051</v>
          </cell>
          <cell r="G324" t="str">
            <v>2022-07-11 04:36:42.734137+00</v>
          </cell>
        </row>
        <row r="325">
          <cell r="A325" t="str">
            <v>e83fea69-d559-dbf9-3bac-54baba3c4ef0</v>
          </cell>
          <cell r="B325" t="str">
            <v>リソグラフィ</v>
          </cell>
          <cell r="C325" t="str">
            <v>Lithography</v>
          </cell>
          <cell r="D325"/>
          <cell r="E325"/>
          <cell r="F325" t="str">
            <v>https://matvoc.nims.go.jp/entity/Q1917</v>
          </cell>
          <cell r="G325" t="str">
            <v>2022-07-11 04:36:42.734137+00</v>
          </cell>
        </row>
        <row r="326">
          <cell r="A326" t="str">
            <v>db29daf1-9110-36fb-abc8-3800bedb14be</v>
          </cell>
          <cell r="B326" t="str">
            <v>光露光（マスクアライナ）</v>
          </cell>
          <cell r="C326" t="str">
            <v>Mask Aligner</v>
          </cell>
          <cell r="D326"/>
          <cell r="E326"/>
          <cell r="F326" t="str">
            <v>https://matvoc.nims.go.jp/entity/Q2052</v>
          </cell>
          <cell r="G326" t="str">
            <v>2022-07-11 04:36:42.734137+00</v>
          </cell>
        </row>
        <row r="327">
          <cell r="A327" t="str">
            <v>61e1c4a0-c646-ffad-276b-34491b7b44dd</v>
          </cell>
          <cell r="B327" t="str">
            <v>光露光（ステッパ）</v>
          </cell>
          <cell r="C327" t="str">
            <v>Stepper</v>
          </cell>
          <cell r="D327"/>
          <cell r="E327"/>
          <cell r="F327" t="str">
            <v>https://matvoc.nims.go.jp/entity/Q2053</v>
          </cell>
          <cell r="G327" t="str">
            <v>2022-07-11 04:36:42.734137+00</v>
          </cell>
        </row>
        <row r="328">
          <cell r="A328" t="str">
            <v>f20b6729-0916-671d-37d5-2c996184d526</v>
          </cell>
          <cell r="B328" t="str">
            <v>光露光（マスクレス、直接描画）</v>
          </cell>
          <cell r="C328" t="str">
            <v>Maskless Exposure System</v>
          </cell>
          <cell r="D328"/>
          <cell r="E328"/>
          <cell r="F328" t="str">
            <v>https://matvoc.nims.go.jp/entity/Q2054</v>
          </cell>
          <cell r="G328" t="str">
            <v>2022-07-11 04:36:42.734137+00</v>
          </cell>
        </row>
        <row r="329">
          <cell r="A329" t="str">
            <v>e826ffd0-412c-94f6-fdf5-bed7e00fe9af</v>
          </cell>
          <cell r="B329" t="str">
            <v>電子線描画（EB）</v>
          </cell>
          <cell r="C329" t="str">
            <v>Electron Beam Lithography</v>
          </cell>
          <cell r="D329"/>
          <cell r="E329"/>
          <cell r="F329" t="str">
            <v>https://matvoc.nims.go.jp/entity/Q2055</v>
          </cell>
          <cell r="G329" t="str">
            <v>2022-07-11 04:36:42.734137+00</v>
          </cell>
        </row>
        <row r="330">
          <cell r="A330" t="str">
            <v>ba60962a-7513-b3a2-35fe-47c97df06535</v>
          </cell>
          <cell r="B330" t="str">
            <v>ナノインプリント</v>
          </cell>
          <cell r="C330" t="str">
            <v>Nanoimprint Lithography</v>
          </cell>
          <cell r="D330"/>
          <cell r="E330"/>
          <cell r="F330" t="str">
            <v>https://matvoc.nims.go.jp/entity/Q2056</v>
          </cell>
          <cell r="G330" t="str">
            <v>2022-07-11 04:36:42.734137+00</v>
          </cell>
        </row>
        <row r="331">
          <cell r="A331" t="str">
            <v>cdd484ac-8e28-4fd7-6f64-6e8ed02740f0</v>
          </cell>
          <cell r="B331" t="str">
            <v>膜加工・エッチング</v>
          </cell>
          <cell r="C331" t="str">
            <v>Etching</v>
          </cell>
          <cell r="D331"/>
          <cell r="E331"/>
          <cell r="F331" t="str">
            <v>https://matvoc.nims.go.jp/entity/Q1918</v>
          </cell>
          <cell r="G331" t="str">
            <v>2022-07-11 04:36:42.734137+00</v>
          </cell>
        </row>
        <row r="332">
          <cell r="A332" t="str">
            <v>4136d70b-55ea-66b6-86f3-649c42c3196c</v>
          </cell>
          <cell r="B332" t="str">
            <v>ドライエッチング（RIE）</v>
          </cell>
          <cell r="C332" t="str">
            <v>Dry Etching(Reactive Ion Etching)</v>
          </cell>
          <cell r="D332"/>
          <cell r="E332"/>
          <cell r="F332" t="str">
            <v>https://matvoc.nims.go.jp/entity/Q2057</v>
          </cell>
          <cell r="G332" t="str">
            <v>2022-07-11 04:36:42.734137+00</v>
          </cell>
        </row>
        <row r="333">
          <cell r="A333" t="str">
            <v>49de9448-5281-2018-684c-4f665bb19953</v>
          </cell>
          <cell r="B333" t="str">
            <v>ドライエッチング（ECR）</v>
          </cell>
          <cell r="C333" t="str">
            <v>Dry Etching(Electron Cyclotron Resonance-RIE)</v>
          </cell>
          <cell r="D333"/>
          <cell r="E333"/>
          <cell r="F333" t="str">
            <v>https://matvoc.nims.go.jp/entity/Q2059</v>
          </cell>
          <cell r="G333" t="str">
            <v>2022-07-11 04:36:42.734137+00</v>
          </cell>
        </row>
        <row r="334">
          <cell r="A334" t="str">
            <v>8fe177e6-cbad-d31d-304c-c61a459a1703</v>
          </cell>
          <cell r="B334" t="str">
            <v>ドライエッチング（その他）</v>
          </cell>
          <cell r="C334" t="str">
            <v>Dry Etching(Others)</v>
          </cell>
          <cell r="D334"/>
          <cell r="E334"/>
          <cell r="F334" t="str">
            <v>https://matvoc.nims.go.jp/entity/Q2060</v>
          </cell>
          <cell r="G334" t="str">
            <v>2022-07-11 04:36:42.734137+00</v>
          </cell>
        </row>
        <row r="335">
          <cell r="A335" t="str">
            <v>e8cddaaf-3b36-1fb4-0749-f389088e40fc</v>
          </cell>
          <cell r="B335" t="str">
            <v>ウェット／ガスエッチング</v>
          </cell>
          <cell r="C335" t="str">
            <v>Wet Etching/Gas Etching</v>
          </cell>
          <cell r="D335"/>
          <cell r="E335"/>
          <cell r="F335" t="str">
            <v>https://matvoc.nims.go.jp/entity/Q2061</v>
          </cell>
          <cell r="G335" t="str">
            <v>2022-07-11 04:36:42.734137+00</v>
          </cell>
        </row>
        <row r="336">
          <cell r="A336" t="str">
            <v>ff720d56-381a-7b0f-a308-3912b3630caa</v>
          </cell>
          <cell r="B336" t="str">
            <v>レーザー加工</v>
          </cell>
          <cell r="C336" t="str">
            <v>Laser Processing</v>
          </cell>
          <cell r="D336"/>
          <cell r="E336"/>
          <cell r="F336" t="str">
            <v>https://matvoc.nims.go.jp/entity/Q2062</v>
          </cell>
          <cell r="G336" t="str">
            <v>2022-07-11 04:36:42.734137+00</v>
          </cell>
        </row>
        <row r="337">
          <cell r="A337" t="str">
            <v>f15fb97f-ba7f-8733-3862-b847511b1728</v>
          </cell>
          <cell r="B337" t="str">
            <v>その他加工装置</v>
          </cell>
          <cell r="C337" t="str">
            <v>Processing</v>
          </cell>
          <cell r="D337"/>
          <cell r="E337"/>
          <cell r="F337" t="str">
            <v>https://matvoc.nims.go.jp/entity/Q1919</v>
          </cell>
          <cell r="G337" t="str">
            <v>2022-07-11 04:36:42.734137+00</v>
          </cell>
        </row>
        <row r="338">
          <cell r="A338" t="str">
            <v>916e4a01-1b70-433f-344d-ae06716c9677</v>
          </cell>
          <cell r="B338" t="str">
            <v>酸化</v>
          </cell>
          <cell r="C338" t="str">
            <v>Oxidization System</v>
          </cell>
          <cell r="D338"/>
          <cell r="E338"/>
          <cell r="F338" t="str">
            <v>https://matvoc.nims.go.jp/entity/Q2063</v>
          </cell>
          <cell r="G338" t="str">
            <v>2022-07-11 04:36:42.734137+00</v>
          </cell>
        </row>
        <row r="339">
          <cell r="A339" t="str">
            <v>d38611ff-baee-02b8-c3e3-2984cbb452ec</v>
          </cell>
          <cell r="B339" t="str">
            <v>拡散</v>
          </cell>
          <cell r="C339" t="str">
            <v>Diffusion System</v>
          </cell>
          <cell r="D339"/>
          <cell r="E339"/>
          <cell r="F339" t="str">
            <v>https://matvoc.nims.go.jp/entity/Q2006</v>
          </cell>
          <cell r="G339" t="str">
            <v>2022-07-11 04:36:42.734137+00</v>
          </cell>
        </row>
        <row r="340">
          <cell r="A340" t="str">
            <v>a6dc608d-330d-2399-0d56-635163221e2e</v>
          </cell>
          <cell r="B340" t="str">
            <v>イオン注入</v>
          </cell>
          <cell r="C340" t="str">
            <v>Ion Implantation</v>
          </cell>
          <cell r="D340"/>
          <cell r="E340"/>
          <cell r="F340" t="str">
            <v>https://matvoc.nims.go.jp/entity/Q2065</v>
          </cell>
          <cell r="G340" t="str">
            <v>2022-07-11 04:36:42.734137+00</v>
          </cell>
        </row>
        <row r="341">
          <cell r="A341" t="str">
            <v>1720c881-c98c-1d0c-b2c7-4822326679bd</v>
          </cell>
          <cell r="B341" t="str">
            <v>接合</v>
          </cell>
          <cell r="C341" t="str">
            <v>Bonder</v>
          </cell>
          <cell r="D341"/>
          <cell r="E341"/>
          <cell r="F341" t="str">
            <v>https://matvoc.nims.go.jp/entity/Q2066</v>
          </cell>
          <cell r="G341" t="str">
            <v>2022-07-11 04:36:42.734137+00</v>
          </cell>
        </row>
        <row r="342">
          <cell r="A342" t="str">
            <v>7951f619-5c3a-6d47-ea9f-721d448585c2</v>
          </cell>
          <cell r="B342" t="str">
            <v>レジスト塗布</v>
          </cell>
          <cell r="C342" t="str">
            <v>Photoresist Spin Coater</v>
          </cell>
          <cell r="D342"/>
          <cell r="E342"/>
          <cell r="F342" t="str">
            <v>https://matvoc.nims.go.jp/entity/Q2067</v>
          </cell>
          <cell r="G342" t="str">
            <v>2022-07-11 04:36:42.734137+00</v>
          </cell>
        </row>
        <row r="343">
          <cell r="A343" t="str">
            <v>f8b19a20-1f10-e948-12c6-093e3145b0c1</v>
          </cell>
          <cell r="B343" t="str">
            <v>現像装置</v>
          </cell>
          <cell r="C343" t="str">
            <v>Photoresist Developer</v>
          </cell>
          <cell r="D343"/>
          <cell r="E343"/>
          <cell r="F343" t="str">
            <v>https://matvoc.nims.go.jp/entity/Q2068</v>
          </cell>
          <cell r="G343" t="str">
            <v>2022-07-11 04:36:42.734137+00</v>
          </cell>
        </row>
        <row r="344">
          <cell r="A344" t="str">
            <v>f20292de-998e-e192-da8b-95e4ab800ed8</v>
          </cell>
          <cell r="B344" t="str">
            <v>合成設備</v>
          </cell>
          <cell r="C344" t="str">
            <v>Synthesis</v>
          </cell>
          <cell r="D344"/>
          <cell r="E344"/>
          <cell r="F344" t="str">
            <v>https://matvoc.nims.go.jp/entity/Q1920</v>
          </cell>
          <cell r="G344" t="str">
            <v>2022-07-11 04:36:42.734137+00</v>
          </cell>
        </row>
        <row r="345">
          <cell r="A345" t="str">
            <v>49591a89-a59d-8d3f-d7cd-a4742f239339</v>
          </cell>
          <cell r="B345" t="str">
            <v>分注機</v>
          </cell>
          <cell r="C345" t="str">
            <v>Dispenser</v>
          </cell>
          <cell r="D345"/>
          <cell r="E345"/>
          <cell r="F345" t="str">
            <v>https://matvoc.nims.go.jp/entity/Q1983</v>
          </cell>
          <cell r="G345" t="str">
            <v>2022-07-11 04:36:42.734137+00</v>
          </cell>
        </row>
        <row r="346">
          <cell r="A346" t="str">
            <v>ebc1ce7d-6359-3d35-0e0b-73e848504393</v>
          </cell>
          <cell r="B346" t="str">
            <v>遠心機</v>
          </cell>
          <cell r="C346" t="str">
            <v>Centrifuge</v>
          </cell>
          <cell r="D346"/>
          <cell r="E346"/>
          <cell r="F346" t="str">
            <v>https://matvoc.nims.go.jp/entity/Q2070</v>
          </cell>
          <cell r="G346" t="str">
            <v>2022-07-11 04:36:42.734137+00</v>
          </cell>
        </row>
        <row r="347">
          <cell r="A347" t="str">
            <v>4a684b87-c1db-005f-9935-f75b4e2f9056</v>
          </cell>
          <cell r="B347" t="str">
            <v>撹拌機</v>
          </cell>
          <cell r="C347" t="str">
            <v>Stirrer</v>
          </cell>
          <cell r="D347"/>
          <cell r="E347"/>
          <cell r="F347" t="str">
            <v>https://matvoc.nims.go.jp/entity/Q2071</v>
          </cell>
          <cell r="G347" t="str">
            <v>2022-07-11 04:36:42.734137+00</v>
          </cell>
        </row>
        <row r="348">
          <cell r="A348" t="str">
            <v>33c6e9dc-5787-0f96-7683-f39281c60419</v>
          </cell>
          <cell r="B348" t="str">
            <v>化学式、組成式、分子式など</v>
          </cell>
          <cell r="C348" t="str">
            <v>Chemical formula, composition formula, molecular formula, etc.</v>
          </cell>
          <cell r="D348" t="str">
            <v>化学式、組成式、分子式などを入力してください</v>
          </cell>
          <cell r="E348" t="str">
            <v>Please enter Chemical formula, composition formula, molecular formula, etc.</v>
          </cell>
          <cell r="F348" t="str">
            <v>NULL</v>
          </cell>
          <cell r="G348" t="str">
            <v>2022-07-11 04:36:42.734137+00</v>
          </cell>
        </row>
        <row r="349">
          <cell r="A349" t="str">
            <v>f2d5e89e-01f0-66a2-5d8e-623a4fc31698</v>
          </cell>
          <cell r="B349" t="str">
            <v>物質名</v>
          </cell>
          <cell r="C349" t="str">
            <v>Material name</v>
          </cell>
          <cell r="D349" t="str">
            <v>物質名を入力してください</v>
          </cell>
          <cell r="E349" t="str">
            <v>Please enter Material name</v>
          </cell>
          <cell r="F349" t="str">
            <v>NULL</v>
          </cell>
          <cell r="G349" t="str">
            <v>2022-07-11 04:36:42.734137+00</v>
          </cell>
        </row>
        <row r="350">
          <cell r="A350" t="str">
            <v>a7a6fc7b-ed46-88b0-bba8-a1e34857a049</v>
          </cell>
          <cell r="B350" t="str">
            <v>試料別名</v>
          </cell>
          <cell r="C350" t="str">
            <v>Another sample name</v>
          </cell>
          <cell r="D350" t="str">
            <v>試料別名を入力してください</v>
          </cell>
          <cell r="E350" t="str">
            <v>Please enter Another sample name</v>
          </cell>
          <cell r="F350" t="str">
            <v>NULL</v>
          </cell>
          <cell r="G350" t="str">
            <v>2022-07-11 04:36:42.734137+00</v>
          </cell>
        </row>
        <row r="351">
          <cell r="A351" t="str">
            <v>f207e704-9308-42f0-b090-98e2db81c757</v>
          </cell>
          <cell r="B351" t="str">
            <v>グロー放電質量分析法</v>
          </cell>
          <cell r="C351" t="str">
            <v>Glow Discharge Mass Spectrometry</v>
          </cell>
          <cell r="D351" t="str">
            <v>NULL</v>
          </cell>
          <cell r="E351" t="str">
            <v>NULL</v>
          </cell>
          <cell r="F351" t="str">
            <v>https://matvoc.nims.go.jp/entity/Q2839</v>
          </cell>
          <cell r="G351" t="str">
            <v>2022-09-05 04:02:31.114117+00</v>
          </cell>
        </row>
        <row r="352">
          <cell r="A352" t="str">
            <v>0d0417a3-3c3b-496a-b0fb-5a26f8a74166</v>
          </cell>
          <cell r="B352" t="str">
            <v>ロット番号、製造番号など</v>
          </cell>
          <cell r="C352" t="str">
            <v>Lot number or product number etc</v>
          </cell>
          <cell r="D352"/>
          <cell r="E352"/>
          <cell r="F352" t="str">
            <v>NULL</v>
          </cell>
          <cell r="G352" t="str">
            <v>2022-10-11 06:13:06.860778+00</v>
          </cell>
        </row>
        <row r="353">
          <cell r="A353" t="str">
            <v>e2d20d02-2e38-2cd3-b1b3-66fdb8a11057</v>
          </cell>
          <cell r="B353" t="str">
            <v>CAS番号</v>
          </cell>
          <cell r="C353" t="str">
            <v>CAS Number</v>
          </cell>
          <cell r="D353" t="str">
            <v>CAS番号を入力してください</v>
          </cell>
          <cell r="E353" t="str">
            <v>Please enter CAS Number</v>
          </cell>
          <cell r="F353" t="str">
            <v>NULL</v>
          </cell>
          <cell r="G353" t="str">
            <v>2022-07-11 04:36:42.734137+00</v>
          </cell>
        </row>
        <row r="354">
          <cell r="A354" t="str">
            <v>1e70d11d-cbdd-bfd1-9301-9612c29b4060</v>
          </cell>
          <cell r="B354" t="str">
            <v>試料購入日</v>
          </cell>
          <cell r="C354" t="str">
            <v>Purchase date</v>
          </cell>
          <cell r="D354" t="str">
            <v>試料購入日を入力してください</v>
          </cell>
          <cell r="E354" t="str">
            <v>Please enter Purchase date</v>
          </cell>
          <cell r="F354" t="str">
            <v>NULL</v>
          </cell>
          <cell r="G354" t="str">
            <v>2022-07-11 04:36:42.734137+00</v>
          </cell>
        </row>
        <row r="355">
          <cell r="A355" t="str">
            <v>1d3cab05-3eaa-cb9b-9a3f-20eb0ca26963</v>
          </cell>
          <cell r="B355" t="str">
            <v>結晶状態</v>
          </cell>
          <cell r="C355" t="str">
            <v>Crystalline state</v>
          </cell>
          <cell r="D355" t="str">
            <v>結晶状態を入力してください</v>
          </cell>
          <cell r="E355" t="str">
            <v>Please enter Crystalline state</v>
          </cell>
          <cell r="F355" t="str">
            <v>NULL</v>
          </cell>
          <cell r="G355" t="str">
            <v>2022-07-11 04:36:42.734137+00</v>
          </cell>
        </row>
        <row r="356">
          <cell r="A356" t="str">
            <v>efcf34e7-4308-c195-6691-6f4d28ffc9bb</v>
          </cell>
          <cell r="B356" t="str">
            <v>結晶構造</v>
          </cell>
          <cell r="C356" t="str">
            <v>Crystal structure</v>
          </cell>
          <cell r="D356" t="str">
            <v>結晶構造を入力してください</v>
          </cell>
          <cell r="E356" t="str">
            <v>Please enter Crystal structure</v>
          </cell>
          <cell r="F356" t="str">
            <v>NULL</v>
          </cell>
          <cell r="G356" t="str">
            <v>2022-07-11 04:36:42.734137+00</v>
          </cell>
        </row>
        <row r="357">
          <cell r="A357" t="str">
            <v>e9617207-7f74-ef45-9b05-74eef6e4ecbb</v>
          </cell>
          <cell r="B357" t="str">
            <v>ピアソン記号</v>
          </cell>
          <cell r="C357" t="str">
            <v>Pearson symbol</v>
          </cell>
          <cell r="D357" t="str">
            <v>ピアソン記号を入力してください</v>
          </cell>
          <cell r="E357" t="str">
            <v>Please enter Pearson symbol</v>
          </cell>
          <cell r="F357" t="str">
            <v>NULL</v>
          </cell>
          <cell r="G357" t="str">
            <v>2022-07-11 04:36:42.734137+00</v>
          </cell>
        </row>
        <row r="358">
          <cell r="A358" t="str">
            <v>f63149a4-e57c-4273-4c1e-dffa41356d28</v>
          </cell>
          <cell r="B358" t="str">
            <v>空間群</v>
          </cell>
          <cell r="C358" t="str">
            <v>Space group</v>
          </cell>
          <cell r="D358" t="str">
            <v>空間群を入力してください</v>
          </cell>
          <cell r="E358" t="str">
            <v>Please enter Space group</v>
          </cell>
          <cell r="F358" t="str">
            <v>https://matvoc.nims.go.jp/wiki/Item:Q224</v>
          </cell>
          <cell r="G358" t="str">
            <v>2022-07-11 04:36:42.734137+00</v>
          </cell>
        </row>
        <row r="359">
          <cell r="A359" t="str">
            <v>7cc57dfb-8b70-4b3a-5315-fbce4cbf73d0</v>
          </cell>
          <cell r="B359" t="str">
            <v>試料形状</v>
          </cell>
          <cell r="C359" t="str">
            <v>Sample shape</v>
          </cell>
          <cell r="D359" t="str">
            <v>試料形状を入力してください</v>
          </cell>
          <cell r="E359" t="str">
            <v>Please enter Sample shape</v>
          </cell>
          <cell r="F359" t="str">
            <v>NULL</v>
          </cell>
          <cell r="G359" t="str">
            <v>2022-07-11 04:36:42.734137+00</v>
          </cell>
        </row>
        <row r="360">
          <cell r="A360" t="str">
            <v>3250c45d-0ed6-1438-43b5-eb679918604a</v>
          </cell>
          <cell r="B360" t="str">
            <v>化学式</v>
          </cell>
          <cell r="C360" t="str">
            <v>Chemical formula</v>
          </cell>
          <cell r="D360" t="str">
            <v>化学式を入力してください</v>
          </cell>
          <cell r="E360" t="str">
            <v>Please enter Chemical formula</v>
          </cell>
          <cell r="F360" t="str">
            <v>NULL</v>
          </cell>
          <cell r="G360" t="str">
            <v>2022-07-11 04:36:42.734137+00</v>
          </cell>
        </row>
        <row r="361">
          <cell r="A361" t="str">
            <v>70c2c751-5404-19b7-4a5e-981e6cebbb15</v>
          </cell>
          <cell r="B361" t="str">
            <v>名称</v>
          </cell>
          <cell r="C361" t="str">
            <v>Name</v>
          </cell>
          <cell r="D361" t="str">
            <v>名称を入力してください</v>
          </cell>
          <cell r="E361" t="str">
            <v>Please enter Name</v>
          </cell>
          <cell r="F361" t="str">
            <v>NULL</v>
          </cell>
          <cell r="G361" t="str">
            <v>2022-07-11 04:36:42.734137+00</v>
          </cell>
        </row>
        <row r="362">
          <cell r="A362" t="str">
            <v>518e26a0-4262-86f5-3598-80e18e6ff2af</v>
          </cell>
          <cell r="B362" t="str">
            <v>PubChem</v>
          </cell>
          <cell r="C362" t="str">
            <v>PubChem</v>
          </cell>
          <cell r="D362" t="str">
            <v>PubChemを入力してください</v>
          </cell>
          <cell r="E362" t="str">
            <v>Please enter PubChem</v>
          </cell>
          <cell r="F362" t="str">
            <v>NULL</v>
          </cell>
          <cell r="G362" t="str">
            <v>2022-07-11 04:36:42.734137+00</v>
          </cell>
        </row>
        <row r="363">
          <cell r="A363" t="str">
            <v>3a775d54-5c13-fe66-6405-29c05bc931ce</v>
          </cell>
          <cell r="B363" t="str">
            <v>粘度</v>
          </cell>
          <cell r="C363" t="str">
            <v>viscosity</v>
          </cell>
          <cell r="D363" t="str">
            <v>粘度を入力してください</v>
          </cell>
          <cell r="E363" t="str">
            <v>Please enter viscosity</v>
          </cell>
          <cell r="F363" t="str">
            <v>https://matvoc.nims.go.jp/wiki/Item:Q284</v>
          </cell>
          <cell r="G363" t="str">
            <v>2022-07-11 04:36:42.734137+00</v>
          </cell>
        </row>
        <row r="364">
          <cell r="A364" t="str">
            <v>659da80e-c2ee-2986-41ce-68201b3bc4dd</v>
          </cell>
          <cell r="B364" t="str">
            <v>沸点</v>
          </cell>
          <cell r="C364" t="str">
            <v>boiling point</v>
          </cell>
          <cell r="D364" t="str">
            <v>沸点を入力してください</v>
          </cell>
          <cell r="E364" t="str">
            <v>Please enter boiling point</v>
          </cell>
          <cell r="F364" t="str">
            <v>NULL</v>
          </cell>
          <cell r="G364" t="str">
            <v>2022-07-11 04:36:42.734137+00</v>
          </cell>
        </row>
        <row r="365">
          <cell r="A365" t="str">
            <v>4efc4c3b-727c-c752-cf28-701b55dba1af</v>
          </cell>
          <cell r="B365" t="str">
            <v>融点</v>
          </cell>
          <cell r="C365" t="str">
            <v>Melting temperature</v>
          </cell>
          <cell r="D365" t="str">
            <v>融点を入力してください</v>
          </cell>
          <cell r="E365" t="str">
            <v>Please enter Melting temperature</v>
          </cell>
          <cell r="F365" t="str">
            <v>https://matvoc.nims.go.jp/wiki/Item:Q297</v>
          </cell>
          <cell r="G365" t="str">
            <v>2022-07-11 04:36:42.734137+00</v>
          </cell>
        </row>
        <row r="366">
          <cell r="A366" t="str">
            <v>dc27a956-263e-f920-e574-5beec912a247</v>
          </cell>
          <cell r="B366" t="str">
            <v>分子量</v>
          </cell>
          <cell r="C366" t="str">
            <v>molecular weight</v>
          </cell>
          <cell r="D366" t="str">
            <v>分子量を入力してください</v>
          </cell>
          <cell r="E366" t="str">
            <v>Please enter molecular weight</v>
          </cell>
          <cell r="F366" t="str">
            <v>https://matvoc.nims.go.jp/entity/Q551</v>
          </cell>
          <cell r="G366" t="str">
            <v>2022-08-01 09:29:30.179916+00</v>
          </cell>
        </row>
        <row r="367">
          <cell r="A367" t="str">
            <v>efc6a0d5-313e-1871-190c-baaff7d1bf6c</v>
          </cell>
          <cell r="B367" t="str">
            <v>SMILES String</v>
          </cell>
          <cell r="C367" t="str">
            <v>SMILES String</v>
          </cell>
          <cell r="D367" t="str">
            <v>SMILES Stringを入力してください</v>
          </cell>
          <cell r="E367" t="str">
            <v>Please enter SMILES String</v>
          </cell>
          <cell r="F367" t="str">
            <v>NULL</v>
          </cell>
          <cell r="G367" t="str">
            <v>2022-08-01 09:32:47.462801+00</v>
          </cell>
        </row>
        <row r="368">
          <cell r="A368" t="str">
            <v>3edadcff-8a85-51d9-708f-8f76bf055377</v>
          </cell>
          <cell r="B368" t="str">
            <v>InChI key</v>
          </cell>
          <cell r="C368" t="str">
            <v>InChI key</v>
          </cell>
          <cell r="D368" t="str">
            <v>InChI keyを入力してください</v>
          </cell>
          <cell r="E368" t="str">
            <v>Please enter InChI key</v>
          </cell>
          <cell r="F368" t="str">
            <v>NULL</v>
          </cell>
          <cell r="G368" t="str">
            <v>2022-08-01 09:32:47.462801+00</v>
          </cell>
        </row>
        <row r="369">
          <cell r="A369" t="str">
            <v>0444cf53-db47-b208-7b5f-54429291a140</v>
          </cell>
          <cell r="B369" t="str">
            <v>試料分類</v>
          </cell>
          <cell r="C369" t="str">
            <v>Sample type</v>
          </cell>
          <cell r="D369" t="str">
            <v>試料分類を入力してください</v>
          </cell>
          <cell r="E369" t="str">
            <v>Please enter Sample type</v>
          </cell>
          <cell r="F369" t="str">
            <v>NULL</v>
          </cell>
          <cell r="G369" t="str">
            <v>2022-08-09 02:57:35.896387+00</v>
          </cell>
        </row>
        <row r="370">
          <cell r="A370" t="str">
            <v>fc30c31d-12a3-591a-c837-4f06ab458de0</v>
          </cell>
          <cell r="B370" t="str">
            <v>生物種</v>
          </cell>
          <cell r="C370" t="str">
            <v>Taxonomy</v>
          </cell>
          <cell r="D370" t="str">
            <v>生物種を入力してください</v>
          </cell>
          <cell r="E370" t="str">
            <v>Please enter Taxonomy</v>
          </cell>
          <cell r="F370" t="str">
            <v>NULL</v>
          </cell>
          <cell r="G370" t="str">
            <v>2022-08-09 02:57:35.896387+00</v>
          </cell>
        </row>
        <row r="371">
          <cell r="A371" t="str">
            <v>9a23002a-c398-e521-081a-24b6cd32dbbd</v>
          </cell>
          <cell r="B371" t="str">
            <v>細胞株</v>
          </cell>
          <cell r="C371" t="str">
            <v>Cell line</v>
          </cell>
          <cell r="D371" t="str">
            <v>細胞株を入力してください</v>
          </cell>
          <cell r="E371" t="str">
            <v>Please enter Cell line</v>
          </cell>
          <cell r="F371" t="str">
            <v>NULL</v>
          </cell>
          <cell r="G371" t="str">
            <v>2022-08-09 02:57:35.896387+00</v>
          </cell>
        </row>
        <row r="372">
          <cell r="A372" t="str">
            <v>b4ce4016-e2bf-e5a1-7cae-ed496c7a776f</v>
          </cell>
          <cell r="B372" t="str">
            <v>タンパク名</v>
          </cell>
          <cell r="C372" t="str">
            <v>Protein name</v>
          </cell>
          <cell r="D372" t="str">
            <v>タンパク名を入力してください</v>
          </cell>
          <cell r="E372" t="str">
            <v>Please enter Protein name</v>
          </cell>
          <cell r="F372" t="str">
            <v>NULL</v>
          </cell>
          <cell r="G372" t="str">
            <v>2022-08-09 02:57:35.896387+00</v>
          </cell>
        </row>
        <row r="373">
          <cell r="A373" t="str">
            <v>8c9b1a88-1530-24d3-4b2e-5441eee5c24f</v>
          </cell>
          <cell r="B373" t="str">
            <v>遺伝子名</v>
          </cell>
          <cell r="C373" t="str">
            <v>Gene name</v>
          </cell>
          <cell r="D373" t="str">
            <v>遺伝子名を入力してください</v>
          </cell>
          <cell r="E373" t="str">
            <v>Please enter Gene name</v>
          </cell>
          <cell r="F373" t="str">
            <v>NULL</v>
          </cell>
          <cell r="G373" t="str">
            <v>2022-08-09 02:57:35.896387+00</v>
          </cell>
        </row>
        <row r="374">
          <cell r="A374" t="str">
            <v>047e30f3-f294-e58d-cbe4-6bb588bf4cf8</v>
          </cell>
          <cell r="B374" t="str">
            <v>NCBIアクセッション番号</v>
          </cell>
          <cell r="C374" t="str">
            <v>NCBI accession number</v>
          </cell>
          <cell r="D374" t="str">
            <v>NCBIアクセッション番号を入力してください</v>
          </cell>
          <cell r="E374" t="str">
            <v>Please enter NCBI accession number</v>
          </cell>
          <cell r="F374" t="str">
            <v>NULL</v>
          </cell>
          <cell r="G374" t="str">
            <v>2022-08-09 02:57:35.896387+00</v>
          </cell>
        </row>
        <row r="375">
          <cell r="A375" t="str">
            <v>3adf9874-7bcb-e5f8-99cb-3d6fd9d7b55e</v>
          </cell>
          <cell r="B375" t="str">
            <v>一般名称</v>
          </cell>
          <cell r="C375" t="str">
            <v>General name</v>
          </cell>
          <cell r="D375" t="str">
            <v>一般名称を入力してください</v>
          </cell>
          <cell r="E375" t="str">
            <v>Please enter General name</v>
          </cell>
          <cell r="F375" t="str">
            <v>NULL</v>
          </cell>
          <cell r="G375" t="str">
            <v>2022-08-24 01:04:54.879136+00</v>
          </cell>
        </row>
        <row r="376">
          <cell r="A376" t="str">
            <v>9270879d-d94e-4d3f-2d5c-19568e040004</v>
          </cell>
          <cell r="B376" t="str">
            <v>InChI</v>
          </cell>
          <cell r="C376" t="str">
            <v>InChI</v>
          </cell>
          <cell r="D376" t="str">
            <v>InChIを入力してください</v>
          </cell>
          <cell r="E376" t="str">
            <v>Please enter InChI</v>
          </cell>
          <cell r="F376" t="str">
            <v>NULL</v>
          </cell>
          <cell r="G376" t="str">
            <v>2022-08-01 09:32:47.462801+00</v>
          </cell>
        </row>
      </sheetData>
      <sheetData sheetId="5">
        <row r="1">
          <cell r="A1" t="str">
            <v>term_id</v>
          </cell>
          <cell r="B1" t="str">
            <v>key_name</v>
          </cell>
          <cell r="C1" t="str">
            <v>dict.term.name_ja</v>
          </cell>
          <cell r="D1" t="str">
            <v>dict.term.name_en</v>
          </cell>
          <cell r="E1" t="str">
            <v>dict.term.hint_ja</v>
          </cell>
          <cell r="F1" t="str">
            <v>dict.term.hint_en</v>
          </cell>
          <cell r="G1" t="str">
            <v>dict.term.term_uri</v>
          </cell>
          <cell r="H1" t="str">
            <v>dict.term.created</v>
          </cell>
        </row>
        <row r="2">
          <cell r="A2" t="str">
            <v>33c6e9dc-5787-0f96-7683-f39281c60419</v>
          </cell>
          <cell r="B2" t="str">
            <v>sample.general.composiiton</v>
          </cell>
          <cell r="C2" t="str">
            <v>化学式、組成式、分子式など</v>
          </cell>
          <cell r="D2" t="str">
            <v>Chemical formula, composition formula, molecular formula, etc.</v>
          </cell>
          <cell r="E2" t="str">
            <v>化学式、組成式、分子式などを入力してください</v>
          </cell>
          <cell r="F2" t="str">
            <v>Please enter Chemical formula, composition formula, molecular formula, etc.</v>
          </cell>
          <cell r="G2" t="str">
            <v>NULL</v>
          </cell>
          <cell r="H2" t="str">
            <v>2022-07-11 04:36:42.734137+00</v>
          </cell>
        </row>
        <row r="3">
          <cell r="A3" t="str">
            <v>f2d5e89e-01f0-66a2-5d8e-623a4fc31698</v>
          </cell>
          <cell r="B3" t="str">
            <v>sample.general.material-name</v>
          </cell>
          <cell r="C3" t="str">
            <v>物質名</v>
          </cell>
          <cell r="D3" t="str">
            <v>Material name</v>
          </cell>
          <cell r="E3" t="str">
            <v>物質名を入力してください</v>
          </cell>
          <cell r="F3" t="str">
            <v>Please enter Material name</v>
          </cell>
          <cell r="G3" t="str">
            <v>NULL</v>
          </cell>
          <cell r="H3" t="str">
            <v>2022-07-11 04:36:42.734137+00</v>
          </cell>
        </row>
        <row r="4">
          <cell r="A4" t="str">
            <v>a7a6fc7b-ed46-88b0-bba8-a1e34857a049</v>
          </cell>
          <cell r="B4" t="str">
            <v>sample.general.sample-alias</v>
          </cell>
          <cell r="C4" t="str">
            <v>試料別名</v>
          </cell>
          <cell r="D4" t="str">
            <v>Another sample name</v>
          </cell>
          <cell r="E4" t="str">
            <v>試料別名を入力してください</v>
          </cell>
          <cell r="F4" t="str">
            <v>Please enter Another sample name</v>
          </cell>
          <cell r="G4" t="str">
            <v>NULL</v>
          </cell>
          <cell r="H4" t="str">
            <v>2022-07-11 04:36:42.734137+00</v>
          </cell>
        </row>
        <row r="5">
          <cell r="A5" t="str">
            <v>e2d20d02-2e38-2cd3-b1b3-66fdb8a11057</v>
          </cell>
          <cell r="B5" t="str">
            <v>sample.general.cas-number</v>
          </cell>
          <cell r="C5" t="str">
            <v>CAS番号</v>
          </cell>
          <cell r="D5" t="str">
            <v>CAS Number</v>
          </cell>
          <cell r="E5" t="str">
            <v>CAS番号を入力してください</v>
          </cell>
          <cell r="F5" t="str">
            <v>Please enter CAS Number</v>
          </cell>
          <cell r="G5" t="str">
            <v>NULL</v>
          </cell>
          <cell r="H5" t="str">
            <v>2022-07-11 04:36:42.734137+00</v>
          </cell>
        </row>
        <row r="6">
          <cell r="A6" t="str">
            <v>1e70d11d-cbdd-bfd1-9301-9612c29b4060</v>
          </cell>
          <cell r="B6" t="str">
            <v>sample.general.purchase-date</v>
          </cell>
          <cell r="C6" t="str">
            <v>試料購入日</v>
          </cell>
          <cell r="D6" t="str">
            <v>Purchase date</v>
          </cell>
          <cell r="E6" t="str">
            <v>試料購入日を入力してください</v>
          </cell>
          <cell r="F6" t="str">
            <v>Please enter Purchase date</v>
          </cell>
          <cell r="G6" t="str">
            <v>NULL</v>
          </cell>
          <cell r="H6" t="str">
            <v>2022-07-11 04:36:42.734137+00</v>
          </cell>
        </row>
        <row r="7">
          <cell r="A7" t="str">
            <v>1d3cab05-3eaa-cb9b-9a3f-20eb0ca26963</v>
          </cell>
          <cell r="B7" t="str">
            <v>sample.general.crystalline-state</v>
          </cell>
          <cell r="C7" t="str">
            <v>結晶状態</v>
          </cell>
          <cell r="D7" t="str">
            <v>Crystalline state</v>
          </cell>
          <cell r="E7" t="str">
            <v>結晶状態を入力してください</v>
          </cell>
          <cell r="F7" t="str">
            <v>Please enter Crystalline state</v>
          </cell>
          <cell r="G7" t="str">
            <v>NULL</v>
          </cell>
          <cell r="H7" t="str">
            <v>2022-07-11 04:36:42.734137+00</v>
          </cell>
        </row>
        <row r="8">
          <cell r="A8" t="str">
            <v>efcf34e7-4308-c195-6691-6f4d28ffc9bb</v>
          </cell>
          <cell r="B8" t="str">
            <v>sample.general.crystal-structure</v>
          </cell>
          <cell r="C8" t="str">
            <v>結晶構造</v>
          </cell>
          <cell r="D8" t="str">
            <v>Crystal structure</v>
          </cell>
          <cell r="E8" t="str">
            <v>結晶構造を入力してください</v>
          </cell>
          <cell r="F8" t="str">
            <v>Please enter Crystal structure</v>
          </cell>
          <cell r="G8" t="str">
            <v>NULL</v>
          </cell>
          <cell r="H8" t="str">
            <v>2022-07-11 04:36:42.734137+00</v>
          </cell>
        </row>
        <row r="9">
          <cell r="A9" t="str">
            <v>e9617207-7f74-ef45-9b05-74eef6e4ecbb</v>
          </cell>
          <cell r="B9" t="str">
            <v>sample.general.pearson-symbol</v>
          </cell>
          <cell r="C9" t="str">
            <v>ピアソン記号</v>
          </cell>
          <cell r="D9" t="str">
            <v>Pearson symbol</v>
          </cell>
          <cell r="E9" t="str">
            <v>ピアソン記号を入力してください</v>
          </cell>
          <cell r="F9" t="str">
            <v>Please enter Pearson symbol</v>
          </cell>
          <cell r="G9" t="str">
            <v>NULL</v>
          </cell>
          <cell r="H9" t="str">
            <v>2022-07-11 04:36:42.734137+00</v>
          </cell>
        </row>
        <row r="10">
          <cell r="A10" t="str">
            <v>f63149a4-e57c-4273-4c1e-dffa41356d28</v>
          </cell>
          <cell r="B10" t="str">
            <v>sample.general.space-group</v>
          </cell>
          <cell r="C10" t="str">
            <v>空間群</v>
          </cell>
          <cell r="D10" t="str">
            <v>Space group</v>
          </cell>
          <cell r="E10" t="str">
            <v>空間群を入力してください</v>
          </cell>
          <cell r="F10" t="str">
            <v>Please enter Space group</v>
          </cell>
          <cell r="G10" t="str">
            <v>https://matvoc.nims.go.jp/wiki/Item:Q224</v>
          </cell>
          <cell r="H10" t="str">
            <v>2022-07-11 04:36:42.734137+00</v>
          </cell>
        </row>
        <row r="11">
          <cell r="A11" t="str">
            <v>7cc57dfb-8b70-4b3a-5315-fbce4cbf73d0</v>
          </cell>
          <cell r="B11" t="str">
            <v>sample.general.sample-shape</v>
          </cell>
          <cell r="C11" t="str">
            <v>試料形状</v>
          </cell>
          <cell r="D11" t="str">
            <v>Sample shape</v>
          </cell>
          <cell r="E11" t="str">
            <v>試料形状を入力してください</v>
          </cell>
          <cell r="F11" t="str">
            <v>Please enter Sample shape</v>
          </cell>
          <cell r="G11" t="str">
            <v>NULL</v>
          </cell>
          <cell r="H11" t="str">
            <v>2022-07-11 04:36:42.734137+00</v>
          </cell>
        </row>
        <row r="12">
          <cell r="A12" t="str">
            <v>efc6a0d5-313e-1871-190c-baaff7d1bf6c</v>
          </cell>
          <cell r="B12" t="str">
            <v>sample.general.smiles-string</v>
          </cell>
          <cell r="C12" t="str">
            <v>SMILES String</v>
          </cell>
          <cell r="D12" t="str">
            <v>SMILES String</v>
          </cell>
          <cell r="E12" t="str">
            <v>SMILES Stringを入力してください</v>
          </cell>
          <cell r="F12" t="str">
            <v>Please enter SMILES String</v>
          </cell>
          <cell r="G12" t="str">
            <v>NULL</v>
          </cell>
          <cell r="H12" t="str">
            <v>2022-08-01 09:32:47.462801+00</v>
          </cell>
        </row>
        <row r="13">
          <cell r="A13" t="str">
            <v>9270879d-d94e-4d3f-2d5c-19568e040004</v>
          </cell>
          <cell r="B13" t="str">
            <v>sample.general.inchi</v>
          </cell>
          <cell r="C13" t="str">
            <v>InChI</v>
          </cell>
          <cell r="D13" t="str">
            <v>InChI</v>
          </cell>
          <cell r="E13" t="str">
            <v>InChIを入力してください</v>
          </cell>
          <cell r="F13" t="str">
            <v>Please enter InChI</v>
          </cell>
          <cell r="G13" t="str">
            <v>NULL</v>
          </cell>
          <cell r="H13" t="str">
            <v>2022-08-01 09:32:47.462801+00</v>
          </cell>
        </row>
        <row r="14">
          <cell r="A14" t="str">
            <v>3edadcff-8a85-51d9-708f-8f76bf055377</v>
          </cell>
          <cell r="B14" t="str">
            <v>sample.general.inchi-key</v>
          </cell>
          <cell r="C14" t="str">
            <v>InChI key</v>
          </cell>
          <cell r="D14" t="str">
            <v>InChI key</v>
          </cell>
          <cell r="E14" t="str">
            <v>InChI keyを入力してください</v>
          </cell>
          <cell r="F14" t="str">
            <v>Please enter InChI key</v>
          </cell>
          <cell r="G14" t="str">
            <v>NULL</v>
          </cell>
          <cell r="H14" t="str">
            <v>2022-08-01 09:32:47.462801+00</v>
          </cell>
        </row>
        <row r="15">
          <cell r="A15" t="str">
            <v>dc27a956-263e-f920-e574-5beec912a247</v>
          </cell>
          <cell r="B15" t="str">
            <v>sample.general.molecular-weight</v>
          </cell>
          <cell r="C15" t="str">
            <v>分子量</v>
          </cell>
          <cell r="D15" t="str">
            <v>molecular weight</v>
          </cell>
          <cell r="E15" t="str">
            <v>分子量を入力してください</v>
          </cell>
          <cell r="F15" t="str">
            <v>Please enter molecular weight</v>
          </cell>
          <cell r="G15" t="str">
            <v>https://matvoc.nims.go.jp/entity/Q551</v>
          </cell>
          <cell r="H15" t="str">
            <v>2022-08-01 09:29:30.179916+00</v>
          </cell>
        </row>
        <row r="16">
          <cell r="A16" t="str">
            <v>0444cf53-db47-b208-7b5f-54429291a140</v>
          </cell>
          <cell r="B16" t="str">
            <v>sample.general.sample-type</v>
          </cell>
          <cell r="C16" t="str">
            <v>試料分類</v>
          </cell>
          <cell r="D16" t="str">
            <v>Sample type</v>
          </cell>
          <cell r="E16" t="str">
            <v>試料分類を入力してください</v>
          </cell>
          <cell r="F16" t="str">
            <v>Please enter Sample type</v>
          </cell>
          <cell r="G16" t="str">
            <v>NULL</v>
          </cell>
          <cell r="H16" t="str">
            <v>2022-08-09 02:57:35.896387+00</v>
          </cell>
        </row>
        <row r="17">
          <cell r="A17" t="str">
            <v>fc30c31d-12a3-591a-c837-4f06ab458de0</v>
          </cell>
          <cell r="B17" t="str">
            <v>sample.general.taxonomy</v>
          </cell>
          <cell r="C17" t="str">
            <v>生物種</v>
          </cell>
          <cell r="D17" t="str">
            <v>Taxonomy</v>
          </cell>
          <cell r="E17" t="str">
            <v>生物種を入力してください</v>
          </cell>
          <cell r="F17" t="str">
            <v>Please enter Taxonomy</v>
          </cell>
          <cell r="G17" t="str">
            <v>NULL</v>
          </cell>
          <cell r="H17" t="str">
            <v>2022-08-09 02:57:35.896387+00</v>
          </cell>
        </row>
        <row r="18">
          <cell r="A18" t="str">
            <v>9a23002a-c398-e521-081a-24b6cd32dbbd</v>
          </cell>
          <cell r="B18" t="str">
            <v>sample.general.cell-line</v>
          </cell>
          <cell r="C18" t="str">
            <v>細胞株</v>
          </cell>
          <cell r="D18" t="str">
            <v>Cell line</v>
          </cell>
          <cell r="E18" t="str">
            <v>細胞株を入力してください</v>
          </cell>
          <cell r="F18" t="str">
            <v>Please enter Cell line</v>
          </cell>
          <cell r="G18" t="str">
            <v>NULL</v>
          </cell>
          <cell r="H18" t="str">
            <v>2022-08-09 02:57:35.896387+00</v>
          </cell>
        </row>
        <row r="19">
          <cell r="A19" t="str">
            <v>b4ce4016-e2bf-e5a1-7cae-ed496c7a776f</v>
          </cell>
          <cell r="B19" t="str">
            <v>sample.general.protein-name</v>
          </cell>
          <cell r="C19" t="str">
            <v>タンパク名</v>
          </cell>
          <cell r="D19" t="str">
            <v>Protein name</v>
          </cell>
          <cell r="E19" t="str">
            <v>タンパク名を入力してください</v>
          </cell>
          <cell r="F19" t="str">
            <v>Please enter Protein name</v>
          </cell>
          <cell r="G19" t="str">
            <v>NULL</v>
          </cell>
          <cell r="H19" t="str">
            <v>2022-08-09 02:57:35.896387+00</v>
          </cell>
        </row>
        <row r="20">
          <cell r="A20" t="str">
            <v>8c9b1a88-1530-24d3-4b2e-5441eee5c24f</v>
          </cell>
          <cell r="B20" t="str">
            <v>sample.general.gene-name</v>
          </cell>
          <cell r="C20" t="str">
            <v>遺伝子名</v>
          </cell>
          <cell r="D20" t="str">
            <v>Gene name</v>
          </cell>
          <cell r="E20" t="str">
            <v>遺伝子名を入力してください</v>
          </cell>
          <cell r="F20" t="str">
            <v>Please enter Gene name</v>
          </cell>
          <cell r="G20" t="str">
            <v>NULL</v>
          </cell>
          <cell r="H20" t="str">
            <v>2022-08-09 02:57:35.896387+00</v>
          </cell>
        </row>
        <row r="21">
          <cell r="A21" t="str">
            <v>047e30f3-f294-e58d-cbe4-6bb588bf4cf8</v>
          </cell>
          <cell r="B21" t="str">
            <v>sample.general.ncbi-accession-number</v>
          </cell>
          <cell r="C21" t="str">
            <v>NCBIアクセッション番号</v>
          </cell>
          <cell r="D21" t="str">
            <v>NCBI accession number</v>
          </cell>
          <cell r="E21" t="str">
            <v>NCBIアクセッション番号を入力してください</v>
          </cell>
          <cell r="F21" t="str">
            <v>Please enter NCBI accession number</v>
          </cell>
          <cell r="G21" t="str">
            <v>NULL</v>
          </cell>
          <cell r="H21" t="str">
            <v>2022-08-09 02:57:35.896387+00</v>
          </cell>
        </row>
        <row r="22">
          <cell r="A22" t="str">
            <v>3adf9874-7bcb-e5f8-99cb-3d6fd9d7b55e</v>
          </cell>
          <cell r="B22" t="str">
            <v>sample.general.general-name</v>
          </cell>
          <cell r="C22" t="str">
            <v>一般名称</v>
          </cell>
          <cell r="D22" t="str">
            <v>General name</v>
          </cell>
          <cell r="E22" t="str">
            <v>一般名称を入力してください</v>
          </cell>
          <cell r="F22" t="str">
            <v>Please enter General name</v>
          </cell>
          <cell r="G22" t="str">
            <v>NULL</v>
          </cell>
          <cell r="H22" t="str">
            <v>2022-08-24 01:04:54.879136+00</v>
          </cell>
        </row>
        <row r="23">
          <cell r="A23" t="str">
            <v>0aadfff2-37de-411f-883a-38b62b2abbce</v>
          </cell>
          <cell r="B23" t="str">
            <v>sample.general.chemical-composition</v>
          </cell>
          <cell r="C23" t="str">
            <v>化学組成</v>
          </cell>
          <cell r="D23" t="str">
            <v>Chemical composition</v>
          </cell>
          <cell r="E23" t="str">
            <v/>
          </cell>
          <cell r="F23" t="str">
            <v/>
          </cell>
          <cell r="G23" t="str">
            <v>NULL</v>
          </cell>
          <cell r="H23" t="str">
            <v>2022-10-11 06:12:34.454294+00</v>
          </cell>
        </row>
        <row r="24">
          <cell r="A24" t="str">
            <v>5e166ac4-bfcd-457a-84bc-8626abe9188f</v>
          </cell>
          <cell r="B24" t="str">
            <v>sample.general.supplier</v>
          </cell>
          <cell r="C24" t="str">
            <v>購入元</v>
          </cell>
          <cell r="D24" t="str">
            <v>Supplier</v>
          </cell>
          <cell r="E24" t="str">
            <v/>
          </cell>
          <cell r="F24" t="str">
            <v/>
          </cell>
          <cell r="G24" t="str">
            <v>NULL</v>
          </cell>
          <cell r="H24" t="str">
            <v>2022-10-11 06:12:52.876335+00</v>
          </cell>
        </row>
        <row r="25">
          <cell r="A25" t="str">
            <v>0d0417a3-3c3b-496a-b0fb-5a26f8a74166</v>
          </cell>
          <cell r="B25" t="str">
            <v>sample.general.lot-number-or-product-number-etc</v>
          </cell>
          <cell r="C25" t="str">
            <v>ロット番号、製造番号など</v>
          </cell>
          <cell r="D25" t="str">
            <v>Lot number or product number etc</v>
          </cell>
          <cell r="E25" t="str">
            <v/>
          </cell>
          <cell r="F25" t="str">
            <v/>
          </cell>
          <cell r="G25" t="str">
            <v>NULL</v>
          </cell>
          <cell r="H25" t="str">
            <v>2022-10-11 06:13:06.860778+00</v>
          </cell>
        </row>
      </sheetData>
      <sheetData sheetId="6"/>
      <sheetData sheetId="7">
        <row r="1">
          <cell r="A1" t="str">
            <v>sample_class_id</v>
          </cell>
          <cell r="B1" t="str">
            <v>term_id</v>
          </cell>
          <cell r="C1" t="str">
            <v>key_name</v>
          </cell>
          <cell r="D1" t="str">
            <v>sample.sample_class.name_ja</v>
          </cell>
          <cell r="E1" t="str">
            <v>sample.sample_class.name_en</v>
          </cell>
          <cell r="F1" t="str">
            <v>dict.term.name_ja</v>
          </cell>
          <cell r="G1" t="str">
            <v>dict.term.name_en</v>
          </cell>
          <cell r="H1" t="str">
            <v>dict.term.hint_ja</v>
          </cell>
          <cell r="I1" t="str">
            <v>dict.term.hint_en</v>
          </cell>
          <cell r="J1" t="str">
            <v>dict.term.term_uri</v>
          </cell>
          <cell r="K1" t="str">
            <v>dict.term.created</v>
          </cell>
          <cell r="L1" t="str">
            <v>bind_class_and_term_ja</v>
          </cell>
          <cell r="M1" t="str">
            <v>bind_class_and_term_en</v>
          </cell>
        </row>
        <row r="2">
          <cell r="A2" t="str">
            <v>01cb3c01-37a4-5a43-d8ca-f523ca99a75b</v>
          </cell>
          <cell r="B2" t="str">
            <v>3250c45d-0ed6-1438-43b5-eb679918604a</v>
          </cell>
          <cell r="C2" t="str">
            <v>sample.specific.organic.chemical-formula</v>
          </cell>
          <cell r="D2" t="str">
            <v>有機材料</v>
          </cell>
          <cell r="E2" t="str">
            <v>organic material</v>
          </cell>
          <cell r="F2" t="str">
            <v>化学式</v>
          </cell>
          <cell r="G2" t="str">
            <v>Chemical formula</v>
          </cell>
          <cell r="H2" t="str">
            <v>化学式を入力してください</v>
          </cell>
          <cell r="I2" t="str">
            <v>Please enter Chemical formula</v>
          </cell>
          <cell r="J2" t="str">
            <v>NULL</v>
          </cell>
          <cell r="K2" t="str">
            <v>2022-07-11 04:36:42.734137+00</v>
          </cell>
          <cell r="L2" t="str">
            <v>有機材料/化学式</v>
          </cell>
          <cell r="M2" t="str">
            <v>organic material/Chemical formula</v>
          </cell>
        </row>
        <row r="3">
          <cell r="A3" t="str">
            <v>01cb3c01-37a4-5a43-d8ca-f523ca99a75b</v>
          </cell>
          <cell r="B3" t="str">
            <v>70c2c751-5404-19b7-4a5e-981e6cebbb15</v>
          </cell>
          <cell r="C3" t="str">
            <v>sample.specific.organic.name</v>
          </cell>
          <cell r="D3" t="str">
            <v>有機材料</v>
          </cell>
          <cell r="E3" t="str">
            <v>organic material</v>
          </cell>
          <cell r="F3" t="str">
            <v>名称</v>
          </cell>
          <cell r="G3" t="str">
            <v>Name</v>
          </cell>
          <cell r="H3" t="str">
            <v>名称を入力してください</v>
          </cell>
          <cell r="I3" t="str">
            <v>Please enter Name</v>
          </cell>
          <cell r="J3" t="str">
            <v>NULL</v>
          </cell>
          <cell r="K3" t="str">
            <v>2022-07-11 04:36:42.734137+00</v>
          </cell>
          <cell r="L3" t="str">
            <v>有機材料/名称</v>
          </cell>
          <cell r="M3" t="str">
            <v>organic material/Name</v>
          </cell>
        </row>
        <row r="4">
          <cell r="A4" t="str">
            <v>01cb3c01-37a4-5a43-d8ca-f523ca99a75b</v>
          </cell>
          <cell r="B4" t="str">
            <v>e2d20d02-2e38-2cd3-b1b3-66fdb8a11057</v>
          </cell>
          <cell r="C4" t="str">
            <v>sample.specific.organic.cas-number</v>
          </cell>
          <cell r="D4" t="str">
            <v>有機材料</v>
          </cell>
          <cell r="E4" t="str">
            <v>organic material</v>
          </cell>
          <cell r="F4" t="str">
            <v>CAS番号</v>
          </cell>
          <cell r="G4" t="str">
            <v>CAS Number</v>
          </cell>
          <cell r="H4" t="str">
            <v>CAS番号を入力してください</v>
          </cell>
          <cell r="I4" t="str">
            <v>Please enter CAS Number</v>
          </cell>
          <cell r="J4" t="str">
            <v>NULL</v>
          </cell>
          <cell r="K4" t="str">
            <v>2022-07-11 04:36:42.734137+00</v>
          </cell>
          <cell r="L4" t="str">
            <v>有機材料/CAS番号</v>
          </cell>
          <cell r="M4" t="str">
            <v>organic material/CAS Number</v>
          </cell>
        </row>
        <row r="5">
          <cell r="A5" t="str">
            <v>01cb3c01-37a4-5a43-d8ca-f523ca99a75b</v>
          </cell>
          <cell r="B5" t="str">
            <v>518e26a0-4262-86f5-3598-80e18e6ff2af</v>
          </cell>
          <cell r="C5" t="str">
            <v>sample.specific.organic.pubchem</v>
          </cell>
          <cell r="D5" t="str">
            <v>有機材料</v>
          </cell>
          <cell r="E5" t="str">
            <v>organic material</v>
          </cell>
          <cell r="F5" t="str">
            <v>PubChem</v>
          </cell>
          <cell r="G5" t="str">
            <v>PubChem</v>
          </cell>
          <cell r="H5" t="str">
            <v>PubChemを入力してください</v>
          </cell>
          <cell r="I5" t="str">
            <v>Please enter PubChem</v>
          </cell>
          <cell r="J5" t="str">
            <v>NULL</v>
          </cell>
          <cell r="K5" t="str">
            <v>2022-07-11 04:36:42.734137+00</v>
          </cell>
          <cell r="L5" t="str">
            <v>有機材料/PubChem</v>
          </cell>
          <cell r="M5" t="str">
            <v>organic material/PubChem</v>
          </cell>
        </row>
        <row r="6">
          <cell r="A6" t="str">
            <v>01cb3c01-37a4-5a43-d8ca-f523ca99a75b</v>
          </cell>
          <cell r="B6" t="str">
            <v>3a775d54-5c13-fe66-6405-29c05bc931ce</v>
          </cell>
          <cell r="C6" t="str">
            <v>sample.specific.organic.viscosity</v>
          </cell>
          <cell r="D6" t="str">
            <v>有機材料</v>
          </cell>
          <cell r="E6" t="str">
            <v>organic material</v>
          </cell>
          <cell r="F6" t="str">
            <v>粘度</v>
          </cell>
          <cell r="G6" t="str">
            <v>viscosity</v>
          </cell>
          <cell r="H6" t="str">
            <v>粘度を入力してください</v>
          </cell>
          <cell r="I6" t="str">
            <v>Please enter viscosity</v>
          </cell>
          <cell r="J6" t="str">
            <v>https://matvoc.nims.go.jp/wiki/Item:Q284</v>
          </cell>
          <cell r="K6" t="str">
            <v>2022-07-11 04:36:42.734137+00</v>
          </cell>
          <cell r="L6" t="str">
            <v>有機材料/粘度</v>
          </cell>
          <cell r="M6" t="str">
            <v>organic material/viscosity</v>
          </cell>
        </row>
        <row r="7">
          <cell r="A7" t="str">
            <v>01cb3c01-37a4-5a43-d8ca-f523ca99a75b</v>
          </cell>
          <cell r="B7" t="str">
            <v>659da80e-c2ee-2986-41ce-68201b3bc4dd</v>
          </cell>
          <cell r="C7" t="str">
            <v>sample.specific.organic.boiling-point</v>
          </cell>
          <cell r="D7" t="str">
            <v>有機材料</v>
          </cell>
          <cell r="E7" t="str">
            <v>organic material</v>
          </cell>
          <cell r="F7" t="str">
            <v>沸点</v>
          </cell>
          <cell r="G7" t="str">
            <v>boiling point</v>
          </cell>
          <cell r="H7" t="str">
            <v>沸点を入力してください</v>
          </cell>
          <cell r="I7" t="str">
            <v>Please enter boiling point</v>
          </cell>
          <cell r="J7" t="str">
            <v>NULL</v>
          </cell>
          <cell r="K7" t="str">
            <v>2022-07-11 04:36:42.734137+00</v>
          </cell>
          <cell r="L7" t="str">
            <v>有機材料/沸点</v>
          </cell>
          <cell r="M7" t="str">
            <v>organic material/boiling point</v>
          </cell>
        </row>
        <row r="8">
          <cell r="A8" t="str">
            <v>01cb3c01-37a4-5a43-d8ca-f523ca99a75b</v>
          </cell>
          <cell r="B8" t="str">
            <v>4efc4c3b-727c-c752-cf28-701b55dba1af</v>
          </cell>
          <cell r="C8" t="str">
            <v>sample.specific.organic.melting-temperature</v>
          </cell>
          <cell r="D8" t="str">
            <v>有機材料</v>
          </cell>
          <cell r="E8" t="str">
            <v>organic material</v>
          </cell>
          <cell r="F8" t="str">
            <v>融点</v>
          </cell>
          <cell r="G8" t="str">
            <v>Melting temperature</v>
          </cell>
          <cell r="H8" t="str">
            <v>融点を入力してください</v>
          </cell>
          <cell r="I8" t="str">
            <v>Please enter Melting temperature</v>
          </cell>
          <cell r="J8" t="str">
            <v>https://matvoc.nims.go.jp/wiki/Item:Q297</v>
          </cell>
          <cell r="K8" t="str">
            <v>2022-07-11 04:36:42.734137+00</v>
          </cell>
          <cell r="L8" t="str">
            <v>有機材料/融点</v>
          </cell>
          <cell r="M8" t="str">
            <v>organic material/Melting temperature</v>
          </cell>
        </row>
        <row r="9">
          <cell r="A9" t="str">
            <v>932e4fe1-9724-305f-ffc5-1908c31c83e5</v>
          </cell>
          <cell r="B9" t="str">
            <v>70c2c751-5404-19b7-4a5e-981e6cebbb15</v>
          </cell>
          <cell r="C9" t="str">
            <v>sample.specific.inorganic.name</v>
          </cell>
          <cell r="D9" t="str">
            <v>無機材料</v>
          </cell>
          <cell r="E9" t="str">
            <v>inorganic material</v>
          </cell>
          <cell r="F9" t="str">
            <v>名称</v>
          </cell>
          <cell r="G9" t="str">
            <v>Name</v>
          </cell>
          <cell r="H9" t="str">
            <v>名称を入力してください</v>
          </cell>
          <cell r="I9" t="str">
            <v>Please enter Name</v>
          </cell>
          <cell r="J9" t="str">
            <v>NULL</v>
          </cell>
          <cell r="K9" t="str">
            <v>2022-07-11 04:36:42.734137+00</v>
          </cell>
          <cell r="L9" t="str">
            <v>無機材料/名称</v>
          </cell>
          <cell r="M9" t="str">
            <v>inorganic material/Name</v>
          </cell>
        </row>
        <row r="10">
          <cell r="A10" t="str">
            <v>932e4fe1-9724-305f-ffc5-1908c31c83e5</v>
          </cell>
          <cell r="B10" t="str">
            <v>3250c45d-0ed6-1438-43b5-eb679918604a</v>
          </cell>
          <cell r="C10" t="str">
            <v>sample.specific.inorganic.chemical-formula</v>
          </cell>
          <cell r="D10" t="str">
            <v>無機材料</v>
          </cell>
          <cell r="E10" t="str">
            <v>inorganic material</v>
          </cell>
          <cell r="F10" t="str">
            <v>化学式</v>
          </cell>
          <cell r="G10" t="str">
            <v>Chemical formula</v>
          </cell>
          <cell r="H10" t="str">
            <v>化学式を入力してください</v>
          </cell>
          <cell r="I10" t="str">
            <v>Please enter Chemical formula</v>
          </cell>
          <cell r="J10" t="str">
            <v>NULL</v>
          </cell>
          <cell r="K10" t="str">
            <v>2022-07-11 04:36:42.734137+00</v>
          </cell>
          <cell r="L10" t="str">
            <v>無機材料/化学式</v>
          </cell>
          <cell r="M10" t="str">
            <v>inorganic material/Chemical formula</v>
          </cell>
        </row>
        <row r="11">
          <cell r="A11" t="str">
            <v>932e4fe1-9724-305f-ffc5-1908c31c83e5</v>
          </cell>
          <cell r="B11" t="str">
            <v>f63149a4-e57c-4273-4c1e-dffa41356d28</v>
          </cell>
          <cell r="C11" t="str">
            <v>sample.specific.inorganic.space-group</v>
          </cell>
          <cell r="D11" t="str">
            <v>無機材料</v>
          </cell>
          <cell r="E11" t="str">
            <v>inorganic material</v>
          </cell>
          <cell r="F11" t="str">
            <v>空間群</v>
          </cell>
          <cell r="G11" t="str">
            <v>Space group</v>
          </cell>
          <cell r="H11" t="str">
            <v>空間群を入力してください</v>
          </cell>
          <cell r="I11" t="str">
            <v>Please enter Space group</v>
          </cell>
          <cell r="J11" t="str">
            <v>https://matvoc.nims.go.jp/wiki/Item:Q224</v>
          </cell>
          <cell r="K11" t="str">
            <v>2022-07-11 04:36:42.734137+00</v>
          </cell>
          <cell r="L11" t="str">
            <v>無機材料/空間群</v>
          </cell>
          <cell r="M11" t="str">
            <v>inorganic material/Space group</v>
          </cell>
        </row>
        <row r="12">
          <cell r="A12" t="str">
            <v>a674a8ef-efa8-9497-4ed4-74de55fafddb</v>
          </cell>
          <cell r="B12" t="str">
            <v>3250c45d-0ed6-1438-43b5-eb679918604a</v>
          </cell>
          <cell r="C12" t="str">
            <v>sample.specific.metals.chemical-formula</v>
          </cell>
          <cell r="D12" t="str">
            <v>金属・合金</v>
          </cell>
          <cell r="E12" t="str">
            <v>metals and alloys</v>
          </cell>
          <cell r="F12" t="str">
            <v>化学式</v>
          </cell>
          <cell r="G12" t="str">
            <v>Chemical formula</v>
          </cell>
          <cell r="H12" t="str">
            <v>化学式を入力してください</v>
          </cell>
          <cell r="I12" t="str">
            <v>Please enter Chemical formula</v>
          </cell>
          <cell r="J12" t="str">
            <v>NULL</v>
          </cell>
          <cell r="K12" t="str">
            <v>2022-07-11 04:36:42.734137+00</v>
          </cell>
          <cell r="L12" t="str">
            <v>金属・合金/化学式</v>
          </cell>
          <cell r="M12" t="str">
            <v>metals and alloys/Chemical formula</v>
          </cell>
        </row>
        <row r="13">
          <cell r="A13" t="str">
            <v>a674a8ef-efa8-9497-4ed4-74de55fafddb</v>
          </cell>
          <cell r="B13" t="str">
            <v>70c2c751-5404-19b7-4a5e-981e6cebbb15</v>
          </cell>
          <cell r="C13" t="str">
            <v>sample.specific.metals.name</v>
          </cell>
          <cell r="D13" t="str">
            <v>金属・合金</v>
          </cell>
          <cell r="E13" t="str">
            <v>metals and alloys</v>
          </cell>
          <cell r="F13" t="str">
            <v>名称</v>
          </cell>
          <cell r="G13" t="str">
            <v>Name</v>
          </cell>
          <cell r="H13" t="str">
            <v>名称を入力してください</v>
          </cell>
          <cell r="I13" t="str">
            <v>Please enter Name</v>
          </cell>
          <cell r="J13" t="str">
            <v>NULL</v>
          </cell>
          <cell r="K13" t="str">
            <v>2022-07-11 04:36:42.734137+00</v>
          </cell>
          <cell r="L13" t="str">
            <v>金属・合金/名称</v>
          </cell>
          <cell r="M13" t="str">
            <v>metals and alloys/Name</v>
          </cell>
        </row>
        <row r="14">
          <cell r="A14" t="str">
            <v>a674a8ef-efa8-9497-4ed4-74de55fafddb</v>
          </cell>
          <cell r="B14" t="str">
            <v>e2d20d02-2e38-2cd3-b1b3-66fdb8a11057</v>
          </cell>
          <cell r="C14" t="str">
            <v>sample.specific.metals.cas-number</v>
          </cell>
          <cell r="D14" t="str">
            <v>金属・合金</v>
          </cell>
          <cell r="E14" t="str">
            <v>metals and alloys</v>
          </cell>
          <cell r="F14" t="str">
            <v>CAS番号</v>
          </cell>
          <cell r="G14" t="str">
            <v>CAS Number</v>
          </cell>
          <cell r="H14" t="str">
            <v>CAS番号を入力してください</v>
          </cell>
          <cell r="I14" t="str">
            <v>Please enter CAS Number</v>
          </cell>
          <cell r="J14" t="str">
            <v>NULL</v>
          </cell>
          <cell r="K14" t="str">
            <v>2022-07-11 04:36:42.734137+00</v>
          </cell>
          <cell r="L14" t="str">
            <v>金属・合金/CAS番号</v>
          </cell>
          <cell r="M14" t="str">
            <v>metals and alloys/CAS Number</v>
          </cell>
        </row>
        <row r="15">
          <cell r="A15" t="str">
            <v>a674a8ef-efa8-9497-4ed4-74de55fafddb</v>
          </cell>
          <cell r="B15" t="str">
            <v>f63149a4-e57c-4273-4c1e-dffa41356d28</v>
          </cell>
          <cell r="C15" t="str">
            <v>sample.specific.metals.space-group</v>
          </cell>
          <cell r="D15" t="str">
            <v>金属・合金</v>
          </cell>
          <cell r="E15" t="str">
            <v>metals and alloys</v>
          </cell>
          <cell r="F15" t="str">
            <v>空間群</v>
          </cell>
          <cell r="G15" t="str">
            <v>Space group</v>
          </cell>
          <cell r="H15" t="str">
            <v>空間群を入力してください</v>
          </cell>
          <cell r="I15" t="str">
            <v>Please enter Space group</v>
          </cell>
          <cell r="J15" t="str">
            <v>https://matvoc.nims.go.jp/wiki/Item:Q224</v>
          </cell>
          <cell r="K15" t="str">
            <v>2022-07-11 04:36:42.734137+00</v>
          </cell>
          <cell r="L15" t="str">
            <v>金属・合金/空間群</v>
          </cell>
          <cell r="M15" t="str">
            <v>metals and alloys/Space group</v>
          </cell>
        </row>
        <row r="16">
          <cell r="A16" t="str">
            <v>a674a8ef-efa8-9497-4ed4-74de55fafddb</v>
          </cell>
          <cell r="B16" t="str">
            <v>efcf34e7-4308-c195-6691-6f4d28ffc9bb</v>
          </cell>
          <cell r="C16" t="str">
            <v>sample.specific.metals.crystal-structure</v>
          </cell>
          <cell r="D16" t="str">
            <v>金属・合金</v>
          </cell>
          <cell r="E16" t="str">
            <v>metals and alloys</v>
          </cell>
          <cell r="F16" t="str">
            <v>結晶構造</v>
          </cell>
          <cell r="G16" t="str">
            <v>Crystal structure</v>
          </cell>
          <cell r="H16" t="str">
            <v>結晶構造を入力してください</v>
          </cell>
          <cell r="I16" t="str">
            <v>Please enter Crystal structure</v>
          </cell>
          <cell r="J16" t="str">
            <v>NULL</v>
          </cell>
          <cell r="K16" t="str">
            <v>2022-07-11 04:36:42.734137+00</v>
          </cell>
          <cell r="L16" t="str">
            <v>金属・合金/結晶構造</v>
          </cell>
          <cell r="M16" t="str">
            <v>metals and alloys/Crystal structure</v>
          </cell>
        </row>
        <row r="17">
          <cell r="A17" t="str">
            <v>a674a8ef-efa8-9497-4ed4-74de55fafddb</v>
          </cell>
          <cell r="B17" t="str">
            <v>659da80e-c2ee-2986-41ce-68201b3bc4dd</v>
          </cell>
          <cell r="C17" t="str">
            <v>sample.specific.metals.boiling-point</v>
          </cell>
          <cell r="D17" t="str">
            <v>金属・合金</v>
          </cell>
          <cell r="E17" t="str">
            <v>metals and alloys</v>
          </cell>
          <cell r="F17" t="str">
            <v>沸点</v>
          </cell>
          <cell r="G17" t="str">
            <v>boiling point</v>
          </cell>
          <cell r="H17" t="str">
            <v>沸点を入力してください</v>
          </cell>
          <cell r="I17" t="str">
            <v>Please enter boiling point</v>
          </cell>
          <cell r="J17" t="str">
            <v>NULL</v>
          </cell>
          <cell r="K17" t="str">
            <v>2022-07-11 04:36:42.734137+00</v>
          </cell>
          <cell r="L17" t="str">
            <v>金属・合金/沸点</v>
          </cell>
          <cell r="M17" t="str">
            <v>metals and alloys/boiling point</v>
          </cell>
        </row>
        <row r="18">
          <cell r="A18" t="str">
            <v>a674a8ef-efa8-9497-4ed4-74de55fafddb</v>
          </cell>
          <cell r="B18" t="str">
            <v>4efc4c3b-727c-c752-cf28-701b55dba1af</v>
          </cell>
          <cell r="C18" t="str">
            <v>sample.specific.metals.melting-temperature</v>
          </cell>
          <cell r="D18" t="str">
            <v>金属・合金</v>
          </cell>
          <cell r="E18" t="str">
            <v>metals and alloys</v>
          </cell>
          <cell r="F18" t="str">
            <v>融点</v>
          </cell>
          <cell r="G18" t="str">
            <v>Melting temperature</v>
          </cell>
          <cell r="H18" t="str">
            <v>融点を入力してください</v>
          </cell>
          <cell r="I18" t="str">
            <v>Please enter Melting temperature</v>
          </cell>
          <cell r="J18" t="str">
            <v>https://matvoc.nims.go.jp/wiki/Item:Q297</v>
          </cell>
          <cell r="K18" t="str">
            <v>2022-07-11 04:36:42.734137+00</v>
          </cell>
          <cell r="L18" t="str">
            <v>金属・合金/融点</v>
          </cell>
          <cell r="M18" t="str">
            <v>metals and alloys/Melting temperature</v>
          </cell>
        </row>
        <row r="19">
          <cell r="A19" t="str">
            <v>342ba516-4d02-171c-9bc4-70a3134b47a8</v>
          </cell>
          <cell r="B19" t="str">
            <v>3250c45d-0ed6-1438-43b5-eb679918604a</v>
          </cell>
          <cell r="C19" t="str">
            <v>sample.specific.polymers.chemical-formula</v>
          </cell>
          <cell r="D19" t="str">
            <v>ポリマー</v>
          </cell>
          <cell r="E19" t="str">
            <v>polymers</v>
          </cell>
          <cell r="F19" t="str">
            <v>化学式</v>
          </cell>
          <cell r="G19" t="str">
            <v>Chemical formula</v>
          </cell>
          <cell r="H19" t="str">
            <v>化学式を入力してください</v>
          </cell>
          <cell r="I19" t="str">
            <v>Please enter Chemical formula</v>
          </cell>
          <cell r="J19" t="str">
            <v>NULL</v>
          </cell>
          <cell r="K19" t="str">
            <v>2022-07-11 04:36:42.734137+00</v>
          </cell>
          <cell r="L19" t="str">
            <v>ポリマー/化学式</v>
          </cell>
          <cell r="M19" t="str">
            <v>polymers/Chemical formula</v>
          </cell>
        </row>
        <row r="20">
          <cell r="A20" t="str">
            <v>342ba516-4d02-171c-9bc4-70a3134b47a8</v>
          </cell>
          <cell r="B20" t="str">
            <v>70c2c751-5404-19b7-4a5e-981e6cebbb15</v>
          </cell>
          <cell r="C20" t="str">
            <v>sample.specific.polymers.name</v>
          </cell>
          <cell r="D20" t="str">
            <v>ポリマー</v>
          </cell>
          <cell r="E20" t="str">
            <v>polymers</v>
          </cell>
          <cell r="F20" t="str">
            <v>名称</v>
          </cell>
          <cell r="G20" t="str">
            <v>Name</v>
          </cell>
          <cell r="H20" t="str">
            <v>名称を入力してください</v>
          </cell>
          <cell r="I20" t="str">
            <v>Please enter Name</v>
          </cell>
          <cell r="J20" t="str">
            <v>NULL</v>
          </cell>
          <cell r="K20" t="str">
            <v>2022-07-11 04:36:42.734137+00</v>
          </cell>
          <cell r="L20" t="str">
            <v>ポリマー/名称</v>
          </cell>
          <cell r="M20" t="str">
            <v>polymers/Name</v>
          </cell>
        </row>
        <row r="21">
          <cell r="A21" t="str">
            <v>342ba516-4d02-171c-9bc4-70a3134b47a8</v>
          </cell>
          <cell r="B21" t="str">
            <v>e2d20d02-2e38-2cd3-b1b3-66fdb8a11057</v>
          </cell>
          <cell r="C21" t="str">
            <v>sample.specific.polymers.cas-number</v>
          </cell>
          <cell r="D21" t="str">
            <v>ポリマー</v>
          </cell>
          <cell r="E21" t="str">
            <v>polymers</v>
          </cell>
          <cell r="F21" t="str">
            <v>CAS番号</v>
          </cell>
          <cell r="G21" t="str">
            <v>CAS Number</v>
          </cell>
          <cell r="H21" t="str">
            <v>CAS番号を入力してください</v>
          </cell>
          <cell r="I21" t="str">
            <v>Please enter CAS Number</v>
          </cell>
          <cell r="J21" t="str">
            <v>NULL</v>
          </cell>
          <cell r="K21" t="str">
            <v>2022-07-11 04:36:42.734137+00</v>
          </cell>
          <cell r="L21" t="str">
            <v>ポリマー/CAS番号</v>
          </cell>
          <cell r="M21" t="str">
            <v>polymers/CAS Number</v>
          </cell>
        </row>
        <row r="22">
          <cell r="A22" t="str">
            <v>342ba516-4d02-171c-9bc4-70a3134b47a8</v>
          </cell>
          <cell r="B22" t="str">
            <v>518e26a0-4262-86f5-3598-80e18e6ff2af</v>
          </cell>
          <cell r="C22" t="str">
            <v>sample.specific.polymers.pubchem</v>
          </cell>
          <cell r="D22" t="str">
            <v>ポリマー</v>
          </cell>
          <cell r="E22" t="str">
            <v>polymers</v>
          </cell>
          <cell r="F22" t="str">
            <v>PubChem</v>
          </cell>
          <cell r="G22" t="str">
            <v>PubChem</v>
          </cell>
          <cell r="H22" t="str">
            <v>PubChemを入力してください</v>
          </cell>
          <cell r="I22" t="str">
            <v>Please enter PubChem</v>
          </cell>
          <cell r="J22" t="str">
            <v>NULL</v>
          </cell>
          <cell r="K22" t="str">
            <v>2022-07-11 04:36:42.734137+00</v>
          </cell>
          <cell r="L22" t="str">
            <v>ポリマー/PubChem</v>
          </cell>
          <cell r="M22" t="str">
            <v>polymers/PubChem</v>
          </cell>
        </row>
        <row r="23">
          <cell r="A23" t="str">
            <v>342ba516-4d02-171c-9bc4-70a3134b47a8</v>
          </cell>
          <cell r="B23" t="str">
            <v>4efc4c3b-727c-c752-cf28-701b55dba1af</v>
          </cell>
          <cell r="C23" t="str">
            <v>sample.specific.polymers.melting-temperature</v>
          </cell>
          <cell r="D23" t="str">
            <v>ポリマー</v>
          </cell>
          <cell r="E23" t="str">
            <v>polymers</v>
          </cell>
          <cell r="F23" t="str">
            <v>融点</v>
          </cell>
          <cell r="G23" t="str">
            <v>Melting temperature</v>
          </cell>
          <cell r="H23" t="str">
            <v>融点を入力してください</v>
          </cell>
          <cell r="I23" t="str">
            <v>Please enter Melting temperature</v>
          </cell>
          <cell r="J23" t="str">
            <v>https://matvoc.nims.go.jp/wiki/Item:Q297</v>
          </cell>
          <cell r="K23" t="str">
            <v>2022-07-11 04:36:42.734137+00</v>
          </cell>
          <cell r="L23" t="str">
            <v>ポリマー/融点</v>
          </cell>
          <cell r="M23" t="str">
            <v>polymers/Melting temperature</v>
          </cell>
        </row>
        <row r="24">
          <cell r="A24" t="str">
            <v>52148afb-6759-23e8-c8b8-33912ec5bfcf</v>
          </cell>
          <cell r="B24" t="str">
            <v>70c2c751-5404-19b7-4a5e-981e6cebbb15</v>
          </cell>
          <cell r="C24" t="str">
            <v>sample.specific.semiconductors.name</v>
          </cell>
          <cell r="D24" t="str">
            <v>半導体</v>
          </cell>
          <cell r="E24" t="str">
            <v>semiconductors</v>
          </cell>
          <cell r="F24" t="str">
            <v>名称</v>
          </cell>
          <cell r="G24" t="str">
            <v>Name</v>
          </cell>
          <cell r="H24" t="str">
            <v>名称を入力してください</v>
          </cell>
          <cell r="I24" t="str">
            <v>Please enter Name</v>
          </cell>
          <cell r="J24" t="str">
            <v>NULL</v>
          </cell>
          <cell r="K24" t="str">
            <v>2022-07-11 04:36:42.734137+00</v>
          </cell>
          <cell r="L24" t="str">
            <v>半導体/名称</v>
          </cell>
          <cell r="M24" t="str">
            <v>semiconductors/Name</v>
          </cell>
        </row>
        <row r="25">
          <cell r="A25" t="str">
            <v>961c9637-9b83-0e9d-e60e-ffc1e2517afd</v>
          </cell>
          <cell r="B25" t="str">
            <v>70c2c751-5404-19b7-4a5e-981e6cebbb15</v>
          </cell>
          <cell r="C25" t="str">
            <v>sample.specific.ceramics.name</v>
          </cell>
          <cell r="D25" t="str">
            <v>セラミックス</v>
          </cell>
          <cell r="E25" t="str">
            <v>ceramics</v>
          </cell>
          <cell r="F25" t="str">
            <v>名称</v>
          </cell>
          <cell r="G25" t="str">
            <v>Name</v>
          </cell>
          <cell r="H25" t="str">
            <v>名称を入力してください</v>
          </cell>
          <cell r="I25" t="str">
            <v>Please enter Name</v>
          </cell>
          <cell r="J25" t="str">
            <v>NULL</v>
          </cell>
          <cell r="K25" t="str">
            <v>2022-07-11 04:36:42.734137+00</v>
          </cell>
          <cell r="L25" t="str">
            <v>セラミックス/名称</v>
          </cell>
          <cell r="M25" t="str">
            <v>ceramics/Name</v>
          </cell>
        </row>
        <row r="26">
          <cell r="A26" t="str">
            <v>0dde5969-3039-739b-b33b-97df40450790</v>
          </cell>
          <cell r="B26" t="str">
            <v>70c2c751-5404-19b7-4a5e-981e6cebbb15</v>
          </cell>
          <cell r="C26" t="str">
            <v>sample.specific.biological.name</v>
          </cell>
          <cell r="D26" t="str">
            <v>生物学的物質</v>
          </cell>
          <cell r="E26" t="str">
            <v>biological</v>
          </cell>
          <cell r="F26" t="str">
            <v>名称</v>
          </cell>
          <cell r="G26" t="str">
            <v>Name</v>
          </cell>
          <cell r="H26" t="str">
            <v>名称を入力してください</v>
          </cell>
          <cell r="I26" t="str">
            <v>Please enter Name</v>
          </cell>
          <cell r="J26" t="str">
            <v>NULL</v>
          </cell>
          <cell r="K26" t="str">
            <v>2022-07-11 04:36:42.734137+00</v>
          </cell>
          <cell r="L26" t="str">
            <v>生物学的物質/名称</v>
          </cell>
          <cell r="M26" t="str">
            <v>biological/Name</v>
          </cell>
        </row>
        <row r="27">
          <cell r="A27" t="str">
            <v>01cb3c01-37a4-5a43-d8ca-f523ca99a75b</v>
          </cell>
          <cell r="B27" t="str">
            <v>dc27a956-263e-f920-e574-5beec912a247</v>
          </cell>
          <cell r="C27" t="str">
            <v>sample.specific.organic-material.molecular-weight</v>
          </cell>
          <cell r="D27" t="str">
            <v>有機材料</v>
          </cell>
          <cell r="E27" t="str">
            <v>organic material</v>
          </cell>
          <cell r="F27" t="str">
            <v>分子量</v>
          </cell>
          <cell r="G27" t="str">
            <v>molecular weight</v>
          </cell>
          <cell r="H27" t="str">
            <v>分子量を入力してください</v>
          </cell>
          <cell r="I27" t="str">
            <v>Please enter molecular weight</v>
          </cell>
          <cell r="J27" t="str">
            <v>https://matvoc.nims.go.jp/entity/Q551</v>
          </cell>
          <cell r="K27" t="str">
            <v>2022-08-01 09:29:30.179916+00</v>
          </cell>
          <cell r="L27" t="str">
            <v>有機材料/分子量</v>
          </cell>
          <cell r="M27" t="str">
            <v>organic material/molecular weight</v>
          </cell>
        </row>
        <row r="28">
          <cell r="A28" t="str">
            <v>01cb3c01-37a4-5a43-d8ca-f523ca99a75b</v>
          </cell>
          <cell r="B28" t="str">
            <v>efc6a0d5-313e-1871-190c-baaff7d1bf6c</v>
          </cell>
          <cell r="C28" t="str">
            <v>sample.specific.organic-material.SMILES-String</v>
          </cell>
          <cell r="D28" t="str">
            <v>有機材料</v>
          </cell>
          <cell r="E28" t="str">
            <v>organic material</v>
          </cell>
          <cell r="F28" t="str">
            <v>SMILES String</v>
          </cell>
          <cell r="G28" t="str">
            <v>SMILES String</v>
          </cell>
          <cell r="H28" t="str">
            <v>SMILES Stringを入力してください</v>
          </cell>
          <cell r="I28" t="str">
            <v>Please enter SMILES String</v>
          </cell>
          <cell r="J28" t="str">
            <v>NULL</v>
          </cell>
          <cell r="K28" t="str">
            <v>2022-08-01 09:32:47.462801+00</v>
          </cell>
          <cell r="L28" t="str">
            <v>有機材料/SMILES String</v>
          </cell>
          <cell r="M28" t="str">
            <v>organic material/SMILES String</v>
          </cell>
        </row>
        <row r="29">
          <cell r="A29" t="str">
            <v>0dde5969-3039-739b-b33b-97df40450790</v>
          </cell>
          <cell r="B29" t="str">
            <v>0444cf53-db47-b208-7b5f-54429291a140</v>
          </cell>
          <cell r="C29" t="str">
            <v>sample.specific.biological.sample-type</v>
          </cell>
          <cell r="D29" t="str">
            <v>生物学的物質</v>
          </cell>
          <cell r="E29" t="str">
            <v>biological</v>
          </cell>
          <cell r="F29" t="str">
            <v>試料分類</v>
          </cell>
          <cell r="G29" t="str">
            <v>Sample type</v>
          </cell>
          <cell r="H29" t="str">
            <v>試料分類を入力してください</v>
          </cell>
          <cell r="I29" t="str">
            <v>Please enter Sample type</v>
          </cell>
          <cell r="J29" t="str">
            <v>NULL</v>
          </cell>
          <cell r="K29" t="str">
            <v>2022-08-09 02:57:35.896387+00</v>
          </cell>
          <cell r="L29" t="str">
            <v>生物学的物質/試料分類</v>
          </cell>
          <cell r="M29" t="str">
            <v>biological/Sample type</v>
          </cell>
        </row>
        <row r="30">
          <cell r="A30" t="str">
            <v>0dde5969-3039-739b-b33b-97df40450790</v>
          </cell>
          <cell r="B30" t="str">
            <v>fc30c31d-12a3-591a-c837-4f06ab458de0</v>
          </cell>
          <cell r="C30" t="str">
            <v>sample.specific.biological.taxonomy</v>
          </cell>
          <cell r="D30" t="str">
            <v>生物学的物質</v>
          </cell>
          <cell r="E30" t="str">
            <v>biological</v>
          </cell>
          <cell r="F30" t="str">
            <v>生物種</v>
          </cell>
          <cell r="G30" t="str">
            <v>Taxonomy</v>
          </cell>
          <cell r="H30" t="str">
            <v>生物種を入力してください</v>
          </cell>
          <cell r="I30" t="str">
            <v>Please enter Taxonomy</v>
          </cell>
          <cell r="J30" t="str">
            <v>NULL</v>
          </cell>
          <cell r="K30" t="str">
            <v>2022-08-09 02:57:35.896387+00</v>
          </cell>
          <cell r="L30" t="str">
            <v>生物学的物質/生物種</v>
          </cell>
          <cell r="M30" t="str">
            <v>biological/Taxonomy</v>
          </cell>
        </row>
        <row r="31">
          <cell r="A31" t="str">
            <v>0dde5969-3039-739b-b33b-97df40450790</v>
          </cell>
          <cell r="B31" t="str">
            <v>9a23002a-c398-e521-081a-24b6cd32dbbd</v>
          </cell>
          <cell r="C31" t="str">
            <v>sample.specific.biological.cell-line</v>
          </cell>
          <cell r="D31" t="str">
            <v>生物学的物質</v>
          </cell>
          <cell r="E31" t="str">
            <v>biological</v>
          </cell>
          <cell r="F31" t="str">
            <v>細胞株</v>
          </cell>
          <cell r="G31" t="str">
            <v>Cell line</v>
          </cell>
          <cell r="H31" t="str">
            <v>細胞株を入力してください</v>
          </cell>
          <cell r="I31" t="str">
            <v>Please enter Cell line</v>
          </cell>
          <cell r="J31" t="str">
            <v>NULL</v>
          </cell>
          <cell r="K31" t="str">
            <v>2022-08-09 02:57:35.896387+00</v>
          </cell>
          <cell r="L31" t="str">
            <v>生物学的物質/細胞株</v>
          </cell>
          <cell r="M31" t="str">
            <v>biological/Cell line</v>
          </cell>
        </row>
        <row r="32">
          <cell r="A32" t="str">
            <v>0dde5969-3039-739b-b33b-97df40450790</v>
          </cell>
          <cell r="B32" t="str">
            <v>b4ce4016-e2bf-e5a1-7cae-ed496c7a776f</v>
          </cell>
          <cell r="C32" t="str">
            <v>sample.specific.biological.protein-name</v>
          </cell>
          <cell r="D32" t="str">
            <v>生物学的物質</v>
          </cell>
          <cell r="E32" t="str">
            <v>biological</v>
          </cell>
          <cell r="F32" t="str">
            <v>タンパク名</v>
          </cell>
          <cell r="G32" t="str">
            <v>Protein name</v>
          </cell>
          <cell r="H32" t="str">
            <v>タンパク名を入力してください</v>
          </cell>
          <cell r="I32" t="str">
            <v>Please enter Protein name</v>
          </cell>
          <cell r="J32" t="str">
            <v>NULL</v>
          </cell>
          <cell r="K32" t="str">
            <v>2022-08-09 02:57:35.896387+00</v>
          </cell>
          <cell r="L32" t="str">
            <v>生物学的物質/タンパク名</v>
          </cell>
          <cell r="M32" t="str">
            <v>biological/Protein name</v>
          </cell>
        </row>
        <row r="33">
          <cell r="A33" t="str">
            <v>0dde5969-3039-739b-b33b-97df40450790</v>
          </cell>
          <cell r="B33" t="str">
            <v>8c9b1a88-1530-24d3-4b2e-5441eee5c24f</v>
          </cell>
          <cell r="C33" t="str">
            <v>sample.specific.biological.gene-name</v>
          </cell>
          <cell r="D33" t="str">
            <v>生物学的物質</v>
          </cell>
          <cell r="E33" t="str">
            <v>biological</v>
          </cell>
          <cell r="F33" t="str">
            <v>遺伝子名</v>
          </cell>
          <cell r="G33" t="str">
            <v>Gene name</v>
          </cell>
          <cell r="H33" t="str">
            <v>遺伝子名を入力してください</v>
          </cell>
          <cell r="I33" t="str">
            <v>Please enter Gene name</v>
          </cell>
          <cell r="J33" t="str">
            <v>NULL</v>
          </cell>
          <cell r="K33" t="str">
            <v>2022-08-09 02:57:35.896387+00</v>
          </cell>
          <cell r="L33" t="str">
            <v>生物学的物質/遺伝子名</v>
          </cell>
          <cell r="M33" t="str">
            <v>biological/Gene name</v>
          </cell>
        </row>
        <row r="34">
          <cell r="A34" t="str">
            <v>0dde5969-3039-739b-b33b-97df40450790</v>
          </cell>
          <cell r="B34" t="str">
            <v>047e30f3-f294-e58d-cbe4-6bb588bf4cf8</v>
          </cell>
          <cell r="C34" t="str">
            <v>sample.specific.biological.ncbi-accession-number</v>
          </cell>
          <cell r="D34" t="str">
            <v>生物学的物質</v>
          </cell>
          <cell r="E34" t="str">
            <v>biological</v>
          </cell>
          <cell r="F34" t="str">
            <v>NCBIアクセッション番号</v>
          </cell>
          <cell r="G34" t="str">
            <v>NCBI accession number</v>
          </cell>
          <cell r="H34" t="str">
            <v>NCBIアクセッション番号を入力してください</v>
          </cell>
          <cell r="I34" t="str">
            <v>Please enter NCBI accession number</v>
          </cell>
          <cell r="J34" t="str">
            <v>NULL</v>
          </cell>
          <cell r="K34" t="str">
            <v>2022-08-09 02:57:35.896387+00</v>
          </cell>
          <cell r="L34" t="str">
            <v>生物学的物質/NCBIアクセッション番号</v>
          </cell>
          <cell r="M34" t="str">
            <v>biological/NCBI accession number</v>
          </cell>
        </row>
        <row r="35">
          <cell r="A35" t="str">
            <v>01cb3c01-37a4-5a43-d8ca-f523ca99a75b</v>
          </cell>
          <cell r="B35" t="str">
            <v>9270879d-d94e-4d3f-2d5c-19568e040004</v>
          </cell>
          <cell r="C35" t="str">
            <v>sample.specific.organic-material.inchi</v>
          </cell>
          <cell r="D35" t="str">
            <v>有機材料</v>
          </cell>
          <cell r="E35" t="str">
            <v>organic material</v>
          </cell>
          <cell r="F35" t="str">
            <v>InChI</v>
          </cell>
          <cell r="G35" t="str">
            <v>InChI</v>
          </cell>
          <cell r="H35" t="str">
            <v>InChIを入力してください</v>
          </cell>
          <cell r="I35" t="str">
            <v>Please enter InChI</v>
          </cell>
          <cell r="J35" t="str">
            <v>NULL</v>
          </cell>
          <cell r="K35" t="str">
            <v>2022-08-01 09:32:47.462801+00</v>
          </cell>
          <cell r="L35" t="str">
            <v>有機材料/InChI</v>
          </cell>
          <cell r="M35" t="str">
            <v>organic material/InChI</v>
          </cell>
        </row>
        <row r="36">
          <cell r="A36" t="str">
            <v>01cb3c01-37a4-5a43-d8ca-f523ca99a75b</v>
          </cell>
          <cell r="B36" t="str">
            <v>3edadcff-8a85-51d9-708f-8f76bf055377</v>
          </cell>
          <cell r="C36" t="str">
            <v>sample.specific.organic-material.inchi-key</v>
          </cell>
          <cell r="D36" t="str">
            <v>有機材料</v>
          </cell>
          <cell r="E36" t="str">
            <v>organic material</v>
          </cell>
          <cell r="F36" t="str">
            <v>InChI key</v>
          </cell>
          <cell r="G36" t="str">
            <v>InChI key</v>
          </cell>
          <cell r="H36" t="str">
            <v>InChI keyを入力してください</v>
          </cell>
          <cell r="I36" t="str">
            <v>Please enter InChI key</v>
          </cell>
          <cell r="J36" t="str">
            <v>NULL</v>
          </cell>
          <cell r="K36" t="str">
            <v>2022-08-01 09:32:47.462801+00</v>
          </cell>
          <cell r="L36" t="str">
            <v>有機材料/InChI key</v>
          </cell>
          <cell r="M36" t="str">
            <v>organic material/InChI key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json-schema.org/draft/2020-12/schem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json-schema.org/draft/2020-12/schem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AC07-CCE9-0C4D-897D-5F665AAEF45F}">
  <sheetPr codeName="Sheet6"/>
  <dimension ref="A1:C12"/>
  <sheetViews>
    <sheetView tabSelected="1" workbookViewId="0"/>
  </sheetViews>
  <sheetFormatPr defaultColWidth="8.875" defaultRowHeight="18.75"/>
  <cols>
    <col min="1" max="1" width="31.625" bestFit="1" customWidth="1"/>
    <col min="2" max="2" width="33.875" bestFit="1" customWidth="1"/>
    <col min="3" max="3" width="42.5" bestFit="1" customWidth="1"/>
  </cols>
  <sheetData>
    <row r="1" spans="1:3">
      <c r="A1" s="70" t="s">
        <v>167</v>
      </c>
      <c r="B1" s="71" t="s">
        <v>449</v>
      </c>
      <c r="C1" s="72" t="s">
        <v>168</v>
      </c>
    </row>
    <row r="2" spans="1:3">
      <c r="A2" s="70" t="s">
        <v>169</v>
      </c>
      <c r="B2" s="71" t="s">
        <v>448</v>
      </c>
      <c r="C2" s="72" t="s">
        <v>168</v>
      </c>
    </row>
    <row r="3" spans="1:3">
      <c r="A3" s="70" t="s">
        <v>170</v>
      </c>
      <c r="B3" s="71" t="s">
        <v>448</v>
      </c>
      <c r="C3" s="72" t="s">
        <v>171</v>
      </c>
    </row>
    <row r="4" spans="1:3">
      <c r="A4" s="70" t="s">
        <v>172</v>
      </c>
      <c r="B4" s="72"/>
      <c r="C4" s="72"/>
    </row>
    <row r="5" spans="1:3">
      <c r="A5" s="73"/>
    </row>
    <row r="6" spans="1:3">
      <c r="A6" s="70" t="s">
        <v>173</v>
      </c>
      <c r="B6" s="72"/>
      <c r="C6" s="72"/>
    </row>
    <row r="7" spans="1:3">
      <c r="A7" s="70" t="s">
        <v>174</v>
      </c>
      <c r="B7" s="72"/>
      <c r="C7" s="72"/>
    </row>
    <row r="8" spans="1:3">
      <c r="A8" s="70" t="s">
        <v>175</v>
      </c>
      <c r="B8" s="110"/>
      <c r="C8" s="72"/>
    </row>
    <row r="9" spans="1:3">
      <c r="A9" s="70" t="s">
        <v>176</v>
      </c>
      <c r="B9" s="72"/>
      <c r="C9" s="72"/>
    </row>
    <row r="11" spans="1:3">
      <c r="A11" s="70" t="s">
        <v>177</v>
      </c>
      <c r="B11" s="72"/>
      <c r="C11" s="72"/>
    </row>
    <row r="12" spans="1:3">
      <c r="A12" s="70" t="s">
        <v>178</v>
      </c>
      <c r="B12" s="72"/>
      <c r="C12" s="72"/>
    </row>
  </sheetData>
  <phoneticPr fontId="3"/>
  <conditionalFormatting sqref="B1:C4">
    <cfRule type="expression" dxfId="38" priority="3">
      <formula>AND($B1="ON",ISBLANK(B1))</formula>
    </cfRule>
  </conditionalFormatting>
  <conditionalFormatting sqref="B6:C9">
    <cfRule type="expression" dxfId="37" priority="2">
      <formula>AND($B6="ON",ISBLANK(B6))</formula>
    </cfRule>
  </conditionalFormatting>
  <conditionalFormatting sqref="B11:C12">
    <cfRule type="expression" dxfId="36" priority="1">
      <formula>AND($B11="ON",ISBLANK(B11))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A344-5008-4443-8A0C-671823B8F876}">
  <dimension ref="A1:C8"/>
  <sheetViews>
    <sheetView workbookViewId="0">
      <selection activeCell="F46" sqref="F46"/>
    </sheetView>
  </sheetViews>
  <sheetFormatPr defaultColWidth="8.875" defaultRowHeight="18.75"/>
  <cols>
    <col min="1" max="1" width="40.5" bestFit="1" customWidth="1"/>
    <col min="2" max="2" width="13" bestFit="1" customWidth="1"/>
    <col min="3" max="3" width="17.5" bestFit="1" customWidth="1"/>
  </cols>
  <sheetData>
    <row r="1" spans="1:3">
      <c r="A1" s="111" t="s">
        <v>354</v>
      </c>
      <c r="B1" s="111" t="s">
        <v>355</v>
      </c>
      <c r="C1" s="111" t="s">
        <v>356</v>
      </c>
    </row>
    <row r="2" spans="1:3">
      <c r="A2" s="111" t="s">
        <v>357</v>
      </c>
      <c r="B2" s="111" t="s">
        <v>358</v>
      </c>
      <c r="C2" s="111" t="s">
        <v>359</v>
      </c>
    </row>
    <row r="3" spans="1:3">
      <c r="A3" s="111" t="s">
        <v>360</v>
      </c>
      <c r="B3" s="111" t="s">
        <v>361</v>
      </c>
      <c r="C3" s="111" t="s">
        <v>362</v>
      </c>
    </row>
    <row r="4" spans="1:3">
      <c r="A4" s="111" t="s">
        <v>363</v>
      </c>
      <c r="B4" s="111" t="s">
        <v>364</v>
      </c>
      <c r="C4" s="111" t="s">
        <v>365</v>
      </c>
    </row>
    <row r="5" spans="1:3">
      <c r="A5" s="111" t="s">
        <v>366</v>
      </c>
      <c r="B5" s="111" t="s">
        <v>367</v>
      </c>
      <c r="C5" s="111" t="s">
        <v>368</v>
      </c>
    </row>
    <row r="6" spans="1:3">
      <c r="A6" s="111" t="s">
        <v>369</v>
      </c>
      <c r="B6" s="111" t="s">
        <v>370</v>
      </c>
      <c r="C6" s="111" t="s">
        <v>371</v>
      </c>
    </row>
    <row r="7" spans="1:3">
      <c r="A7" s="111" t="s">
        <v>372</v>
      </c>
      <c r="B7" s="111" t="s">
        <v>373</v>
      </c>
      <c r="C7" s="111" t="s">
        <v>374</v>
      </c>
    </row>
    <row r="8" spans="1:3">
      <c r="A8" s="111" t="s">
        <v>375</v>
      </c>
      <c r="B8" s="111" t="s">
        <v>376</v>
      </c>
      <c r="C8" s="111" t="s">
        <v>377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1837-DEE1-C349-99B9-E814A8FD937E}">
  <dimension ref="A1:M36"/>
  <sheetViews>
    <sheetView workbookViewId="0">
      <selection activeCell="F46" sqref="F46"/>
    </sheetView>
  </sheetViews>
  <sheetFormatPr defaultColWidth="8.875" defaultRowHeight="18.75"/>
  <cols>
    <col min="1" max="1" width="40.5" bestFit="1" customWidth="1"/>
    <col min="2" max="2" width="40.625" bestFit="1" customWidth="1"/>
    <col min="3" max="3" width="48.875" bestFit="1" customWidth="1"/>
    <col min="4" max="4" width="34.375" bestFit="1" customWidth="1"/>
    <col min="5" max="5" width="35.125" bestFit="1" customWidth="1"/>
    <col min="6" max="6" width="24.125" bestFit="1" customWidth="1"/>
    <col min="7" max="7" width="29" bestFit="1" customWidth="1"/>
    <col min="8" max="8" width="42.125" bestFit="1" customWidth="1"/>
    <col min="9" max="9" width="44.125" bestFit="1" customWidth="1"/>
    <col min="10" max="10" width="50.375" bestFit="1" customWidth="1"/>
    <col min="11" max="11" width="40.875" bestFit="1" customWidth="1"/>
    <col min="12" max="12" width="40.875" customWidth="1"/>
    <col min="13" max="13" width="41.5" bestFit="1" customWidth="1"/>
  </cols>
  <sheetData>
    <row r="1" spans="1:13">
      <c r="A1" s="111" t="s">
        <v>378</v>
      </c>
      <c r="B1" s="111" t="s">
        <v>298</v>
      </c>
      <c r="C1" s="111" t="s">
        <v>299</v>
      </c>
      <c r="D1" s="98" t="s">
        <v>379</v>
      </c>
      <c r="E1" s="98" t="s">
        <v>380</v>
      </c>
      <c r="F1" s="98" t="s">
        <v>300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381</v>
      </c>
      <c r="M1" s="98" t="s">
        <v>382</v>
      </c>
    </row>
    <row r="2" spans="1:13">
      <c r="A2" s="111" t="s">
        <v>383</v>
      </c>
      <c r="B2" s="111" t="s">
        <v>384</v>
      </c>
      <c r="C2" s="111" t="s">
        <v>385</v>
      </c>
      <c r="D2" s="98" t="str">
        <f>VLOOKUP(A2,sample.sample_class!A:C,2,FALSE)&amp;""</f>
        <v>有機材料</v>
      </c>
      <c r="E2" s="98" t="str">
        <f>VLOOKUP(A2,sample.sample_class!A:C,3,FALSE)&amp;""</f>
        <v>organic material</v>
      </c>
      <c r="F2" s="98" t="str">
        <f>VLOOKUP(B2,[5]dict.term!A:G,2,FALSE)&amp;""</f>
        <v>化学式</v>
      </c>
      <c r="G2" s="98" t="str">
        <f>VLOOKUP(B2,[5]dict.term!A:G,3,FALSE)&amp;""</f>
        <v>Chemical formula</v>
      </c>
      <c r="H2" s="98" t="str">
        <f>VLOOKUP(B2,[5]dict.term!A:G,4,FALSE)&amp;""</f>
        <v>化学式を入力してください</v>
      </c>
      <c r="I2" s="98" t="str">
        <f>VLOOKUP(B2,[5]dict.term!A:G,5,FALSE)&amp;""</f>
        <v>Please enter Chemical formula</v>
      </c>
      <c r="J2" s="98" t="str">
        <f>VLOOKUP(B2,[5]dict.term!A:G,6,FALSE)&amp;""</f>
        <v>NULL</v>
      </c>
      <c r="K2" s="98" t="str">
        <f>VLOOKUP(B2,[5]dict.term!A:G,7,FALSE)&amp;""</f>
        <v>2022-07-11 04:36:42.734137+00</v>
      </c>
      <c r="L2" s="98" t="str">
        <f>D2&amp;"/"&amp;F2</f>
        <v>有機材料/化学式</v>
      </c>
      <c r="M2" s="98" t="str">
        <f>E2&amp;"/"&amp;G2</f>
        <v>organic material/Chemical formula</v>
      </c>
    </row>
    <row r="3" spans="1:13">
      <c r="A3" s="111" t="s">
        <v>357</v>
      </c>
      <c r="B3" s="111" t="s">
        <v>386</v>
      </c>
      <c r="C3" s="111" t="s">
        <v>387</v>
      </c>
      <c r="D3" s="98" t="str">
        <f>VLOOKUP(A3,sample.sample_class!A:C,2,FALSE)&amp;""</f>
        <v>有機材料</v>
      </c>
      <c r="E3" s="98" t="str">
        <f>VLOOKUP(A3,sample.sample_class!A:C,3,FALSE)&amp;""</f>
        <v>organic material</v>
      </c>
      <c r="F3" s="98" t="str">
        <f>VLOOKUP(B3,[5]dict.term!A:G,2,FALSE)&amp;""</f>
        <v>名称</v>
      </c>
      <c r="G3" s="98" t="str">
        <f>VLOOKUP(B3,[5]dict.term!A:G,3,FALSE)&amp;""</f>
        <v>Name</v>
      </c>
      <c r="H3" s="98" t="str">
        <f>VLOOKUP(B3,[5]dict.term!A:G,4,FALSE)&amp;""</f>
        <v>名称を入力してください</v>
      </c>
      <c r="I3" s="98" t="str">
        <f>VLOOKUP(B3,[5]dict.term!A:G,5,FALSE)&amp;""</f>
        <v>Please enter Name</v>
      </c>
      <c r="J3" s="98" t="str">
        <f>VLOOKUP(B3,[5]dict.term!A:G,6,FALSE)&amp;""</f>
        <v>NULL</v>
      </c>
      <c r="K3" s="98" t="str">
        <f>VLOOKUP(B3,[5]dict.term!A:G,7,FALSE)&amp;""</f>
        <v>2022-07-11 04:36:42.734137+00</v>
      </c>
      <c r="L3" s="98" t="str">
        <f t="shared" ref="L3:M36" si="0">D3&amp;"/"&amp;F3</f>
        <v>有機材料/名称</v>
      </c>
      <c r="M3" s="98" t="str">
        <f t="shared" si="0"/>
        <v>organic material/Name</v>
      </c>
    </row>
    <row r="4" spans="1:13">
      <c r="A4" s="111" t="s">
        <v>357</v>
      </c>
      <c r="B4" s="111" t="s">
        <v>312</v>
      </c>
      <c r="C4" s="111" t="s">
        <v>388</v>
      </c>
      <c r="D4" s="98" t="str">
        <f>VLOOKUP(A4,sample.sample_class!A:C,2,FALSE)&amp;""</f>
        <v>有機材料</v>
      </c>
      <c r="E4" s="98" t="str">
        <f>VLOOKUP(A4,sample.sample_class!A:C,3,FALSE)&amp;""</f>
        <v>organic material</v>
      </c>
      <c r="F4" s="98" t="str">
        <f>VLOOKUP(B4,[5]dict.term!A:G,2,FALSE)&amp;""</f>
        <v>CAS番号</v>
      </c>
      <c r="G4" s="98" t="str">
        <f>VLOOKUP(B4,[5]dict.term!A:G,3,FALSE)&amp;""</f>
        <v>CAS Number</v>
      </c>
      <c r="H4" s="98" t="str">
        <f>VLOOKUP(B4,[5]dict.term!A:G,4,FALSE)&amp;""</f>
        <v>CAS番号を入力してください</v>
      </c>
      <c r="I4" s="98" t="str">
        <f>VLOOKUP(B4,[5]dict.term!A:G,5,FALSE)&amp;""</f>
        <v>Please enter CAS Number</v>
      </c>
      <c r="J4" s="98" t="str">
        <f>VLOOKUP(B4,[5]dict.term!A:G,6,FALSE)&amp;""</f>
        <v>NULL</v>
      </c>
      <c r="K4" s="98" t="str">
        <f>VLOOKUP(B4,[5]dict.term!A:G,7,FALSE)&amp;""</f>
        <v>2022-07-11 04:36:42.734137+00</v>
      </c>
      <c r="L4" s="98" t="str">
        <f t="shared" si="0"/>
        <v>有機材料/CAS番号</v>
      </c>
      <c r="M4" s="98" t="str">
        <f t="shared" si="0"/>
        <v>organic material/CAS Number</v>
      </c>
    </row>
    <row r="5" spans="1:13">
      <c r="A5" s="111" t="s">
        <v>357</v>
      </c>
      <c r="B5" s="111" t="s">
        <v>389</v>
      </c>
      <c r="C5" s="111" t="s">
        <v>390</v>
      </c>
      <c r="D5" s="98" t="str">
        <f>VLOOKUP(A5,sample.sample_class!A:C,2,FALSE)&amp;""</f>
        <v>有機材料</v>
      </c>
      <c r="E5" s="98" t="str">
        <f>VLOOKUP(A5,sample.sample_class!A:C,3,FALSE)&amp;""</f>
        <v>organic material</v>
      </c>
      <c r="F5" s="98" t="str">
        <f>VLOOKUP(B5,[5]dict.term!A:G,2,FALSE)&amp;""</f>
        <v>PubChem</v>
      </c>
      <c r="G5" s="98" t="str">
        <f>VLOOKUP(B5,[5]dict.term!A:G,3,FALSE)&amp;""</f>
        <v>PubChem</v>
      </c>
      <c r="H5" s="98" t="str">
        <f>VLOOKUP(B5,[5]dict.term!A:G,4,FALSE)&amp;""</f>
        <v>PubChemを入力してください</v>
      </c>
      <c r="I5" s="98" t="str">
        <f>VLOOKUP(B5,[5]dict.term!A:G,5,FALSE)&amp;""</f>
        <v>Please enter PubChem</v>
      </c>
      <c r="J5" s="98" t="str">
        <f>VLOOKUP(B5,[5]dict.term!A:G,6,FALSE)&amp;""</f>
        <v>NULL</v>
      </c>
      <c r="K5" s="98" t="str">
        <f>VLOOKUP(B5,[5]dict.term!A:G,7,FALSE)&amp;""</f>
        <v>2022-07-11 04:36:42.734137+00</v>
      </c>
      <c r="L5" s="98" t="str">
        <f t="shared" si="0"/>
        <v>有機材料/PubChem</v>
      </c>
      <c r="M5" s="98" t="str">
        <f t="shared" si="0"/>
        <v>organic material/PubChem</v>
      </c>
    </row>
    <row r="6" spans="1:13">
      <c r="A6" s="111" t="s">
        <v>357</v>
      </c>
      <c r="B6" s="111" t="s">
        <v>391</v>
      </c>
      <c r="C6" s="111" t="s">
        <v>392</v>
      </c>
      <c r="D6" s="98" t="str">
        <f>VLOOKUP(A6,sample.sample_class!A:C,2,FALSE)&amp;""</f>
        <v>有機材料</v>
      </c>
      <c r="E6" s="98" t="str">
        <f>VLOOKUP(A6,sample.sample_class!A:C,3,FALSE)&amp;""</f>
        <v>organic material</v>
      </c>
      <c r="F6" s="98" t="str">
        <f>VLOOKUP(B6,[5]dict.term!A:G,2,FALSE)&amp;""</f>
        <v>粘度</v>
      </c>
      <c r="G6" s="98" t="str">
        <f>VLOOKUP(B6,[5]dict.term!A:G,3,FALSE)&amp;""</f>
        <v>viscosity</v>
      </c>
      <c r="H6" s="98" t="str">
        <f>VLOOKUP(B6,[5]dict.term!A:G,4,FALSE)&amp;""</f>
        <v>粘度を入力してください</v>
      </c>
      <c r="I6" s="98" t="str">
        <f>VLOOKUP(B6,[5]dict.term!A:G,5,FALSE)&amp;""</f>
        <v>Please enter viscosity</v>
      </c>
      <c r="J6" s="98" t="str">
        <f>VLOOKUP(B6,[5]dict.term!A:G,6,FALSE)&amp;""</f>
        <v>https://matvoc.nims.go.jp/wiki/Item:Q284</v>
      </c>
      <c r="K6" s="98" t="str">
        <f>VLOOKUP(B6,[5]dict.term!A:G,7,FALSE)&amp;""</f>
        <v>2022-07-11 04:36:42.734137+00</v>
      </c>
      <c r="L6" s="98" t="str">
        <f t="shared" si="0"/>
        <v>有機材料/粘度</v>
      </c>
      <c r="M6" s="98" t="str">
        <f t="shared" si="0"/>
        <v>organic material/viscosity</v>
      </c>
    </row>
    <row r="7" spans="1:13">
      <c r="A7" s="111" t="s">
        <v>357</v>
      </c>
      <c r="B7" s="111" t="s">
        <v>393</v>
      </c>
      <c r="C7" s="111" t="s">
        <v>394</v>
      </c>
      <c r="D7" s="98" t="str">
        <f>VLOOKUP(A7,sample.sample_class!A:C,2,FALSE)&amp;""</f>
        <v>有機材料</v>
      </c>
      <c r="E7" s="98" t="str">
        <f>VLOOKUP(A7,sample.sample_class!A:C,3,FALSE)&amp;""</f>
        <v>organic material</v>
      </c>
      <c r="F7" s="98" t="str">
        <f>VLOOKUP(B7,[5]dict.term!A:G,2,FALSE)&amp;""</f>
        <v>沸点</v>
      </c>
      <c r="G7" s="98" t="str">
        <f>VLOOKUP(B7,[5]dict.term!A:G,3,FALSE)&amp;""</f>
        <v>boiling point</v>
      </c>
      <c r="H7" s="98" t="str">
        <f>VLOOKUP(B7,[5]dict.term!A:G,4,FALSE)&amp;""</f>
        <v>沸点を入力してください</v>
      </c>
      <c r="I7" s="98" t="str">
        <f>VLOOKUP(B7,[5]dict.term!A:G,5,FALSE)&amp;""</f>
        <v>Please enter boiling point</v>
      </c>
      <c r="J7" s="98" t="str">
        <f>VLOOKUP(B7,[5]dict.term!A:G,6,FALSE)&amp;""</f>
        <v>NULL</v>
      </c>
      <c r="K7" s="98" t="str">
        <f>VLOOKUP(B7,[5]dict.term!A:G,7,FALSE)&amp;""</f>
        <v>2022-07-11 04:36:42.734137+00</v>
      </c>
      <c r="L7" s="98" t="str">
        <f t="shared" si="0"/>
        <v>有機材料/沸点</v>
      </c>
      <c r="M7" s="98" t="str">
        <f t="shared" si="0"/>
        <v>organic material/boiling point</v>
      </c>
    </row>
    <row r="8" spans="1:13">
      <c r="A8" s="111" t="s">
        <v>357</v>
      </c>
      <c r="B8" s="111" t="s">
        <v>395</v>
      </c>
      <c r="C8" s="111" t="s">
        <v>396</v>
      </c>
      <c r="D8" s="98" t="str">
        <f>VLOOKUP(A8,sample.sample_class!A:C,2,FALSE)&amp;""</f>
        <v>有機材料</v>
      </c>
      <c r="E8" s="98" t="str">
        <f>VLOOKUP(A8,sample.sample_class!A:C,3,FALSE)&amp;""</f>
        <v>organic material</v>
      </c>
      <c r="F8" s="98" t="str">
        <f>VLOOKUP(B8,[5]dict.term!A:G,2,FALSE)&amp;""</f>
        <v>融点</v>
      </c>
      <c r="G8" s="98" t="str">
        <f>VLOOKUP(B8,[5]dict.term!A:G,3,FALSE)&amp;""</f>
        <v>Melting temperature</v>
      </c>
      <c r="H8" s="98" t="str">
        <f>VLOOKUP(B8,[5]dict.term!A:G,4,FALSE)&amp;""</f>
        <v>融点を入力してください</v>
      </c>
      <c r="I8" s="98" t="str">
        <f>VLOOKUP(B8,[5]dict.term!A:G,5,FALSE)&amp;""</f>
        <v>Please enter Melting temperature</v>
      </c>
      <c r="J8" s="98" t="str">
        <f>VLOOKUP(B8,[5]dict.term!A:G,6,FALSE)&amp;""</f>
        <v>https://matvoc.nims.go.jp/wiki/Item:Q297</v>
      </c>
      <c r="K8" s="98" t="str">
        <f>VLOOKUP(B8,[5]dict.term!A:G,7,FALSE)&amp;""</f>
        <v>2022-07-11 04:36:42.734137+00</v>
      </c>
      <c r="L8" s="98" t="str">
        <f t="shared" si="0"/>
        <v>有機材料/融点</v>
      </c>
      <c r="M8" s="98" t="str">
        <f t="shared" si="0"/>
        <v>organic material/Melting temperature</v>
      </c>
    </row>
    <row r="9" spans="1:13">
      <c r="A9" s="111" t="s">
        <v>360</v>
      </c>
      <c r="B9" s="111" t="s">
        <v>386</v>
      </c>
      <c r="C9" s="111" t="s">
        <v>397</v>
      </c>
      <c r="D9" s="98" t="str">
        <f>VLOOKUP(A9,sample.sample_class!A:C,2,FALSE)&amp;""</f>
        <v>無機材料</v>
      </c>
      <c r="E9" s="98" t="str">
        <f>VLOOKUP(A9,sample.sample_class!A:C,3,FALSE)&amp;""</f>
        <v>inorganic material</v>
      </c>
      <c r="F9" s="98" t="str">
        <f>VLOOKUP(B9,[5]dict.term!A:G,2,FALSE)&amp;""</f>
        <v>名称</v>
      </c>
      <c r="G9" s="98" t="str">
        <f>VLOOKUP(B9,[5]dict.term!A:G,3,FALSE)&amp;""</f>
        <v>Name</v>
      </c>
      <c r="H9" s="98" t="str">
        <f>VLOOKUP(B9,[5]dict.term!A:G,4,FALSE)&amp;""</f>
        <v>名称を入力してください</v>
      </c>
      <c r="I9" s="98" t="str">
        <f>VLOOKUP(B9,[5]dict.term!A:G,5,FALSE)&amp;""</f>
        <v>Please enter Name</v>
      </c>
      <c r="J9" s="98" t="str">
        <f>VLOOKUP(B9,[5]dict.term!A:G,6,FALSE)&amp;""</f>
        <v>NULL</v>
      </c>
      <c r="K9" s="98" t="str">
        <f>VLOOKUP(B9,[5]dict.term!A:G,7,FALSE)&amp;""</f>
        <v>2022-07-11 04:36:42.734137+00</v>
      </c>
      <c r="L9" s="98" t="str">
        <f t="shared" si="0"/>
        <v>無機材料/名称</v>
      </c>
      <c r="M9" s="98" t="str">
        <f t="shared" si="0"/>
        <v>inorganic material/Name</v>
      </c>
    </row>
    <row r="10" spans="1:13">
      <c r="A10" s="111" t="s">
        <v>360</v>
      </c>
      <c r="B10" s="111" t="s">
        <v>384</v>
      </c>
      <c r="C10" s="111" t="s">
        <v>398</v>
      </c>
      <c r="D10" s="98" t="str">
        <f>VLOOKUP(A10,sample.sample_class!A:C,2,FALSE)&amp;""</f>
        <v>無機材料</v>
      </c>
      <c r="E10" s="98" t="str">
        <f>VLOOKUP(A10,sample.sample_class!A:C,3,FALSE)&amp;""</f>
        <v>inorganic material</v>
      </c>
      <c r="F10" s="98" t="str">
        <f>VLOOKUP(B10,[5]dict.term!A:G,2,FALSE)&amp;""</f>
        <v>化学式</v>
      </c>
      <c r="G10" s="98" t="str">
        <f>VLOOKUP(B10,[5]dict.term!A:G,3,FALSE)&amp;""</f>
        <v>Chemical formula</v>
      </c>
      <c r="H10" s="98" t="str">
        <f>VLOOKUP(B10,[5]dict.term!A:G,4,FALSE)&amp;""</f>
        <v>化学式を入力してください</v>
      </c>
      <c r="I10" s="98" t="str">
        <f>VLOOKUP(B10,[5]dict.term!A:G,5,FALSE)&amp;""</f>
        <v>Please enter Chemical formula</v>
      </c>
      <c r="J10" s="98" t="str">
        <f>VLOOKUP(B10,[5]dict.term!A:G,6,FALSE)&amp;""</f>
        <v>NULL</v>
      </c>
      <c r="K10" s="98" t="str">
        <f>VLOOKUP(B10,[5]dict.term!A:G,7,FALSE)&amp;""</f>
        <v>2022-07-11 04:36:42.734137+00</v>
      </c>
      <c r="L10" s="98" t="str">
        <f t="shared" si="0"/>
        <v>無機材料/化学式</v>
      </c>
      <c r="M10" s="98" t="str">
        <f t="shared" si="0"/>
        <v>inorganic material/Chemical formula</v>
      </c>
    </row>
    <row r="11" spans="1:13">
      <c r="A11" s="111" t="s">
        <v>360</v>
      </c>
      <c r="B11" s="111" t="s">
        <v>322</v>
      </c>
      <c r="C11" s="111" t="s">
        <v>399</v>
      </c>
      <c r="D11" s="98" t="str">
        <f>VLOOKUP(A11,sample.sample_class!A:C,2,FALSE)&amp;""</f>
        <v>無機材料</v>
      </c>
      <c r="E11" s="98" t="str">
        <f>VLOOKUP(A11,sample.sample_class!A:C,3,FALSE)&amp;""</f>
        <v>inorganic material</v>
      </c>
      <c r="F11" s="98" t="str">
        <f>VLOOKUP(B11,[5]dict.term!A:G,2,FALSE)&amp;""</f>
        <v>空間群</v>
      </c>
      <c r="G11" s="98" t="str">
        <f>VLOOKUP(B11,[5]dict.term!A:G,3,FALSE)&amp;""</f>
        <v>Space group</v>
      </c>
      <c r="H11" s="98" t="str">
        <f>VLOOKUP(B11,[5]dict.term!A:G,4,FALSE)&amp;""</f>
        <v>空間群を入力してください</v>
      </c>
      <c r="I11" s="98" t="str">
        <f>VLOOKUP(B11,[5]dict.term!A:G,5,FALSE)&amp;""</f>
        <v>Please enter Space group</v>
      </c>
      <c r="J11" s="98" t="str">
        <f>VLOOKUP(B11,[5]dict.term!A:G,6,FALSE)&amp;""</f>
        <v>https://matvoc.nims.go.jp/wiki/Item:Q224</v>
      </c>
      <c r="K11" s="98" t="str">
        <f>VLOOKUP(B11,[5]dict.term!A:G,7,FALSE)&amp;""</f>
        <v>2022-07-11 04:36:42.734137+00</v>
      </c>
      <c r="L11" s="98" t="str">
        <f t="shared" si="0"/>
        <v>無機材料/空間群</v>
      </c>
      <c r="M11" s="98" t="str">
        <f t="shared" si="0"/>
        <v>inorganic material/Space group</v>
      </c>
    </row>
    <row r="12" spans="1:13">
      <c r="A12" s="111" t="s">
        <v>363</v>
      </c>
      <c r="B12" s="111" t="s">
        <v>384</v>
      </c>
      <c r="C12" s="111" t="s">
        <v>400</v>
      </c>
      <c r="D12" s="98" t="str">
        <f>VLOOKUP(A12,sample.sample_class!A:C,2,FALSE)&amp;""</f>
        <v>金属・合金</v>
      </c>
      <c r="E12" s="98" t="str">
        <f>VLOOKUP(A12,sample.sample_class!A:C,3,FALSE)&amp;""</f>
        <v>metals and alloys</v>
      </c>
      <c r="F12" s="98" t="str">
        <f>VLOOKUP(B12,[5]dict.term!A:G,2,FALSE)&amp;""</f>
        <v>化学式</v>
      </c>
      <c r="G12" s="98" t="str">
        <f>VLOOKUP(B12,[5]dict.term!A:G,3,FALSE)&amp;""</f>
        <v>Chemical formula</v>
      </c>
      <c r="H12" s="98" t="str">
        <f>VLOOKUP(B12,[5]dict.term!A:G,4,FALSE)&amp;""</f>
        <v>化学式を入力してください</v>
      </c>
      <c r="I12" s="98" t="str">
        <f>VLOOKUP(B12,[5]dict.term!A:G,5,FALSE)&amp;""</f>
        <v>Please enter Chemical formula</v>
      </c>
      <c r="J12" s="98" t="str">
        <f>VLOOKUP(B12,[5]dict.term!A:G,6,FALSE)&amp;""</f>
        <v>NULL</v>
      </c>
      <c r="K12" s="98" t="str">
        <f>VLOOKUP(B12,[5]dict.term!A:G,7,FALSE)&amp;""</f>
        <v>2022-07-11 04:36:42.734137+00</v>
      </c>
      <c r="L12" s="98" t="str">
        <f t="shared" si="0"/>
        <v>金属・合金/化学式</v>
      </c>
      <c r="M12" s="98" t="str">
        <f t="shared" si="0"/>
        <v>metals and alloys/Chemical formula</v>
      </c>
    </row>
    <row r="13" spans="1:13">
      <c r="A13" s="111" t="s">
        <v>363</v>
      </c>
      <c r="B13" s="111" t="s">
        <v>386</v>
      </c>
      <c r="C13" s="111" t="s">
        <v>401</v>
      </c>
      <c r="D13" s="98" t="str">
        <f>VLOOKUP(A13,sample.sample_class!A:C,2,FALSE)&amp;""</f>
        <v>金属・合金</v>
      </c>
      <c r="E13" s="98" t="str">
        <f>VLOOKUP(A13,sample.sample_class!A:C,3,FALSE)&amp;""</f>
        <v>metals and alloys</v>
      </c>
      <c r="F13" s="98" t="str">
        <f>VLOOKUP(B13,[5]dict.term!A:G,2,FALSE)&amp;""</f>
        <v>名称</v>
      </c>
      <c r="G13" s="98" t="str">
        <f>VLOOKUP(B13,[5]dict.term!A:G,3,FALSE)&amp;""</f>
        <v>Name</v>
      </c>
      <c r="H13" s="98" t="str">
        <f>VLOOKUP(B13,[5]dict.term!A:G,4,FALSE)&amp;""</f>
        <v>名称を入力してください</v>
      </c>
      <c r="I13" s="98" t="str">
        <f>VLOOKUP(B13,[5]dict.term!A:G,5,FALSE)&amp;""</f>
        <v>Please enter Name</v>
      </c>
      <c r="J13" s="98" t="str">
        <f>VLOOKUP(B13,[5]dict.term!A:G,6,FALSE)&amp;""</f>
        <v>NULL</v>
      </c>
      <c r="K13" s="98" t="str">
        <f>VLOOKUP(B13,[5]dict.term!A:G,7,FALSE)&amp;""</f>
        <v>2022-07-11 04:36:42.734137+00</v>
      </c>
      <c r="L13" s="98" t="str">
        <f t="shared" si="0"/>
        <v>金属・合金/名称</v>
      </c>
      <c r="M13" s="98" t="str">
        <f t="shared" si="0"/>
        <v>metals and alloys/Name</v>
      </c>
    </row>
    <row r="14" spans="1:13">
      <c r="A14" s="111" t="s">
        <v>363</v>
      </c>
      <c r="B14" s="111" t="s">
        <v>312</v>
      </c>
      <c r="C14" s="111" t="s">
        <v>402</v>
      </c>
      <c r="D14" s="98" t="str">
        <f>VLOOKUP(A14,sample.sample_class!A:C,2,FALSE)&amp;""</f>
        <v>金属・合金</v>
      </c>
      <c r="E14" s="98" t="str">
        <f>VLOOKUP(A14,sample.sample_class!A:C,3,FALSE)&amp;""</f>
        <v>metals and alloys</v>
      </c>
      <c r="F14" s="98" t="str">
        <f>VLOOKUP(B14,[5]dict.term!A:G,2,FALSE)&amp;""</f>
        <v>CAS番号</v>
      </c>
      <c r="G14" s="98" t="str">
        <f>VLOOKUP(B14,[5]dict.term!A:G,3,FALSE)&amp;""</f>
        <v>CAS Number</v>
      </c>
      <c r="H14" s="98" t="str">
        <f>VLOOKUP(B14,[5]dict.term!A:G,4,FALSE)&amp;""</f>
        <v>CAS番号を入力してください</v>
      </c>
      <c r="I14" s="98" t="str">
        <f>VLOOKUP(B14,[5]dict.term!A:G,5,FALSE)&amp;""</f>
        <v>Please enter CAS Number</v>
      </c>
      <c r="J14" s="98" t="str">
        <f>VLOOKUP(B14,[5]dict.term!A:G,6,FALSE)&amp;""</f>
        <v>NULL</v>
      </c>
      <c r="K14" s="98" t="str">
        <f>VLOOKUP(B14,[5]dict.term!A:G,7,FALSE)&amp;""</f>
        <v>2022-07-11 04:36:42.734137+00</v>
      </c>
      <c r="L14" s="98" t="str">
        <f t="shared" si="0"/>
        <v>金属・合金/CAS番号</v>
      </c>
      <c r="M14" s="98" t="str">
        <f t="shared" si="0"/>
        <v>metals and alloys/CAS Number</v>
      </c>
    </row>
    <row r="15" spans="1:13">
      <c r="A15" s="111" t="s">
        <v>363</v>
      </c>
      <c r="B15" s="111" t="s">
        <v>322</v>
      </c>
      <c r="C15" s="111" t="s">
        <v>403</v>
      </c>
      <c r="D15" s="98" t="str">
        <f>VLOOKUP(A15,sample.sample_class!A:C,2,FALSE)&amp;""</f>
        <v>金属・合金</v>
      </c>
      <c r="E15" s="98" t="str">
        <f>VLOOKUP(A15,sample.sample_class!A:C,3,FALSE)&amp;""</f>
        <v>metals and alloys</v>
      </c>
      <c r="F15" s="98" t="str">
        <f>VLOOKUP(B15,[5]dict.term!A:G,2,FALSE)&amp;""</f>
        <v>空間群</v>
      </c>
      <c r="G15" s="98" t="str">
        <f>VLOOKUP(B15,[5]dict.term!A:G,3,FALSE)&amp;""</f>
        <v>Space group</v>
      </c>
      <c r="H15" s="98" t="str">
        <f>VLOOKUP(B15,[5]dict.term!A:G,4,FALSE)&amp;""</f>
        <v>空間群を入力してください</v>
      </c>
      <c r="I15" s="98" t="str">
        <f>VLOOKUP(B15,[5]dict.term!A:G,5,FALSE)&amp;""</f>
        <v>Please enter Space group</v>
      </c>
      <c r="J15" s="98" t="str">
        <f>VLOOKUP(B15,[5]dict.term!A:G,6,FALSE)&amp;""</f>
        <v>https://matvoc.nims.go.jp/wiki/Item:Q224</v>
      </c>
      <c r="K15" s="98" t="str">
        <f>VLOOKUP(B15,[5]dict.term!A:G,7,FALSE)&amp;""</f>
        <v>2022-07-11 04:36:42.734137+00</v>
      </c>
      <c r="L15" s="98" t="str">
        <f t="shared" si="0"/>
        <v>金属・合金/空間群</v>
      </c>
      <c r="M15" s="98" t="str">
        <f t="shared" si="0"/>
        <v>metals and alloys/Space group</v>
      </c>
    </row>
    <row r="16" spans="1:13">
      <c r="A16" s="111" t="s">
        <v>363</v>
      </c>
      <c r="B16" s="111" t="s">
        <v>318</v>
      </c>
      <c r="C16" s="111" t="s">
        <v>404</v>
      </c>
      <c r="D16" s="98" t="str">
        <f>VLOOKUP(A16,sample.sample_class!A:C,2,FALSE)&amp;""</f>
        <v>金属・合金</v>
      </c>
      <c r="E16" s="98" t="str">
        <f>VLOOKUP(A16,sample.sample_class!A:C,3,FALSE)&amp;""</f>
        <v>metals and alloys</v>
      </c>
      <c r="F16" s="98" t="str">
        <f>VLOOKUP(B16,[5]dict.term!A:G,2,FALSE)&amp;""</f>
        <v>結晶構造</v>
      </c>
      <c r="G16" s="98" t="str">
        <f>VLOOKUP(B16,[5]dict.term!A:G,3,FALSE)&amp;""</f>
        <v>Crystal structure</v>
      </c>
      <c r="H16" s="98" t="str">
        <f>VLOOKUP(B16,[5]dict.term!A:G,4,FALSE)&amp;""</f>
        <v>結晶構造を入力してください</v>
      </c>
      <c r="I16" s="98" t="str">
        <f>VLOOKUP(B16,[5]dict.term!A:G,5,FALSE)&amp;""</f>
        <v>Please enter Crystal structure</v>
      </c>
      <c r="J16" s="98" t="str">
        <f>VLOOKUP(B16,[5]dict.term!A:G,6,FALSE)&amp;""</f>
        <v>NULL</v>
      </c>
      <c r="K16" s="98" t="str">
        <f>VLOOKUP(B16,[5]dict.term!A:G,7,FALSE)&amp;""</f>
        <v>2022-07-11 04:36:42.734137+00</v>
      </c>
      <c r="L16" s="98" t="str">
        <f t="shared" si="0"/>
        <v>金属・合金/結晶構造</v>
      </c>
      <c r="M16" s="98" t="str">
        <f t="shared" si="0"/>
        <v>metals and alloys/Crystal structure</v>
      </c>
    </row>
    <row r="17" spans="1:13">
      <c r="A17" s="111" t="s">
        <v>363</v>
      </c>
      <c r="B17" s="111" t="s">
        <v>393</v>
      </c>
      <c r="C17" s="111" t="s">
        <v>405</v>
      </c>
      <c r="D17" s="98" t="str">
        <f>VLOOKUP(A17,sample.sample_class!A:C,2,FALSE)&amp;""</f>
        <v>金属・合金</v>
      </c>
      <c r="E17" s="98" t="str">
        <f>VLOOKUP(A17,sample.sample_class!A:C,3,FALSE)&amp;""</f>
        <v>metals and alloys</v>
      </c>
      <c r="F17" s="98" t="str">
        <f>VLOOKUP(B17,[5]dict.term!A:G,2,FALSE)&amp;""</f>
        <v>沸点</v>
      </c>
      <c r="G17" s="98" t="str">
        <f>VLOOKUP(B17,[5]dict.term!A:G,3,FALSE)&amp;""</f>
        <v>boiling point</v>
      </c>
      <c r="H17" s="98" t="str">
        <f>VLOOKUP(B17,[5]dict.term!A:G,4,FALSE)&amp;""</f>
        <v>沸点を入力してください</v>
      </c>
      <c r="I17" s="98" t="str">
        <f>VLOOKUP(B17,[5]dict.term!A:G,5,FALSE)&amp;""</f>
        <v>Please enter boiling point</v>
      </c>
      <c r="J17" s="98" t="str">
        <f>VLOOKUP(B17,[5]dict.term!A:G,6,FALSE)&amp;""</f>
        <v>NULL</v>
      </c>
      <c r="K17" s="98" t="str">
        <f>VLOOKUP(B17,[5]dict.term!A:G,7,FALSE)&amp;""</f>
        <v>2022-07-11 04:36:42.734137+00</v>
      </c>
      <c r="L17" s="98" t="str">
        <f t="shared" si="0"/>
        <v>金属・合金/沸点</v>
      </c>
      <c r="M17" s="98" t="str">
        <f t="shared" si="0"/>
        <v>metals and alloys/boiling point</v>
      </c>
    </row>
    <row r="18" spans="1:13">
      <c r="A18" s="111" t="s">
        <v>363</v>
      </c>
      <c r="B18" s="111" t="s">
        <v>395</v>
      </c>
      <c r="C18" s="111" t="s">
        <v>406</v>
      </c>
      <c r="D18" s="98" t="str">
        <f>VLOOKUP(A18,sample.sample_class!A:C,2,FALSE)&amp;""</f>
        <v>金属・合金</v>
      </c>
      <c r="E18" s="98" t="str">
        <f>VLOOKUP(A18,sample.sample_class!A:C,3,FALSE)&amp;""</f>
        <v>metals and alloys</v>
      </c>
      <c r="F18" s="98" t="str">
        <f>VLOOKUP(B18,[5]dict.term!A:G,2,FALSE)&amp;""</f>
        <v>融点</v>
      </c>
      <c r="G18" s="98" t="str">
        <f>VLOOKUP(B18,[5]dict.term!A:G,3,FALSE)&amp;""</f>
        <v>Melting temperature</v>
      </c>
      <c r="H18" s="98" t="str">
        <f>VLOOKUP(B18,[5]dict.term!A:G,4,FALSE)&amp;""</f>
        <v>融点を入力してください</v>
      </c>
      <c r="I18" s="98" t="str">
        <f>VLOOKUP(B18,[5]dict.term!A:G,5,FALSE)&amp;""</f>
        <v>Please enter Melting temperature</v>
      </c>
      <c r="J18" s="98" t="str">
        <f>VLOOKUP(B18,[5]dict.term!A:G,6,FALSE)&amp;""</f>
        <v>https://matvoc.nims.go.jp/wiki/Item:Q297</v>
      </c>
      <c r="K18" s="98" t="str">
        <f>VLOOKUP(B18,[5]dict.term!A:G,7,FALSE)&amp;""</f>
        <v>2022-07-11 04:36:42.734137+00</v>
      </c>
      <c r="L18" s="98" t="str">
        <f t="shared" si="0"/>
        <v>金属・合金/融点</v>
      </c>
      <c r="M18" s="98" t="str">
        <f t="shared" si="0"/>
        <v>metals and alloys/Melting temperature</v>
      </c>
    </row>
    <row r="19" spans="1:13">
      <c r="A19" s="111" t="s">
        <v>366</v>
      </c>
      <c r="B19" s="111" t="s">
        <v>384</v>
      </c>
      <c r="C19" s="111" t="s">
        <v>407</v>
      </c>
      <c r="D19" s="98" t="str">
        <f>VLOOKUP(A19,sample.sample_class!A:C,2,FALSE)&amp;""</f>
        <v>ポリマー</v>
      </c>
      <c r="E19" s="98" t="str">
        <f>VLOOKUP(A19,sample.sample_class!A:C,3,FALSE)&amp;""</f>
        <v>polymers</v>
      </c>
      <c r="F19" s="98" t="str">
        <f>VLOOKUP(B19,[5]dict.term!A:G,2,FALSE)&amp;""</f>
        <v>化学式</v>
      </c>
      <c r="G19" s="98" t="str">
        <f>VLOOKUP(B19,[5]dict.term!A:G,3,FALSE)&amp;""</f>
        <v>Chemical formula</v>
      </c>
      <c r="H19" s="98" t="str">
        <f>VLOOKUP(B19,[5]dict.term!A:G,4,FALSE)&amp;""</f>
        <v>化学式を入力してください</v>
      </c>
      <c r="I19" s="98" t="str">
        <f>VLOOKUP(B19,[5]dict.term!A:G,5,FALSE)&amp;""</f>
        <v>Please enter Chemical formula</v>
      </c>
      <c r="J19" s="98" t="str">
        <f>VLOOKUP(B19,[5]dict.term!A:G,6,FALSE)&amp;""</f>
        <v>NULL</v>
      </c>
      <c r="K19" s="98" t="str">
        <f>VLOOKUP(B19,[5]dict.term!A:G,7,FALSE)&amp;""</f>
        <v>2022-07-11 04:36:42.734137+00</v>
      </c>
      <c r="L19" s="98" t="str">
        <f t="shared" si="0"/>
        <v>ポリマー/化学式</v>
      </c>
      <c r="M19" s="98" t="str">
        <f t="shared" si="0"/>
        <v>polymers/Chemical formula</v>
      </c>
    </row>
    <row r="20" spans="1:13">
      <c r="A20" s="111" t="s">
        <v>366</v>
      </c>
      <c r="B20" s="111" t="s">
        <v>386</v>
      </c>
      <c r="C20" s="111" t="s">
        <v>408</v>
      </c>
      <c r="D20" s="98" t="str">
        <f>VLOOKUP(A20,sample.sample_class!A:C,2,FALSE)&amp;""</f>
        <v>ポリマー</v>
      </c>
      <c r="E20" s="98" t="str">
        <f>VLOOKUP(A20,sample.sample_class!A:C,3,FALSE)&amp;""</f>
        <v>polymers</v>
      </c>
      <c r="F20" s="98" t="str">
        <f>VLOOKUP(B20,[5]dict.term!A:G,2,FALSE)&amp;""</f>
        <v>名称</v>
      </c>
      <c r="G20" s="98" t="str">
        <f>VLOOKUP(B20,[5]dict.term!A:G,3,FALSE)&amp;""</f>
        <v>Name</v>
      </c>
      <c r="H20" s="98" t="str">
        <f>VLOOKUP(B20,[5]dict.term!A:G,4,FALSE)&amp;""</f>
        <v>名称を入力してください</v>
      </c>
      <c r="I20" s="98" t="str">
        <f>VLOOKUP(B20,[5]dict.term!A:G,5,FALSE)&amp;""</f>
        <v>Please enter Name</v>
      </c>
      <c r="J20" s="98" t="str">
        <f>VLOOKUP(B20,[5]dict.term!A:G,6,FALSE)&amp;""</f>
        <v>NULL</v>
      </c>
      <c r="K20" s="98" t="str">
        <f>VLOOKUP(B20,[5]dict.term!A:G,7,FALSE)&amp;""</f>
        <v>2022-07-11 04:36:42.734137+00</v>
      </c>
      <c r="L20" s="98" t="str">
        <f t="shared" si="0"/>
        <v>ポリマー/名称</v>
      </c>
      <c r="M20" s="98" t="str">
        <f t="shared" si="0"/>
        <v>polymers/Name</v>
      </c>
    </row>
    <row r="21" spans="1:13">
      <c r="A21" s="111" t="s">
        <v>366</v>
      </c>
      <c r="B21" s="111" t="s">
        <v>312</v>
      </c>
      <c r="C21" s="111" t="s">
        <v>409</v>
      </c>
      <c r="D21" s="98" t="str">
        <f>VLOOKUP(A21,sample.sample_class!A:C,2,FALSE)&amp;""</f>
        <v>ポリマー</v>
      </c>
      <c r="E21" s="98" t="str">
        <f>VLOOKUP(A21,sample.sample_class!A:C,3,FALSE)&amp;""</f>
        <v>polymers</v>
      </c>
      <c r="F21" s="98" t="str">
        <f>VLOOKUP(B21,[5]dict.term!A:G,2,FALSE)&amp;""</f>
        <v>CAS番号</v>
      </c>
      <c r="G21" s="98" t="str">
        <f>VLOOKUP(B21,[5]dict.term!A:G,3,FALSE)&amp;""</f>
        <v>CAS Number</v>
      </c>
      <c r="H21" s="98" t="str">
        <f>VLOOKUP(B21,[5]dict.term!A:G,4,FALSE)&amp;""</f>
        <v>CAS番号を入力してください</v>
      </c>
      <c r="I21" s="98" t="str">
        <f>VLOOKUP(B21,[5]dict.term!A:G,5,FALSE)&amp;""</f>
        <v>Please enter CAS Number</v>
      </c>
      <c r="J21" s="98" t="str">
        <f>VLOOKUP(B21,[5]dict.term!A:G,6,FALSE)&amp;""</f>
        <v>NULL</v>
      </c>
      <c r="K21" s="98" t="str">
        <f>VLOOKUP(B21,[5]dict.term!A:G,7,FALSE)&amp;""</f>
        <v>2022-07-11 04:36:42.734137+00</v>
      </c>
      <c r="L21" s="98" t="str">
        <f t="shared" si="0"/>
        <v>ポリマー/CAS番号</v>
      </c>
      <c r="M21" s="98" t="str">
        <f t="shared" si="0"/>
        <v>polymers/CAS Number</v>
      </c>
    </row>
    <row r="22" spans="1:13">
      <c r="A22" s="111" t="s">
        <v>366</v>
      </c>
      <c r="B22" s="111" t="s">
        <v>389</v>
      </c>
      <c r="C22" s="111" t="s">
        <v>410</v>
      </c>
      <c r="D22" s="98" t="str">
        <f>VLOOKUP(A22,sample.sample_class!A:C,2,FALSE)&amp;""</f>
        <v>ポリマー</v>
      </c>
      <c r="E22" s="98" t="str">
        <f>VLOOKUP(A22,sample.sample_class!A:C,3,FALSE)&amp;""</f>
        <v>polymers</v>
      </c>
      <c r="F22" s="98" t="str">
        <f>VLOOKUP(B22,[5]dict.term!A:G,2,FALSE)&amp;""</f>
        <v>PubChem</v>
      </c>
      <c r="G22" s="98" t="str">
        <f>VLOOKUP(B22,[5]dict.term!A:G,3,FALSE)&amp;""</f>
        <v>PubChem</v>
      </c>
      <c r="H22" s="98" t="str">
        <f>VLOOKUP(B22,[5]dict.term!A:G,4,FALSE)&amp;""</f>
        <v>PubChemを入力してください</v>
      </c>
      <c r="I22" s="98" t="str">
        <f>VLOOKUP(B22,[5]dict.term!A:G,5,FALSE)&amp;""</f>
        <v>Please enter PubChem</v>
      </c>
      <c r="J22" s="98" t="str">
        <f>VLOOKUP(B22,[5]dict.term!A:G,6,FALSE)&amp;""</f>
        <v>NULL</v>
      </c>
      <c r="K22" s="98" t="str">
        <f>VLOOKUP(B22,[5]dict.term!A:G,7,FALSE)&amp;""</f>
        <v>2022-07-11 04:36:42.734137+00</v>
      </c>
      <c r="L22" s="98" t="str">
        <f t="shared" si="0"/>
        <v>ポリマー/PubChem</v>
      </c>
      <c r="M22" s="98" t="str">
        <f t="shared" si="0"/>
        <v>polymers/PubChem</v>
      </c>
    </row>
    <row r="23" spans="1:13">
      <c r="A23" s="111" t="s">
        <v>366</v>
      </c>
      <c r="B23" s="111" t="s">
        <v>395</v>
      </c>
      <c r="C23" s="111" t="s">
        <v>411</v>
      </c>
      <c r="D23" s="98" t="str">
        <f>VLOOKUP(A23,sample.sample_class!A:C,2,FALSE)&amp;""</f>
        <v>ポリマー</v>
      </c>
      <c r="E23" s="98" t="str">
        <f>VLOOKUP(A23,sample.sample_class!A:C,3,FALSE)&amp;""</f>
        <v>polymers</v>
      </c>
      <c r="F23" s="98" t="str">
        <f>VLOOKUP(B23,[5]dict.term!A:G,2,FALSE)&amp;""</f>
        <v>融点</v>
      </c>
      <c r="G23" s="98" t="str">
        <f>VLOOKUP(B23,[5]dict.term!A:G,3,FALSE)&amp;""</f>
        <v>Melting temperature</v>
      </c>
      <c r="H23" s="98" t="str">
        <f>VLOOKUP(B23,[5]dict.term!A:G,4,FALSE)&amp;""</f>
        <v>融点を入力してください</v>
      </c>
      <c r="I23" s="98" t="str">
        <f>VLOOKUP(B23,[5]dict.term!A:G,5,FALSE)&amp;""</f>
        <v>Please enter Melting temperature</v>
      </c>
      <c r="J23" s="98" t="str">
        <f>VLOOKUP(B23,[5]dict.term!A:G,6,FALSE)&amp;""</f>
        <v>https://matvoc.nims.go.jp/wiki/Item:Q297</v>
      </c>
      <c r="K23" s="98" t="str">
        <f>VLOOKUP(B23,[5]dict.term!A:G,7,FALSE)&amp;""</f>
        <v>2022-07-11 04:36:42.734137+00</v>
      </c>
      <c r="L23" s="98" t="str">
        <f t="shared" si="0"/>
        <v>ポリマー/融点</v>
      </c>
      <c r="M23" s="98" t="str">
        <f t="shared" si="0"/>
        <v>polymers/Melting temperature</v>
      </c>
    </row>
    <row r="24" spans="1:13">
      <c r="A24" s="111" t="s">
        <v>369</v>
      </c>
      <c r="B24" s="111" t="s">
        <v>386</v>
      </c>
      <c r="C24" s="111" t="s">
        <v>412</v>
      </c>
      <c r="D24" s="98" t="str">
        <f>VLOOKUP(A24,sample.sample_class!A:C,2,FALSE)&amp;""</f>
        <v>半導体</v>
      </c>
      <c r="E24" s="98" t="str">
        <f>VLOOKUP(A24,sample.sample_class!A:C,3,FALSE)&amp;""</f>
        <v>semiconductors</v>
      </c>
      <c r="F24" s="98" t="str">
        <f>VLOOKUP(B24,[5]dict.term!A:G,2,FALSE)&amp;""</f>
        <v>名称</v>
      </c>
      <c r="G24" s="98" t="str">
        <f>VLOOKUP(B24,[5]dict.term!A:G,3,FALSE)&amp;""</f>
        <v>Name</v>
      </c>
      <c r="H24" s="98" t="str">
        <f>VLOOKUP(B24,[5]dict.term!A:G,4,FALSE)&amp;""</f>
        <v>名称を入力してください</v>
      </c>
      <c r="I24" s="98" t="str">
        <f>VLOOKUP(B24,[5]dict.term!A:G,5,FALSE)&amp;""</f>
        <v>Please enter Name</v>
      </c>
      <c r="J24" s="98" t="str">
        <f>VLOOKUP(B24,[5]dict.term!A:G,6,FALSE)&amp;""</f>
        <v>NULL</v>
      </c>
      <c r="K24" s="98" t="str">
        <f>VLOOKUP(B24,[5]dict.term!A:G,7,FALSE)&amp;""</f>
        <v>2022-07-11 04:36:42.734137+00</v>
      </c>
      <c r="L24" s="98" t="str">
        <f t="shared" si="0"/>
        <v>半導体/名称</v>
      </c>
      <c r="M24" s="98" t="str">
        <f t="shared" si="0"/>
        <v>semiconductors/Name</v>
      </c>
    </row>
    <row r="25" spans="1:13">
      <c r="A25" s="111" t="s">
        <v>372</v>
      </c>
      <c r="B25" s="111" t="s">
        <v>386</v>
      </c>
      <c r="C25" s="111" t="s">
        <v>413</v>
      </c>
      <c r="D25" s="98" t="str">
        <f>VLOOKUP(A25,sample.sample_class!A:C,2,FALSE)&amp;""</f>
        <v>セラミックス</v>
      </c>
      <c r="E25" s="98" t="str">
        <f>VLOOKUP(A25,sample.sample_class!A:C,3,FALSE)&amp;""</f>
        <v>ceramics</v>
      </c>
      <c r="F25" s="98" t="str">
        <f>VLOOKUP(B25,[5]dict.term!A:G,2,FALSE)&amp;""</f>
        <v>名称</v>
      </c>
      <c r="G25" s="98" t="str">
        <f>VLOOKUP(B25,[5]dict.term!A:G,3,FALSE)&amp;""</f>
        <v>Name</v>
      </c>
      <c r="H25" s="98" t="str">
        <f>VLOOKUP(B25,[5]dict.term!A:G,4,FALSE)&amp;""</f>
        <v>名称を入力してください</v>
      </c>
      <c r="I25" s="98" t="str">
        <f>VLOOKUP(B25,[5]dict.term!A:G,5,FALSE)&amp;""</f>
        <v>Please enter Name</v>
      </c>
      <c r="J25" s="98" t="str">
        <f>VLOOKUP(B25,[5]dict.term!A:G,6,FALSE)&amp;""</f>
        <v>NULL</v>
      </c>
      <c r="K25" s="98" t="str">
        <f>VLOOKUP(B25,[5]dict.term!A:G,7,FALSE)&amp;""</f>
        <v>2022-07-11 04:36:42.734137+00</v>
      </c>
      <c r="L25" s="98" t="str">
        <f t="shared" si="0"/>
        <v>セラミックス/名称</v>
      </c>
      <c r="M25" s="98" t="str">
        <f t="shared" si="0"/>
        <v>ceramics/Name</v>
      </c>
    </row>
    <row r="26" spans="1:13">
      <c r="A26" s="111" t="s">
        <v>375</v>
      </c>
      <c r="B26" s="111" t="s">
        <v>386</v>
      </c>
      <c r="C26" s="111" t="s">
        <v>414</v>
      </c>
      <c r="D26" s="98" t="str">
        <f>VLOOKUP(A26,sample.sample_class!A:C,2,FALSE)&amp;""</f>
        <v>生物学的物質</v>
      </c>
      <c r="E26" s="98" t="str">
        <f>VLOOKUP(A26,sample.sample_class!A:C,3,FALSE)&amp;""</f>
        <v>biological</v>
      </c>
      <c r="F26" s="98" t="str">
        <f>VLOOKUP(B26,[5]dict.term!A:G,2,FALSE)&amp;""</f>
        <v>名称</v>
      </c>
      <c r="G26" s="98" t="str">
        <f>VLOOKUP(B26,[5]dict.term!A:G,3,FALSE)&amp;""</f>
        <v>Name</v>
      </c>
      <c r="H26" s="98" t="str">
        <f>VLOOKUP(B26,[5]dict.term!A:G,4,FALSE)&amp;""</f>
        <v>名称を入力してください</v>
      </c>
      <c r="I26" s="98" t="str">
        <f>VLOOKUP(B26,[5]dict.term!A:G,5,FALSE)&amp;""</f>
        <v>Please enter Name</v>
      </c>
      <c r="J26" s="98" t="str">
        <f>VLOOKUP(B26,[5]dict.term!A:G,6,FALSE)&amp;""</f>
        <v>NULL</v>
      </c>
      <c r="K26" s="98" t="str">
        <f>VLOOKUP(B26,[5]dict.term!A:G,7,FALSE)&amp;""</f>
        <v>2022-07-11 04:36:42.734137+00</v>
      </c>
      <c r="L26" s="98" t="str">
        <f t="shared" si="0"/>
        <v>生物学的物質/名称</v>
      </c>
      <c r="M26" s="98" t="str">
        <f t="shared" si="0"/>
        <v>biological/Name</v>
      </c>
    </row>
    <row r="27" spans="1:13">
      <c r="A27" s="111" t="s">
        <v>357</v>
      </c>
      <c r="B27" s="111" t="s">
        <v>332</v>
      </c>
      <c r="C27" s="111" t="s">
        <v>415</v>
      </c>
      <c r="D27" s="98" t="str">
        <f>VLOOKUP(A27,sample.sample_class!A:C,2,FALSE)&amp;""</f>
        <v>有機材料</v>
      </c>
      <c r="E27" s="98" t="str">
        <f>VLOOKUP(A27,sample.sample_class!A:C,3,FALSE)&amp;""</f>
        <v>organic material</v>
      </c>
      <c r="F27" s="98" t="str">
        <f>VLOOKUP(B27,[5]dict.term!A:G,2,FALSE)&amp;""</f>
        <v>分子量</v>
      </c>
      <c r="G27" s="98" t="str">
        <f>VLOOKUP(B27,[5]dict.term!A:G,3,FALSE)&amp;""</f>
        <v>molecular weight</v>
      </c>
      <c r="H27" s="98" t="str">
        <f>VLOOKUP(B27,[5]dict.term!A:G,4,FALSE)&amp;""</f>
        <v>分子量を入力してください</v>
      </c>
      <c r="I27" s="98" t="str">
        <f>VLOOKUP(B27,[5]dict.term!A:G,5,FALSE)&amp;""</f>
        <v>Please enter molecular weight</v>
      </c>
      <c r="J27" s="98" t="str">
        <f>VLOOKUP(B27,[5]dict.term!A:G,6,FALSE)&amp;""</f>
        <v>https://matvoc.nims.go.jp/entity/Q551</v>
      </c>
      <c r="K27" s="98" t="str">
        <f>VLOOKUP(B27,[5]dict.term!A:G,7,FALSE)&amp;""</f>
        <v>2022-08-01 09:29:30.179916+00</v>
      </c>
      <c r="L27" s="98" t="str">
        <f t="shared" si="0"/>
        <v>有機材料/分子量</v>
      </c>
      <c r="M27" s="98" t="str">
        <f t="shared" si="0"/>
        <v>organic material/molecular weight</v>
      </c>
    </row>
    <row r="28" spans="1:13">
      <c r="A28" s="111" t="s">
        <v>357</v>
      </c>
      <c r="B28" s="111" t="s">
        <v>326</v>
      </c>
      <c r="C28" s="111" t="s">
        <v>416</v>
      </c>
      <c r="D28" s="98" t="str">
        <f>VLOOKUP(A28,sample.sample_class!A:C,2,FALSE)&amp;""</f>
        <v>有機材料</v>
      </c>
      <c r="E28" s="98" t="str">
        <f>VLOOKUP(A28,sample.sample_class!A:C,3,FALSE)&amp;""</f>
        <v>organic material</v>
      </c>
      <c r="F28" s="98" t="str">
        <f>VLOOKUP(B28,[5]dict.term!A:G,2,FALSE)&amp;""</f>
        <v>SMILES String</v>
      </c>
      <c r="G28" s="98" t="str">
        <f>VLOOKUP(B28,[5]dict.term!A:G,3,FALSE)&amp;""</f>
        <v>SMILES String</v>
      </c>
      <c r="H28" s="98" t="str">
        <f>VLOOKUP(B28,[5]dict.term!A:G,4,FALSE)&amp;""</f>
        <v>SMILES Stringを入力してください</v>
      </c>
      <c r="I28" s="98" t="str">
        <f>VLOOKUP(B28,[5]dict.term!A:G,5,FALSE)&amp;""</f>
        <v>Please enter SMILES String</v>
      </c>
      <c r="J28" s="98" t="str">
        <f>VLOOKUP(B28,[5]dict.term!A:G,6,FALSE)&amp;""</f>
        <v>NULL</v>
      </c>
      <c r="K28" s="98" t="str">
        <f>VLOOKUP(B28,[5]dict.term!A:G,7,FALSE)&amp;""</f>
        <v>2022-08-01 09:32:47.462801+00</v>
      </c>
      <c r="L28" s="98" t="str">
        <f t="shared" si="0"/>
        <v>有機材料/SMILES String</v>
      </c>
      <c r="M28" s="98" t="str">
        <f t="shared" si="0"/>
        <v>organic material/SMILES String</v>
      </c>
    </row>
    <row r="29" spans="1:13">
      <c r="A29" s="111" t="s">
        <v>375</v>
      </c>
      <c r="B29" s="111" t="s">
        <v>334</v>
      </c>
      <c r="C29" s="111" t="s">
        <v>417</v>
      </c>
      <c r="D29" s="98" t="str">
        <f>VLOOKUP(A29,sample.sample_class!A:C,2,FALSE)&amp;""</f>
        <v>生物学的物質</v>
      </c>
      <c r="E29" s="98" t="str">
        <f>VLOOKUP(A29,sample.sample_class!A:C,3,FALSE)&amp;""</f>
        <v>biological</v>
      </c>
      <c r="F29" s="98" t="str">
        <f>VLOOKUP(B29,[5]dict.term!A:G,2,FALSE)&amp;""</f>
        <v>試料分類</v>
      </c>
      <c r="G29" s="98" t="str">
        <f>VLOOKUP(B29,[5]dict.term!A:G,3,FALSE)&amp;""</f>
        <v>Sample type</v>
      </c>
      <c r="H29" s="98" t="str">
        <f>VLOOKUP(B29,[5]dict.term!A:G,4,FALSE)&amp;""</f>
        <v>試料分類を入力してください</v>
      </c>
      <c r="I29" s="98" t="str">
        <f>VLOOKUP(B29,[5]dict.term!A:G,5,FALSE)&amp;""</f>
        <v>Please enter Sample type</v>
      </c>
      <c r="J29" s="98" t="str">
        <f>VLOOKUP(B29,[5]dict.term!A:G,6,FALSE)&amp;""</f>
        <v>NULL</v>
      </c>
      <c r="K29" s="98" t="str">
        <f>VLOOKUP(B29,[5]dict.term!A:G,7,FALSE)&amp;""</f>
        <v>2022-08-09 02:57:35.896387+00</v>
      </c>
      <c r="L29" s="98" t="str">
        <f t="shared" si="0"/>
        <v>生物学的物質/試料分類</v>
      </c>
      <c r="M29" s="98" t="str">
        <f t="shared" si="0"/>
        <v>biological/Sample type</v>
      </c>
    </row>
    <row r="30" spans="1:13">
      <c r="A30" s="111" t="s">
        <v>375</v>
      </c>
      <c r="B30" s="111" t="s">
        <v>336</v>
      </c>
      <c r="C30" s="111" t="s">
        <v>418</v>
      </c>
      <c r="D30" s="98" t="str">
        <f>VLOOKUP(A30,sample.sample_class!A:C,2,FALSE)&amp;""</f>
        <v>生物学的物質</v>
      </c>
      <c r="E30" s="98" t="str">
        <f>VLOOKUP(A30,sample.sample_class!A:C,3,FALSE)&amp;""</f>
        <v>biological</v>
      </c>
      <c r="F30" s="98" t="str">
        <f>VLOOKUP(B30,[5]dict.term!A:G,2,FALSE)&amp;""</f>
        <v>生物種</v>
      </c>
      <c r="G30" s="98" t="str">
        <f>VLOOKUP(B30,[5]dict.term!A:G,3,FALSE)&amp;""</f>
        <v>Taxonomy</v>
      </c>
      <c r="H30" s="98" t="str">
        <f>VLOOKUP(B30,[5]dict.term!A:G,4,FALSE)&amp;""</f>
        <v>生物種を入力してください</v>
      </c>
      <c r="I30" s="98" t="str">
        <f>VLOOKUP(B30,[5]dict.term!A:G,5,FALSE)&amp;""</f>
        <v>Please enter Taxonomy</v>
      </c>
      <c r="J30" s="98" t="str">
        <f>VLOOKUP(B30,[5]dict.term!A:G,6,FALSE)&amp;""</f>
        <v>NULL</v>
      </c>
      <c r="K30" s="98" t="str">
        <f>VLOOKUP(B30,[5]dict.term!A:G,7,FALSE)&amp;""</f>
        <v>2022-08-09 02:57:35.896387+00</v>
      </c>
      <c r="L30" s="98" t="str">
        <f t="shared" si="0"/>
        <v>生物学的物質/生物種</v>
      </c>
      <c r="M30" s="98" t="str">
        <f t="shared" si="0"/>
        <v>biological/Taxonomy</v>
      </c>
    </row>
    <row r="31" spans="1:13">
      <c r="A31" s="111" t="s">
        <v>375</v>
      </c>
      <c r="B31" s="111" t="s">
        <v>338</v>
      </c>
      <c r="C31" s="111" t="s">
        <v>419</v>
      </c>
      <c r="D31" s="98" t="str">
        <f>VLOOKUP(A31,sample.sample_class!A:C,2,FALSE)&amp;""</f>
        <v>生物学的物質</v>
      </c>
      <c r="E31" s="98" t="str">
        <f>VLOOKUP(A31,sample.sample_class!A:C,3,FALSE)&amp;""</f>
        <v>biological</v>
      </c>
      <c r="F31" s="98" t="str">
        <f>VLOOKUP(B31,[5]dict.term!A:G,2,FALSE)&amp;""</f>
        <v>細胞株</v>
      </c>
      <c r="G31" s="98" t="str">
        <f>VLOOKUP(B31,[5]dict.term!A:G,3,FALSE)&amp;""</f>
        <v>Cell line</v>
      </c>
      <c r="H31" s="98" t="str">
        <f>VLOOKUP(B31,[5]dict.term!A:G,4,FALSE)&amp;""</f>
        <v>細胞株を入力してください</v>
      </c>
      <c r="I31" s="98" t="str">
        <f>VLOOKUP(B31,[5]dict.term!A:G,5,FALSE)&amp;""</f>
        <v>Please enter Cell line</v>
      </c>
      <c r="J31" s="98" t="str">
        <f>VLOOKUP(B31,[5]dict.term!A:G,6,FALSE)&amp;""</f>
        <v>NULL</v>
      </c>
      <c r="K31" s="98" t="str">
        <f>VLOOKUP(B31,[5]dict.term!A:G,7,FALSE)&amp;""</f>
        <v>2022-08-09 02:57:35.896387+00</v>
      </c>
      <c r="L31" s="98" t="str">
        <f t="shared" si="0"/>
        <v>生物学的物質/細胞株</v>
      </c>
      <c r="M31" s="98" t="str">
        <f t="shared" si="0"/>
        <v>biological/Cell line</v>
      </c>
    </row>
    <row r="32" spans="1:13">
      <c r="A32" s="111" t="s">
        <v>375</v>
      </c>
      <c r="B32" s="111" t="s">
        <v>340</v>
      </c>
      <c r="C32" s="111" t="s">
        <v>420</v>
      </c>
      <c r="D32" s="98" t="str">
        <f>VLOOKUP(A32,sample.sample_class!A:C,2,FALSE)&amp;""</f>
        <v>生物学的物質</v>
      </c>
      <c r="E32" s="98" t="str">
        <f>VLOOKUP(A32,sample.sample_class!A:C,3,FALSE)&amp;""</f>
        <v>biological</v>
      </c>
      <c r="F32" s="98" t="str">
        <f>VLOOKUP(B32,[5]dict.term!A:G,2,FALSE)&amp;""</f>
        <v>タンパク名</v>
      </c>
      <c r="G32" s="98" t="str">
        <f>VLOOKUP(B32,[5]dict.term!A:G,3,FALSE)&amp;""</f>
        <v>Protein name</v>
      </c>
      <c r="H32" s="98" t="str">
        <f>VLOOKUP(B32,[5]dict.term!A:G,4,FALSE)&amp;""</f>
        <v>タンパク名を入力してください</v>
      </c>
      <c r="I32" s="98" t="str">
        <f>VLOOKUP(B32,[5]dict.term!A:G,5,FALSE)&amp;""</f>
        <v>Please enter Protein name</v>
      </c>
      <c r="J32" s="98" t="str">
        <f>VLOOKUP(B32,[5]dict.term!A:G,6,FALSE)&amp;""</f>
        <v>NULL</v>
      </c>
      <c r="K32" s="98" t="str">
        <f>VLOOKUP(B32,[5]dict.term!A:G,7,FALSE)&amp;""</f>
        <v>2022-08-09 02:57:35.896387+00</v>
      </c>
      <c r="L32" s="98" t="str">
        <f t="shared" si="0"/>
        <v>生物学的物質/タンパク名</v>
      </c>
      <c r="M32" s="98" t="str">
        <f t="shared" si="0"/>
        <v>biological/Protein name</v>
      </c>
    </row>
    <row r="33" spans="1:13">
      <c r="A33" s="111" t="s">
        <v>375</v>
      </c>
      <c r="B33" s="111" t="s">
        <v>342</v>
      </c>
      <c r="C33" s="111" t="s">
        <v>421</v>
      </c>
      <c r="D33" s="98" t="str">
        <f>VLOOKUP(A33,sample.sample_class!A:C,2,FALSE)&amp;""</f>
        <v>生物学的物質</v>
      </c>
      <c r="E33" s="98" t="str">
        <f>VLOOKUP(A33,sample.sample_class!A:C,3,FALSE)&amp;""</f>
        <v>biological</v>
      </c>
      <c r="F33" s="98" t="str">
        <f>VLOOKUP(B33,[5]dict.term!A:G,2,FALSE)&amp;""</f>
        <v>遺伝子名</v>
      </c>
      <c r="G33" s="98" t="str">
        <f>VLOOKUP(B33,[5]dict.term!A:G,3,FALSE)&amp;""</f>
        <v>Gene name</v>
      </c>
      <c r="H33" s="98" t="str">
        <f>VLOOKUP(B33,[5]dict.term!A:G,4,FALSE)&amp;""</f>
        <v>遺伝子名を入力してください</v>
      </c>
      <c r="I33" s="98" t="str">
        <f>VLOOKUP(B33,[5]dict.term!A:G,5,FALSE)&amp;""</f>
        <v>Please enter Gene name</v>
      </c>
      <c r="J33" s="98" t="str">
        <f>VLOOKUP(B33,[5]dict.term!A:G,6,FALSE)&amp;""</f>
        <v>NULL</v>
      </c>
      <c r="K33" s="98" t="str">
        <f>VLOOKUP(B33,[5]dict.term!A:G,7,FALSE)&amp;""</f>
        <v>2022-08-09 02:57:35.896387+00</v>
      </c>
      <c r="L33" s="98" t="str">
        <f t="shared" si="0"/>
        <v>生物学的物質/遺伝子名</v>
      </c>
      <c r="M33" s="98" t="str">
        <f t="shared" si="0"/>
        <v>biological/Gene name</v>
      </c>
    </row>
    <row r="34" spans="1:13">
      <c r="A34" s="111" t="s">
        <v>375</v>
      </c>
      <c r="B34" s="111" t="s">
        <v>344</v>
      </c>
      <c r="C34" s="111" t="s">
        <v>422</v>
      </c>
      <c r="D34" s="98" t="str">
        <f>VLOOKUP(A34,sample.sample_class!A:C,2,FALSE)&amp;""</f>
        <v>生物学的物質</v>
      </c>
      <c r="E34" s="98" t="str">
        <f>VLOOKUP(A34,sample.sample_class!A:C,3,FALSE)&amp;""</f>
        <v>biological</v>
      </c>
      <c r="F34" s="98" t="str">
        <f>VLOOKUP(B34,[5]dict.term!A:G,2,FALSE)&amp;""</f>
        <v>NCBIアクセッション番号</v>
      </c>
      <c r="G34" s="98" t="str">
        <f>VLOOKUP(B34,[5]dict.term!A:G,3,FALSE)&amp;""</f>
        <v>NCBI accession number</v>
      </c>
      <c r="H34" s="98" t="str">
        <f>VLOOKUP(B34,[5]dict.term!A:G,4,FALSE)&amp;""</f>
        <v>NCBIアクセッション番号を入力してください</v>
      </c>
      <c r="I34" s="98" t="str">
        <f>VLOOKUP(B34,[5]dict.term!A:G,5,FALSE)&amp;""</f>
        <v>Please enter NCBI accession number</v>
      </c>
      <c r="J34" s="98" t="str">
        <f>VLOOKUP(B34,[5]dict.term!A:G,6,FALSE)&amp;""</f>
        <v>NULL</v>
      </c>
      <c r="K34" s="98" t="str">
        <f>VLOOKUP(B34,[5]dict.term!A:G,7,FALSE)&amp;""</f>
        <v>2022-08-09 02:57:35.896387+00</v>
      </c>
      <c r="L34" s="98" t="str">
        <f t="shared" si="0"/>
        <v>生物学的物質/NCBIアクセッション番号</v>
      </c>
      <c r="M34" s="98" t="str">
        <f t="shared" si="0"/>
        <v>biological/NCBI accession number</v>
      </c>
    </row>
    <row r="35" spans="1:13">
      <c r="A35" s="111" t="s">
        <v>357</v>
      </c>
      <c r="B35" s="111" t="s">
        <v>328</v>
      </c>
      <c r="C35" s="111" t="s">
        <v>423</v>
      </c>
      <c r="D35" s="98" t="str">
        <f>VLOOKUP(A35,sample.sample_class!A:C,2,FALSE)&amp;""</f>
        <v>有機材料</v>
      </c>
      <c r="E35" s="98" t="str">
        <f>VLOOKUP(A35,sample.sample_class!A:C,3,FALSE)&amp;""</f>
        <v>organic material</v>
      </c>
      <c r="F35" s="98" t="str">
        <f>VLOOKUP(B35,[5]dict.term!A:G,2,FALSE)&amp;""</f>
        <v>InChI</v>
      </c>
      <c r="G35" s="98" t="str">
        <f>VLOOKUP(B35,[5]dict.term!A:G,3,FALSE)&amp;""</f>
        <v>InChI</v>
      </c>
      <c r="H35" s="98" t="str">
        <f>VLOOKUP(B35,[5]dict.term!A:G,4,FALSE)&amp;""</f>
        <v>InChIを入力してください</v>
      </c>
      <c r="I35" s="98" t="str">
        <f>VLOOKUP(B35,[5]dict.term!A:G,5,FALSE)&amp;""</f>
        <v>Please enter InChI</v>
      </c>
      <c r="J35" s="98" t="str">
        <f>VLOOKUP(B35,[5]dict.term!A:G,6,FALSE)&amp;""</f>
        <v>NULL</v>
      </c>
      <c r="K35" s="98" t="str">
        <f>VLOOKUP(B35,[5]dict.term!A:G,7,FALSE)&amp;""</f>
        <v>2022-08-01 09:32:47.462801+00</v>
      </c>
      <c r="L35" s="98" t="str">
        <f t="shared" si="0"/>
        <v>有機材料/InChI</v>
      </c>
      <c r="M35" s="98" t="str">
        <f t="shared" si="0"/>
        <v>organic material/InChI</v>
      </c>
    </row>
    <row r="36" spans="1:13">
      <c r="A36" s="111" t="s">
        <v>357</v>
      </c>
      <c r="B36" s="111" t="s">
        <v>330</v>
      </c>
      <c r="C36" s="111" t="s">
        <v>424</v>
      </c>
      <c r="D36" s="98" t="str">
        <f>VLOOKUP(A36,sample.sample_class!A:C,2,FALSE)&amp;""</f>
        <v>有機材料</v>
      </c>
      <c r="E36" s="98" t="str">
        <f>VLOOKUP(A36,sample.sample_class!A:C,3,FALSE)&amp;""</f>
        <v>organic material</v>
      </c>
      <c r="F36" s="98" t="str">
        <f>VLOOKUP(B36,[5]dict.term!A:G,2,FALSE)&amp;""</f>
        <v>InChI key</v>
      </c>
      <c r="G36" s="98" t="str">
        <f>VLOOKUP(B36,[5]dict.term!A:G,3,FALSE)&amp;""</f>
        <v>InChI key</v>
      </c>
      <c r="H36" s="98" t="str">
        <f>VLOOKUP(B36,[5]dict.term!A:G,4,FALSE)&amp;""</f>
        <v>InChI keyを入力してください</v>
      </c>
      <c r="I36" s="98" t="str">
        <f>VLOOKUP(B36,[5]dict.term!A:G,5,FALSE)&amp;""</f>
        <v>Please enter InChI key</v>
      </c>
      <c r="J36" s="98" t="str">
        <f>VLOOKUP(B36,[5]dict.term!A:G,6,FALSE)&amp;""</f>
        <v>NULL</v>
      </c>
      <c r="K36" s="98" t="str">
        <f>VLOOKUP(B36,[5]dict.term!A:G,7,FALSE)&amp;""</f>
        <v>2022-08-01 09:32:47.462801+00</v>
      </c>
      <c r="L36" s="98" t="str">
        <f t="shared" si="0"/>
        <v>有機材料/InChI key</v>
      </c>
      <c r="M36" s="98" t="str">
        <f t="shared" si="0"/>
        <v>organic material/InChI key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A9FF-3E2A-4816-B225-73A91309AAFB}">
  <sheetPr codeName="Sheet3"/>
  <dimension ref="A1:N57"/>
  <sheetViews>
    <sheetView zoomScaleNormal="100" workbookViewId="0">
      <pane ySplit="1" topLeftCell="A44" activePane="bottomLeft" state="frozen"/>
      <selection pane="bottomLeft" activeCell="F13" sqref="F13"/>
    </sheetView>
  </sheetViews>
  <sheetFormatPr defaultColWidth="8.875" defaultRowHeight="18.75"/>
  <cols>
    <col min="1" max="1" width="16.375" bestFit="1" customWidth="1"/>
    <col min="2" max="2" width="50.875" hidden="1" customWidth="1"/>
    <col min="3" max="3" width="17.625" bestFit="1" customWidth="1"/>
    <col min="4" max="4" width="12.5" bestFit="1" customWidth="1"/>
    <col min="5" max="5" width="29.625" bestFit="1" customWidth="1"/>
    <col min="6" max="6" width="49.125" bestFit="1" customWidth="1"/>
    <col min="7" max="7" width="10.5" bestFit="1" customWidth="1"/>
    <col min="8" max="8" width="14" bestFit="1" customWidth="1"/>
    <col min="9" max="9" width="5.625" bestFit="1" customWidth="1"/>
    <col min="10" max="10" width="8.625" bestFit="1" customWidth="1"/>
    <col min="11" max="11" width="9" bestFit="1" customWidth="1"/>
    <col min="12" max="12" width="8.625" bestFit="1" customWidth="1"/>
    <col min="13" max="13" width="29.375" customWidth="1"/>
    <col min="14" max="14" width="104.125" bestFit="1" customWidth="1"/>
  </cols>
  <sheetData>
    <row r="1" spans="1:14">
      <c r="A1" s="18" t="s">
        <v>1</v>
      </c>
      <c r="B1" s="18" t="s">
        <v>2</v>
      </c>
      <c r="C1" s="18" t="s">
        <v>3</v>
      </c>
      <c r="D1" s="18"/>
      <c r="E1" s="18" t="s">
        <v>4</v>
      </c>
      <c r="F1" s="18" t="s">
        <v>5</v>
      </c>
      <c r="G1" s="19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19" t="s">
        <v>11</v>
      </c>
      <c r="M1" s="19" t="s">
        <v>12</v>
      </c>
      <c r="N1" s="18"/>
    </row>
    <row r="2" spans="1:14" ht="98.25">
      <c r="A2" s="18"/>
      <c r="B2" s="20" t="s">
        <v>13</v>
      </c>
      <c r="C2" s="21" t="s">
        <v>14</v>
      </c>
      <c r="D2" s="22" t="s">
        <v>15</v>
      </c>
      <c r="E2" s="21" t="s">
        <v>16</v>
      </c>
      <c r="F2" s="21" t="s">
        <v>17</v>
      </c>
      <c r="G2" s="20" t="s">
        <v>18</v>
      </c>
      <c r="H2" s="23" t="s">
        <v>19</v>
      </c>
      <c r="I2" s="23" t="s">
        <v>20</v>
      </c>
      <c r="J2" s="24" t="s">
        <v>21</v>
      </c>
      <c r="K2" s="24" t="s">
        <v>22</v>
      </c>
      <c r="L2" s="24" t="s">
        <v>23</v>
      </c>
      <c r="M2" s="25" t="s">
        <v>24</v>
      </c>
      <c r="N2" s="23" t="s">
        <v>118</v>
      </c>
    </row>
    <row r="3" spans="1:14">
      <c r="A3" s="127" t="s">
        <v>99</v>
      </c>
      <c r="B3" s="14"/>
      <c r="C3" s="14"/>
      <c r="D3" s="14"/>
      <c r="E3" s="14" t="s">
        <v>113</v>
      </c>
      <c r="F3" s="14" t="s">
        <v>112</v>
      </c>
      <c r="G3" s="14" t="s">
        <v>28</v>
      </c>
      <c r="H3" s="26"/>
      <c r="I3" s="26"/>
      <c r="J3" s="26"/>
      <c r="K3" s="26"/>
      <c r="L3" s="26"/>
      <c r="M3" s="39"/>
      <c r="N3" s="26"/>
    </row>
    <row r="4" spans="1:14">
      <c r="A4" s="128"/>
      <c r="B4" s="14"/>
      <c r="C4" s="14"/>
      <c r="D4" s="14"/>
      <c r="E4" s="14" t="s">
        <v>101</v>
      </c>
      <c r="F4" s="14" t="s">
        <v>103</v>
      </c>
      <c r="G4" s="14" t="s">
        <v>28</v>
      </c>
      <c r="H4" s="26"/>
      <c r="I4" s="26"/>
      <c r="J4" s="26"/>
      <c r="K4" s="26"/>
      <c r="L4" s="26"/>
      <c r="M4" s="39"/>
      <c r="N4" s="26"/>
    </row>
    <row r="5" spans="1:14">
      <c r="A5" s="128"/>
      <c r="B5" s="14"/>
      <c r="C5" s="14"/>
      <c r="D5" s="14"/>
      <c r="E5" s="14" t="s">
        <v>102</v>
      </c>
      <c r="F5" s="14" t="s">
        <v>104</v>
      </c>
      <c r="G5" s="14" t="s">
        <v>28</v>
      </c>
      <c r="H5" s="26"/>
      <c r="I5" s="26"/>
      <c r="J5" s="26"/>
      <c r="K5" s="26"/>
      <c r="L5" s="26"/>
      <c r="M5" s="39"/>
      <c r="N5" s="26"/>
    </row>
    <row r="6" spans="1:14">
      <c r="A6" s="129"/>
      <c r="B6" s="14"/>
      <c r="C6" s="14"/>
      <c r="D6" s="14"/>
      <c r="E6" s="14" t="s">
        <v>20</v>
      </c>
      <c r="F6" s="14" t="s">
        <v>105</v>
      </c>
      <c r="G6" s="14" t="s">
        <v>28</v>
      </c>
      <c r="H6" s="26"/>
      <c r="I6" s="26"/>
      <c r="J6" s="26"/>
      <c r="K6" s="26"/>
      <c r="L6" s="26"/>
      <c r="M6" s="39"/>
      <c r="N6" s="26"/>
    </row>
    <row r="7" spans="1:14">
      <c r="A7" s="127" t="s">
        <v>100</v>
      </c>
      <c r="B7" s="14" t="s">
        <v>25</v>
      </c>
      <c r="C7" s="14"/>
      <c r="D7" s="14"/>
      <c r="E7" s="14" t="s">
        <v>108</v>
      </c>
      <c r="F7" s="14" t="s">
        <v>106</v>
      </c>
      <c r="G7" s="14" t="s">
        <v>28</v>
      </c>
      <c r="H7" s="26"/>
      <c r="I7" s="26"/>
      <c r="J7" s="26"/>
      <c r="K7" s="26"/>
      <c r="L7" s="26"/>
      <c r="M7" s="39"/>
      <c r="N7" s="26"/>
    </row>
    <row r="8" spans="1:14">
      <c r="A8" s="128"/>
      <c r="B8" s="14"/>
      <c r="C8" s="14"/>
      <c r="D8" s="14"/>
      <c r="E8" s="14" t="s">
        <v>82</v>
      </c>
      <c r="F8" s="14" t="s">
        <v>111</v>
      </c>
      <c r="G8" s="14"/>
      <c r="H8" s="26"/>
      <c r="I8" s="26"/>
      <c r="J8" s="26"/>
      <c r="K8" s="26"/>
      <c r="L8" s="26"/>
      <c r="M8" s="39"/>
      <c r="N8" s="26"/>
    </row>
    <row r="9" spans="1:14">
      <c r="A9" s="128"/>
      <c r="B9" s="14" t="s">
        <v>29</v>
      </c>
      <c r="C9" s="14"/>
      <c r="D9" s="14"/>
      <c r="E9" s="14" t="s">
        <v>109</v>
      </c>
      <c r="F9" s="14" t="s">
        <v>107</v>
      </c>
      <c r="G9" s="14" t="s">
        <v>28</v>
      </c>
      <c r="H9" s="26"/>
      <c r="I9" s="26"/>
      <c r="J9" s="26"/>
      <c r="K9" s="26"/>
      <c r="L9" s="26"/>
      <c r="M9" s="39"/>
      <c r="N9" s="26"/>
    </row>
    <row r="10" spans="1:14">
      <c r="A10" s="128"/>
      <c r="B10" s="14" t="s">
        <v>32</v>
      </c>
      <c r="C10" s="14"/>
      <c r="D10" s="14"/>
      <c r="E10" s="14" t="s">
        <v>110</v>
      </c>
      <c r="F10" s="14" t="s">
        <v>105</v>
      </c>
      <c r="G10" s="14" t="s">
        <v>28</v>
      </c>
      <c r="H10" s="26"/>
      <c r="I10" s="26"/>
      <c r="J10" s="26"/>
      <c r="K10" s="26"/>
      <c r="L10" s="26"/>
      <c r="M10" s="39"/>
      <c r="N10" s="26"/>
    </row>
    <row r="11" spans="1:14" ht="28.5">
      <c r="A11" s="44" t="s">
        <v>153</v>
      </c>
      <c r="B11" s="17" t="s">
        <v>58</v>
      </c>
      <c r="C11" s="14"/>
      <c r="D11" s="14"/>
      <c r="E11" s="26" t="s">
        <v>119</v>
      </c>
      <c r="F11" s="26" t="s">
        <v>128</v>
      </c>
      <c r="G11" s="15" t="s">
        <v>60</v>
      </c>
      <c r="H11" s="26"/>
      <c r="I11" s="28"/>
      <c r="J11" s="28"/>
      <c r="K11" s="26"/>
      <c r="L11" s="26"/>
      <c r="M11" s="39"/>
      <c r="N11" s="26"/>
    </row>
    <row r="12" spans="1:14">
      <c r="A12" s="46"/>
      <c r="B12" s="30"/>
      <c r="C12" s="26"/>
      <c r="D12" s="37"/>
      <c r="E12" s="26" t="s">
        <v>120</v>
      </c>
      <c r="F12" s="15" t="s">
        <v>123</v>
      </c>
      <c r="G12" s="31" t="s">
        <v>60</v>
      </c>
      <c r="H12" s="26"/>
      <c r="I12" s="26"/>
      <c r="J12" s="26"/>
      <c r="K12" s="26"/>
      <c r="L12" s="26"/>
      <c r="M12" s="39"/>
      <c r="N12" s="42"/>
    </row>
    <row r="13" spans="1:14">
      <c r="A13" s="46"/>
      <c r="B13" s="30"/>
      <c r="C13" s="26"/>
      <c r="D13" s="37"/>
      <c r="E13" s="26" t="s">
        <v>121</v>
      </c>
      <c r="F13" s="26" t="s">
        <v>122</v>
      </c>
      <c r="G13" s="14" t="s">
        <v>44</v>
      </c>
      <c r="H13" s="26"/>
      <c r="I13" s="26"/>
      <c r="J13" s="26"/>
      <c r="K13" s="26"/>
      <c r="L13" s="26"/>
      <c r="M13" s="40"/>
      <c r="N13" s="42"/>
    </row>
    <row r="14" spans="1:14">
      <c r="A14" s="46"/>
      <c r="B14" s="30"/>
      <c r="C14" s="26"/>
      <c r="D14" s="37"/>
      <c r="E14" s="26"/>
      <c r="F14" s="26"/>
      <c r="G14" s="14"/>
      <c r="H14" s="26"/>
      <c r="I14" s="26"/>
      <c r="J14" s="26"/>
      <c r="K14" s="26"/>
      <c r="L14" s="26"/>
      <c r="M14" s="40"/>
      <c r="N14" s="42"/>
    </row>
    <row r="15" spans="1:14">
      <c r="A15" s="46"/>
      <c r="B15" s="30"/>
      <c r="C15" s="26"/>
      <c r="D15" s="37"/>
      <c r="E15" s="26"/>
      <c r="F15" s="26"/>
      <c r="G15" s="14"/>
      <c r="H15" s="26"/>
      <c r="I15" s="26"/>
      <c r="J15" s="26"/>
      <c r="K15" s="26"/>
      <c r="L15" s="26"/>
      <c r="M15" s="40"/>
      <c r="N15" s="42"/>
    </row>
    <row r="16" spans="1:14">
      <c r="A16" s="46"/>
      <c r="B16" s="17" t="s">
        <v>59</v>
      </c>
      <c r="C16" s="29"/>
      <c r="D16" s="29"/>
      <c r="E16" s="29"/>
      <c r="F16" s="29"/>
      <c r="G16" s="16"/>
      <c r="H16" s="27"/>
      <c r="I16" s="26"/>
      <c r="J16" s="26"/>
      <c r="K16" s="26"/>
      <c r="L16" s="26"/>
      <c r="M16" s="39"/>
      <c r="N16" s="26"/>
    </row>
    <row r="17" spans="1:14">
      <c r="A17" s="46"/>
      <c r="B17" s="17" t="s">
        <v>61</v>
      </c>
      <c r="C17" s="26"/>
      <c r="D17" s="26"/>
      <c r="E17" s="26"/>
      <c r="F17" s="26"/>
      <c r="G17" s="32"/>
      <c r="H17" s="26"/>
      <c r="I17" s="26"/>
      <c r="J17" s="26"/>
      <c r="K17" s="26"/>
      <c r="L17" s="26"/>
      <c r="M17" s="39"/>
      <c r="N17" s="26"/>
    </row>
    <row r="18" spans="1:14">
      <c r="A18" s="46"/>
      <c r="B18" s="17"/>
      <c r="C18" s="26"/>
      <c r="D18" s="26"/>
      <c r="E18" s="26"/>
      <c r="F18" s="26"/>
      <c r="G18" s="14"/>
      <c r="H18" s="26"/>
      <c r="I18" s="26"/>
      <c r="J18" s="26"/>
      <c r="K18" s="26"/>
      <c r="L18" s="26"/>
      <c r="M18" s="39"/>
      <c r="N18" s="26"/>
    </row>
    <row r="19" spans="1:14">
      <c r="A19" s="46"/>
      <c r="B19" s="17" t="s">
        <v>62</v>
      </c>
      <c r="C19" s="35"/>
      <c r="D19" s="35"/>
      <c r="E19" s="38"/>
      <c r="F19" s="36"/>
      <c r="G19" s="16"/>
      <c r="H19" s="26"/>
      <c r="I19" s="26"/>
      <c r="J19" s="26"/>
      <c r="K19" s="26"/>
      <c r="L19" s="26"/>
      <c r="M19" s="39"/>
      <c r="N19" s="26"/>
    </row>
    <row r="20" spans="1:14">
      <c r="A20" s="46"/>
      <c r="B20" s="30" t="s">
        <v>68</v>
      </c>
      <c r="C20" s="26"/>
      <c r="D20" s="26"/>
      <c r="E20" s="26"/>
      <c r="F20" s="26"/>
      <c r="G20" s="34"/>
      <c r="H20" s="26"/>
      <c r="I20" s="26"/>
      <c r="J20" s="26"/>
      <c r="K20" s="26"/>
      <c r="L20" s="26"/>
      <c r="M20" s="33"/>
      <c r="N20" s="42"/>
    </row>
    <row r="21" spans="1:14">
      <c r="A21" s="46"/>
      <c r="B21" s="17" t="s">
        <v>64</v>
      </c>
      <c r="C21" s="15"/>
      <c r="D21" s="35"/>
      <c r="E21" s="35"/>
      <c r="F21" s="35"/>
      <c r="G21" s="16"/>
      <c r="H21" s="14"/>
      <c r="I21" s="14"/>
      <c r="J21" s="14"/>
      <c r="K21" s="26"/>
      <c r="L21" s="26"/>
      <c r="M21" s="39"/>
      <c r="N21" s="26"/>
    </row>
    <row r="22" spans="1:14">
      <c r="A22" s="46"/>
      <c r="B22" s="17" t="s">
        <v>65</v>
      </c>
      <c r="C22" s="14"/>
      <c r="D22" s="37"/>
      <c r="E22" s="37"/>
      <c r="F22" s="37"/>
      <c r="G22" s="16"/>
      <c r="H22" s="14"/>
      <c r="I22" s="14"/>
      <c r="J22" s="14"/>
      <c r="K22" s="26"/>
      <c r="L22" s="26"/>
      <c r="M22" s="39"/>
      <c r="N22" s="26"/>
    </row>
    <row r="23" spans="1:14">
      <c r="A23" s="46"/>
      <c r="B23" s="30"/>
      <c r="C23" s="26"/>
      <c r="D23" s="37"/>
      <c r="E23" s="26"/>
      <c r="F23" s="26"/>
      <c r="G23" s="14"/>
      <c r="H23" s="26"/>
      <c r="I23" s="26"/>
      <c r="J23" s="26"/>
      <c r="K23" s="26"/>
      <c r="L23" s="26"/>
      <c r="M23" s="39"/>
      <c r="N23" s="42"/>
    </row>
    <row r="24" spans="1:14">
      <c r="A24" s="46"/>
      <c r="B24" s="30"/>
      <c r="C24" s="26"/>
      <c r="D24" s="37"/>
      <c r="E24" s="26"/>
      <c r="F24" s="26"/>
      <c r="G24" s="14"/>
      <c r="H24" s="26"/>
      <c r="I24" s="26"/>
      <c r="J24" s="26"/>
      <c r="K24" s="26"/>
      <c r="L24" s="26"/>
      <c r="M24" s="39"/>
      <c r="N24" s="42"/>
    </row>
    <row r="25" spans="1:14">
      <c r="A25" s="46"/>
      <c r="B25" s="30"/>
      <c r="C25" s="26"/>
      <c r="D25" s="37"/>
      <c r="E25" s="26"/>
      <c r="F25" s="26"/>
      <c r="G25" s="14"/>
      <c r="H25" s="26"/>
      <c r="I25" s="26"/>
      <c r="J25" s="26"/>
      <c r="K25" s="26"/>
      <c r="L25" s="26"/>
      <c r="M25" s="39"/>
      <c r="N25" s="42"/>
    </row>
    <row r="26" spans="1:14">
      <c r="A26" s="46"/>
      <c r="B26" s="30"/>
      <c r="C26" s="26"/>
      <c r="D26" s="37"/>
      <c r="E26" s="26"/>
      <c r="F26" s="26"/>
      <c r="G26" s="14"/>
      <c r="H26" s="26"/>
      <c r="I26" s="26"/>
      <c r="J26" s="26"/>
      <c r="K26" s="26"/>
      <c r="L26" s="26"/>
      <c r="M26" s="39"/>
      <c r="N26" s="42"/>
    </row>
    <row r="27" spans="1:14">
      <c r="A27" s="46"/>
      <c r="B27" s="30"/>
      <c r="C27" s="26"/>
      <c r="D27" s="37"/>
      <c r="E27" s="26"/>
      <c r="F27" s="26"/>
      <c r="G27" s="14"/>
      <c r="H27" s="26"/>
      <c r="I27" s="26"/>
      <c r="J27" s="26"/>
      <c r="K27" s="26"/>
      <c r="L27" s="26"/>
      <c r="M27" s="39"/>
      <c r="N27" s="42"/>
    </row>
    <row r="28" spans="1:14">
      <c r="A28" s="46"/>
      <c r="B28" s="30"/>
      <c r="C28" s="26"/>
      <c r="D28" s="37"/>
      <c r="E28" s="26"/>
      <c r="F28" s="26"/>
      <c r="G28" s="14"/>
      <c r="H28" s="26"/>
      <c r="I28" s="26"/>
      <c r="J28" s="26"/>
      <c r="K28" s="26"/>
      <c r="L28" s="26"/>
      <c r="M28" s="39"/>
      <c r="N28" s="42"/>
    </row>
    <row r="29" spans="1:14">
      <c r="A29" s="46"/>
      <c r="B29" s="17" t="s">
        <v>63</v>
      </c>
      <c r="C29" s="35"/>
      <c r="D29" s="35"/>
      <c r="E29" s="35"/>
      <c r="F29" s="31"/>
      <c r="G29" s="16"/>
      <c r="H29" s="14"/>
      <c r="I29" s="14"/>
      <c r="J29" s="14"/>
      <c r="K29" s="26"/>
      <c r="L29" s="26"/>
      <c r="M29" s="39"/>
      <c r="N29" s="26"/>
    </row>
    <row r="30" spans="1:14">
      <c r="A30" s="46"/>
      <c r="B30" s="30" t="s">
        <v>66</v>
      </c>
      <c r="C30" s="26"/>
      <c r="D30" s="37"/>
      <c r="E30" s="37"/>
      <c r="F30" s="37"/>
      <c r="G30" s="16"/>
      <c r="H30" s="26"/>
      <c r="I30" s="26"/>
      <c r="J30" s="26"/>
      <c r="K30" s="26"/>
      <c r="L30" s="26"/>
      <c r="M30" s="39"/>
      <c r="N30" s="26"/>
    </row>
    <row r="31" spans="1:14">
      <c r="A31" s="47"/>
      <c r="B31" s="30" t="s">
        <v>67</v>
      </c>
      <c r="C31" s="26"/>
      <c r="D31" s="26"/>
      <c r="E31" s="26"/>
      <c r="F31" s="26"/>
      <c r="G31" s="16"/>
      <c r="H31" s="26"/>
      <c r="I31" s="26"/>
      <c r="J31" s="26"/>
      <c r="K31" s="26"/>
      <c r="L31" s="26"/>
      <c r="M31" s="39"/>
      <c r="N31" s="26"/>
    </row>
    <row r="32" spans="1:14" ht="28.5">
      <c r="A32" s="44" t="s">
        <v>154</v>
      </c>
      <c r="B32" s="30" t="s">
        <v>69</v>
      </c>
      <c r="C32" s="26"/>
      <c r="D32" s="26"/>
      <c r="E32" s="26" t="s">
        <v>131</v>
      </c>
      <c r="F32" s="26" t="s">
        <v>132</v>
      </c>
      <c r="G32" s="14" t="s">
        <v>60</v>
      </c>
      <c r="H32" s="26" t="s">
        <v>130</v>
      </c>
      <c r="I32" s="26"/>
      <c r="J32" s="26"/>
      <c r="K32" s="26"/>
      <c r="L32" s="26"/>
      <c r="M32" s="39"/>
      <c r="N32" s="26"/>
    </row>
    <row r="33" spans="1:14">
      <c r="A33" s="44"/>
      <c r="B33" s="30" t="s">
        <v>70</v>
      </c>
      <c r="C33" s="26"/>
      <c r="D33" s="26"/>
      <c r="E33" s="26" t="s">
        <v>133</v>
      </c>
      <c r="F33" s="26" t="s">
        <v>134</v>
      </c>
      <c r="G33" s="14" t="s">
        <v>60</v>
      </c>
      <c r="H33" s="26" t="s">
        <v>130</v>
      </c>
      <c r="I33" s="26"/>
      <c r="J33" s="26"/>
      <c r="K33" s="26"/>
      <c r="L33" s="26"/>
      <c r="M33" s="39"/>
      <c r="N33" s="26"/>
    </row>
    <row r="34" spans="1:14">
      <c r="A34" s="44"/>
      <c r="B34" s="30" t="s">
        <v>71</v>
      </c>
      <c r="C34" s="26"/>
      <c r="D34" s="26"/>
      <c r="E34" s="26" t="s">
        <v>135</v>
      </c>
      <c r="F34" s="26" t="s">
        <v>136</v>
      </c>
      <c r="G34" s="14" t="s">
        <v>60</v>
      </c>
      <c r="H34" s="26" t="s">
        <v>130</v>
      </c>
      <c r="I34" s="26"/>
      <c r="J34" s="26"/>
      <c r="K34" s="26"/>
      <c r="L34" s="26"/>
      <c r="M34" s="39"/>
      <c r="N34" s="26"/>
    </row>
    <row r="35" spans="1:14">
      <c r="A35" s="44"/>
      <c r="B35" s="30" t="s">
        <v>73</v>
      </c>
      <c r="C35" s="26"/>
      <c r="D35" s="26"/>
      <c r="E35" s="26" t="s">
        <v>149</v>
      </c>
      <c r="F35" s="26" t="s">
        <v>140</v>
      </c>
      <c r="G35" s="14" t="s">
        <v>60</v>
      </c>
      <c r="H35" s="26" t="s">
        <v>141</v>
      </c>
      <c r="I35" s="26"/>
      <c r="J35" s="26"/>
      <c r="K35" s="26"/>
      <c r="L35" s="26"/>
      <c r="M35" s="39"/>
      <c r="N35" s="26"/>
    </row>
    <row r="36" spans="1:14">
      <c r="A36" s="44"/>
      <c r="B36" s="30" t="s">
        <v>75</v>
      </c>
      <c r="C36" s="26"/>
      <c r="D36" s="26"/>
      <c r="E36" s="26" t="s">
        <v>144</v>
      </c>
      <c r="F36" s="26" t="s">
        <v>144</v>
      </c>
      <c r="G36" s="14" t="s">
        <v>60</v>
      </c>
      <c r="H36" s="26"/>
      <c r="I36" s="26"/>
      <c r="J36" s="26"/>
      <c r="K36" s="26"/>
      <c r="L36" s="26"/>
      <c r="M36" s="39"/>
      <c r="N36" s="26"/>
    </row>
    <row r="37" spans="1:14">
      <c r="A37" s="44"/>
      <c r="B37" s="30" t="s">
        <v>76</v>
      </c>
      <c r="C37" s="26"/>
      <c r="D37" s="26"/>
      <c r="E37" s="26" t="s">
        <v>142</v>
      </c>
      <c r="F37" s="26" t="s">
        <v>152</v>
      </c>
      <c r="G37" s="14" t="s">
        <v>44</v>
      </c>
      <c r="H37" s="26"/>
      <c r="I37" s="26"/>
      <c r="J37" s="26"/>
      <c r="K37" s="26"/>
      <c r="L37" s="26">
        <v>1</v>
      </c>
      <c r="M37" s="39"/>
      <c r="N37" s="26"/>
    </row>
    <row r="38" spans="1:14">
      <c r="A38" s="44"/>
      <c r="B38" s="30" t="s">
        <v>76</v>
      </c>
      <c r="C38" s="26"/>
      <c r="D38" s="26"/>
      <c r="E38" s="37" t="s">
        <v>125</v>
      </c>
      <c r="F38" s="37" t="s">
        <v>126</v>
      </c>
      <c r="G38" s="16" t="s">
        <v>44</v>
      </c>
      <c r="H38" s="26"/>
      <c r="I38" s="26"/>
      <c r="J38" s="26"/>
      <c r="K38" s="26"/>
      <c r="L38" s="26">
        <v>1</v>
      </c>
      <c r="M38" s="39"/>
      <c r="N38" s="26"/>
    </row>
    <row r="39" spans="1:14">
      <c r="A39" s="44"/>
      <c r="B39" s="30"/>
      <c r="C39" s="26"/>
      <c r="D39" s="26"/>
      <c r="E39" s="16" t="s">
        <v>150</v>
      </c>
      <c r="F39" s="43" t="s">
        <v>150</v>
      </c>
      <c r="G39" s="14" t="s">
        <v>60</v>
      </c>
      <c r="H39" s="26" t="s">
        <v>146</v>
      </c>
      <c r="I39" s="26"/>
      <c r="J39" s="26"/>
      <c r="K39" s="26"/>
      <c r="L39" s="26">
        <v>1</v>
      </c>
      <c r="M39" s="39"/>
      <c r="N39" s="26"/>
    </row>
    <row r="40" spans="1:14">
      <c r="A40" s="44"/>
      <c r="B40" s="30"/>
      <c r="C40" s="26"/>
      <c r="D40" s="26"/>
      <c r="E40" s="16" t="s">
        <v>151</v>
      </c>
      <c r="F40" s="43" t="s">
        <v>151</v>
      </c>
      <c r="G40" s="14" t="s">
        <v>60</v>
      </c>
      <c r="H40" s="26" t="s">
        <v>146</v>
      </c>
      <c r="I40" s="26"/>
      <c r="J40" s="26"/>
      <c r="K40" s="26"/>
      <c r="L40" s="26">
        <v>1</v>
      </c>
      <c r="M40" s="39"/>
      <c r="N40" s="26"/>
    </row>
    <row r="41" spans="1:14">
      <c r="A41" s="44"/>
      <c r="B41" s="30" t="s">
        <v>72</v>
      </c>
      <c r="C41" s="26"/>
      <c r="D41" s="26"/>
      <c r="E41" s="26" t="s">
        <v>137</v>
      </c>
      <c r="F41" s="26" t="s">
        <v>139</v>
      </c>
      <c r="G41" s="14" t="s">
        <v>60</v>
      </c>
      <c r="H41" s="26" t="s">
        <v>138</v>
      </c>
      <c r="I41" s="26"/>
      <c r="J41" s="26"/>
      <c r="K41" s="26"/>
      <c r="L41" s="26">
        <v>1</v>
      </c>
      <c r="M41" s="39"/>
      <c r="N41" s="26"/>
    </row>
    <row r="42" spans="1:14">
      <c r="A42" s="44"/>
      <c r="B42" s="30" t="s">
        <v>72</v>
      </c>
      <c r="C42" s="26"/>
      <c r="D42" s="26"/>
      <c r="E42" s="37" t="s">
        <v>127</v>
      </c>
      <c r="F42" s="37" t="s">
        <v>124</v>
      </c>
      <c r="G42" s="16" t="s">
        <v>60</v>
      </c>
      <c r="H42" s="26" t="s">
        <v>129</v>
      </c>
      <c r="I42" s="26"/>
      <c r="J42" s="26"/>
      <c r="K42" s="26"/>
      <c r="L42" s="26">
        <v>1</v>
      </c>
      <c r="M42" s="39"/>
      <c r="N42" s="26"/>
    </row>
    <row r="43" spans="1:14">
      <c r="A43" s="44"/>
      <c r="B43" s="30" t="s">
        <v>74</v>
      </c>
      <c r="C43" s="26"/>
      <c r="D43" s="26"/>
      <c r="E43" s="16" t="s">
        <v>143</v>
      </c>
      <c r="F43" s="43" t="s">
        <v>143</v>
      </c>
      <c r="G43" s="14" t="s">
        <v>60</v>
      </c>
      <c r="H43" s="26" t="s">
        <v>147</v>
      </c>
      <c r="I43" s="26"/>
      <c r="J43" s="26"/>
      <c r="K43" s="26"/>
      <c r="L43" s="26">
        <v>1</v>
      </c>
      <c r="M43" s="39"/>
      <c r="N43" s="26"/>
    </row>
    <row r="44" spans="1:14">
      <c r="A44" s="44"/>
      <c r="B44" s="30"/>
      <c r="C44" s="26"/>
      <c r="D44" s="26"/>
      <c r="E44" s="16" t="s">
        <v>145</v>
      </c>
      <c r="F44" s="43" t="s">
        <v>145</v>
      </c>
      <c r="G44" s="14" t="s">
        <v>60</v>
      </c>
      <c r="H44" s="26" t="s">
        <v>148</v>
      </c>
      <c r="I44" s="26"/>
      <c r="J44" s="26"/>
      <c r="K44" s="26"/>
      <c r="L44" s="26">
        <v>1</v>
      </c>
      <c r="M44" s="39"/>
      <c r="N44" s="26"/>
    </row>
    <row r="45" spans="1:14">
      <c r="A45" s="45"/>
      <c r="B45" s="30" t="s">
        <v>77</v>
      </c>
      <c r="C45" s="26"/>
      <c r="D45" s="26"/>
      <c r="E45" s="26"/>
      <c r="F45" s="26"/>
      <c r="G45" s="14"/>
      <c r="H45" s="26"/>
      <c r="I45" s="26"/>
      <c r="J45" s="26"/>
      <c r="K45" s="26"/>
      <c r="L45" s="26"/>
      <c r="M45" s="39"/>
      <c r="N45" s="26"/>
    </row>
    <row r="46" spans="1:14" ht="27">
      <c r="A46" s="48" t="s">
        <v>114</v>
      </c>
      <c r="B46" s="14" t="s">
        <v>25</v>
      </c>
      <c r="C46" s="14"/>
      <c r="D46" s="14"/>
      <c r="E46" s="14" t="s">
        <v>115</v>
      </c>
      <c r="F46" s="14" t="s">
        <v>116</v>
      </c>
      <c r="G46" s="14" t="s">
        <v>28</v>
      </c>
      <c r="H46" s="26"/>
      <c r="I46" s="26"/>
      <c r="J46" s="26"/>
      <c r="K46" s="26">
        <v>1</v>
      </c>
      <c r="L46" s="26"/>
      <c r="M46" s="39"/>
      <c r="N46" s="26"/>
    </row>
    <row r="47" spans="1:14" ht="18" customHeight="1">
      <c r="A47" s="49"/>
      <c r="B47" s="14" t="s">
        <v>25</v>
      </c>
      <c r="C47" s="14"/>
      <c r="D47" s="14"/>
      <c r="E47" s="14" t="s">
        <v>26</v>
      </c>
      <c r="F47" s="14" t="s">
        <v>27</v>
      </c>
      <c r="G47" s="14" t="s">
        <v>28</v>
      </c>
      <c r="H47" s="26"/>
      <c r="I47" s="26"/>
      <c r="J47" s="26"/>
      <c r="K47" s="26">
        <v>1</v>
      </c>
      <c r="L47" s="26"/>
      <c r="M47" s="39"/>
      <c r="N47" s="26"/>
    </row>
    <row r="48" spans="1:14">
      <c r="A48" s="49"/>
      <c r="B48" s="14" t="s">
        <v>29</v>
      </c>
      <c r="C48" s="14"/>
      <c r="D48" s="14"/>
      <c r="E48" s="14" t="s">
        <v>30</v>
      </c>
      <c r="F48" s="14" t="s">
        <v>31</v>
      </c>
      <c r="G48" s="14" t="s">
        <v>28</v>
      </c>
      <c r="H48" s="26"/>
      <c r="I48" s="26"/>
      <c r="J48" s="26"/>
      <c r="K48" s="26">
        <v>1</v>
      </c>
      <c r="L48" s="26"/>
      <c r="M48" s="41"/>
      <c r="N48" s="26"/>
    </row>
    <row r="49" spans="1:14">
      <c r="A49" s="49"/>
      <c r="B49" s="14" t="s">
        <v>32</v>
      </c>
      <c r="C49" s="14"/>
      <c r="D49" s="14"/>
      <c r="E49" s="14" t="s">
        <v>56</v>
      </c>
      <c r="F49" s="14" t="s">
        <v>57</v>
      </c>
      <c r="G49" s="14" t="s">
        <v>28</v>
      </c>
      <c r="H49" s="26"/>
      <c r="I49" s="26"/>
      <c r="J49" s="26"/>
      <c r="K49" s="26"/>
      <c r="L49" s="26"/>
      <c r="M49" s="39"/>
      <c r="N49" s="26"/>
    </row>
    <row r="50" spans="1:14">
      <c r="A50" s="49"/>
      <c r="B50" s="14" t="s">
        <v>32</v>
      </c>
      <c r="C50" s="14"/>
      <c r="D50" s="14"/>
      <c r="E50" s="14" t="s">
        <v>33</v>
      </c>
      <c r="F50" s="14" t="s">
        <v>34</v>
      </c>
      <c r="G50" s="14" t="s">
        <v>28</v>
      </c>
      <c r="H50" s="26"/>
      <c r="I50" s="26"/>
      <c r="J50" s="26"/>
      <c r="K50" s="26">
        <v>1</v>
      </c>
      <c r="L50" s="26"/>
      <c r="M50" s="39"/>
      <c r="N50" s="26"/>
    </row>
    <row r="51" spans="1:14">
      <c r="A51" s="49"/>
      <c r="B51" s="14" t="s">
        <v>35</v>
      </c>
      <c r="C51" s="14"/>
      <c r="D51" s="14"/>
      <c r="E51" s="14" t="s">
        <v>36</v>
      </c>
      <c r="F51" s="14" t="s">
        <v>37</v>
      </c>
      <c r="G51" s="14" t="s">
        <v>28</v>
      </c>
      <c r="H51" s="26"/>
      <c r="I51" s="26"/>
      <c r="J51" s="26"/>
      <c r="K51" s="26">
        <v>1</v>
      </c>
      <c r="L51" s="26"/>
      <c r="M51" s="39"/>
      <c r="N51" s="26"/>
    </row>
    <row r="52" spans="1:14">
      <c r="A52" s="49"/>
      <c r="B52" s="14" t="s">
        <v>38</v>
      </c>
      <c r="C52" s="14"/>
      <c r="D52" s="14"/>
      <c r="E52" s="14" t="s">
        <v>117</v>
      </c>
      <c r="F52" s="14"/>
      <c r="G52" s="14" t="s">
        <v>28</v>
      </c>
      <c r="H52" s="26"/>
      <c r="I52" s="26"/>
      <c r="J52" s="26"/>
      <c r="K52" s="26"/>
      <c r="L52" s="26"/>
      <c r="M52" s="39"/>
      <c r="N52" s="26"/>
    </row>
    <row r="53" spans="1:14">
      <c r="A53" s="49"/>
      <c r="B53" s="14" t="s">
        <v>38</v>
      </c>
      <c r="C53" s="14"/>
      <c r="D53" s="14"/>
      <c r="E53" s="14" t="s">
        <v>39</v>
      </c>
      <c r="F53" s="14" t="s">
        <v>40</v>
      </c>
      <c r="G53" s="14" t="s">
        <v>28</v>
      </c>
      <c r="H53" s="26"/>
      <c r="I53" s="26"/>
      <c r="J53" s="26"/>
      <c r="K53" s="26">
        <v>1</v>
      </c>
      <c r="L53" s="26"/>
      <c r="M53" s="39"/>
      <c r="N53" s="26"/>
    </row>
    <row r="54" spans="1:14">
      <c r="A54" s="49"/>
      <c r="B54" s="14" t="s">
        <v>41</v>
      </c>
      <c r="C54" s="14"/>
      <c r="D54" s="14"/>
      <c r="E54" s="14" t="s">
        <v>42</v>
      </c>
      <c r="F54" s="14" t="s">
        <v>43</v>
      </c>
      <c r="G54" s="14" t="s">
        <v>44</v>
      </c>
      <c r="H54" s="26"/>
      <c r="I54" s="26"/>
      <c r="J54" s="26"/>
      <c r="K54" s="26"/>
      <c r="L54" s="26"/>
      <c r="M54" s="39"/>
      <c r="N54" s="26"/>
    </row>
    <row r="55" spans="1:14">
      <c r="A55" s="49"/>
      <c r="B55" s="14" t="s">
        <v>45</v>
      </c>
      <c r="C55" s="14"/>
      <c r="D55" s="14"/>
      <c r="E55" s="14" t="s">
        <v>46</v>
      </c>
      <c r="F55" s="14" t="s">
        <v>47</v>
      </c>
      <c r="G55" s="14" t="s">
        <v>48</v>
      </c>
      <c r="H55" s="26"/>
      <c r="I55" s="26"/>
      <c r="J55" s="26"/>
      <c r="K55" s="26"/>
      <c r="L55" s="26"/>
      <c r="M55" s="39" t="s">
        <v>49</v>
      </c>
      <c r="N55" s="26"/>
    </row>
    <row r="56" spans="1:14">
      <c r="A56" s="49"/>
      <c r="B56" s="14" t="s">
        <v>50</v>
      </c>
      <c r="C56" s="14"/>
      <c r="D56" s="14"/>
      <c r="E56" s="14" t="s">
        <v>51</v>
      </c>
      <c r="F56" s="14" t="s">
        <v>52</v>
      </c>
      <c r="G56" s="14" t="s">
        <v>28</v>
      </c>
      <c r="H56" s="26"/>
      <c r="I56" s="26"/>
      <c r="J56" s="26"/>
      <c r="K56" s="26"/>
      <c r="L56" s="26"/>
      <c r="M56" s="39"/>
      <c r="N56" s="26"/>
    </row>
    <row r="57" spans="1:14">
      <c r="A57" s="50"/>
      <c r="B57" s="14" t="s">
        <v>55</v>
      </c>
      <c r="C57" s="14"/>
      <c r="D57" s="14"/>
      <c r="E57" s="14" t="s">
        <v>53</v>
      </c>
      <c r="F57" s="14" t="s">
        <v>54</v>
      </c>
      <c r="G57" s="14" t="s">
        <v>28</v>
      </c>
      <c r="H57" s="26"/>
      <c r="I57" s="26"/>
      <c r="J57" s="26"/>
      <c r="K57" s="26"/>
      <c r="L57" s="26"/>
      <c r="M57" s="39"/>
      <c r="N57" s="26"/>
    </row>
  </sheetData>
  <mergeCells count="2">
    <mergeCell ref="A7:A10"/>
    <mergeCell ref="A3:A6"/>
  </mergeCells>
  <phoneticPr fontId="3"/>
  <conditionalFormatting sqref="K1:L2">
    <cfRule type="cellIs" dxfId="35" priority="29" operator="equal">
      <formula>1</formula>
    </cfRule>
  </conditionalFormatting>
  <conditionalFormatting sqref="K13:L15">
    <cfRule type="expression" dxfId="34" priority="11">
      <formula>$L13=1</formula>
    </cfRule>
    <cfRule type="expression" dxfId="33" priority="12">
      <formula>$K13=1</formula>
    </cfRule>
  </conditionalFormatting>
  <conditionalFormatting sqref="K20:L20">
    <cfRule type="expression" dxfId="32" priority="3">
      <formula>$L20=1</formula>
    </cfRule>
    <cfRule type="expression" dxfId="31" priority="4">
      <formula>$K20=1</formula>
    </cfRule>
  </conditionalFormatting>
  <conditionalFormatting sqref="K3:M12 H16 K21:M57">
    <cfRule type="expression" dxfId="30" priority="7">
      <formula>$L3=1</formula>
    </cfRule>
    <cfRule type="expression" dxfId="29" priority="8">
      <formula>$K3=1</formula>
    </cfRule>
  </conditionalFormatting>
  <conditionalFormatting sqref="K16:M19">
    <cfRule type="expression" dxfId="28" priority="5">
      <formula>$L16=1</formula>
    </cfRule>
    <cfRule type="expression" dxfId="27" priority="6">
      <formula>$K16=1</formula>
    </cfRule>
  </conditionalFormatting>
  <dataValidations count="1">
    <dataValidation type="list" allowBlank="1" showInputMessage="1" showErrorMessage="1" sqref="G3:G57" xr:uid="{60970DC9-A30E-476E-A999-0DB3FF1BE22C}">
      <formula1>"string,string[date],number,integer"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F778-CE81-A04E-A403-2BD85952C1F4}">
  <sheetPr codeName="Sheet9"/>
  <dimension ref="A1:AC80"/>
  <sheetViews>
    <sheetView zoomScaleNormal="100" workbookViewId="0">
      <pane xSplit="4" ySplit="6" topLeftCell="R7" activePane="bottomRight" state="frozen"/>
      <selection activeCell="B9" sqref="B9"/>
      <selection pane="topRight" activeCell="B9" sqref="B9"/>
      <selection pane="bottomLeft" activeCell="B9" sqref="B9"/>
      <selection pane="bottomRight" activeCell="V11" sqref="V11"/>
    </sheetView>
  </sheetViews>
  <sheetFormatPr defaultColWidth="8.875" defaultRowHeight="18.75"/>
  <cols>
    <col min="1" max="1" width="19.5" bestFit="1" customWidth="1"/>
    <col min="2" max="2" width="21.625" bestFit="1" customWidth="1"/>
    <col min="3" max="3" width="18.875" customWidth="1"/>
    <col min="4" max="4" width="45" bestFit="1" customWidth="1"/>
    <col min="5" max="5" width="45" customWidth="1"/>
    <col min="6" max="6" width="25.875" bestFit="1" customWidth="1"/>
    <col min="7" max="7" width="40.875" bestFit="1" customWidth="1"/>
    <col min="8" max="8" width="30.5" bestFit="1" customWidth="1"/>
    <col min="9" max="9" width="13.125" bestFit="1" customWidth="1"/>
    <col min="10" max="10" width="15.625" bestFit="1" customWidth="1"/>
    <col min="11" max="11" width="12.375" bestFit="1" customWidth="1"/>
    <col min="12" max="12" width="12.625" bestFit="1" customWidth="1"/>
    <col min="13" max="13" width="12.625" customWidth="1"/>
    <col min="14" max="14" width="11.375" bestFit="1" customWidth="1"/>
    <col min="15" max="15" width="12.625" bestFit="1" customWidth="1"/>
    <col min="16" max="16" width="18.625" bestFit="1" customWidth="1"/>
    <col min="17" max="17" width="16.5" bestFit="1" customWidth="1"/>
    <col min="18" max="18" width="14.875" bestFit="1" customWidth="1"/>
    <col min="19" max="20" width="11.375" bestFit="1" customWidth="1"/>
    <col min="21" max="21" width="28.125" bestFit="1" customWidth="1"/>
    <col min="22" max="22" width="52" bestFit="1" customWidth="1"/>
    <col min="23" max="23" width="14.5" bestFit="1" customWidth="1"/>
    <col min="24" max="24" width="18.625" bestFit="1" customWidth="1"/>
    <col min="25" max="25" width="14.5" bestFit="1" customWidth="1"/>
    <col min="26" max="26" width="18.625" bestFit="1" customWidth="1"/>
    <col min="27" max="27" width="11.875" bestFit="1" customWidth="1"/>
    <col min="28" max="28" width="32.875" customWidth="1"/>
    <col min="29" max="29" width="11.875" bestFit="1" customWidth="1"/>
  </cols>
  <sheetData>
    <row r="1" spans="1:29">
      <c r="A1" s="88" t="s">
        <v>207</v>
      </c>
      <c r="B1" s="134" t="s">
        <v>208</v>
      </c>
      <c r="C1" s="135"/>
      <c r="D1" s="135"/>
      <c r="E1" s="136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9">
      <c r="A2" s="88" t="s">
        <v>209</v>
      </c>
      <c r="B2" s="137" t="str">
        <f>説明!B3</f>
        <v>template_registration_common_scatterplot</v>
      </c>
      <c r="C2" s="138"/>
      <c r="D2" s="138"/>
      <c r="E2" s="13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9">
      <c r="A3" s="88" t="s">
        <v>186</v>
      </c>
      <c r="B3" s="140"/>
      <c r="C3" s="141"/>
      <c r="D3" s="141"/>
      <c r="E3" s="142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9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spans="1:29">
      <c r="A5" s="70" t="s">
        <v>212</v>
      </c>
      <c r="B5" s="70" t="s">
        <v>251</v>
      </c>
      <c r="C5" s="70" t="s">
        <v>179</v>
      </c>
      <c r="D5" s="70" t="s">
        <v>180</v>
      </c>
      <c r="E5" s="70" t="s">
        <v>252</v>
      </c>
      <c r="F5" s="70" t="s">
        <v>213</v>
      </c>
      <c r="G5" s="70" t="s">
        <v>214</v>
      </c>
      <c r="H5" s="70" t="s">
        <v>186</v>
      </c>
      <c r="I5" s="70" t="s">
        <v>219</v>
      </c>
      <c r="J5" s="70" t="s">
        <v>221</v>
      </c>
      <c r="K5" s="70" t="s">
        <v>166</v>
      </c>
      <c r="L5" s="70" t="s">
        <v>215</v>
      </c>
      <c r="M5" s="70" t="s">
        <v>184</v>
      </c>
      <c r="N5" s="70" t="s">
        <v>6</v>
      </c>
      <c r="O5" s="70" t="s">
        <v>185</v>
      </c>
      <c r="P5" s="70" t="s">
        <v>216</v>
      </c>
      <c r="Q5" s="70" t="s">
        <v>217</v>
      </c>
      <c r="R5" s="70" t="s">
        <v>218</v>
      </c>
      <c r="S5" s="70" t="s">
        <v>189</v>
      </c>
      <c r="T5" s="70" t="s">
        <v>220</v>
      </c>
      <c r="U5" s="70" t="s">
        <v>222</v>
      </c>
      <c r="V5" s="70" t="s">
        <v>223</v>
      </c>
      <c r="W5" s="70" t="s">
        <v>224</v>
      </c>
      <c r="X5" s="70" t="s">
        <v>225</v>
      </c>
      <c r="Y5" s="70" t="s">
        <v>226</v>
      </c>
      <c r="Z5" s="70" t="s">
        <v>227</v>
      </c>
      <c r="AA5" s="70" t="s">
        <v>228</v>
      </c>
      <c r="AB5" s="70" t="s">
        <v>229</v>
      </c>
      <c r="AC5" s="70" t="s">
        <v>230</v>
      </c>
    </row>
    <row r="6" spans="1:29" ht="31.5" customHeight="1">
      <c r="A6" s="70" t="s">
        <v>231</v>
      </c>
      <c r="B6" s="70" t="s">
        <v>253</v>
      </c>
      <c r="C6" s="74" t="s">
        <v>296</v>
      </c>
      <c r="D6" s="74" t="s">
        <v>295</v>
      </c>
      <c r="E6" s="74" t="s">
        <v>425</v>
      </c>
      <c r="F6" s="74" t="s">
        <v>193</v>
      </c>
      <c r="G6" s="74" t="s">
        <v>194</v>
      </c>
      <c r="H6" s="74" t="s">
        <v>200</v>
      </c>
      <c r="I6" s="74" t="s">
        <v>237</v>
      </c>
      <c r="J6" s="74" t="s">
        <v>199</v>
      </c>
      <c r="K6" s="74" t="s">
        <v>195</v>
      </c>
      <c r="L6" s="74" t="s">
        <v>232</v>
      </c>
      <c r="M6" s="74" t="s">
        <v>196</v>
      </c>
      <c r="N6" s="74" t="s">
        <v>233</v>
      </c>
      <c r="O6" s="74" t="s">
        <v>198</v>
      </c>
      <c r="P6" s="74" t="s">
        <v>234</v>
      </c>
      <c r="Q6" s="74" t="s">
        <v>235</v>
      </c>
      <c r="R6" s="74" t="s">
        <v>236</v>
      </c>
      <c r="S6" s="74" t="s">
        <v>238</v>
      </c>
      <c r="T6" s="74" t="s">
        <v>239</v>
      </c>
      <c r="U6" s="74" t="s">
        <v>240</v>
      </c>
      <c r="V6" s="74" t="s">
        <v>241</v>
      </c>
      <c r="W6" s="74" t="s">
        <v>242</v>
      </c>
      <c r="X6" s="74" t="s">
        <v>243</v>
      </c>
      <c r="Y6" s="74" t="s">
        <v>244</v>
      </c>
      <c r="Z6" s="74" t="s">
        <v>245</v>
      </c>
      <c r="AA6" s="74" t="s">
        <v>246</v>
      </c>
      <c r="AB6" s="74" t="s">
        <v>247</v>
      </c>
      <c r="AC6" s="74" t="s">
        <v>248</v>
      </c>
    </row>
    <row r="7" spans="1:29">
      <c r="A7" s="130" t="s">
        <v>254</v>
      </c>
      <c r="B7" s="130" t="s">
        <v>255</v>
      </c>
      <c r="C7" s="75" t="str">
        <f>IF(OR(D7&lt;&gt;"",E7&lt;&gt;"", F7&lt;&gt;"", G7&lt;&gt;""),"ON","OFF")</f>
        <v>ON</v>
      </c>
      <c r="D7" s="98" t="str">
        <f>SUBSTITUTE(LOWER(G7)," ","_")</f>
        <v>measurement_data_start_character</v>
      </c>
      <c r="E7" s="96"/>
      <c r="F7" s="99" t="s">
        <v>515</v>
      </c>
      <c r="G7" s="99" t="s">
        <v>516</v>
      </c>
      <c r="H7" s="97" t="s">
        <v>517</v>
      </c>
      <c r="I7" s="97"/>
      <c r="J7" s="97"/>
      <c r="K7" s="100"/>
      <c r="L7" s="80" t="s">
        <v>206</v>
      </c>
      <c r="M7" s="78" t="s">
        <v>44</v>
      </c>
      <c r="N7" s="101" t="str">
        <f>_xlfn.IFS(M7="integer","integer",M7="number","number",M7="boolean","boolean",TRUE,"string")</f>
        <v>string</v>
      </c>
      <c r="O7" s="101" t="str">
        <f>_xlfn.IFS(M7="date","date",M7="markdown","markdown",M7="time", "time",M7="uri","uri",M7="uuid","uuid",TRUE,"")</f>
        <v/>
      </c>
      <c r="P7" s="101" t="str">
        <f>_xlfn.IFS(M7="textarea","textarea",TRUE,"")</f>
        <v/>
      </c>
      <c r="Q7" s="96"/>
      <c r="R7" s="96"/>
      <c r="S7" s="97"/>
      <c r="T7" s="97"/>
      <c r="U7" s="97" t="s">
        <v>518</v>
      </c>
      <c r="V7" s="97" t="s">
        <v>519</v>
      </c>
      <c r="W7" s="97"/>
      <c r="X7" s="97"/>
      <c r="Y7" s="97"/>
      <c r="Z7" s="97"/>
      <c r="AA7" s="97"/>
      <c r="AB7" s="97"/>
      <c r="AC7" s="97"/>
    </row>
    <row r="8" spans="1:29">
      <c r="A8" s="131"/>
      <c r="B8" s="131"/>
      <c r="C8" s="75" t="str">
        <f>IF(OR(D8&lt;&gt;"",E8&lt;&gt;"", F8&lt;&gt;"", G8&lt;&gt;""),"ON","OFF")</f>
        <v>ON</v>
      </c>
      <c r="D8" s="98" t="str">
        <f>SUBSTITUTE(LOWER(G8)," ","_")</f>
        <v>x-axis_column_index</v>
      </c>
      <c r="E8" s="96"/>
      <c r="F8" s="99" t="s">
        <v>511</v>
      </c>
      <c r="G8" s="99" t="s">
        <v>512</v>
      </c>
      <c r="H8" s="97"/>
      <c r="I8" s="97"/>
      <c r="J8" s="97"/>
      <c r="K8" s="100"/>
      <c r="L8" s="80" t="s">
        <v>206</v>
      </c>
      <c r="M8" s="78" t="s">
        <v>60</v>
      </c>
      <c r="N8" s="101" t="str">
        <f>_xlfn.IFS(M8="integer","integer",M8="number","number",M8="boolean","boolean",TRUE,"string")</f>
        <v>number</v>
      </c>
      <c r="O8" s="101" t="str">
        <f>_xlfn.IFS(M8="date","date",M8="markdown","markdown",M8="time", "time",M8="uri","uri",M8="uuid","uuid",TRUE,"")</f>
        <v/>
      </c>
      <c r="P8" s="101" t="str">
        <f>_xlfn.IFS(M8="textarea","textarea",TRUE,"")</f>
        <v/>
      </c>
      <c r="Q8" s="96"/>
      <c r="R8" s="96"/>
      <c r="S8" s="97"/>
      <c r="T8" s="97"/>
      <c r="U8" s="97" t="s">
        <v>520</v>
      </c>
      <c r="V8" s="97" t="s">
        <v>521</v>
      </c>
      <c r="W8" s="97"/>
      <c r="X8" s="97"/>
      <c r="Y8" s="97">
        <v>1</v>
      </c>
      <c r="Z8" s="97"/>
      <c r="AA8" s="97"/>
      <c r="AB8" s="97"/>
      <c r="AC8" s="97"/>
    </row>
    <row r="9" spans="1:29">
      <c r="A9" s="131"/>
      <c r="B9" s="131"/>
      <c r="C9" s="75" t="str">
        <f>IF(OR(D9&lt;&gt;"",E9&lt;&gt;"", F9&lt;&gt;"", G9&lt;&gt;""),"ON","OFF")</f>
        <v>ON</v>
      </c>
      <c r="D9" s="98" t="str">
        <f>SUBSTITUTE(LOWER(G9)," ","_")</f>
        <v>y-axis_column_index</v>
      </c>
      <c r="E9" s="96"/>
      <c r="F9" s="99" t="s">
        <v>514</v>
      </c>
      <c r="G9" s="99" t="s">
        <v>513</v>
      </c>
      <c r="H9" s="97"/>
      <c r="I9" s="97"/>
      <c r="J9" s="97"/>
      <c r="K9" s="100"/>
      <c r="L9" s="80" t="s">
        <v>206</v>
      </c>
      <c r="M9" s="78" t="s">
        <v>60</v>
      </c>
      <c r="N9" s="101" t="str">
        <f>_xlfn.IFS(M9="integer","integer",M9="number","number",M9="boolean","boolean",TRUE,"string")</f>
        <v>number</v>
      </c>
      <c r="O9" s="101" t="str">
        <f>_xlfn.IFS(M9="date","date",M9="markdown","markdown",M9="time", "time",M9="uri","uri",M9="uuid","uuid",TRUE,"")</f>
        <v/>
      </c>
      <c r="P9" s="101" t="str">
        <f>_xlfn.IFS(M9="textarea","textarea",TRUE,"")</f>
        <v/>
      </c>
      <c r="Q9" s="96"/>
      <c r="R9" s="96"/>
      <c r="S9" s="97"/>
      <c r="T9" s="97"/>
      <c r="U9" s="97" t="s">
        <v>523</v>
      </c>
      <c r="V9" s="97" t="s">
        <v>522</v>
      </c>
      <c r="W9" s="97"/>
      <c r="X9" s="97"/>
      <c r="Y9" s="97">
        <v>1</v>
      </c>
      <c r="Z9" s="97"/>
      <c r="AA9" s="97"/>
      <c r="AB9" s="97"/>
      <c r="AC9" s="97"/>
    </row>
    <row r="10" spans="1:29">
      <c r="A10" s="131"/>
      <c r="B10" s="131"/>
      <c r="C10" s="75" t="str">
        <f t="shared" ref="C10:C44" si="0">IF(OR(D10&lt;&gt;"",E10&lt;&gt;"", F10&lt;&gt;"", G10&lt;&gt;""),"ON","OFF")</f>
        <v>ON</v>
      </c>
      <c r="D10" s="98" t="str">
        <f t="shared" ref="D10:D33" si="1">SUBSTITUTE(LOWER(G10)," ","_")</f>
        <v>xaxis_label_name</v>
      </c>
      <c r="E10" s="96"/>
      <c r="F10" s="99" t="s">
        <v>483</v>
      </c>
      <c r="G10" s="99" t="s">
        <v>484</v>
      </c>
      <c r="H10" s="102"/>
      <c r="I10" s="97"/>
      <c r="J10" s="97"/>
      <c r="K10" s="100"/>
      <c r="L10" s="80" t="s">
        <v>206</v>
      </c>
      <c r="M10" s="78" t="s">
        <v>44</v>
      </c>
      <c r="N10" s="101" t="str">
        <f t="shared" ref="N10:N33" si="2">_xlfn.IFS(M10="integer","integer",M10="number","number",M10="boolean","boolean",TRUE,"string")</f>
        <v>string</v>
      </c>
      <c r="O10" s="101" t="str">
        <f t="shared" ref="O10:O33" si="3">_xlfn.IFS(M10="date","date",M10="markdown","markdown",M10="time", "time",M10="uri","uri",M10="uuid","uuid",TRUE,"")</f>
        <v/>
      </c>
      <c r="P10" s="101" t="str">
        <f t="shared" ref="P10:P33" si="4">_xlfn.IFS(M10="textarea","textarea",TRUE,"")</f>
        <v/>
      </c>
      <c r="Q10" s="96"/>
      <c r="R10" s="96"/>
      <c r="S10" s="97"/>
      <c r="T10" s="97"/>
      <c r="U10" s="103"/>
      <c r="V10" s="103"/>
      <c r="W10" s="103"/>
      <c r="X10" s="103"/>
      <c r="Y10" s="103"/>
      <c r="Z10" s="103"/>
      <c r="AA10" s="103"/>
      <c r="AB10" s="103"/>
      <c r="AC10" s="103"/>
    </row>
    <row r="11" spans="1:29">
      <c r="A11" s="131"/>
      <c r="B11" s="131"/>
      <c r="C11" s="75" t="str">
        <f t="shared" si="0"/>
        <v>ON</v>
      </c>
      <c r="D11" s="98" t="str">
        <f t="shared" si="1"/>
        <v>yaxis_label_name</v>
      </c>
      <c r="E11" s="96"/>
      <c r="F11" s="99" t="s">
        <v>485</v>
      </c>
      <c r="G11" s="99" t="s">
        <v>486</v>
      </c>
      <c r="H11" s="102"/>
      <c r="I11" s="97"/>
      <c r="J11" s="97"/>
      <c r="K11" s="100"/>
      <c r="L11" s="80" t="s">
        <v>206</v>
      </c>
      <c r="M11" s="78" t="s">
        <v>44</v>
      </c>
      <c r="N11" s="101" t="str">
        <f t="shared" si="2"/>
        <v>string</v>
      </c>
      <c r="O11" s="101" t="str">
        <f t="shared" si="3"/>
        <v/>
      </c>
      <c r="P11" s="101" t="str">
        <f t="shared" si="4"/>
        <v/>
      </c>
      <c r="Q11" s="96"/>
      <c r="R11" s="96"/>
      <c r="S11" s="97"/>
      <c r="T11" s="97"/>
      <c r="U11" s="103"/>
      <c r="V11" s="103"/>
      <c r="W11" s="103"/>
      <c r="X11" s="103"/>
      <c r="Y11" s="103"/>
      <c r="Z11" s="103"/>
      <c r="AA11" s="103"/>
      <c r="AB11" s="103"/>
      <c r="AC11" s="103"/>
    </row>
    <row r="12" spans="1:29">
      <c r="A12" s="131"/>
      <c r="B12" s="131"/>
      <c r="C12" s="75" t="str">
        <f t="shared" si="0"/>
        <v>ON</v>
      </c>
      <c r="D12" s="98" t="str">
        <f t="shared" si="1"/>
        <v>key1</v>
      </c>
      <c r="E12" s="96"/>
      <c r="F12" s="99" t="s">
        <v>464</v>
      </c>
      <c r="G12" s="99" t="s">
        <v>463</v>
      </c>
      <c r="H12" s="102"/>
      <c r="I12" s="97"/>
      <c r="J12" s="97"/>
      <c r="K12" s="100"/>
      <c r="L12" s="80" t="s">
        <v>206</v>
      </c>
      <c r="M12" s="78" t="s">
        <v>44</v>
      </c>
      <c r="N12" s="101" t="str">
        <f t="shared" si="2"/>
        <v>string</v>
      </c>
      <c r="O12" s="101" t="str">
        <f t="shared" si="3"/>
        <v/>
      </c>
      <c r="P12" s="101" t="str">
        <f t="shared" si="4"/>
        <v/>
      </c>
      <c r="Q12" s="96"/>
      <c r="R12" s="96"/>
      <c r="S12" s="97"/>
      <c r="T12" s="97"/>
      <c r="U12" s="103"/>
      <c r="V12" s="103"/>
      <c r="W12" s="103"/>
      <c r="X12" s="103"/>
      <c r="Y12" s="103"/>
      <c r="Z12" s="103"/>
      <c r="AA12" s="103"/>
      <c r="AB12" s="103"/>
      <c r="AC12" s="103"/>
    </row>
    <row r="13" spans="1:29">
      <c r="A13" s="131"/>
      <c r="B13" s="131"/>
      <c r="C13" s="75" t="str">
        <f t="shared" si="0"/>
        <v>ON</v>
      </c>
      <c r="D13" s="98" t="str">
        <f t="shared" ref="D13:D16" si="5">SUBSTITUTE(LOWER(G13)," ","_")</f>
        <v>key2</v>
      </c>
      <c r="E13" s="96"/>
      <c r="F13" s="99" t="s">
        <v>465</v>
      </c>
      <c r="G13" s="99" t="s">
        <v>474</v>
      </c>
      <c r="H13" s="102"/>
      <c r="I13" s="97"/>
      <c r="J13" s="97"/>
      <c r="K13" s="100"/>
      <c r="L13" s="80" t="s">
        <v>206</v>
      </c>
      <c r="M13" s="78" t="s">
        <v>44</v>
      </c>
      <c r="N13" s="101" t="str">
        <f t="shared" ref="N13:N16" si="6">_xlfn.IFS(M13="integer","integer",M13="number","number",M13="boolean","boolean",TRUE,"string")</f>
        <v>string</v>
      </c>
      <c r="O13" s="101" t="str">
        <f t="shared" ref="O13:O16" si="7">_xlfn.IFS(M13="date","date",M13="markdown","markdown",M13="time", "time",M13="uri","uri",M13="uuid","uuid",TRUE,"")</f>
        <v/>
      </c>
      <c r="P13" s="101" t="str">
        <f t="shared" ref="P13:P16" si="8">_xlfn.IFS(M13="textarea","textarea",TRUE,"")</f>
        <v/>
      </c>
      <c r="Q13" s="96"/>
      <c r="R13" s="96"/>
      <c r="S13" s="97"/>
      <c r="T13" s="97"/>
      <c r="U13" s="103"/>
      <c r="V13" s="103"/>
      <c r="W13" s="103"/>
      <c r="X13" s="103"/>
      <c r="Y13" s="103"/>
      <c r="Z13" s="103"/>
      <c r="AA13" s="103"/>
      <c r="AB13" s="103"/>
      <c r="AC13" s="103"/>
    </row>
    <row r="14" spans="1:29">
      <c r="A14" s="131"/>
      <c r="B14" s="131"/>
      <c r="C14" s="75" t="str">
        <f t="shared" si="0"/>
        <v>ON</v>
      </c>
      <c r="D14" s="98" t="str">
        <f t="shared" si="5"/>
        <v>key3</v>
      </c>
      <c r="E14" s="96"/>
      <c r="F14" s="99" t="s">
        <v>466</v>
      </c>
      <c r="G14" s="99" t="s">
        <v>475</v>
      </c>
      <c r="H14" s="102"/>
      <c r="I14" s="97"/>
      <c r="J14" s="97"/>
      <c r="K14" s="100"/>
      <c r="L14" s="80" t="s">
        <v>206</v>
      </c>
      <c r="M14" s="78" t="s">
        <v>44</v>
      </c>
      <c r="N14" s="101" t="str">
        <f t="shared" si="6"/>
        <v>string</v>
      </c>
      <c r="O14" s="101" t="str">
        <f t="shared" si="7"/>
        <v/>
      </c>
      <c r="P14" s="101" t="str">
        <f t="shared" si="8"/>
        <v/>
      </c>
      <c r="Q14" s="96"/>
      <c r="R14" s="96"/>
      <c r="S14" s="97"/>
      <c r="T14" s="97"/>
      <c r="U14" s="103"/>
      <c r="V14" s="103"/>
      <c r="W14" s="103"/>
      <c r="X14" s="103"/>
      <c r="Y14" s="103"/>
      <c r="Z14" s="103"/>
      <c r="AA14" s="103"/>
      <c r="AB14" s="103"/>
      <c r="AC14" s="103"/>
    </row>
    <row r="15" spans="1:29">
      <c r="A15" s="131"/>
      <c r="B15" s="131"/>
      <c r="C15" s="75" t="str">
        <f t="shared" si="0"/>
        <v>ON</v>
      </c>
      <c r="D15" s="98" t="str">
        <f t="shared" si="5"/>
        <v>key4</v>
      </c>
      <c r="E15" s="96"/>
      <c r="F15" s="99" t="s">
        <v>467</v>
      </c>
      <c r="G15" s="99" t="s">
        <v>476</v>
      </c>
      <c r="H15" s="102"/>
      <c r="I15" s="97"/>
      <c r="J15" s="97"/>
      <c r="K15" s="100"/>
      <c r="L15" s="80" t="s">
        <v>206</v>
      </c>
      <c r="M15" s="78" t="s">
        <v>44</v>
      </c>
      <c r="N15" s="101" t="str">
        <f t="shared" si="6"/>
        <v>string</v>
      </c>
      <c r="O15" s="101" t="str">
        <f t="shared" si="7"/>
        <v/>
      </c>
      <c r="P15" s="101" t="str">
        <f t="shared" si="8"/>
        <v/>
      </c>
      <c r="Q15" s="96"/>
      <c r="R15" s="96"/>
      <c r="S15" s="97"/>
      <c r="T15" s="97"/>
      <c r="U15" s="103"/>
      <c r="V15" s="103"/>
      <c r="W15" s="103"/>
      <c r="X15" s="103"/>
      <c r="Y15" s="103"/>
      <c r="Z15" s="103"/>
      <c r="AA15" s="103"/>
      <c r="AB15" s="103"/>
      <c r="AC15" s="103"/>
    </row>
    <row r="16" spans="1:29">
      <c r="A16" s="131"/>
      <c r="B16" s="131"/>
      <c r="C16" s="75" t="str">
        <f t="shared" si="0"/>
        <v>ON</v>
      </c>
      <c r="D16" s="98" t="str">
        <f t="shared" si="5"/>
        <v>key5</v>
      </c>
      <c r="E16" s="96"/>
      <c r="F16" s="99" t="s">
        <v>468</v>
      </c>
      <c r="G16" s="99" t="s">
        <v>477</v>
      </c>
      <c r="H16" s="102"/>
      <c r="I16" s="97"/>
      <c r="J16" s="97"/>
      <c r="K16" s="100"/>
      <c r="L16" s="80" t="s">
        <v>206</v>
      </c>
      <c r="M16" s="78" t="s">
        <v>44</v>
      </c>
      <c r="N16" s="101" t="str">
        <f t="shared" si="6"/>
        <v>string</v>
      </c>
      <c r="O16" s="101" t="str">
        <f t="shared" si="7"/>
        <v/>
      </c>
      <c r="P16" s="101" t="str">
        <f t="shared" si="8"/>
        <v/>
      </c>
      <c r="Q16" s="96"/>
      <c r="R16" s="96"/>
      <c r="S16" s="97"/>
      <c r="T16" s="97"/>
      <c r="U16" s="103"/>
      <c r="V16" s="103"/>
      <c r="W16" s="103"/>
      <c r="X16" s="103"/>
      <c r="Y16" s="103"/>
      <c r="Z16" s="103"/>
      <c r="AA16" s="103"/>
      <c r="AB16" s="103"/>
      <c r="AC16" s="103"/>
    </row>
    <row r="17" spans="1:29">
      <c r="A17" s="131"/>
      <c r="B17" s="131"/>
      <c r="C17" s="75" t="str">
        <f t="shared" si="0"/>
        <v>ON</v>
      </c>
      <c r="D17" s="98" t="str">
        <f t="shared" ref="D17:D28" si="9">SUBSTITUTE(LOWER(G17)," ","_")</f>
        <v>key6</v>
      </c>
      <c r="E17" s="96"/>
      <c r="F17" s="99" t="s">
        <v>469</v>
      </c>
      <c r="G17" s="99" t="s">
        <v>478</v>
      </c>
      <c r="H17" s="102"/>
      <c r="I17" s="97"/>
      <c r="J17" s="97"/>
      <c r="K17" s="100"/>
      <c r="L17" s="80" t="s">
        <v>206</v>
      </c>
      <c r="M17" s="78" t="s">
        <v>44</v>
      </c>
      <c r="N17" s="101" t="str">
        <f t="shared" ref="N17:N28" si="10">_xlfn.IFS(M17="integer","integer",M17="number","number",M17="boolean","boolean",TRUE,"string")</f>
        <v>string</v>
      </c>
      <c r="O17" s="101" t="str">
        <f t="shared" ref="O17:O28" si="11">_xlfn.IFS(M17="date","date",M17="markdown","markdown",M17="time", "time",M17="uri","uri",M17="uuid","uuid",TRUE,"")</f>
        <v/>
      </c>
      <c r="P17" s="101" t="str">
        <f t="shared" ref="P17:P28" si="12">_xlfn.IFS(M17="textarea","textarea",TRUE,"")</f>
        <v/>
      </c>
      <c r="Q17" s="96"/>
      <c r="R17" s="96"/>
      <c r="S17" s="97"/>
      <c r="T17" s="97"/>
      <c r="U17" s="103"/>
      <c r="V17" s="103"/>
      <c r="W17" s="103"/>
      <c r="X17" s="103"/>
      <c r="Y17" s="103"/>
      <c r="Z17" s="103"/>
      <c r="AA17" s="103"/>
      <c r="AB17" s="103"/>
      <c r="AC17" s="103"/>
    </row>
    <row r="18" spans="1:29">
      <c r="A18" s="131"/>
      <c r="B18" s="131"/>
      <c r="C18" s="75" t="str">
        <f t="shared" si="0"/>
        <v>ON</v>
      </c>
      <c r="D18" s="98" t="str">
        <f t="shared" si="9"/>
        <v>key7</v>
      </c>
      <c r="E18" s="96"/>
      <c r="F18" s="99" t="s">
        <v>470</v>
      </c>
      <c r="G18" s="99" t="s">
        <v>479</v>
      </c>
      <c r="H18" s="102"/>
      <c r="I18" s="97"/>
      <c r="J18" s="97"/>
      <c r="K18" s="100"/>
      <c r="L18" s="80" t="s">
        <v>206</v>
      </c>
      <c r="M18" s="78" t="s">
        <v>44</v>
      </c>
      <c r="N18" s="101" t="str">
        <f t="shared" si="10"/>
        <v>string</v>
      </c>
      <c r="O18" s="101" t="str">
        <f t="shared" si="11"/>
        <v/>
      </c>
      <c r="P18" s="101" t="str">
        <f t="shared" si="12"/>
        <v/>
      </c>
      <c r="Q18" s="96"/>
      <c r="R18" s="96"/>
      <c r="S18" s="97"/>
      <c r="T18" s="97"/>
      <c r="U18" s="103"/>
      <c r="V18" s="103"/>
      <c r="W18" s="103"/>
      <c r="X18" s="103"/>
      <c r="Y18" s="103"/>
      <c r="Z18" s="103"/>
      <c r="AA18" s="103"/>
      <c r="AB18" s="103"/>
      <c r="AC18" s="103"/>
    </row>
    <row r="19" spans="1:29">
      <c r="A19" s="131"/>
      <c r="B19" s="131"/>
      <c r="C19" s="75" t="str">
        <f t="shared" si="0"/>
        <v>ON</v>
      </c>
      <c r="D19" s="98" t="str">
        <f t="shared" si="9"/>
        <v>key8</v>
      </c>
      <c r="E19" s="96"/>
      <c r="F19" s="99" t="s">
        <v>471</v>
      </c>
      <c r="G19" s="99" t="s">
        <v>480</v>
      </c>
      <c r="H19" s="102"/>
      <c r="I19" s="97"/>
      <c r="J19" s="97"/>
      <c r="K19" s="100"/>
      <c r="L19" s="80" t="s">
        <v>206</v>
      </c>
      <c r="M19" s="78" t="s">
        <v>44</v>
      </c>
      <c r="N19" s="101" t="str">
        <f t="shared" si="10"/>
        <v>string</v>
      </c>
      <c r="O19" s="101" t="str">
        <f t="shared" si="11"/>
        <v/>
      </c>
      <c r="P19" s="101" t="str">
        <f t="shared" si="12"/>
        <v/>
      </c>
      <c r="Q19" s="96"/>
      <c r="R19" s="96"/>
      <c r="S19" s="97"/>
      <c r="T19" s="97"/>
      <c r="U19" s="103"/>
      <c r="V19" s="103"/>
      <c r="W19" s="103"/>
      <c r="X19" s="103"/>
      <c r="Y19" s="103"/>
      <c r="Z19" s="103"/>
      <c r="AA19" s="103"/>
      <c r="AB19" s="103"/>
      <c r="AC19" s="103"/>
    </row>
    <row r="20" spans="1:29">
      <c r="A20" s="131"/>
      <c r="B20" s="131"/>
      <c r="C20" s="75" t="str">
        <f t="shared" si="0"/>
        <v>ON</v>
      </c>
      <c r="D20" s="98" t="str">
        <f t="shared" si="9"/>
        <v>key9</v>
      </c>
      <c r="E20" s="96"/>
      <c r="F20" s="99" t="s">
        <v>472</v>
      </c>
      <c r="G20" s="99" t="s">
        <v>481</v>
      </c>
      <c r="H20" s="102"/>
      <c r="I20" s="97"/>
      <c r="J20" s="97"/>
      <c r="K20" s="100"/>
      <c r="L20" s="80" t="s">
        <v>206</v>
      </c>
      <c r="M20" s="78" t="s">
        <v>44</v>
      </c>
      <c r="N20" s="101" t="str">
        <f t="shared" si="10"/>
        <v>string</v>
      </c>
      <c r="O20" s="101" t="str">
        <f t="shared" si="11"/>
        <v/>
      </c>
      <c r="P20" s="101" t="str">
        <f t="shared" si="12"/>
        <v/>
      </c>
      <c r="Q20" s="96"/>
      <c r="R20" s="96"/>
      <c r="S20" s="97"/>
      <c r="T20" s="97"/>
      <c r="U20" s="103"/>
      <c r="V20" s="103"/>
      <c r="W20" s="103"/>
      <c r="X20" s="103"/>
      <c r="Y20" s="103"/>
      <c r="Z20" s="103"/>
      <c r="AA20" s="103"/>
      <c r="AB20" s="103"/>
      <c r="AC20" s="103"/>
    </row>
    <row r="21" spans="1:29">
      <c r="A21" s="131"/>
      <c r="B21" s="131"/>
      <c r="C21" s="75" t="str">
        <f t="shared" si="0"/>
        <v>ON</v>
      </c>
      <c r="D21" s="98" t="str">
        <f t="shared" si="9"/>
        <v>key10</v>
      </c>
      <c r="E21" s="96"/>
      <c r="F21" s="99" t="s">
        <v>473</v>
      </c>
      <c r="G21" s="99" t="s">
        <v>482</v>
      </c>
      <c r="H21" s="102"/>
      <c r="I21" s="97"/>
      <c r="J21" s="97"/>
      <c r="K21" s="100"/>
      <c r="L21" s="80" t="s">
        <v>206</v>
      </c>
      <c r="M21" s="78" t="s">
        <v>44</v>
      </c>
      <c r="N21" s="101" t="str">
        <f t="shared" si="10"/>
        <v>string</v>
      </c>
      <c r="O21" s="101" t="str">
        <f t="shared" si="11"/>
        <v/>
      </c>
      <c r="P21" s="101" t="str">
        <f t="shared" si="12"/>
        <v/>
      </c>
      <c r="Q21" s="96"/>
      <c r="R21" s="96"/>
      <c r="S21" s="97"/>
      <c r="T21" s="97"/>
      <c r="U21" s="103"/>
      <c r="V21" s="103"/>
      <c r="W21" s="103"/>
      <c r="X21" s="103"/>
      <c r="Y21" s="103"/>
      <c r="Z21" s="103"/>
      <c r="AA21" s="103"/>
      <c r="AB21" s="103"/>
      <c r="AC21" s="103"/>
    </row>
    <row r="22" spans="1:29">
      <c r="A22" s="131"/>
      <c r="B22" s="131"/>
      <c r="C22" s="75" t="str">
        <f t="shared" si="0"/>
        <v>OFF</v>
      </c>
      <c r="D22" s="98" t="str">
        <f t="shared" si="9"/>
        <v/>
      </c>
      <c r="E22" s="96"/>
      <c r="F22" s="99"/>
      <c r="G22" s="99"/>
      <c r="H22" s="102"/>
      <c r="I22" s="97"/>
      <c r="J22" s="97"/>
      <c r="K22" s="100"/>
      <c r="L22" s="80" t="s">
        <v>206</v>
      </c>
      <c r="M22" s="78" t="s">
        <v>44</v>
      </c>
      <c r="N22" s="101" t="str">
        <f t="shared" si="10"/>
        <v>string</v>
      </c>
      <c r="O22" s="101" t="str">
        <f t="shared" si="11"/>
        <v/>
      </c>
      <c r="P22" s="101" t="str">
        <f t="shared" si="12"/>
        <v/>
      </c>
      <c r="Q22" s="96"/>
      <c r="R22" s="96"/>
      <c r="S22" s="97"/>
      <c r="T22" s="97"/>
      <c r="U22" s="103"/>
      <c r="V22" s="103"/>
      <c r="W22" s="103"/>
      <c r="X22" s="103"/>
      <c r="Y22" s="103"/>
      <c r="Z22" s="103"/>
      <c r="AA22" s="103"/>
      <c r="AB22" s="103"/>
      <c r="AC22" s="103"/>
    </row>
    <row r="23" spans="1:29">
      <c r="A23" s="131"/>
      <c r="B23" s="131"/>
      <c r="C23" s="75" t="str">
        <f t="shared" si="0"/>
        <v>OFF</v>
      </c>
      <c r="D23" s="98" t="str">
        <f t="shared" si="9"/>
        <v/>
      </c>
      <c r="E23" s="96"/>
      <c r="F23" s="99"/>
      <c r="G23" s="99"/>
      <c r="H23" s="102"/>
      <c r="I23" s="97"/>
      <c r="J23" s="97"/>
      <c r="K23" s="100"/>
      <c r="L23" s="80" t="s">
        <v>206</v>
      </c>
      <c r="M23" s="78" t="s">
        <v>44</v>
      </c>
      <c r="N23" s="101" t="str">
        <f t="shared" si="10"/>
        <v>string</v>
      </c>
      <c r="O23" s="101" t="str">
        <f t="shared" si="11"/>
        <v/>
      </c>
      <c r="P23" s="101" t="str">
        <f t="shared" si="12"/>
        <v/>
      </c>
      <c r="Q23" s="96"/>
      <c r="R23" s="96"/>
      <c r="S23" s="97"/>
      <c r="T23" s="97"/>
      <c r="U23" s="103"/>
      <c r="V23" s="103"/>
      <c r="W23" s="103"/>
      <c r="X23" s="103"/>
      <c r="Y23" s="103"/>
      <c r="Z23" s="103"/>
      <c r="AA23" s="103"/>
      <c r="AB23" s="103"/>
      <c r="AC23" s="103"/>
    </row>
    <row r="24" spans="1:29">
      <c r="A24" s="131"/>
      <c r="B24" s="131"/>
      <c r="C24" s="75" t="str">
        <f t="shared" si="0"/>
        <v>OFF</v>
      </c>
      <c r="D24" s="98" t="str">
        <f t="shared" si="9"/>
        <v/>
      </c>
      <c r="E24" s="96"/>
      <c r="F24" s="99"/>
      <c r="G24" s="99"/>
      <c r="H24" s="102"/>
      <c r="I24" s="97"/>
      <c r="J24" s="97"/>
      <c r="K24" s="100"/>
      <c r="L24" s="80" t="s">
        <v>206</v>
      </c>
      <c r="M24" s="78" t="s">
        <v>44</v>
      </c>
      <c r="N24" s="101" t="str">
        <f t="shared" si="10"/>
        <v>string</v>
      </c>
      <c r="O24" s="101" t="str">
        <f t="shared" si="11"/>
        <v/>
      </c>
      <c r="P24" s="101" t="str">
        <f t="shared" si="12"/>
        <v/>
      </c>
      <c r="Q24" s="96"/>
      <c r="R24" s="96"/>
      <c r="S24" s="97"/>
      <c r="T24" s="97"/>
      <c r="U24" s="103"/>
      <c r="V24" s="103"/>
      <c r="W24" s="103"/>
      <c r="X24" s="103"/>
      <c r="Y24" s="103"/>
      <c r="Z24" s="103"/>
      <c r="AA24" s="103"/>
      <c r="AB24" s="103"/>
      <c r="AC24" s="103"/>
    </row>
    <row r="25" spans="1:29">
      <c r="A25" s="131"/>
      <c r="B25" s="131"/>
      <c r="C25" s="75" t="str">
        <f t="shared" si="0"/>
        <v>OFF</v>
      </c>
      <c r="D25" s="98" t="str">
        <f t="shared" si="9"/>
        <v/>
      </c>
      <c r="E25" s="96"/>
      <c r="F25" s="99"/>
      <c r="G25" s="99"/>
      <c r="H25" s="102"/>
      <c r="I25" s="97"/>
      <c r="J25" s="97"/>
      <c r="K25" s="100"/>
      <c r="L25" s="80" t="s">
        <v>206</v>
      </c>
      <c r="M25" s="78" t="s">
        <v>44</v>
      </c>
      <c r="N25" s="101" t="str">
        <f t="shared" si="10"/>
        <v>string</v>
      </c>
      <c r="O25" s="101" t="str">
        <f t="shared" si="11"/>
        <v/>
      </c>
      <c r="P25" s="101" t="str">
        <f t="shared" si="12"/>
        <v/>
      </c>
      <c r="Q25" s="96"/>
      <c r="R25" s="96"/>
      <c r="S25" s="97"/>
      <c r="T25" s="97"/>
      <c r="U25" s="103"/>
      <c r="V25" s="103"/>
      <c r="W25" s="103"/>
      <c r="X25" s="103"/>
      <c r="Y25" s="103"/>
      <c r="Z25" s="103"/>
      <c r="AA25" s="103"/>
      <c r="AB25" s="103"/>
      <c r="AC25" s="103"/>
    </row>
    <row r="26" spans="1:29">
      <c r="A26" s="131"/>
      <c r="B26" s="131"/>
      <c r="C26" s="75" t="str">
        <f t="shared" si="0"/>
        <v>OFF</v>
      </c>
      <c r="D26" s="98" t="str">
        <f t="shared" si="9"/>
        <v/>
      </c>
      <c r="E26" s="96"/>
      <c r="F26" s="99"/>
      <c r="G26" s="99"/>
      <c r="H26" s="102"/>
      <c r="I26" s="97"/>
      <c r="J26" s="97"/>
      <c r="K26" s="100"/>
      <c r="L26" s="80" t="s">
        <v>206</v>
      </c>
      <c r="M26" s="78" t="s">
        <v>44</v>
      </c>
      <c r="N26" s="101" t="str">
        <f t="shared" si="10"/>
        <v>string</v>
      </c>
      <c r="O26" s="101" t="str">
        <f t="shared" si="11"/>
        <v/>
      </c>
      <c r="P26" s="101" t="str">
        <f t="shared" si="12"/>
        <v/>
      </c>
      <c r="Q26" s="96"/>
      <c r="R26" s="96"/>
      <c r="S26" s="97"/>
      <c r="T26" s="97"/>
      <c r="U26" s="103"/>
      <c r="V26" s="103"/>
      <c r="W26" s="103"/>
      <c r="X26" s="103"/>
      <c r="Y26" s="103"/>
      <c r="Z26" s="103"/>
      <c r="AA26" s="103"/>
      <c r="AB26" s="103"/>
      <c r="AC26" s="103"/>
    </row>
    <row r="27" spans="1:29">
      <c r="A27" s="131"/>
      <c r="B27" s="131"/>
      <c r="C27" s="75" t="str">
        <f t="shared" si="0"/>
        <v>OFF</v>
      </c>
      <c r="D27" s="98" t="str">
        <f t="shared" si="9"/>
        <v/>
      </c>
      <c r="E27" s="96"/>
      <c r="F27" s="99"/>
      <c r="G27" s="99"/>
      <c r="H27" s="102"/>
      <c r="I27" s="97"/>
      <c r="J27" s="97"/>
      <c r="K27" s="100"/>
      <c r="L27" s="80" t="s">
        <v>206</v>
      </c>
      <c r="M27" s="78" t="s">
        <v>44</v>
      </c>
      <c r="N27" s="101" t="str">
        <f t="shared" si="10"/>
        <v>string</v>
      </c>
      <c r="O27" s="101" t="str">
        <f t="shared" si="11"/>
        <v/>
      </c>
      <c r="P27" s="101" t="str">
        <f t="shared" si="12"/>
        <v/>
      </c>
      <c r="Q27" s="96"/>
      <c r="R27" s="96"/>
      <c r="S27" s="97"/>
      <c r="T27" s="97"/>
      <c r="U27" s="103"/>
      <c r="V27" s="103"/>
      <c r="W27" s="103"/>
      <c r="X27" s="103"/>
      <c r="Y27" s="103"/>
      <c r="Z27" s="103"/>
      <c r="AA27" s="103"/>
      <c r="AB27" s="103"/>
      <c r="AC27" s="103"/>
    </row>
    <row r="28" spans="1:29">
      <c r="A28" s="131"/>
      <c r="B28" s="131"/>
      <c r="C28" s="75" t="str">
        <f t="shared" si="0"/>
        <v>OFF</v>
      </c>
      <c r="D28" s="98" t="str">
        <f t="shared" si="9"/>
        <v/>
      </c>
      <c r="E28" s="96"/>
      <c r="F28" s="99"/>
      <c r="G28" s="99"/>
      <c r="H28" s="102"/>
      <c r="I28" s="97"/>
      <c r="J28" s="97"/>
      <c r="K28" s="100"/>
      <c r="L28" s="80" t="s">
        <v>206</v>
      </c>
      <c r="M28" s="78" t="s">
        <v>44</v>
      </c>
      <c r="N28" s="101" t="str">
        <f t="shared" si="10"/>
        <v>string</v>
      </c>
      <c r="O28" s="101" t="str">
        <f t="shared" si="11"/>
        <v/>
      </c>
      <c r="P28" s="101" t="str">
        <f t="shared" si="12"/>
        <v/>
      </c>
      <c r="Q28" s="96"/>
      <c r="R28" s="96"/>
      <c r="S28" s="97"/>
      <c r="T28" s="97"/>
      <c r="U28" s="103"/>
      <c r="V28" s="103"/>
      <c r="W28" s="103"/>
      <c r="X28" s="103"/>
      <c r="Y28" s="103"/>
      <c r="Z28" s="103"/>
      <c r="AA28" s="103"/>
      <c r="AB28" s="103"/>
      <c r="AC28" s="103"/>
    </row>
    <row r="29" spans="1:29">
      <c r="A29" s="131"/>
      <c r="B29" s="131"/>
      <c r="C29" s="75" t="str">
        <f t="shared" si="0"/>
        <v>OFF</v>
      </c>
      <c r="D29" s="98" t="str">
        <f t="shared" ref="D29:D31" si="13">SUBSTITUTE(LOWER(G29)," ","_")</f>
        <v/>
      </c>
      <c r="E29" s="96"/>
      <c r="F29" s="99"/>
      <c r="G29" s="99"/>
      <c r="H29" s="102"/>
      <c r="I29" s="97"/>
      <c r="J29" s="97"/>
      <c r="K29" s="100"/>
      <c r="L29" s="80" t="s">
        <v>206</v>
      </c>
      <c r="M29" s="78" t="s">
        <v>44</v>
      </c>
      <c r="N29" s="101" t="str">
        <f t="shared" ref="N29:N31" si="14">_xlfn.IFS(M29="integer","integer",M29="number","number",M29="boolean","boolean",TRUE,"string")</f>
        <v>string</v>
      </c>
      <c r="O29" s="101" t="str">
        <f t="shared" ref="O29:O31" si="15">_xlfn.IFS(M29="date","date",M29="markdown","markdown",M29="time", "time",M29="uri","uri",M29="uuid","uuid",TRUE,"")</f>
        <v/>
      </c>
      <c r="P29" s="101" t="str">
        <f t="shared" ref="P29:P31" si="16">_xlfn.IFS(M29="textarea","textarea",TRUE,"")</f>
        <v/>
      </c>
      <c r="Q29" s="96"/>
      <c r="R29" s="96"/>
      <c r="S29" s="97"/>
      <c r="T29" s="97"/>
      <c r="U29" s="103"/>
      <c r="V29" s="103"/>
      <c r="W29" s="103"/>
      <c r="X29" s="103"/>
      <c r="Y29" s="103"/>
      <c r="Z29" s="103"/>
      <c r="AA29" s="103"/>
      <c r="AB29" s="103"/>
      <c r="AC29" s="103"/>
    </row>
    <row r="30" spans="1:29">
      <c r="A30" s="131"/>
      <c r="B30" s="131"/>
      <c r="C30" s="75" t="str">
        <f t="shared" si="0"/>
        <v>OFF</v>
      </c>
      <c r="D30" s="98" t="str">
        <f t="shared" si="13"/>
        <v/>
      </c>
      <c r="E30" s="96"/>
      <c r="F30" s="104"/>
      <c r="G30" s="104"/>
      <c r="H30" s="102"/>
      <c r="I30" s="97"/>
      <c r="J30" s="97"/>
      <c r="K30" s="100"/>
      <c r="L30" s="80" t="s">
        <v>206</v>
      </c>
      <c r="M30" s="78" t="s">
        <v>44</v>
      </c>
      <c r="N30" s="101" t="str">
        <f t="shared" si="14"/>
        <v>string</v>
      </c>
      <c r="O30" s="101" t="str">
        <f t="shared" si="15"/>
        <v/>
      </c>
      <c r="P30" s="101" t="str">
        <f t="shared" si="16"/>
        <v/>
      </c>
      <c r="Q30" s="96"/>
      <c r="R30" s="96"/>
      <c r="S30" s="97"/>
      <c r="T30" s="97"/>
      <c r="U30" s="103"/>
      <c r="V30" s="103"/>
      <c r="W30" s="103"/>
      <c r="X30" s="103"/>
      <c r="Y30" s="103"/>
      <c r="Z30" s="103"/>
      <c r="AA30" s="103"/>
      <c r="AB30" s="103"/>
      <c r="AC30" s="103"/>
    </row>
    <row r="31" spans="1:29">
      <c r="A31" s="131"/>
      <c r="B31" s="131"/>
      <c r="C31" s="75" t="str">
        <f t="shared" si="0"/>
        <v>OFF</v>
      </c>
      <c r="D31" s="98" t="str">
        <f t="shared" si="13"/>
        <v/>
      </c>
      <c r="E31" s="96"/>
      <c r="F31" s="104"/>
      <c r="G31" s="104"/>
      <c r="H31" s="102"/>
      <c r="I31" s="97"/>
      <c r="J31" s="97"/>
      <c r="K31" s="100"/>
      <c r="L31" s="80" t="s">
        <v>206</v>
      </c>
      <c r="M31" s="78" t="s">
        <v>44</v>
      </c>
      <c r="N31" s="101" t="str">
        <f t="shared" si="14"/>
        <v>string</v>
      </c>
      <c r="O31" s="101" t="str">
        <f t="shared" si="15"/>
        <v/>
      </c>
      <c r="P31" s="101" t="str">
        <f t="shared" si="16"/>
        <v/>
      </c>
      <c r="Q31" s="96"/>
      <c r="R31" s="96"/>
      <c r="S31" s="97"/>
      <c r="T31" s="97"/>
      <c r="U31" s="103"/>
      <c r="V31" s="103"/>
      <c r="W31" s="103"/>
      <c r="X31" s="103"/>
      <c r="Y31" s="103"/>
      <c r="Z31" s="103"/>
      <c r="AA31" s="103"/>
      <c r="AB31" s="103"/>
      <c r="AC31" s="103"/>
    </row>
    <row r="32" spans="1:29">
      <c r="A32" s="131"/>
      <c r="B32" s="131"/>
      <c r="C32" s="75" t="str">
        <f t="shared" si="0"/>
        <v>OFF</v>
      </c>
      <c r="D32" s="98" t="str">
        <f t="shared" ref="D32" si="17">SUBSTITUTE(LOWER(G32)," ","_")</f>
        <v/>
      </c>
      <c r="E32" s="96"/>
      <c r="F32" s="104"/>
      <c r="G32" s="104"/>
      <c r="H32" s="102"/>
      <c r="I32" s="97"/>
      <c r="J32" s="97"/>
      <c r="K32" s="100"/>
      <c r="L32" s="80" t="s">
        <v>206</v>
      </c>
      <c r="M32" s="78" t="s">
        <v>44</v>
      </c>
      <c r="N32" s="101" t="str">
        <f t="shared" ref="N32" si="18">_xlfn.IFS(M32="integer","integer",M32="number","number",M32="boolean","boolean",TRUE,"string")</f>
        <v>string</v>
      </c>
      <c r="O32" s="101" t="str">
        <f t="shared" ref="O32" si="19">_xlfn.IFS(M32="date","date",M32="markdown","markdown",M32="time", "time",M32="uri","uri",M32="uuid","uuid",TRUE,"")</f>
        <v/>
      </c>
      <c r="P32" s="101" t="str">
        <f t="shared" ref="P32" si="20">_xlfn.IFS(M32="textarea","textarea",TRUE,"")</f>
        <v/>
      </c>
      <c r="Q32" s="96"/>
      <c r="R32" s="96"/>
      <c r="S32" s="97"/>
      <c r="T32" s="97"/>
      <c r="U32" s="103"/>
      <c r="V32" s="103"/>
      <c r="W32" s="103"/>
      <c r="X32" s="103"/>
      <c r="Y32" s="103"/>
      <c r="Z32" s="103"/>
      <c r="AA32" s="103"/>
      <c r="AB32" s="103"/>
      <c r="AC32" s="103"/>
    </row>
    <row r="33" spans="1:29">
      <c r="A33" s="132"/>
      <c r="B33" s="132"/>
      <c r="C33" s="75" t="str">
        <f t="shared" si="0"/>
        <v>OFF</v>
      </c>
      <c r="D33" s="98" t="str">
        <f t="shared" si="1"/>
        <v/>
      </c>
      <c r="E33" s="96"/>
      <c r="F33" s="104"/>
      <c r="G33" s="104"/>
      <c r="H33" s="102"/>
      <c r="I33" s="97"/>
      <c r="J33" s="97"/>
      <c r="K33" s="100"/>
      <c r="L33" s="80" t="s">
        <v>206</v>
      </c>
      <c r="M33" s="78" t="s">
        <v>44</v>
      </c>
      <c r="N33" s="101" t="str">
        <f t="shared" si="2"/>
        <v>string</v>
      </c>
      <c r="O33" s="101" t="str">
        <f t="shared" si="3"/>
        <v/>
      </c>
      <c r="P33" s="101" t="str">
        <f t="shared" si="4"/>
        <v/>
      </c>
      <c r="Q33" s="96"/>
      <c r="R33" s="96"/>
      <c r="S33" s="97"/>
      <c r="T33" s="97"/>
      <c r="U33" s="103"/>
      <c r="V33" s="103"/>
      <c r="W33" s="103"/>
      <c r="X33" s="103"/>
      <c r="Y33" s="103"/>
      <c r="Z33" s="103"/>
      <c r="AA33" s="103"/>
      <c r="AB33" s="103"/>
      <c r="AC33" s="103"/>
    </row>
    <row r="34" spans="1:29">
      <c r="A34" s="130" t="s">
        <v>256</v>
      </c>
      <c r="B34" s="133" t="s">
        <v>257</v>
      </c>
      <c r="C34" s="75" t="s">
        <v>272</v>
      </c>
      <c r="D34" s="108" t="s">
        <v>258</v>
      </c>
      <c r="E34" s="96"/>
      <c r="F34" s="108" t="s">
        <v>78</v>
      </c>
      <c r="G34" s="108" t="s">
        <v>79</v>
      </c>
      <c r="H34" s="97"/>
      <c r="I34" s="97"/>
      <c r="J34" s="96"/>
      <c r="K34" s="100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</row>
    <row r="35" spans="1:29">
      <c r="A35" s="131"/>
      <c r="B35" s="133"/>
      <c r="C35" s="75" t="str">
        <f t="shared" si="0"/>
        <v>ON</v>
      </c>
      <c r="D35" s="108" t="s">
        <v>259</v>
      </c>
      <c r="E35" s="96"/>
      <c r="F35" s="108" t="s">
        <v>80</v>
      </c>
      <c r="G35" s="108" t="s">
        <v>81</v>
      </c>
      <c r="H35" s="97"/>
      <c r="I35" s="97"/>
      <c r="J35" s="96"/>
      <c r="K35" s="105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</row>
    <row r="36" spans="1:29">
      <c r="A36" s="131"/>
      <c r="B36" s="133"/>
      <c r="C36" s="75" t="str">
        <f t="shared" si="0"/>
        <v>ON</v>
      </c>
      <c r="D36" s="108" t="s">
        <v>260</v>
      </c>
      <c r="E36" s="96"/>
      <c r="F36" s="108" t="s">
        <v>82</v>
      </c>
      <c r="G36" s="108" t="s">
        <v>83</v>
      </c>
      <c r="H36" s="97"/>
      <c r="I36" s="97"/>
      <c r="J36" s="96"/>
      <c r="K36" s="105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>
      <c r="A37" s="131"/>
      <c r="B37" s="133"/>
      <c r="C37" s="75" t="str">
        <f t="shared" si="0"/>
        <v>ON</v>
      </c>
      <c r="D37" s="108" t="s">
        <v>261</v>
      </c>
      <c r="E37" s="96"/>
      <c r="F37" s="108" t="s">
        <v>84</v>
      </c>
      <c r="G37" s="108" t="s">
        <v>85</v>
      </c>
      <c r="H37" s="97"/>
      <c r="I37" s="97"/>
      <c r="J37" s="96"/>
      <c r="K37" s="105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>
      <c r="A38" s="131"/>
      <c r="B38" s="133"/>
      <c r="C38" s="75" t="str">
        <f t="shared" si="0"/>
        <v>ON</v>
      </c>
      <c r="D38" s="108" t="s">
        <v>262</v>
      </c>
      <c r="E38" s="96"/>
      <c r="F38" s="108" t="s">
        <v>86</v>
      </c>
      <c r="G38" s="108" t="s">
        <v>87</v>
      </c>
      <c r="H38" s="97"/>
      <c r="I38" s="97"/>
      <c r="J38" s="96"/>
      <c r="K38" s="105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>
      <c r="A39" s="131"/>
      <c r="B39" s="133"/>
      <c r="C39" s="75" t="str">
        <f t="shared" si="0"/>
        <v>ON</v>
      </c>
      <c r="D39" s="108" t="s">
        <v>263</v>
      </c>
      <c r="E39" s="96"/>
      <c r="F39" s="108" t="s">
        <v>88</v>
      </c>
      <c r="G39" s="108" t="s">
        <v>89</v>
      </c>
      <c r="H39" s="97"/>
      <c r="I39" s="97"/>
      <c r="J39" s="96"/>
      <c r="K39" s="105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</row>
    <row r="40" spans="1:29">
      <c r="A40" s="132"/>
      <c r="B40" s="133"/>
      <c r="C40" s="75" t="str">
        <f t="shared" si="0"/>
        <v>ON</v>
      </c>
      <c r="D40" s="108" t="s">
        <v>264</v>
      </c>
      <c r="E40" s="96"/>
      <c r="F40" s="108" t="s">
        <v>90</v>
      </c>
      <c r="G40" s="108" t="s">
        <v>91</v>
      </c>
      <c r="H40" s="97"/>
      <c r="I40" s="97"/>
      <c r="J40" s="96"/>
      <c r="K40" s="105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</row>
    <row r="41" spans="1:29">
      <c r="A41" s="130" t="s">
        <v>265</v>
      </c>
      <c r="B41" s="133" t="s">
        <v>266</v>
      </c>
      <c r="C41" s="75" t="str">
        <f t="shared" si="0"/>
        <v>OFF</v>
      </c>
      <c r="D41" s="98" t="str">
        <f>IFERROR(INDEX([5]sample.general_sample_term!A:H,MATCH($E41,[5]sample.general_sample_term!C:C,FALSE),2),"")</f>
        <v/>
      </c>
      <c r="E41" s="89"/>
      <c r="F41" s="98" t="str">
        <f>IFERROR(INDEX([5]sample.general_sample_term!A:H,MATCH($E41,[5]sample.general_sample_term!C:C,FALSE),3),"")</f>
        <v/>
      </c>
      <c r="G41" s="98" t="str">
        <f>IFERROR(INDEX([5]sample.general_sample_term!A:H,MATCH($E41,[5]sample.general_sample_term!C:C,FALSE),4),"")</f>
        <v/>
      </c>
      <c r="H41" s="97"/>
      <c r="I41" s="97"/>
      <c r="J41" s="96"/>
      <c r="K41" s="105"/>
      <c r="L41" s="96"/>
      <c r="M41" s="96"/>
      <c r="N41" s="96"/>
      <c r="O41" s="96"/>
      <c r="P41" s="96"/>
      <c r="Q41" s="96"/>
      <c r="R41" s="96"/>
      <c r="S41" s="96"/>
      <c r="T41" s="96"/>
      <c r="U41" s="98" t="str">
        <f>IFERROR(INDEX([5]sample.general_sample_term!A:H,MATCH($E41,[5]sample.general_sample_term!C:C,FALSE),5),"")</f>
        <v/>
      </c>
      <c r="V41" s="98" t="str">
        <f>IFERROR(INDEX([5]sample.general_sample_term!A:H,MATCH($E41,[5]sample.general_sample_term!C:C,FALSE),6),"")</f>
        <v/>
      </c>
      <c r="W41" s="96"/>
      <c r="X41" s="96"/>
      <c r="Y41" s="96"/>
      <c r="Z41" s="96"/>
      <c r="AA41" s="96"/>
      <c r="AB41" s="96"/>
      <c r="AC41" s="96"/>
    </row>
    <row r="42" spans="1:29">
      <c r="A42" s="131"/>
      <c r="B42" s="133"/>
      <c r="C42" s="75" t="str">
        <f t="shared" si="0"/>
        <v>OFF</v>
      </c>
      <c r="D42" s="98" t="str">
        <f>IFERROR(INDEX([5]sample.general_sample_term!A:H,MATCH($E42,[5]sample.general_sample_term!C:C,FALSE),2),"")</f>
        <v/>
      </c>
      <c r="E42" s="89"/>
      <c r="F42" s="98" t="str">
        <f>IFERROR(INDEX([5]sample.general_sample_term!A:H,MATCH($E42,[5]sample.general_sample_term!C:C,FALSE),3),"")</f>
        <v/>
      </c>
      <c r="G42" s="98" t="str">
        <f>IFERROR(INDEX([5]sample.general_sample_term!A:H,MATCH($E42,[5]sample.general_sample_term!C:C,FALSE),4),"")</f>
        <v/>
      </c>
      <c r="H42" s="97"/>
      <c r="I42" s="97"/>
      <c r="J42" s="96"/>
      <c r="K42" s="105"/>
      <c r="L42" s="96"/>
      <c r="M42" s="96"/>
      <c r="N42" s="96"/>
      <c r="O42" s="96"/>
      <c r="P42" s="96"/>
      <c r="Q42" s="96"/>
      <c r="R42" s="96"/>
      <c r="S42" s="96"/>
      <c r="T42" s="96"/>
      <c r="U42" s="98" t="str">
        <f>IFERROR(INDEX([5]sample.general_sample_term!A:H,MATCH($E42,[5]sample.general_sample_term!C:C,FALSE),5),"")</f>
        <v/>
      </c>
      <c r="V42" s="98" t="str">
        <f>IFERROR(INDEX([5]sample.general_sample_term!A:H,MATCH($E42,[5]sample.general_sample_term!C:C,FALSE),6),"")</f>
        <v/>
      </c>
      <c r="W42" s="96"/>
      <c r="X42" s="96"/>
      <c r="Y42" s="96"/>
      <c r="Z42" s="96"/>
      <c r="AA42" s="96"/>
      <c r="AB42" s="96"/>
      <c r="AC42" s="96"/>
    </row>
    <row r="43" spans="1:29">
      <c r="A43" s="131"/>
      <c r="B43" s="133"/>
      <c r="C43" s="75" t="str">
        <f t="shared" si="0"/>
        <v>OFF</v>
      </c>
      <c r="D43" s="98" t="str">
        <f>IFERROR(INDEX([5]sample.general_sample_term!A:H,MATCH($E43,[5]sample.general_sample_term!C:C,FALSE),2),"")</f>
        <v/>
      </c>
      <c r="E43" s="89"/>
      <c r="F43" s="98" t="str">
        <f>IFERROR(INDEX([5]sample.general_sample_term!A:H,MATCH($E43,[5]sample.general_sample_term!C:C,FALSE),3),"")</f>
        <v/>
      </c>
      <c r="G43" s="98" t="str">
        <f>IFERROR(INDEX([5]sample.general_sample_term!A:H,MATCH($E43,[5]sample.general_sample_term!C:C,FALSE),4),"")</f>
        <v/>
      </c>
      <c r="H43" s="97"/>
      <c r="I43" s="97"/>
      <c r="J43" s="96"/>
      <c r="K43" s="105"/>
      <c r="L43" s="96"/>
      <c r="M43" s="96"/>
      <c r="N43" s="96"/>
      <c r="O43" s="96"/>
      <c r="P43" s="96"/>
      <c r="Q43" s="96"/>
      <c r="R43" s="96"/>
      <c r="S43" s="96"/>
      <c r="T43" s="96"/>
      <c r="U43" s="98" t="str">
        <f>IFERROR(INDEX([5]sample.general_sample_term!A:H,MATCH($E43,[5]sample.general_sample_term!C:C,FALSE),5),"")</f>
        <v/>
      </c>
      <c r="V43" s="98" t="str">
        <f>IFERROR(INDEX([5]sample.general_sample_term!A:H,MATCH($E43,[5]sample.general_sample_term!C:C,FALSE),6),"")</f>
        <v/>
      </c>
      <c r="W43" s="96"/>
      <c r="X43" s="96"/>
      <c r="Y43" s="96"/>
      <c r="Z43" s="96"/>
      <c r="AA43" s="96"/>
      <c r="AB43" s="96"/>
      <c r="AC43" s="96"/>
    </row>
    <row r="44" spans="1:29">
      <c r="A44" s="131"/>
      <c r="B44" s="133"/>
      <c r="C44" s="75" t="str">
        <f t="shared" si="0"/>
        <v>OFF</v>
      </c>
      <c r="D44" s="98" t="str">
        <f>IFERROR(INDEX([5]sample.general_sample_term!A:H,MATCH($E44,[5]sample.general_sample_term!C:C,FALSE),2),"")</f>
        <v/>
      </c>
      <c r="E44" s="89"/>
      <c r="F44" s="98" t="str">
        <f>IFERROR(INDEX([5]sample.general_sample_term!A:H,MATCH($E44,[5]sample.general_sample_term!C:C,FALSE),3),"")</f>
        <v/>
      </c>
      <c r="G44" s="98" t="str">
        <f>IFERROR(INDEX([5]sample.general_sample_term!A:H,MATCH($E44,[5]sample.general_sample_term!C:C,FALSE),4),"")</f>
        <v/>
      </c>
      <c r="H44" s="97"/>
      <c r="I44" s="97"/>
      <c r="J44" s="96"/>
      <c r="K44" s="105"/>
      <c r="L44" s="96"/>
      <c r="M44" s="96"/>
      <c r="N44" s="96"/>
      <c r="O44" s="96"/>
      <c r="P44" s="96"/>
      <c r="Q44" s="96"/>
      <c r="R44" s="96"/>
      <c r="S44" s="96"/>
      <c r="T44" s="96"/>
      <c r="U44" s="98" t="str">
        <f>IFERROR(INDEX([5]sample.general_sample_term!A:H,MATCH($E44,[5]sample.general_sample_term!C:C,FALSE),5),"")</f>
        <v/>
      </c>
      <c r="V44" s="98" t="str">
        <f>IFERROR(INDEX([5]sample.general_sample_term!A:H,MATCH($E44,[5]sample.general_sample_term!C:C,FALSE),6),"")</f>
        <v/>
      </c>
      <c r="W44" s="96"/>
      <c r="X44" s="96"/>
      <c r="Y44" s="96"/>
      <c r="Z44" s="96"/>
      <c r="AA44" s="96"/>
      <c r="AB44" s="96"/>
      <c r="AC44" s="96"/>
    </row>
    <row r="45" spans="1:29">
      <c r="A45" s="131"/>
      <c r="B45" s="133"/>
      <c r="C45" s="75" t="str">
        <f t="shared" ref="C45:C80" si="21">IF(OR(D45&lt;&gt;"",E45&lt;&gt;"", F45&lt;&gt;"", G45&lt;&gt;""),"ON","OFF")</f>
        <v>OFF</v>
      </c>
      <c r="D45" s="98" t="str">
        <f>IFERROR(INDEX([5]sample.general_sample_term!A:H,MATCH($E45,[5]sample.general_sample_term!C:C,FALSE),2),"")</f>
        <v/>
      </c>
      <c r="E45" s="89"/>
      <c r="F45" s="98" t="str">
        <f>IFERROR(INDEX([5]sample.general_sample_term!A:H,MATCH($E45,[5]sample.general_sample_term!C:C,FALSE),3),"")</f>
        <v/>
      </c>
      <c r="G45" s="98" t="str">
        <f>IFERROR(INDEX([5]sample.general_sample_term!A:H,MATCH($E45,[5]sample.general_sample_term!C:C,FALSE),4),"")</f>
        <v/>
      </c>
      <c r="H45" s="97"/>
      <c r="I45" s="97"/>
      <c r="J45" s="96"/>
      <c r="K45" s="105"/>
      <c r="L45" s="96"/>
      <c r="M45" s="96"/>
      <c r="N45" s="96"/>
      <c r="O45" s="96"/>
      <c r="P45" s="96"/>
      <c r="Q45" s="96"/>
      <c r="R45" s="96"/>
      <c r="S45" s="96"/>
      <c r="T45" s="96"/>
      <c r="U45" s="98" t="str">
        <f>IFERROR(INDEX([5]sample.general_sample_term!A:H,MATCH($E45,[5]sample.general_sample_term!C:C,FALSE),5),"")</f>
        <v/>
      </c>
      <c r="V45" s="98" t="str">
        <f>IFERROR(INDEX([5]sample.general_sample_term!A:H,MATCH($E45,[5]sample.general_sample_term!C:C,FALSE),6),"")</f>
        <v/>
      </c>
      <c r="W45" s="96"/>
      <c r="X45" s="96"/>
      <c r="Y45" s="96"/>
      <c r="Z45" s="96"/>
      <c r="AA45" s="96"/>
      <c r="AB45" s="96"/>
      <c r="AC45" s="96"/>
    </row>
    <row r="46" spans="1:29">
      <c r="A46" s="131"/>
      <c r="B46" s="133"/>
      <c r="C46" s="75" t="str">
        <f t="shared" si="21"/>
        <v>OFF</v>
      </c>
      <c r="D46" s="98" t="str">
        <f>IFERROR(INDEX([5]sample.general_sample_term!A:H,MATCH($E46,[5]sample.general_sample_term!C:C,FALSE),2),"")</f>
        <v/>
      </c>
      <c r="E46" s="89"/>
      <c r="F46" s="98" t="str">
        <f>IFERROR(INDEX([5]sample.general_sample_term!A:H,MATCH($E46,[5]sample.general_sample_term!C:C,FALSE),3),"")</f>
        <v/>
      </c>
      <c r="G46" s="98" t="str">
        <f>IFERROR(INDEX([5]sample.general_sample_term!A:H,MATCH($E46,[5]sample.general_sample_term!C:C,FALSE),4),"")</f>
        <v/>
      </c>
      <c r="H46" s="97"/>
      <c r="I46" s="97"/>
      <c r="J46" s="96"/>
      <c r="K46" s="105"/>
      <c r="L46" s="96"/>
      <c r="M46" s="96"/>
      <c r="N46" s="96"/>
      <c r="O46" s="96"/>
      <c r="P46" s="96"/>
      <c r="Q46" s="96"/>
      <c r="R46" s="96"/>
      <c r="S46" s="96"/>
      <c r="T46" s="96"/>
      <c r="U46" s="98" t="str">
        <f>IFERROR(INDEX([5]sample.general_sample_term!A:H,MATCH($E46,[5]sample.general_sample_term!C:C,FALSE),5),"")</f>
        <v/>
      </c>
      <c r="V46" s="98" t="str">
        <f>IFERROR(INDEX([5]sample.general_sample_term!A:H,MATCH($E46,[5]sample.general_sample_term!C:C,FALSE),6),"")</f>
        <v/>
      </c>
      <c r="W46" s="96"/>
      <c r="X46" s="96"/>
      <c r="Y46" s="96"/>
      <c r="Z46" s="96"/>
      <c r="AA46" s="96"/>
      <c r="AB46" s="96"/>
      <c r="AC46" s="96"/>
    </row>
    <row r="47" spans="1:29">
      <c r="A47" s="131"/>
      <c r="B47" s="133"/>
      <c r="C47" s="75" t="str">
        <f t="shared" si="21"/>
        <v>OFF</v>
      </c>
      <c r="D47" s="98" t="str">
        <f>IFERROR(INDEX([5]sample.general_sample_term!A:H,MATCH($E47,[5]sample.general_sample_term!C:C,FALSE),2),"")</f>
        <v/>
      </c>
      <c r="E47" s="89"/>
      <c r="F47" s="98" t="str">
        <f>IFERROR(INDEX([5]sample.general_sample_term!A:H,MATCH($E47,[5]sample.general_sample_term!C:C,FALSE),3),"")</f>
        <v/>
      </c>
      <c r="G47" s="98" t="str">
        <f>IFERROR(INDEX([5]sample.general_sample_term!A:H,MATCH($E47,[5]sample.general_sample_term!C:C,FALSE),4),"")</f>
        <v/>
      </c>
      <c r="H47" s="97"/>
      <c r="I47" s="97"/>
      <c r="J47" s="96"/>
      <c r="K47" s="105"/>
      <c r="L47" s="96"/>
      <c r="M47" s="96"/>
      <c r="N47" s="96"/>
      <c r="O47" s="96"/>
      <c r="P47" s="96"/>
      <c r="Q47" s="96"/>
      <c r="R47" s="96"/>
      <c r="S47" s="96"/>
      <c r="T47" s="96"/>
      <c r="U47" s="98" t="str">
        <f>IFERROR(INDEX([5]sample.general_sample_term!A:H,MATCH($E47,[5]sample.general_sample_term!C:C,FALSE),5),"")</f>
        <v/>
      </c>
      <c r="V47" s="98" t="str">
        <f>IFERROR(INDEX([5]sample.general_sample_term!A:H,MATCH($E47,[5]sample.general_sample_term!C:C,FALSE),6),"")</f>
        <v/>
      </c>
      <c r="W47" s="96"/>
      <c r="X47" s="96"/>
      <c r="Y47" s="96"/>
      <c r="Z47" s="96"/>
      <c r="AA47" s="96"/>
      <c r="AB47" s="96"/>
      <c r="AC47" s="96"/>
    </row>
    <row r="48" spans="1:29">
      <c r="A48" s="131"/>
      <c r="B48" s="133"/>
      <c r="C48" s="75" t="str">
        <f t="shared" si="21"/>
        <v>OFF</v>
      </c>
      <c r="D48" s="98" t="str">
        <f>IFERROR(INDEX([5]sample.general_sample_term!A:H,MATCH($E48,[5]sample.general_sample_term!C:C,FALSE),2),"")</f>
        <v/>
      </c>
      <c r="E48" s="89"/>
      <c r="F48" s="98" t="str">
        <f>IFERROR(INDEX([5]sample.general_sample_term!A:H,MATCH($E48,[5]sample.general_sample_term!C:C,FALSE),3),"")</f>
        <v/>
      </c>
      <c r="G48" s="98" t="str">
        <f>IFERROR(INDEX([5]sample.general_sample_term!A:H,MATCH($E48,[5]sample.general_sample_term!C:C,FALSE),4),"")</f>
        <v/>
      </c>
      <c r="H48" s="97"/>
      <c r="I48" s="97"/>
      <c r="J48" s="96"/>
      <c r="K48" s="105"/>
      <c r="L48" s="96"/>
      <c r="M48" s="96"/>
      <c r="N48" s="96"/>
      <c r="O48" s="96"/>
      <c r="P48" s="96"/>
      <c r="Q48" s="96"/>
      <c r="R48" s="96"/>
      <c r="S48" s="96"/>
      <c r="T48" s="96"/>
      <c r="U48" s="98" t="str">
        <f>IFERROR(INDEX([5]sample.general_sample_term!A:H,MATCH($E48,[5]sample.general_sample_term!C:C,FALSE),5),"")</f>
        <v/>
      </c>
      <c r="V48" s="98" t="str">
        <f>IFERROR(INDEX([5]sample.general_sample_term!A:H,MATCH($E48,[5]sample.general_sample_term!C:C,FALSE),6),"")</f>
        <v/>
      </c>
      <c r="W48" s="96"/>
      <c r="X48" s="96"/>
      <c r="Y48" s="96"/>
      <c r="Z48" s="96"/>
      <c r="AA48" s="96"/>
      <c r="AB48" s="96"/>
      <c r="AC48" s="96"/>
    </row>
    <row r="49" spans="1:29">
      <c r="A49" s="131"/>
      <c r="B49" s="133"/>
      <c r="C49" s="75" t="str">
        <f t="shared" si="21"/>
        <v>OFF</v>
      </c>
      <c r="D49" s="98" t="str">
        <f>IFERROR(INDEX([5]sample.general_sample_term!A:H,MATCH($E49,[5]sample.general_sample_term!C:C,FALSE),2),"")</f>
        <v/>
      </c>
      <c r="E49" s="89"/>
      <c r="F49" s="98" t="str">
        <f>IFERROR(INDEX([5]sample.general_sample_term!A:H,MATCH($E49,[5]sample.general_sample_term!C:C,FALSE),3),"")</f>
        <v/>
      </c>
      <c r="G49" s="98" t="str">
        <f>IFERROR(INDEX([5]sample.general_sample_term!A:H,MATCH($E49,[5]sample.general_sample_term!C:C,FALSE),4),"")</f>
        <v/>
      </c>
      <c r="H49" s="97"/>
      <c r="I49" s="97"/>
      <c r="J49" s="96"/>
      <c r="K49" s="105"/>
      <c r="L49" s="96"/>
      <c r="M49" s="96"/>
      <c r="N49" s="96"/>
      <c r="O49" s="96"/>
      <c r="P49" s="96"/>
      <c r="Q49" s="96"/>
      <c r="R49" s="96"/>
      <c r="S49" s="96"/>
      <c r="T49" s="96"/>
      <c r="U49" s="98" t="str">
        <f>IFERROR(INDEX([5]sample.general_sample_term!A:H,MATCH($E49,[5]sample.general_sample_term!C:C,FALSE),5),"")</f>
        <v/>
      </c>
      <c r="V49" s="98" t="str">
        <f>IFERROR(INDEX([5]sample.general_sample_term!A:H,MATCH($E49,[5]sample.general_sample_term!C:C,FALSE),6),"")</f>
        <v/>
      </c>
      <c r="W49" s="96"/>
      <c r="X49" s="96"/>
      <c r="Y49" s="96"/>
      <c r="Z49" s="96"/>
      <c r="AA49" s="96"/>
      <c r="AB49" s="96"/>
      <c r="AC49" s="96"/>
    </row>
    <row r="50" spans="1:29">
      <c r="A50" s="131"/>
      <c r="B50" s="133"/>
      <c r="C50" s="75" t="str">
        <f t="shared" si="21"/>
        <v>OFF</v>
      </c>
      <c r="D50" s="98" t="str">
        <f>IFERROR(INDEX([5]sample.general_sample_term!A:H,MATCH($E50,[5]sample.general_sample_term!C:C,FALSE),2),"")</f>
        <v/>
      </c>
      <c r="E50" s="89"/>
      <c r="F50" s="98" t="str">
        <f>IFERROR(INDEX([5]sample.general_sample_term!A:H,MATCH($E50,[5]sample.general_sample_term!C:C,FALSE),3),"")</f>
        <v/>
      </c>
      <c r="G50" s="98" t="str">
        <f>IFERROR(INDEX([5]sample.general_sample_term!A:H,MATCH($E50,[5]sample.general_sample_term!C:C,FALSE),4),"")</f>
        <v/>
      </c>
      <c r="H50" s="97"/>
      <c r="I50" s="97"/>
      <c r="J50" s="96"/>
      <c r="K50" s="105"/>
      <c r="L50" s="96"/>
      <c r="M50" s="96"/>
      <c r="N50" s="96"/>
      <c r="O50" s="96"/>
      <c r="P50" s="96"/>
      <c r="Q50" s="96"/>
      <c r="R50" s="96"/>
      <c r="S50" s="96"/>
      <c r="T50" s="96"/>
      <c r="U50" s="98" t="str">
        <f>IFERROR(INDEX([5]sample.general_sample_term!A:H,MATCH($E50,[5]sample.general_sample_term!C:C,FALSE),5),"")</f>
        <v/>
      </c>
      <c r="V50" s="98" t="str">
        <f>IFERROR(INDEX([5]sample.general_sample_term!A:H,MATCH($E50,[5]sample.general_sample_term!C:C,FALSE),6),"")</f>
        <v/>
      </c>
      <c r="W50" s="96"/>
      <c r="X50" s="96"/>
      <c r="Y50" s="96"/>
      <c r="Z50" s="96"/>
      <c r="AA50" s="96"/>
      <c r="AB50" s="96"/>
      <c r="AC50" s="96"/>
    </row>
    <row r="51" spans="1:29">
      <c r="A51" s="131"/>
      <c r="B51" s="133"/>
      <c r="C51" s="75" t="str">
        <f t="shared" si="21"/>
        <v>OFF</v>
      </c>
      <c r="D51" s="98" t="str">
        <f>IFERROR(INDEX([5]sample.general_sample_term!A:H,MATCH($E51,[5]sample.general_sample_term!C:C,FALSE),2),"")</f>
        <v/>
      </c>
      <c r="E51" s="89"/>
      <c r="F51" s="98" t="str">
        <f>IFERROR(INDEX([5]sample.general_sample_term!A:H,MATCH($E51,[5]sample.general_sample_term!C:C,FALSE),3),"")</f>
        <v/>
      </c>
      <c r="G51" s="98" t="str">
        <f>IFERROR(INDEX([5]sample.general_sample_term!A:H,MATCH($E51,[5]sample.general_sample_term!C:C,FALSE),4),"")</f>
        <v/>
      </c>
      <c r="H51" s="97"/>
      <c r="I51" s="97"/>
      <c r="J51" s="96"/>
      <c r="K51" s="105"/>
      <c r="L51" s="96"/>
      <c r="M51" s="96"/>
      <c r="N51" s="96"/>
      <c r="O51" s="96"/>
      <c r="P51" s="96"/>
      <c r="Q51" s="96"/>
      <c r="R51" s="96"/>
      <c r="S51" s="96"/>
      <c r="T51" s="96"/>
      <c r="U51" s="98" t="str">
        <f>IFERROR(INDEX([5]sample.general_sample_term!A:H,MATCH($E51,[5]sample.general_sample_term!C:C,FALSE),5),"")</f>
        <v/>
      </c>
      <c r="V51" s="98" t="str">
        <f>IFERROR(INDEX([5]sample.general_sample_term!A:H,MATCH($E51,[5]sample.general_sample_term!C:C,FALSE),6),"")</f>
        <v/>
      </c>
      <c r="W51" s="96"/>
      <c r="X51" s="96"/>
      <c r="Y51" s="96"/>
      <c r="Z51" s="96"/>
      <c r="AA51" s="96"/>
      <c r="AB51" s="96"/>
      <c r="AC51" s="96"/>
    </row>
    <row r="52" spans="1:29">
      <c r="A52" s="131"/>
      <c r="B52" s="133"/>
      <c r="C52" s="75" t="str">
        <f t="shared" si="21"/>
        <v>OFF</v>
      </c>
      <c r="D52" s="98" t="str">
        <f>IFERROR(INDEX([5]sample.general_sample_term!A:H,MATCH($E52,[5]sample.general_sample_term!C:C,FALSE),2),"")</f>
        <v/>
      </c>
      <c r="E52" s="89"/>
      <c r="F52" s="98" t="str">
        <f>IFERROR(INDEX([5]sample.general_sample_term!A:H,MATCH($E52,[5]sample.general_sample_term!C:C,FALSE),3),"")</f>
        <v/>
      </c>
      <c r="G52" s="98" t="str">
        <f>IFERROR(INDEX([5]sample.general_sample_term!A:H,MATCH($E52,[5]sample.general_sample_term!C:C,FALSE),4),"")</f>
        <v/>
      </c>
      <c r="H52" s="97"/>
      <c r="I52" s="97"/>
      <c r="J52" s="96"/>
      <c r="K52" s="105"/>
      <c r="L52" s="96"/>
      <c r="M52" s="96"/>
      <c r="N52" s="96"/>
      <c r="O52" s="96"/>
      <c r="P52" s="96"/>
      <c r="Q52" s="96"/>
      <c r="R52" s="96"/>
      <c r="S52" s="96"/>
      <c r="T52" s="96"/>
      <c r="U52" s="98" t="str">
        <f>IFERROR(INDEX([5]sample.general_sample_term!A:H,MATCH($E52,[5]sample.general_sample_term!C:C,FALSE),5),"")</f>
        <v/>
      </c>
      <c r="V52" s="98" t="str">
        <f>IFERROR(INDEX([5]sample.general_sample_term!A:H,MATCH($E52,[5]sample.general_sample_term!C:C,FALSE),6),"")</f>
        <v/>
      </c>
      <c r="W52" s="96"/>
      <c r="X52" s="96"/>
      <c r="Y52" s="96"/>
      <c r="Z52" s="96"/>
      <c r="AA52" s="96"/>
      <c r="AB52" s="96"/>
      <c r="AC52" s="96"/>
    </row>
    <row r="53" spans="1:29">
      <c r="A53" s="131"/>
      <c r="B53" s="133"/>
      <c r="C53" s="75" t="str">
        <f t="shared" si="21"/>
        <v>OFF</v>
      </c>
      <c r="D53" s="98" t="str">
        <f>IFERROR(INDEX([5]sample.general_sample_term!A:H,MATCH($E53,[5]sample.general_sample_term!C:C,FALSE),2),"")</f>
        <v/>
      </c>
      <c r="E53" s="89"/>
      <c r="F53" s="98" t="str">
        <f>IFERROR(INDEX([5]sample.general_sample_term!A:H,MATCH($E53,[5]sample.general_sample_term!C:C,FALSE),3),"")</f>
        <v/>
      </c>
      <c r="G53" s="98" t="str">
        <f>IFERROR(INDEX([5]sample.general_sample_term!A:H,MATCH($E53,[5]sample.general_sample_term!C:C,FALSE),4),"")</f>
        <v/>
      </c>
      <c r="H53" s="97"/>
      <c r="I53" s="97"/>
      <c r="J53" s="96"/>
      <c r="K53" s="105"/>
      <c r="L53" s="96"/>
      <c r="M53" s="96"/>
      <c r="N53" s="96"/>
      <c r="O53" s="96"/>
      <c r="P53" s="96"/>
      <c r="Q53" s="96"/>
      <c r="R53" s="96"/>
      <c r="S53" s="96"/>
      <c r="T53" s="96"/>
      <c r="U53" s="98" t="str">
        <f>IFERROR(INDEX([5]sample.general_sample_term!A:H,MATCH($E53,[5]sample.general_sample_term!C:C,FALSE),5),"")</f>
        <v/>
      </c>
      <c r="V53" s="98" t="str">
        <f>IFERROR(INDEX([5]sample.general_sample_term!A:H,MATCH($E53,[5]sample.general_sample_term!C:C,FALSE),6),"")</f>
        <v/>
      </c>
      <c r="W53" s="96"/>
      <c r="X53" s="96"/>
      <c r="Y53" s="96"/>
      <c r="Z53" s="96"/>
      <c r="AA53" s="96"/>
      <c r="AB53" s="96"/>
      <c r="AC53" s="96"/>
    </row>
    <row r="54" spans="1:29">
      <c r="A54" s="131"/>
      <c r="B54" s="133"/>
      <c r="C54" s="75" t="str">
        <f t="shared" si="21"/>
        <v>OFF</v>
      </c>
      <c r="D54" s="98" t="str">
        <f>IFERROR(INDEX([5]sample.general_sample_term!A:H,MATCH($E54,[5]sample.general_sample_term!C:C,FALSE),2),"")</f>
        <v/>
      </c>
      <c r="E54" s="89"/>
      <c r="F54" s="98" t="str">
        <f>IFERROR(INDEX([5]sample.general_sample_term!A:H,MATCH($E54,[5]sample.general_sample_term!C:C,FALSE),3),"")</f>
        <v/>
      </c>
      <c r="G54" s="98" t="str">
        <f>IFERROR(INDEX([5]sample.general_sample_term!A:H,MATCH($E54,[5]sample.general_sample_term!C:C,FALSE),4),"")</f>
        <v/>
      </c>
      <c r="H54" s="97"/>
      <c r="I54" s="97"/>
      <c r="J54" s="96"/>
      <c r="K54" s="105"/>
      <c r="L54" s="96"/>
      <c r="M54" s="96"/>
      <c r="N54" s="96"/>
      <c r="O54" s="96"/>
      <c r="P54" s="96"/>
      <c r="Q54" s="96"/>
      <c r="R54" s="96"/>
      <c r="S54" s="96"/>
      <c r="T54" s="96"/>
      <c r="U54" s="98" t="str">
        <f>IFERROR(INDEX([5]sample.general_sample_term!A:H,MATCH($E54,[5]sample.general_sample_term!C:C,FALSE),5),"")</f>
        <v/>
      </c>
      <c r="V54" s="98" t="str">
        <f>IFERROR(INDEX([5]sample.general_sample_term!A:H,MATCH($E54,[5]sample.general_sample_term!C:C,FALSE),6),"")</f>
        <v/>
      </c>
      <c r="W54" s="96"/>
      <c r="X54" s="96"/>
      <c r="Y54" s="96"/>
      <c r="Z54" s="96"/>
      <c r="AA54" s="96"/>
      <c r="AB54" s="96"/>
      <c r="AC54" s="96"/>
    </row>
    <row r="55" spans="1:29">
      <c r="A55" s="131"/>
      <c r="B55" s="133"/>
      <c r="C55" s="75" t="str">
        <f t="shared" si="21"/>
        <v>OFF</v>
      </c>
      <c r="D55" s="98" t="str">
        <f>IFERROR(INDEX([5]sample.general_sample_term!A:H,MATCH($E55,[5]sample.general_sample_term!C:C,FALSE),2),"")</f>
        <v/>
      </c>
      <c r="E55" s="89"/>
      <c r="F55" s="98" t="str">
        <f>IFERROR(INDEX([5]sample.general_sample_term!A:H,MATCH($E55,[5]sample.general_sample_term!C:C,FALSE),3),"")</f>
        <v/>
      </c>
      <c r="G55" s="98" t="str">
        <f>IFERROR(INDEX([5]sample.general_sample_term!A:H,MATCH($E55,[5]sample.general_sample_term!C:C,FALSE),4),"")</f>
        <v/>
      </c>
      <c r="H55" s="97"/>
      <c r="I55" s="97"/>
      <c r="J55" s="96"/>
      <c r="K55" s="105"/>
      <c r="L55" s="96"/>
      <c r="M55" s="96"/>
      <c r="N55" s="96"/>
      <c r="O55" s="96"/>
      <c r="P55" s="96"/>
      <c r="Q55" s="96"/>
      <c r="R55" s="96"/>
      <c r="S55" s="96"/>
      <c r="T55" s="96"/>
      <c r="U55" s="98" t="str">
        <f>IFERROR(INDEX([5]sample.general_sample_term!A:H,MATCH($E55,[5]sample.general_sample_term!C:C,FALSE),5),"")</f>
        <v/>
      </c>
      <c r="V55" s="98" t="str">
        <f>IFERROR(INDEX([5]sample.general_sample_term!A:H,MATCH($E55,[5]sample.general_sample_term!C:C,FALSE),6),"")</f>
        <v/>
      </c>
      <c r="W55" s="96"/>
      <c r="X55" s="96"/>
      <c r="Y55" s="96"/>
      <c r="Z55" s="96"/>
      <c r="AA55" s="96"/>
      <c r="AB55" s="96"/>
      <c r="AC55" s="96"/>
    </row>
    <row r="56" spans="1:29">
      <c r="A56" s="131"/>
      <c r="B56" s="133"/>
      <c r="C56" s="75" t="str">
        <f t="shared" si="21"/>
        <v>OFF</v>
      </c>
      <c r="D56" s="98" t="str">
        <f>IFERROR(INDEX([5]sample.general_sample_term!A:H,MATCH($E56,[5]sample.general_sample_term!C:C,FALSE),2),"")</f>
        <v/>
      </c>
      <c r="E56" s="89"/>
      <c r="F56" s="98" t="str">
        <f>IFERROR(INDEX([5]sample.general_sample_term!A:H,MATCH($E56,[5]sample.general_sample_term!C:C,FALSE),3),"")</f>
        <v/>
      </c>
      <c r="G56" s="98" t="str">
        <f>IFERROR(INDEX([5]sample.general_sample_term!A:H,MATCH($E56,[5]sample.general_sample_term!C:C,FALSE),4),"")</f>
        <v/>
      </c>
      <c r="H56" s="97"/>
      <c r="I56" s="97"/>
      <c r="J56" s="96"/>
      <c r="K56" s="105"/>
      <c r="L56" s="96"/>
      <c r="M56" s="96"/>
      <c r="N56" s="96"/>
      <c r="O56" s="96"/>
      <c r="P56" s="96"/>
      <c r="Q56" s="96"/>
      <c r="R56" s="96"/>
      <c r="S56" s="96"/>
      <c r="T56" s="96"/>
      <c r="U56" s="98" t="str">
        <f>IFERROR(INDEX([5]sample.general_sample_term!A:H,MATCH($E56,[5]sample.general_sample_term!C:C,FALSE),5),"")</f>
        <v/>
      </c>
      <c r="V56" s="98" t="str">
        <f>IFERROR(INDEX([5]sample.general_sample_term!A:H,MATCH($E56,[5]sample.general_sample_term!C:C,FALSE),6),"")</f>
        <v/>
      </c>
      <c r="W56" s="96"/>
      <c r="X56" s="96"/>
      <c r="Y56" s="96"/>
      <c r="Z56" s="96"/>
      <c r="AA56" s="96"/>
      <c r="AB56" s="96"/>
      <c r="AC56" s="96"/>
    </row>
    <row r="57" spans="1:29">
      <c r="A57" s="131"/>
      <c r="B57" s="133"/>
      <c r="C57" s="75" t="str">
        <f t="shared" si="21"/>
        <v>OFF</v>
      </c>
      <c r="D57" s="98" t="str">
        <f>IFERROR(INDEX([5]sample.general_sample_term!A:H,MATCH($E57,[5]sample.general_sample_term!C:C,FALSE),2),"")</f>
        <v/>
      </c>
      <c r="E57" s="89"/>
      <c r="F57" s="98" t="str">
        <f>IFERROR(INDEX([5]sample.general_sample_term!A:H,MATCH($E57,[5]sample.general_sample_term!C:C,FALSE),3),"")</f>
        <v/>
      </c>
      <c r="G57" s="98" t="str">
        <f>IFERROR(INDEX([5]sample.general_sample_term!A:H,MATCH($E57,[5]sample.general_sample_term!C:C,FALSE),4),"")</f>
        <v/>
      </c>
      <c r="H57" s="97"/>
      <c r="I57" s="97"/>
      <c r="J57" s="96"/>
      <c r="K57" s="105"/>
      <c r="L57" s="96"/>
      <c r="M57" s="96"/>
      <c r="N57" s="96"/>
      <c r="O57" s="96"/>
      <c r="P57" s="96"/>
      <c r="Q57" s="96"/>
      <c r="R57" s="96"/>
      <c r="S57" s="96"/>
      <c r="T57" s="96"/>
      <c r="U57" s="98" t="str">
        <f>IFERROR(INDEX([5]sample.general_sample_term!A:H,MATCH($E57,[5]sample.general_sample_term!C:C,FALSE),5),"")</f>
        <v/>
      </c>
      <c r="V57" s="98" t="str">
        <f>IFERROR(INDEX([5]sample.general_sample_term!A:H,MATCH($E57,[5]sample.general_sample_term!C:C,FALSE),6),"")</f>
        <v/>
      </c>
      <c r="W57" s="96"/>
      <c r="X57" s="96"/>
      <c r="Y57" s="96"/>
      <c r="Z57" s="96"/>
      <c r="AA57" s="96"/>
      <c r="AB57" s="96"/>
      <c r="AC57" s="96"/>
    </row>
    <row r="58" spans="1:29">
      <c r="A58" s="131"/>
      <c r="B58" s="133"/>
      <c r="C58" s="75" t="str">
        <f t="shared" si="21"/>
        <v>OFF</v>
      </c>
      <c r="D58" s="98" t="str">
        <f>IFERROR(INDEX([5]sample.general_sample_term!A:H,MATCH($E58,[5]sample.general_sample_term!C:C,FALSE),2),"")</f>
        <v/>
      </c>
      <c r="E58" s="89"/>
      <c r="F58" s="98" t="str">
        <f>IFERROR(INDEX([5]sample.general_sample_term!A:H,MATCH($E58,[5]sample.general_sample_term!C:C,FALSE),3),"")</f>
        <v/>
      </c>
      <c r="G58" s="98" t="str">
        <f>IFERROR(INDEX([5]sample.general_sample_term!A:H,MATCH($E58,[5]sample.general_sample_term!C:C,FALSE),4),"")</f>
        <v/>
      </c>
      <c r="H58" s="97"/>
      <c r="I58" s="97"/>
      <c r="J58" s="96"/>
      <c r="K58" s="105"/>
      <c r="L58" s="96"/>
      <c r="M58" s="96"/>
      <c r="N58" s="96"/>
      <c r="O58" s="96"/>
      <c r="P58" s="96"/>
      <c r="Q58" s="96"/>
      <c r="R58" s="96"/>
      <c r="S58" s="96"/>
      <c r="T58" s="96"/>
      <c r="U58" s="98" t="str">
        <f>IFERROR(INDEX([5]sample.general_sample_term!A:H,MATCH($E58,[5]sample.general_sample_term!C:C,FALSE),5),"")</f>
        <v/>
      </c>
      <c r="V58" s="98" t="str">
        <f>IFERROR(INDEX([5]sample.general_sample_term!A:H,MATCH($E58,[5]sample.general_sample_term!C:C,FALSE),6),"")</f>
        <v/>
      </c>
      <c r="W58" s="96"/>
      <c r="X58" s="96"/>
      <c r="Y58" s="96"/>
      <c r="Z58" s="96"/>
      <c r="AA58" s="96"/>
      <c r="AB58" s="96"/>
      <c r="AC58" s="96"/>
    </row>
    <row r="59" spans="1:29">
      <c r="A59" s="131"/>
      <c r="B59" s="133"/>
      <c r="C59" s="75" t="str">
        <f t="shared" si="21"/>
        <v>OFF</v>
      </c>
      <c r="D59" s="98" t="str">
        <f>IFERROR(INDEX([5]sample.general_sample_term!A:H,MATCH($E59,[5]sample.general_sample_term!C:C,FALSE),2),"")</f>
        <v/>
      </c>
      <c r="E59" s="89"/>
      <c r="F59" s="98" t="str">
        <f>IFERROR(INDEX([5]sample.general_sample_term!A:H,MATCH($E59,[5]sample.general_sample_term!C:C,FALSE),3),"")</f>
        <v/>
      </c>
      <c r="G59" s="98" t="str">
        <f>IFERROR(INDEX([5]sample.general_sample_term!A:H,MATCH($E59,[5]sample.general_sample_term!C:C,FALSE),4),"")</f>
        <v/>
      </c>
      <c r="H59" s="97"/>
      <c r="I59" s="97"/>
      <c r="J59" s="96"/>
      <c r="K59" s="105"/>
      <c r="L59" s="96"/>
      <c r="M59" s="96"/>
      <c r="N59" s="96"/>
      <c r="O59" s="96"/>
      <c r="P59" s="96"/>
      <c r="Q59" s="96"/>
      <c r="R59" s="96"/>
      <c r="S59" s="96"/>
      <c r="T59" s="96"/>
      <c r="U59" s="98" t="str">
        <f>IFERROR(INDEX([5]sample.general_sample_term!A:H,MATCH($E59,[5]sample.general_sample_term!C:C,FALSE),5),"")</f>
        <v/>
      </c>
      <c r="V59" s="98" t="str">
        <f>IFERROR(INDEX([5]sample.general_sample_term!A:H,MATCH($E59,[5]sample.general_sample_term!C:C,FALSE),6),"")</f>
        <v/>
      </c>
      <c r="W59" s="96"/>
      <c r="X59" s="96"/>
      <c r="Y59" s="96"/>
      <c r="Z59" s="96"/>
      <c r="AA59" s="96"/>
      <c r="AB59" s="96"/>
      <c r="AC59" s="96"/>
    </row>
    <row r="60" spans="1:29">
      <c r="A60" s="132"/>
      <c r="B60" s="133"/>
      <c r="C60" s="75" t="str">
        <f t="shared" si="21"/>
        <v>OFF</v>
      </c>
      <c r="D60" s="98" t="str">
        <f>IFERROR(INDEX([5]sample.general_sample_term!A:H,MATCH($E60,[5]sample.general_sample_term!C:C,FALSE),2),"")</f>
        <v/>
      </c>
      <c r="E60" s="89"/>
      <c r="F60" s="98" t="str">
        <f>IFERROR(INDEX([5]sample.general_sample_term!A:H,MATCH($E60,[5]sample.general_sample_term!C:C,FALSE),3),"")</f>
        <v/>
      </c>
      <c r="G60" s="98" t="str">
        <f>IFERROR(INDEX([5]sample.general_sample_term!A:H,MATCH($E60,[5]sample.general_sample_term!C:C,FALSE),4),"")</f>
        <v/>
      </c>
      <c r="H60" s="97"/>
      <c r="I60" s="97"/>
      <c r="J60" s="96"/>
      <c r="K60" s="105"/>
      <c r="L60" s="96"/>
      <c r="M60" s="96"/>
      <c r="N60" s="96"/>
      <c r="O60" s="96"/>
      <c r="P60" s="96"/>
      <c r="Q60" s="96"/>
      <c r="R60" s="96"/>
      <c r="S60" s="96"/>
      <c r="T60" s="96"/>
      <c r="U60" s="98" t="str">
        <f>IFERROR(INDEX([5]sample.general_sample_term!A:H,MATCH($E60,[5]sample.general_sample_term!C:C,FALSE),5),"")</f>
        <v/>
      </c>
      <c r="V60" s="98" t="str">
        <f>IFERROR(INDEX([5]sample.general_sample_term!A:H,MATCH($E60,[5]sample.general_sample_term!C:C,FALSE),6),"")</f>
        <v/>
      </c>
      <c r="W60" s="96"/>
      <c r="X60" s="96"/>
      <c r="Y60" s="96"/>
      <c r="Z60" s="96"/>
      <c r="AA60" s="96"/>
      <c r="AB60" s="96"/>
      <c r="AC60" s="96"/>
    </row>
    <row r="61" spans="1:29">
      <c r="A61" s="130" t="s">
        <v>267</v>
      </c>
      <c r="B61" s="133" t="s">
        <v>268</v>
      </c>
      <c r="C61" s="75" t="str">
        <f t="shared" si="21"/>
        <v>OFF</v>
      </c>
      <c r="D61" s="98" t="str">
        <f>IFERROR(INDEX([5]sample.specific_sample_term!A:M,MATCH($E61,[5]sample.specific_sample_term!L:L,FALSE),3),"")</f>
        <v/>
      </c>
      <c r="E61" s="89"/>
      <c r="F61" s="98" t="str">
        <f>IFERROR(INDEX([5]sample.specific_sample_term!A:M,MATCH($E61,[5]sample.specific_sample_term!L:L,FALSE),12),"")</f>
        <v/>
      </c>
      <c r="G61" s="98" t="str">
        <f>IFERROR(INDEX([5]sample.specific_sample_term!A:M,MATCH($E61,[5]sample.specific_sample_term!L:L,FALSE),13),"")</f>
        <v/>
      </c>
      <c r="H61" s="97"/>
      <c r="I61" s="97"/>
      <c r="J61" s="96"/>
      <c r="K61" s="105"/>
      <c r="L61" s="96"/>
      <c r="M61" s="96"/>
      <c r="N61" s="96"/>
      <c r="O61" s="96"/>
      <c r="P61" s="96"/>
      <c r="Q61" s="96"/>
      <c r="R61" s="96"/>
      <c r="S61" s="96"/>
      <c r="T61" s="96"/>
      <c r="U61" s="98" t="str">
        <f>IFERROR(INDEX([5]sample.specific_sample_term!A:M,MATCH($E61,[5]sample.specific_sample_term!L:L,FALSE),8),"")</f>
        <v/>
      </c>
      <c r="V61" s="98" t="str">
        <f>IFERROR(INDEX([5]sample.specific_sample_term!A:M,MATCH($E61,[5]sample.specific_sample_term!L:L,FALSE),9),"")</f>
        <v/>
      </c>
      <c r="W61" s="96"/>
      <c r="X61" s="96"/>
      <c r="Y61" s="96"/>
      <c r="Z61" s="96"/>
      <c r="AA61" s="96"/>
      <c r="AB61" s="96"/>
      <c r="AC61" s="96"/>
    </row>
    <row r="62" spans="1:29">
      <c r="A62" s="131"/>
      <c r="B62" s="133"/>
      <c r="C62" s="75" t="str">
        <f t="shared" si="21"/>
        <v>OFF</v>
      </c>
      <c r="D62" s="98" t="str">
        <f>IFERROR(INDEX([5]sample.specific_sample_term!A:M,MATCH($E62,[5]sample.specific_sample_term!L:L,FALSE),3),"")</f>
        <v/>
      </c>
      <c r="E62" s="89"/>
      <c r="F62" s="98" t="str">
        <f>IFERROR(INDEX([5]sample.specific_sample_term!A:M,MATCH($E62,[5]sample.specific_sample_term!L:L,FALSE),12),"")</f>
        <v/>
      </c>
      <c r="G62" s="98" t="str">
        <f>IFERROR(INDEX([5]sample.specific_sample_term!A:M,MATCH($E62,[5]sample.specific_sample_term!L:L,FALSE),13),"")</f>
        <v/>
      </c>
      <c r="H62" s="97"/>
      <c r="I62" s="97"/>
      <c r="J62" s="96"/>
      <c r="K62" s="105"/>
      <c r="L62" s="96"/>
      <c r="M62" s="96"/>
      <c r="N62" s="96"/>
      <c r="O62" s="96"/>
      <c r="P62" s="96"/>
      <c r="Q62" s="96"/>
      <c r="R62" s="96"/>
      <c r="S62" s="96"/>
      <c r="T62" s="96"/>
      <c r="U62" s="98" t="str">
        <f>IFERROR(INDEX([5]sample.specific_sample_term!A:M,MATCH($E62,[5]sample.specific_sample_term!L:L,FALSE),8),"")</f>
        <v/>
      </c>
      <c r="V62" s="98" t="str">
        <f>IFERROR(INDEX([5]sample.specific_sample_term!A:M,MATCH($E62,[5]sample.specific_sample_term!L:L,FALSE),9),"")</f>
        <v/>
      </c>
      <c r="W62" s="96"/>
      <c r="X62" s="96"/>
      <c r="Y62" s="96"/>
      <c r="Z62" s="96"/>
      <c r="AA62" s="96"/>
      <c r="AB62" s="96"/>
      <c r="AC62" s="96"/>
    </row>
    <row r="63" spans="1:29">
      <c r="A63" s="131"/>
      <c r="B63" s="133"/>
      <c r="C63" s="75" t="str">
        <f t="shared" si="21"/>
        <v>OFF</v>
      </c>
      <c r="D63" s="98" t="str">
        <f>IFERROR(INDEX([5]sample.specific_sample_term!A:M,MATCH($E63,[5]sample.specific_sample_term!L:L,FALSE),3),"")</f>
        <v/>
      </c>
      <c r="E63" s="89"/>
      <c r="F63" s="98" t="str">
        <f>IFERROR(INDEX([5]sample.specific_sample_term!A:M,MATCH($E63,[5]sample.specific_sample_term!L:L,FALSE),12),"")</f>
        <v/>
      </c>
      <c r="G63" s="98" t="str">
        <f>IFERROR(INDEX([5]sample.specific_sample_term!A:M,MATCH($E63,[5]sample.specific_sample_term!L:L,FALSE),13),"")</f>
        <v/>
      </c>
      <c r="H63" s="97"/>
      <c r="I63" s="97"/>
      <c r="J63" s="96"/>
      <c r="K63" s="105"/>
      <c r="L63" s="96"/>
      <c r="M63" s="96"/>
      <c r="N63" s="96"/>
      <c r="O63" s="96"/>
      <c r="P63" s="96"/>
      <c r="Q63" s="96"/>
      <c r="R63" s="96"/>
      <c r="S63" s="96"/>
      <c r="T63" s="96"/>
      <c r="U63" s="98" t="str">
        <f>IFERROR(INDEX([5]sample.specific_sample_term!A:M,MATCH($E63,[5]sample.specific_sample_term!L:L,FALSE),8),"")</f>
        <v/>
      </c>
      <c r="V63" s="98" t="str">
        <f>IFERROR(INDEX([5]sample.specific_sample_term!A:M,MATCH($E63,[5]sample.specific_sample_term!L:L,FALSE),9),"")</f>
        <v/>
      </c>
      <c r="W63" s="96"/>
      <c r="X63" s="96"/>
      <c r="Y63" s="96"/>
      <c r="Z63" s="96"/>
      <c r="AA63" s="96"/>
      <c r="AB63" s="96"/>
      <c r="AC63" s="96"/>
    </row>
    <row r="64" spans="1:29">
      <c r="A64" s="131"/>
      <c r="B64" s="133"/>
      <c r="C64" s="75" t="str">
        <f t="shared" si="21"/>
        <v>OFF</v>
      </c>
      <c r="D64" s="98" t="str">
        <f>IFERROR(INDEX([5]sample.specific_sample_term!A:M,MATCH($E64,[5]sample.specific_sample_term!L:L,FALSE),3),"")</f>
        <v/>
      </c>
      <c r="E64" s="89"/>
      <c r="F64" s="98" t="str">
        <f>IFERROR(INDEX([5]sample.specific_sample_term!A:M,MATCH($E64,[5]sample.specific_sample_term!L:L,FALSE),12),"")</f>
        <v/>
      </c>
      <c r="G64" s="98" t="str">
        <f>IFERROR(INDEX([5]sample.specific_sample_term!A:M,MATCH($E64,[5]sample.specific_sample_term!L:L,FALSE),13),"")</f>
        <v/>
      </c>
      <c r="H64" s="97"/>
      <c r="I64" s="97"/>
      <c r="J64" s="96"/>
      <c r="K64" s="105"/>
      <c r="L64" s="96"/>
      <c r="M64" s="96"/>
      <c r="N64" s="96"/>
      <c r="O64" s="96"/>
      <c r="P64" s="96"/>
      <c r="Q64" s="96"/>
      <c r="R64" s="96"/>
      <c r="S64" s="96"/>
      <c r="T64" s="96"/>
      <c r="U64" s="98" t="str">
        <f>IFERROR(INDEX([5]sample.specific_sample_term!A:M,MATCH($E64,[5]sample.specific_sample_term!L:L,FALSE),8),"")</f>
        <v/>
      </c>
      <c r="V64" s="98" t="str">
        <f>IFERROR(INDEX([5]sample.specific_sample_term!A:M,MATCH($E64,[5]sample.specific_sample_term!L:L,FALSE),9),"")</f>
        <v/>
      </c>
      <c r="W64" s="96"/>
      <c r="X64" s="96"/>
      <c r="Y64" s="96"/>
      <c r="Z64" s="96"/>
      <c r="AA64" s="96"/>
      <c r="AB64" s="96"/>
      <c r="AC64" s="96"/>
    </row>
    <row r="65" spans="1:29">
      <c r="A65" s="131"/>
      <c r="B65" s="133"/>
      <c r="C65" s="75" t="str">
        <f t="shared" si="21"/>
        <v>OFF</v>
      </c>
      <c r="D65" s="98" t="str">
        <f>IFERROR(INDEX([5]sample.specific_sample_term!A:M,MATCH($E65,[5]sample.specific_sample_term!L:L,FALSE),3),"")</f>
        <v/>
      </c>
      <c r="E65" s="89"/>
      <c r="F65" s="98" t="str">
        <f>IFERROR(INDEX([5]sample.specific_sample_term!A:M,MATCH($E65,[5]sample.specific_sample_term!L:L,FALSE),12),"")</f>
        <v/>
      </c>
      <c r="G65" s="98" t="str">
        <f>IFERROR(INDEX([5]sample.specific_sample_term!A:M,MATCH($E65,[5]sample.specific_sample_term!L:L,FALSE),13),"")</f>
        <v/>
      </c>
      <c r="H65" s="97"/>
      <c r="I65" s="97"/>
      <c r="J65" s="96"/>
      <c r="K65" s="105"/>
      <c r="L65" s="96"/>
      <c r="M65" s="96"/>
      <c r="N65" s="96"/>
      <c r="O65" s="96"/>
      <c r="P65" s="96"/>
      <c r="Q65" s="96"/>
      <c r="R65" s="96"/>
      <c r="S65" s="96"/>
      <c r="T65" s="96"/>
      <c r="U65" s="98" t="str">
        <f>IFERROR(INDEX([5]sample.specific_sample_term!A:M,MATCH($E65,[5]sample.specific_sample_term!L:L,FALSE),8),"")</f>
        <v/>
      </c>
      <c r="V65" s="98" t="str">
        <f>IFERROR(INDEX([5]sample.specific_sample_term!A:M,MATCH($E65,[5]sample.specific_sample_term!L:L,FALSE),9),"")</f>
        <v/>
      </c>
      <c r="W65" s="96"/>
      <c r="X65" s="96"/>
      <c r="Y65" s="96"/>
      <c r="Z65" s="96"/>
      <c r="AA65" s="96"/>
      <c r="AB65" s="96"/>
      <c r="AC65" s="96"/>
    </row>
    <row r="66" spans="1:29">
      <c r="A66" s="131"/>
      <c r="B66" s="133"/>
      <c r="C66" s="75" t="str">
        <f t="shared" si="21"/>
        <v>OFF</v>
      </c>
      <c r="D66" s="98" t="str">
        <f>IFERROR(INDEX([5]sample.specific_sample_term!A:M,MATCH($E66,[5]sample.specific_sample_term!L:L,FALSE),3),"")</f>
        <v/>
      </c>
      <c r="E66" s="89"/>
      <c r="F66" s="98" t="str">
        <f>IFERROR(INDEX([5]sample.specific_sample_term!A:M,MATCH($E66,[5]sample.specific_sample_term!L:L,FALSE),12),"")</f>
        <v/>
      </c>
      <c r="G66" s="98" t="str">
        <f>IFERROR(INDEX([5]sample.specific_sample_term!A:M,MATCH($E66,[5]sample.specific_sample_term!L:L,FALSE),13),"")</f>
        <v/>
      </c>
      <c r="H66" s="97"/>
      <c r="I66" s="97"/>
      <c r="J66" s="96"/>
      <c r="K66" s="105"/>
      <c r="L66" s="96"/>
      <c r="M66" s="96"/>
      <c r="N66" s="96"/>
      <c r="O66" s="96"/>
      <c r="P66" s="96"/>
      <c r="Q66" s="96"/>
      <c r="R66" s="96"/>
      <c r="S66" s="96"/>
      <c r="T66" s="96"/>
      <c r="U66" s="98" t="str">
        <f>IFERROR(INDEX([5]sample.specific_sample_term!A:M,MATCH($E66,[5]sample.specific_sample_term!L:L,FALSE),8),"")</f>
        <v/>
      </c>
      <c r="V66" s="98" t="str">
        <f>IFERROR(INDEX([5]sample.specific_sample_term!A:M,MATCH($E66,[5]sample.specific_sample_term!L:L,FALSE),9),"")</f>
        <v/>
      </c>
      <c r="W66" s="96"/>
      <c r="X66" s="96"/>
      <c r="Y66" s="96"/>
      <c r="Z66" s="96"/>
      <c r="AA66" s="96"/>
      <c r="AB66" s="96"/>
      <c r="AC66" s="96"/>
    </row>
    <row r="67" spans="1:29">
      <c r="A67" s="131"/>
      <c r="B67" s="133"/>
      <c r="C67" s="75" t="str">
        <f t="shared" si="21"/>
        <v>OFF</v>
      </c>
      <c r="D67" s="98" t="str">
        <f>IFERROR(INDEX([5]sample.specific_sample_term!A:M,MATCH($E67,[5]sample.specific_sample_term!L:L,FALSE),3),"")</f>
        <v/>
      </c>
      <c r="E67" s="89"/>
      <c r="F67" s="98" t="str">
        <f>IFERROR(INDEX([5]sample.specific_sample_term!A:M,MATCH($E67,[5]sample.specific_sample_term!L:L,FALSE),12),"")</f>
        <v/>
      </c>
      <c r="G67" s="98" t="str">
        <f>IFERROR(INDEX([5]sample.specific_sample_term!A:M,MATCH($E67,[5]sample.specific_sample_term!L:L,FALSE),13),"")</f>
        <v/>
      </c>
      <c r="H67" s="97"/>
      <c r="I67" s="97"/>
      <c r="J67" s="96"/>
      <c r="K67" s="105"/>
      <c r="L67" s="96"/>
      <c r="M67" s="96"/>
      <c r="N67" s="96"/>
      <c r="O67" s="96"/>
      <c r="P67" s="96"/>
      <c r="Q67" s="96"/>
      <c r="R67" s="96"/>
      <c r="S67" s="96"/>
      <c r="T67" s="96"/>
      <c r="U67" s="98" t="str">
        <f>IFERROR(INDEX([5]sample.specific_sample_term!A:M,MATCH($E67,[5]sample.specific_sample_term!L:L,FALSE),8),"")</f>
        <v/>
      </c>
      <c r="V67" s="98" t="str">
        <f>IFERROR(INDEX([5]sample.specific_sample_term!A:M,MATCH($E67,[5]sample.specific_sample_term!L:L,FALSE),9),"")</f>
        <v/>
      </c>
      <c r="W67" s="96"/>
      <c r="X67" s="96"/>
      <c r="Y67" s="96"/>
      <c r="Z67" s="96"/>
      <c r="AA67" s="96"/>
      <c r="AB67" s="96"/>
      <c r="AC67" s="96"/>
    </row>
    <row r="68" spans="1:29">
      <c r="A68" s="131"/>
      <c r="B68" s="133"/>
      <c r="C68" s="75" t="str">
        <f t="shared" si="21"/>
        <v>OFF</v>
      </c>
      <c r="D68" s="98" t="str">
        <f>IFERROR(INDEX([5]sample.specific_sample_term!A:M,MATCH($E68,[5]sample.specific_sample_term!L:L,FALSE),3),"")</f>
        <v/>
      </c>
      <c r="E68" s="89"/>
      <c r="F68" s="98" t="str">
        <f>IFERROR(INDEX([5]sample.specific_sample_term!A:M,MATCH($E68,[5]sample.specific_sample_term!L:L,FALSE),12),"")</f>
        <v/>
      </c>
      <c r="G68" s="98" t="str">
        <f>IFERROR(INDEX([5]sample.specific_sample_term!A:M,MATCH($E68,[5]sample.specific_sample_term!L:L,FALSE),13),"")</f>
        <v/>
      </c>
      <c r="H68" s="97"/>
      <c r="I68" s="97"/>
      <c r="J68" s="96"/>
      <c r="K68" s="105"/>
      <c r="L68" s="96"/>
      <c r="M68" s="96"/>
      <c r="N68" s="96"/>
      <c r="O68" s="96"/>
      <c r="P68" s="96"/>
      <c r="Q68" s="96"/>
      <c r="R68" s="96"/>
      <c r="S68" s="96"/>
      <c r="T68" s="96"/>
      <c r="U68" s="98" t="str">
        <f>IFERROR(INDEX([5]sample.specific_sample_term!A:M,MATCH($E68,[5]sample.specific_sample_term!L:L,FALSE),8),"")</f>
        <v/>
      </c>
      <c r="V68" s="98" t="str">
        <f>IFERROR(INDEX([5]sample.specific_sample_term!A:M,MATCH($E68,[5]sample.specific_sample_term!L:L,FALSE),9),"")</f>
        <v/>
      </c>
      <c r="W68" s="96"/>
      <c r="X68" s="96"/>
      <c r="Y68" s="96"/>
      <c r="Z68" s="96"/>
      <c r="AA68" s="96"/>
      <c r="AB68" s="96"/>
      <c r="AC68" s="96"/>
    </row>
    <row r="69" spans="1:29">
      <c r="A69" s="131"/>
      <c r="B69" s="133"/>
      <c r="C69" s="75" t="str">
        <f t="shared" si="21"/>
        <v>OFF</v>
      </c>
      <c r="D69" s="98" t="str">
        <f>IFERROR(INDEX([5]sample.specific_sample_term!A:M,MATCH($E69,[5]sample.specific_sample_term!L:L,FALSE),3),"")</f>
        <v/>
      </c>
      <c r="E69" s="89"/>
      <c r="F69" s="98" t="str">
        <f>IFERROR(INDEX([5]sample.specific_sample_term!A:M,MATCH($E69,[5]sample.specific_sample_term!L:L,FALSE),12),"")</f>
        <v/>
      </c>
      <c r="G69" s="98" t="str">
        <f>IFERROR(INDEX([5]sample.specific_sample_term!A:M,MATCH($E69,[5]sample.specific_sample_term!L:L,FALSE),13),"")</f>
        <v/>
      </c>
      <c r="H69" s="97"/>
      <c r="I69" s="97"/>
      <c r="J69" s="96"/>
      <c r="K69" s="105"/>
      <c r="L69" s="96"/>
      <c r="M69" s="96"/>
      <c r="N69" s="96"/>
      <c r="O69" s="96"/>
      <c r="P69" s="96"/>
      <c r="Q69" s="96"/>
      <c r="R69" s="96"/>
      <c r="S69" s="96"/>
      <c r="T69" s="96"/>
      <c r="U69" s="98" t="str">
        <f>IFERROR(INDEX([5]sample.specific_sample_term!A:M,MATCH($E69,[5]sample.specific_sample_term!L:L,FALSE),8),"")</f>
        <v/>
      </c>
      <c r="V69" s="98" t="str">
        <f>IFERROR(INDEX([5]sample.specific_sample_term!A:M,MATCH($E69,[5]sample.specific_sample_term!L:L,FALSE),9),"")</f>
        <v/>
      </c>
      <c r="W69" s="96"/>
      <c r="X69" s="96"/>
      <c r="Y69" s="96"/>
      <c r="Z69" s="96"/>
      <c r="AA69" s="96"/>
      <c r="AB69" s="96"/>
      <c r="AC69" s="96"/>
    </row>
    <row r="70" spans="1:29">
      <c r="A70" s="131"/>
      <c r="B70" s="133"/>
      <c r="C70" s="75" t="str">
        <f t="shared" si="21"/>
        <v>OFF</v>
      </c>
      <c r="D70" s="98" t="str">
        <f>IFERROR(INDEX([5]sample.specific_sample_term!A:M,MATCH($E70,[5]sample.specific_sample_term!L:L,FALSE),3),"")</f>
        <v/>
      </c>
      <c r="E70" s="89"/>
      <c r="F70" s="98" t="str">
        <f>IFERROR(INDEX([5]sample.specific_sample_term!A:M,MATCH($E70,[5]sample.specific_sample_term!L:L,FALSE),12),"")</f>
        <v/>
      </c>
      <c r="G70" s="98" t="str">
        <f>IFERROR(INDEX([5]sample.specific_sample_term!A:M,MATCH($E70,[5]sample.specific_sample_term!L:L,FALSE),13),"")</f>
        <v/>
      </c>
      <c r="H70" s="97"/>
      <c r="I70" s="97"/>
      <c r="J70" s="96"/>
      <c r="K70" s="105"/>
      <c r="L70" s="96"/>
      <c r="M70" s="96"/>
      <c r="N70" s="96"/>
      <c r="O70" s="96"/>
      <c r="P70" s="96"/>
      <c r="Q70" s="96"/>
      <c r="R70" s="96"/>
      <c r="S70" s="96"/>
      <c r="T70" s="96"/>
      <c r="U70" s="98" t="str">
        <f>IFERROR(INDEX([5]sample.specific_sample_term!A:M,MATCH($E70,[5]sample.specific_sample_term!L:L,FALSE),8),"")</f>
        <v/>
      </c>
      <c r="V70" s="98" t="str">
        <f>IFERROR(INDEX([5]sample.specific_sample_term!A:M,MATCH($E70,[5]sample.specific_sample_term!L:L,FALSE),9),"")</f>
        <v/>
      </c>
      <c r="W70" s="96"/>
      <c r="X70" s="96"/>
      <c r="Y70" s="96"/>
      <c r="Z70" s="96"/>
      <c r="AA70" s="96"/>
      <c r="AB70" s="96"/>
      <c r="AC70" s="96"/>
    </row>
    <row r="71" spans="1:29">
      <c r="A71" s="131"/>
      <c r="B71" s="133"/>
      <c r="C71" s="75" t="str">
        <f t="shared" si="21"/>
        <v>OFF</v>
      </c>
      <c r="D71" s="98" t="str">
        <f>IFERROR(INDEX([5]sample.specific_sample_term!A:M,MATCH($E71,[5]sample.specific_sample_term!L:L,FALSE),3),"")</f>
        <v/>
      </c>
      <c r="E71" s="89"/>
      <c r="F71" s="98" t="str">
        <f>IFERROR(INDEX([5]sample.specific_sample_term!A:M,MATCH($E71,[5]sample.specific_sample_term!L:L,FALSE),12),"")</f>
        <v/>
      </c>
      <c r="G71" s="98" t="str">
        <f>IFERROR(INDEX([5]sample.specific_sample_term!A:M,MATCH($E71,[5]sample.specific_sample_term!L:L,FALSE),13),"")</f>
        <v/>
      </c>
      <c r="H71" s="97"/>
      <c r="I71" s="97"/>
      <c r="J71" s="96"/>
      <c r="K71" s="105"/>
      <c r="L71" s="96"/>
      <c r="M71" s="96"/>
      <c r="N71" s="96"/>
      <c r="O71" s="96"/>
      <c r="P71" s="96"/>
      <c r="Q71" s="96"/>
      <c r="R71" s="96"/>
      <c r="S71" s="96"/>
      <c r="T71" s="96"/>
      <c r="U71" s="98" t="str">
        <f>IFERROR(INDEX([5]sample.specific_sample_term!A:M,MATCH($E71,[5]sample.specific_sample_term!L:L,FALSE),8),"")</f>
        <v/>
      </c>
      <c r="V71" s="98" t="str">
        <f>IFERROR(INDEX([5]sample.specific_sample_term!A:M,MATCH($E71,[5]sample.specific_sample_term!L:L,FALSE),9),"")</f>
        <v/>
      </c>
      <c r="W71" s="96"/>
      <c r="X71" s="96"/>
      <c r="Y71" s="96"/>
      <c r="Z71" s="96"/>
      <c r="AA71" s="96"/>
      <c r="AB71" s="96"/>
      <c r="AC71" s="96"/>
    </row>
    <row r="72" spans="1:29">
      <c r="A72" s="131"/>
      <c r="B72" s="133"/>
      <c r="C72" s="75" t="str">
        <f t="shared" si="21"/>
        <v>OFF</v>
      </c>
      <c r="D72" s="98" t="str">
        <f>IFERROR(INDEX([5]sample.specific_sample_term!A:M,MATCH($E72,[5]sample.specific_sample_term!L:L,FALSE),3),"")</f>
        <v/>
      </c>
      <c r="E72" s="89"/>
      <c r="F72" s="98" t="str">
        <f>IFERROR(INDEX([5]sample.specific_sample_term!A:M,MATCH($E72,[5]sample.specific_sample_term!L:L,FALSE),12),"")</f>
        <v/>
      </c>
      <c r="G72" s="98" t="str">
        <f>IFERROR(INDEX([5]sample.specific_sample_term!A:M,MATCH($E72,[5]sample.specific_sample_term!L:L,FALSE),13),"")</f>
        <v/>
      </c>
      <c r="H72" s="97"/>
      <c r="I72" s="97"/>
      <c r="J72" s="96"/>
      <c r="K72" s="105"/>
      <c r="L72" s="96"/>
      <c r="M72" s="96"/>
      <c r="N72" s="96"/>
      <c r="O72" s="96"/>
      <c r="P72" s="96"/>
      <c r="Q72" s="96"/>
      <c r="R72" s="96"/>
      <c r="S72" s="96"/>
      <c r="T72" s="96"/>
      <c r="U72" s="98" t="str">
        <f>IFERROR(INDEX([5]sample.specific_sample_term!A:M,MATCH($E72,[5]sample.specific_sample_term!L:L,FALSE),8),"")</f>
        <v/>
      </c>
      <c r="V72" s="98" t="str">
        <f>IFERROR(INDEX([5]sample.specific_sample_term!A:M,MATCH($E72,[5]sample.specific_sample_term!L:L,FALSE),9),"")</f>
        <v/>
      </c>
      <c r="W72" s="96"/>
      <c r="X72" s="96"/>
      <c r="Y72" s="96"/>
      <c r="Z72" s="96"/>
      <c r="AA72" s="96"/>
      <c r="AB72" s="96"/>
      <c r="AC72" s="96"/>
    </row>
    <row r="73" spans="1:29">
      <c r="A73" s="131"/>
      <c r="B73" s="133"/>
      <c r="C73" s="75" t="str">
        <f t="shared" si="21"/>
        <v>OFF</v>
      </c>
      <c r="D73" s="98" t="str">
        <f>IFERROR(INDEX([5]sample.specific_sample_term!A:M,MATCH($E73,[5]sample.specific_sample_term!L:L,FALSE),3),"")</f>
        <v/>
      </c>
      <c r="E73" s="89"/>
      <c r="F73" s="98" t="str">
        <f>IFERROR(INDEX([5]sample.specific_sample_term!A:M,MATCH($E73,[5]sample.specific_sample_term!L:L,FALSE),12),"")</f>
        <v/>
      </c>
      <c r="G73" s="98" t="str">
        <f>IFERROR(INDEX([5]sample.specific_sample_term!A:M,MATCH($E73,[5]sample.specific_sample_term!L:L,FALSE),13),"")</f>
        <v/>
      </c>
      <c r="H73" s="97"/>
      <c r="I73" s="97"/>
      <c r="J73" s="96"/>
      <c r="K73" s="105"/>
      <c r="L73" s="96"/>
      <c r="M73" s="96"/>
      <c r="N73" s="96"/>
      <c r="O73" s="96"/>
      <c r="P73" s="96"/>
      <c r="Q73" s="96"/>
      <c r="R73" s="96"/>
      <c r="S73" s="96"/>
      <c r="T73" s="96"/>
      <c r="U73" s="98" t="str">
        <f>IFERROR(INDEX([5]sample.specific_sample_term!A:M,MATCH($E73,[5]sample.specific_sample_term!L:L,FALSE),8),"")</f>
        <v/>
      </c>
      <c r="V73" s="98" t="str">
        <f>IFERROR(INDEX([5]sample.specific_sample_term!A:M,MATCH($E73,[5]sample.specific_sample_term!L:L,FALSE),9),"")</f>
        <v/>
      </c>
      <c r="W73" s="96"/>
      <c r="X73" s="96"/>
      <c r="Y73" s="96"/>
      <c r="Z73" s="96"/>
      <c r="AA73" s="96"/>
      <c r="AB73" s="96"/>
      <c r="AC73" s="96"/>
    </row>
    <row r="74" spans="1:29">
      <c r="A74" s="131"/>
      <c r="B74" s="133"/>
      <c r="C74" s="75" t="str">
        <f t="shared" si="21"/>
        <v>OFF</v>
      </c>
      <c r="D74" s="98" t="str">
        <f>IFERROR(INDEX([5]sample.specific_sample_term!A:M,MATCH($E74,[5]sample.specific_sample_term!L:L,FALSE),3),"")</f>
        <v/>
      </c>
      <c r="E74" s="89"/>
      <c r="F74" s="98" t="str">
        <f>IFERROR(INDEX([5]sample.specific_sample_term!A:M,MATCH($E74,[5]sample.specific_sample_term!L:L,FALSE),12),"")</f>
        <v/>
      </c>
      <c r="G74" s="98" t="str">
        <f>IFERROR(INDEX([5]sample.specific_sample_term!A:M,MATCH($E74,[5]sample.specific_sample_term!L:L,FALSE),13),"")</f>
        <v/>
      </c>
      <c r="H74" s="97"/>
      <c r="I74" s="97"/>
      <c r="J74" s="96"/>
      <c r="K74" s="105"/>
      <c r="L74" s="96"/>
      <c r="M74" s="96"/>
      <c r="N74" s="96"/>
      <c r="O74" s="96"/>
      <c r="P74" s="96"/>
      <c r="Q74" s="96"/>
      <c r="R74" s="96"/>
      <c r="S74" s="96"/>
      <c r="T74" s="96"/>
      <c r="U74" s="98" t="str">
        <f>IFERROR(INDEX([5]sample.specific_sample_term!A:M,MATCH($E74,[5]sample.specific_sample_term!L:L,FALSE),8),"")</f>
        <v/>
      </c>
      <c r="V74" s="98" t="str">
        <f>IFERROR(INDEX([5]sample.specific_sample_term!A:M,MATCH($E74,[5]sample.specific_sample_term!L:L,FALSE),9),"")</f>
        <v/>
      </c>
      <c r="W74" s="96"/>
      <c r="X74" s="96"/>
      <c r="Y74" s="96"/>
      <c r="Z74" s="96"/>
      <c r="AA74" s="96"/>
      <c r="AB74" s="96"/>
      <c r="AC74" s="96"/>
    </row>
    <row r="75" spans="1:29">
      <c r="A75" s="131"/>
      <c r="B75" s="133"/>
      <c r="C75" s="75" t="str">
        <f t="shared" si="21"/>
        <v>OFF</v>
      </c>
      <c r="D75" s="98" t="str">
        <f>IFERROR(INDEX([5]sample.specific_sample_term!A:M,MATCH($E75,[5]sample.specific_sample_term!L:L,FALSE),3),"")</f>
        <v/>
      </c>
      <c r="E75" s="89"/>
      <c r="F75" s="98" t="str">
        <f>IFERROR(INDEX([5]sample.specific_sample_term!A:M,MATCH($E75,[5]sample.specific_sample_term!L:L,FALSE),12),"")</f>
        <v/>
      </c>
      <c r="G75" s="98" t="str">
        <f>IFERROR(INDEX([5]sample.specific_sample_term!A:M,MATCH($E75,[5]sample.specific_sample_term!L:L,FALSE),13),"")</f>
        <v/>
      </c>
      <c r="H75" s="97"/>
      <c r="I75" s="97"/>
      <c r="J75" s="96"/>
      <c r="K75" s="105"/>
      <c r="L75" s="96"/>
      <c r="M75" s="96"/>
      <c r="N75" s="96"/>
      <c r="O75" s="96"/>
      <c r="P75" s="96"/>
      <c r="Q75" s="96"/>
      <c r="R75" s="96"/>
      <c r="S75" s="96"/>
      <c r="T75" s="96"/>
      <c r="U75" s="98" t="str">
        <f>IFERROR(INDEX([5]sample.specific_sample_term!A:M,MATCH($E75,[5]sample.specific_sample_term!L:L,FALSE),8),"")</f>
        <v/>
      </c>
      <c r="V75" s="98" t="str">
        <f>IFERROR(INDEX([5]sample.specific_sample_term!A:M,MATCH($E75,[5]sample.specific_sample_term!L:L,FALSE),9),"")</f>
        <v/>
      </c>
      <c r="W75" s="96"/>
      <c r="X75" s="96"/>
      <c r="Y75" s="96"/>
      <c r="Z75" s="96"/>
      <c r="AA75" s="96"/>
      <c r="AB75" s="96"/>
      <c r="AC75" s="96"/>
    </row>
    <row r="76" spans="1:29">
      <c r="A76" s="131"/>
      <c r="B76" s="133"/>
      <c r="C76" s="75" t="str">
        <f t="shared" si="21"/>
        <v>OFF</v>
      </c>
      <c r="D76" s="98" t="str">
        <f>IFERROR(INDEX([5]sample.specific_sample_term!A:M,MATCH($E76,[5]sample.specific_sample_term!L:L,FALSE),3),"")</f>
        <v/>
      </c>
      <c r="E76" s="89"/>
      <c r="F76" s="98" t="str">
        <f>IFERROR(INDEX([5]sample.specific_sample_term!A:M,MATCH($E76,[5]sample.specific_sample_term!L:L,FALSE),12),"")</f>
        <v/>
      </c>
      <c r="G76" s="98" t="str">
        <f>IFERROR(INDEX([5]sample.specific_sample_term!A:M,MATCH($E76,[5]sample.specific_sample_term!L:L,FALSE),13),"")</f>
        <v/>
      </c>
      <c r="H76" s="97"/>
      <c r="I76" s="97"/>
      <c r="J76" s="96"/>
      <c r="K76" s="105"/>
      <c r="L76" s="96"/>
      <c r="M76" s="96"/>
      <c r="N76" s="96"/>
      <c r="O76" s="96"/>
      <c r="P76" s="96"/>
      <c r="Q76" s="96"/>
      <c r="R76" s="96"/>
      <c r="S76" s="96"/>
      <c r="T76" s="96"/>
      <c r="U76" s="98" t="str">
        <f>IFERROR(INDEX([5]sample.specific_sample_term!A:M,MATCH($E76,[5]sample.specific_sample_term!L:L,FALSE),8),"")</f>
        <v/>
      </c>
      <c r="V76" s="98" t="str">
        <f>IFERROR(INDEX([5]sample.specific_sample_term!A:M,MATCH($E76,[5]sample.specific_sample_term!L:L,FALSE),9),"")</f>
        <v/>
      </c>
      <c r="W76" s="96"/>
      <c r="X76" s="96"/>
      <c r="Y76" s="96"/>
      <c r="Z76" s="96"/>
      <c r="AA76" s="96"/>
      <c r="AB76" s="96"/>
      <c r="AC76" s="96"/>
    </row>
    <row r="77" spans="1:29">
      <c r="A77" s="131"/>
      <c r="B77" s="133"/>
      <c r="C77" s="75" t="str">
        <f t="shared" si="21"/>
        <v>OFF</v>
      </c>
      <c r="D77" s="98" t="str">
        <f>IFERROR(INDEX([5]sample.specific_sample_term!A:M,MATCH($E77,[5]sample.specific_sample_term!L:L,FALSE),3),"")</f>
        <v/>
      </c>
      <c r="E77" s="89"/>
      <c r="F77" s="98" t="str">
        <f>IFERROR(INDEX([5]sample.specific_sample_term!A:M,MATCH($E77,[5]sample.specific_sample_term!L:L,FALSE),12),"")</f>
        <v/>
      </c>
      <c r="G77" s="98" t="str">
        <f>IFERROR(INDEX([5]sample.specific_sample_term!A:M,MATCH($E77,[5]sample.specific_sample_term!L:L,FALSE),13),"")</f>
        <v/>
      </c>
      <c r="H77" s="97"/>
      <c r="I77" s="97"/>
      <c r="J77" s="96"/>
      <c r="K77" s="105"/>
      <c r="L77" s="96"/>
      <c r="M77" s="96"/>
      <c r="N77" s="96"/>
      <c r="O77" s="96"/>
      <c r="P77" s="96"/>
      <c r="Q77" s="96"/>
      <c r="R77" s="96"/>
      <c r="S77" s="96"/>
      <c r="T77" s="96"/>
      <c r="U77" s="98" t="str">
        <f>IFERROR(INDEX([5]sample.specific_sample_term!A:M,MATCH($E77,[5]sample.specific_sample_term!L:L,FALSE),8),"")</f>
        <v/>
      </c>
      <c r="V77" s="98" t="str">
        <f>IFERROR(INDEX([5]sample.specific_sample_term!A:M,MATCH($E77,[5]sample.specific_sample_term!L:L,FALSE),9),"")</f>
        <v/>
      </c>
      <c r="W77" s="96"/>
      <c r="X77" s="96"/>
      <c r="Y77" s="96"/>
      <c r="Z77" s="96"/>
      <c r="AA77" s="96"/>
      <c r="AB77" s="96"/>
      <c r="AC77" s="96"/>
    </row>
    <row r="78" spans="1:29">
      <c r="A78" s="131"/>
      <c r="B78" s="133"/>
      <c r="C78" s="75" t="str">
        <f t="shared" si="21"/>
        <v>OFF</v>
      </c>
      <c r="D78" s="98" t="str">
        <f>IFERROR(INDEX([5]sample.specific_sample_term!A:M,MATCH($E78,[5]sample.specific_sample_term!L:L,FALSE),3),"")</f>
        <v/>
      </c>
      <c r="E78" s="89"/>
      <c r="F78" s="98" t="str">
        <f>IFERROR(INDEX([5]sample.specific_sample_term!A:M,MATCH($E78,[5]sample.specific_sample_term!L:L,FALSE),12),"")</f>
        <v/>
      </c>
      <c r="G78" s="98" t="str">
        <f>IFERROR(INDEX([5]sample.specific_sample_term!A:M,MATCH($E78,[5]sample.specific_sample_term!L:L,FALSE),13),"")</f>
        <v/>
      </c>
      <c r="H78" s="97"/>
      <c r="I78" s="97"/>
      <c r="J78" s="96"/>
      <c r="K78" s="105"/>
      <c r="L78" s="96"/>
      <c r="M78" s="96"/>
      <c r="N78" s="96"/>
      <c r="O78" s="96"/>
      <c r="P78" s="96"/>
      <c r="Q78" s="96"/>
      <c r="R78" s="96"/>
      <c r="S78" s="96"/>
      <c r="T78" s="96"/>
      <c r="U78" s="98" t="str">
        <f>IFERROR(INDEX([5]sample.specific_sample_term!A:M,MATCH($E78,[5]sample.specific_sample_term!L:L,FALSE),8),"")</f>
        <v/>
      </c>
      <c r="V78" s="98" t="str">
        <f>IFERROR(INDEX([5]sample.specific_sample_term!A:M,MATCH($E78,[5]sample.specific_sample_term!L:L,FALSE),9),"")</f>
        <v/>
      </c>
      <c r="W78" s="96"/>
      <c r="X78" s="96"/>
      <c r="Y78" s="96"/>
      <c r="Z78" s="96"/>
      <c r="AA78" s="96"/>
      <c r="AB78" s="96"/>
      <c r="AC78" s="96"/>
    </row>
    <row r="79" spans="1:29">
      <c r="A79" s="131"/>
      <c r="B79" s="133"/>
      <c r="C79" s="75" t="str">
        <f t="shared" si="21"/>
        <v>OFF</v>
      </c>
      <c r="D79" s="98" t="str">
        <f>IFERROR(INDEX([5]sample.specific_sample_term!A:M,MATCH($E79,[5]sample.specific_sample_term!L:L,FALSE),3),"")</f>
        <v/>
      </c>
      <c r="E79" s="89"/>
      <c r="F79" s="98" t="str">
        <f>IFERROR(INDEX([5]sample.specific_sample_term!A:M,MATCH($E79,[5]sample.specific_sample_term!L:L,FALSE),12),"")</f>
        <v/>
      </c>
      <c r="G79" s="98" t="str">
        <f>IFERROR(INDEX([5]sample.specific_sample_term!A:M,MATCH($E79,[5]sample.specific_sample_term!L:L,FALSE),13),"")</f>
        <v/>
      </c>
      <c r="H79" s="97"/>
      <c r="I79" s="97"/>
      <c r="J79" s="96"/>
      <c r="K79" s="105"/>
      <c r="L79" s="96"/>
      <c r="M79" s="96"/>
      <c r="N79" s="96"/>
      <c r="O79" s="96"/>
      <c r="P79" s="96"/>
      <c r="Q79" s="96"/>
      <c r="R79" s="96"/>
      <c r="S79" s="96"/>
      <c r="T79" s="96"/>
      <c r="U79" s="98" t="str">
        <f>IFERROR(INDEX([5]sample.specific_sample_term!A:M,MATCH($E79,[5]sample.specific_sample_term!L:L,FALSE),8),"")</f>
        <v/>
      </c>
      <c r="V79" s="98" t="str">
        <f>IFERROR(INDEX([5]sample.specific_sample_term!A:M,MATCH($E79,[5]sample.specific_sample_term!L:L,FALSE),9),"")</f>
        <v/>
      </c>
      <c r="W79" s="96"/>
      <c r="X79" s="96"/>
      <c r="Y79" s="96"/>
      <c r="Z79" s="96"/>
      <c r="AA79" s="96"/>
      <c r="AB79" s="96"/>
      <c r="AC79" s="96"/>
    </row>
    <row r="80" spans="1:29">
      <c r="A80" s="132"/>
      <c r="B80" s="133"/>
      <c r="C80" s="75" t="str">
        <f t="shared" si="21"/>
        <v>OFF</v>
      </c>
      <c r="D80" s="98" t="str">
        <f>IFERROR(INDEX([5]sample.specific_sample_term!A:M,MATCH($E80,[5]sample.specific_sample_term!L:L,FALSE),3),"")</f>
        <v/>
      </c>
      <c r="E80" s="89"/>
      <c r="F80" s="98" t="str">
        <f>IFERROR(INDEX([5]sample.specific_sample_term!A:M,MATCH($E80,[5]sample.specific_sample_term!L:L,FALSE),12),"")</f>
        <v/>
      </c>
      <c r="G80" s="98" t="str">
        <f>IFERROR(INDEX([5]sample.specific_sample_term!A:M,MATCH($E80,[5]sample.specific_sample_term!L:L,FALSE),13),"")</f>
        <v/>
      </c>
      <c r="H80" s="97"/>
      <c r="I80" s="97"/>
      <c r="J80" s="96"/>
      <c r="K80" s="105"/>
      <c r="L80" s="96"/>
      <c r="M80" s="96"/>
      <c r="N80" s="96"/>
      <c r="O80" s="96"/>
      <c r="P80" s="96"/>
      <c r="Q80" s="96"/>
      <c r="R80" s="96"/>
      <c r="S80" s="96"/>
      <c r="T80" s="96"/>
      <c r="U80" s="98" t="str">
        <f>IFERROR(INDEX([5]sample.specific_sample_term!A:M,MATCH($E80,[5]sample.specific_sample_term!L:L,FALSE),8),"")</f>
        <v/>
      </c>
      <c r="V80" s="98" t="str">
        <f>IFERROR(INDEX([5]sample.specific_sample_term!A:M,MATCH($E80,[5]sample.specific_sample_term!L:L,FALSE),9),"")</f>
        <v/>
      </c>
      <c r="W80" s="96"/>
      <c r="X80" s="96"/>
      <c r="Y80" s="96"/>
      <c r="Z80" s="96"/>
      <c r="AA80" s="96"/>
      <c r="AB80" s="96"/>
      <c r="AC80" s="96"/>
    </row>
  </sheetData>
  <mergeCells count="11">
    <mergeCell ref="A41:A60"/>
    <mergeCell ref="B41:B60"/>
    <mergeCell ref="A61:A80"/>
    <mergeCell ref="B61:B80"/>
    <mergeCell ref="B1:E1"/>
    <mergeCell ref="B2:E2"/>
    <mergeCell ref="B3:E3"/>
    <mergeCell ref="A34:A40"/>
    <mergeCell ref="B34:B40"/>
    <mergeCell ref="A7:A33"/>
    <mergeCell ref="B7:B33"/>
  </mergeCells>
  <phoneticPr fontId="3"/>
  <conditionalFormatting sqref="C7:C80">
    <cfRule type="cellIs" dxfId="26" priority="15" operator="equal">
      <formula>"OFF"</formula>
    </cfRule>
    <cfRule type="cellIs" dxfId="25" priority="16" operator="equal">
      <formula>"ON"</formula>
    </cfRule>
  </conditionalFormatting>
  <conditionalFormatting sqref="F7:G40">
    <cfRule type="expression" dxfId="24" priority="1">
      <formula>AND($C7="ON",ISBLANK(F7))</formula>
    </cfRule>
  </conditionalFormatting>
  <conditionalFormatting sqref="M7:M33 D34:D40 E41:E80">
    <cfRule type="expression" dxfId="23" priority="6">
      <formula>AND($C7="ON",ISBLANK(D7))</formula>
    </cfRule>
  </conditionalFormatting>
  <conditionalFormatting sqref="N7:O33">
    <cfRule type="cellIs" dxfId="22" priority="2" operator="equal">
      <formula>"ON"</formula>
    </cfRule>
  </conditionalFormatting>
  <conditionalFormatting sqref="Q7:Q33">
    <cfRule type="expression" dxfId="21" priority="7">
      <formula>AND($C7="ON",$M7&lt;&gt;"textarea")</formula>
    </cfRule>
    <cfRule type="expression" dxfId="20" priority="9">
      <formula>AND($C7="ON",$M7="textarea",ISBLANK($Q7))</formula>
    </cfRule>
    <cfRule type="expression" dxfId="19" priority="11">
      <formula>AND($C7="ON",$M7="textarea")</formula>
    </cfRule>
  </conditionalFormatting>
  <conditionalFormatting sqref="R7:R33">
    <cfRule type="expression" dxfId="18" priority="8">
      <formula>AND($C7="ON",$M7&lt;&gt;"list")</formula>
    </cfRule>
    <cfRule type="expression" dxfId="17" priority="10">
      <formula>AND($C7="ON",$M7="list",ISBLANK($R7))</formula>
    </cfRule>
    <cfRule type="expression" dxfId="16" priority="12">
      <formula>AND($C7="ON",$M7="list")</formula>
    </cfRule>
  </conditionalFormatting>
  <dataValidations count="3">
    <dataValidation type="list" allowBlank="1" showInputMessage="1" showErrorMessage="1" sqref="M7:M33" xr:uid="{74B10A53-F095-3642-A7FF-3D258EABC951}">
      <formula1>"string,textarea,number,integer,list,date,markdown,time,boolean,uri,uuid"</formula1>
    </dataValidation>
    <dataValidation type="list" allowBlank="1" showInputMessage="1" showErrorMessage="1" sqref="L7:L33" xr:uid="{3A90BBAF-84BB-BE46-AD43-BE293725398C}">
      <formula1>"　,TRUE"</formula1>
    </dataValidation>
    <dataValidation type="list" allowBlank="1" showInputMessage="1" showErrorMessage="1" sqref="C7:C80" xr:uid="{CF246FB8-2059-3D4C-A57C-9A840D48DA27}">
      <formula1>"ON,OFF"</formula1>
    </dataValidation>
  </dataValidations>
  <hyperlinks>
    <hyperlink ref="B1" r:id="rId1" xr:uid="{C0DF3C62-F298-DB40-9932-264061E24846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6E9B-BF5A-404C-A282-87283C03F050}">
  <sheetPr codeName="Sheet7"/>
  <dimension ref="A1:R103"/>
  <sheetViews>
    <sheetView zoomScale="110" zoomScaleNormal="110" workbookViewId="0">
      <pane xSplit="3" ySplit="2" topLeftCell="D3" activePane="bottomRight" state="frozen"/>
      <selection activeCell="B7" sqref="B7:B11"/>
      <selection pane="topRight" activeCell="B7" sqref="B7:B11"/>
      <selection pane="bottomLeft" activeCell="B7" sqref="B7:B11"/>
      <selection pane="bottomRight" activeCell="F27" sqref="F27"/>
    </sheetView>
  </sheetViews>
  <sheetFormatPr defaultColWidth="8.875" defaultRowHeight="18.75"/>
  <cols>
    <col min="1" max="1" width="15.5" bestFit="1" customWidth="1"/>
    <col min="2" max="2" width="15.5" customWidth="1"/>
    <col min="3" max="3" width="65.125" customWidth="1"/>
    <col min="4" max="4" width="31.125" customWidth="1"/>
    <col min="5" max="5" width="29.375" bestFit="1" customWidth="1"/>
    <col min="6" max="6" width="55.5" bestFit="1" customWidth="1"/>
    <col min="7" max="7" width="12.375" bestFit="1" customWidth="1"/>
    <col min="8" max="8" width="14" bestFit="1" customWidth="1"/>
    <col min="9" max="9" width="12.375" customWidth="1"/>
    <col min="10" max="10" width="13.375" bestFit="1" customWidth="1"/>
    <col min="11" max="11" width="10.375" customWidth="1"/>
    <col min="12" max="12" width="14.125" bestFit="1" customWidth="1"/>
    <col min="13" max="13" width="19.5" customWidth="1"/>
    <col min="14" max="14" width="11.125" bestFit="1" customWidth="1"/>
    <col min="15" max="15" width="13.125" customWidth="1"/>
    <col min="16" max="16" width="12.5" customWidth="1"/>
    <col min="17" max="17" width="49.125" bestFit="1" customWidth="1"/>
    <col min="18" max="18" width="68" customWidth="1"/>
  </cols>
  <sheetData>
    <row r="1" spans="1:18">
      <c r="A1" s="70" t="s">
        <v>1</v>
      </c>
      <c r="B1" s="70" t="s">
        <v>179</v>
      </c>
      <c r="C1" s="70" t="s">
        <v>180</v>
      </c>
      <c r="D1" s="70" t="s">
        <v>181</v>
      </c>
      <c r="E1" s="70" t="s">
        <v>182</v>
      </c>
      <c r="F1" s="70" t="s">
        <v>183</v>
      </c>
      <c r="G1" s="70" t="s">
        <v>166</v>
      </c>
      <c r="H1" s="70" t="s">
        <v>184</v>
      </c>
      <c r="I1" s="70" t="s">
        <v>6</v>
      </c>
      <c r="J1" s="70" t="s">
        <v>185</v>
      </c>
      <c r="K1" s="70" t="s">
        <v>7</v>
      </c>
      <c r="L1" s="70" t="s">
        <v>186</v>
      </c>
      <c r="M1" s="70" t="s">
        <v>9</v>
      </c>
      <c r="N1" s="70" t="s">
        <v>187</v>
      </c>
      <c r="O1" s="70" t="s">
        <v>188</v>
      </c>
      <c r="P1" s="70" t="s">
        <v>189</v>
      </c>
      <c r="Q1" s="70" t="s">
        <v>190</v>
      </c>
      <c r="R1" s="70"/>
    </row>
    <row r="2" spans="1:18" ht="46.5" customHeight="1">
      <c r="A2" s="74" t="s">
        <v>191</v>
      </c>
      <c r="B2" s="74" t="s">
        <v>273</v>
      </c>
      <c r="C2" s="74" t="s">
        <v>274</v>
      </c>
      <c r="D2" s="74" t="s">
        <v>192</v>
      </c>
      <c r="E2" s="74" t="s">
        <v>193</v>
      </c>
      <c r="F2" s="74" t="s">
        <v>194</v>
      </c>
      <c r="G2" s="74" t="s">
        <v>195</v>
      </c>
      <c r="H2" s="74" t="s">
        <v>196</v>
      </c>
      <c r="I2" s="74" t="s">
        <v>197</v>
      </c>
      <c r="J2" s="74" t="s">
        <v>198</v>
      </c>
      <c r="K2" s="74" t="s">
        <v>199</v>
      </c>
      <c r="L2" s="74" t="s">
        <v>200</v>
      </c>
      <c r="M2" s="74" t="s">
        <v>201</v>
      </c>
      <c r="N2" s="74" t="s">
        <v>202</v>
      </c>
      <c r="O2" s="74" t="s">
        <v>203</v>
      </c>
      <c r="P2" s="74" t="s">
        <v>204</v>
      </c>
      <c r="Q2" s="70" t="s">
        <v>205</v>
      </c>
      <c r="R2" s="107" t="s">
        <v>156</v>
      </c>
    </row>
    <row r="3" spans="1:18">
      <c r="A3" s="143"/>
      <c r="B3" s="75" t="str">
        <f>IF(C3&lt;&gt;"","ON","OFF")</f>
        <v>OFF</v>
      </c>
      <c r="C3" s="71" t="str">
        <f>SUBSTITUTE(TRIM(LOWER(F3)), " ", "_")</f>
        <v/>
      </c>
      <c r="D3" s="76"/>
      <c r="E3" s="77"/>
      <c r="F3" s="77"/>
      <c r="G3" s="76"/>
      <c r="H3" s="78" t="s">
        <v>44</v>
      </c>
      <c r="I3" s="79" t="str">
        <f>_xlfn.IFS(H3="integer","integer",H3="number","number",H3="array","array",TRUE,"string")</f>
        <v>string</v>
      </c>
      <c r="J3" s="79" t="str">
        <f>_xlfn.IFS(H3="datetime","date-time",H3="duration","duration",TRUE,"")</f>
        <v/>
      </c>
      <c r="K3" s="80"/>
      <c r="L3" s="80"/>
      <c r="M3" s="80"/>
      <c r="N3" s="80"/>
      <c r="O3" s="80" t="s">
        <v>206</v>
      </c>
      <c r="P3" s="80" t="s">
        <v>206</v>
      </c>
      <c r="Q3" s="81" t="s">
        <v>278</v>
      </c>
      <c r="R3" s="103"/>
    </row>
    <row r="4" spans="1:18">
      <c r="A4" s="144"/>
      <c r="B4" s="75" t="str">
        <f t="shared" ref="B4:B67" si="0">IF(C4&lt;&gt;"","ON","OFF")</f>
        <v>OFF</v>
      </c>
      <c r="C4" s="71" t="str">
        <f t="shared" ref="C4:C67" si="1">SUBSTITUTE(TRIM(LOWER(F4)), " ", "_")</f>
        <v/>
      </c>
      <c r="D4" s="76"/>
      <c r="E4" s="77"/>
      <c r="F4" s="77"/>
      <c r="G4" s="76"/>
      <c r="H4" s="78" t="s">
        <v>44</v>
      </c>
      <c r="I4" s="79" t="str">
        <f t="shared" ref="I4:I43" si="2">_xlfn.IFS(H4="integer","integer",H4="number","number",H4="array","array",TRUE,"string")</f>
        <v>string</v>
      </c>
      <c r="J4" s="79" t="str">
        <f t="shared" ref="J4:J43" si="3">_xlfn.IFS(H4="datetime","date-time",H4="duration","duration",TRUE,"")</f>
        <v/>
      </c>
      <c r="K4" s="80"/>
      <c r="L4" s="80"/>
      <c r="M4" s="80"/>
      <c r="N4" s="80"/>
      <c r="O4" s="80" t="s">
        <v>206</v>
      </c>
      <c r="P4" s="80" t="s">
        <v>206</v>
      </c>
      <c r="Q4" s="81" t="s">
        <v>279</v>
      </c>
      <c r="R4" s="103"/>
    </row>
    <row r="5" spans="1:18">
      <c r="A5" s="144"/>
      <c r="B5" s="75" t="str">
        <f t="shared" si="0"/>
        <v>OFF</v>
      </c>
      <c r="C5" s="71" t="str">
        <f t="shared" si="1"/>
        <v/>
      </c>
      <c r="D5" s="76"/>
      <c r="E5" s="77"/>
      <c r="F5" s="77"/>
      <c r="G5" s="76"/>
      <c r="H5" s="78" t="s">
        <v>60</v>
      </c>
      <c r="I5" s="79" t="str">
        <f t="shared" si="2"/>
        <v>number</v>
      </c>
      <c r="J5" s="79" t="str">
        <f t="shared" si="3"/>
        <v/>
      </c>
      <c r="K5" s="80"/>
      <c r="L5" s="80"/>
      <c r="M5" s="80"/>
      <c r="N5" s="80"/>
      <c r="O5" s="80" t="s">
        <v>206</v>
      </c>
      <c r="P5" s="80" t="s">
        <v>206</v>
      </c>
      <c r="Q5" s="81" t="s">
        <v>280</v>
      </c>
      <c r="R5" s="103"/>
    </row>
    <row r="6" spans="1:18">
      <c r="A6" s="144"/>
      <c r="B6" s="75" t="str">
        <f t="shared" si="0"/>
        <v>OFF</v>
      </c>
      <c r="C6" s="71" t="str">
        <f t="shared" si="1"/>
        <v/>
      </c>
      <c r="D6" s="76"/>
      <c r="E6" s="77"/>
      <c r="F6" s="77"/>
      <c r="G6" s="76"/>
      <c r="H6" s="78" t="s">
        <v>60</v>
      </c>
      <c r="I6" s="79" t="str">
        <f t="shared" si="2"/>
        <v>number</v>
      </c>
      <c r="J6" s="79" t="str">
        <f t="shared" si="3"/>
        <v/>
      </c>
      <c r="K6" s="80"/>
      <c r="L6" s="80"/>
      <c r="M6" s="80"/>
      <c r="N6" s="80"/>
      <c r="O6" s="80" t="s">
        <v>206</v>
      </c>
      <c r="P6" s="80" t="s">
        <v>206</v>
      </c>
      <c r="Q6" s="81" t="s">
        <v>161</v>
      </c>
      <c r="R6" s="103"/>
    </row>
    <row r="7" spans="1:18">
      <c r="A7" s="144"/>
      <c r="B7" s="75" t="str">
        <f t="shared" si="0"/>
        <v>OFF</v>
      </c>
      <c r="C7" s="71" t="str">
        <f t="shared" si="1"/>
        <v/>
      </c>
      <c r="D7" s="76"/>
      <c r="E7" s="77"/>
      <c r="F7" s="77"/>
      <c r="G7" s="76"/>
      <c r="H7" s="78" t="s">
        <v>44</v>
      </c>
      <c r="I7" s="79" t="str">
        <f t="shared" si="2"/>
        <v>string</v>
      </c>
      <c r="J7" s="79" t="str">
        <f t="shared" si="3"/>
        <v/>
      </c>
      <c r="K7" s="80"/>
      <c r="L7" s="80"/>
      <c r="M7" s="80"/>
      <c r="N7" s="80"/>
      <c r="O7" s="80" t="s">
        <v>206</v>
      </c>
      <c r="P7" s="80" t="s">
        <v>206</v>
      </c>
      <c r="Q7" s="81" t="s">
        <v>281</v>
      </c>
      <c r="R7" s="103"/>
    </row>
    <row r="8" spans="1:18">
      <c r="A8" s="144"/>
      <c r="B8" s="75" t="str">
        <f t="shared" si="0"/>
        <v>OFF</v>
      </c>
      <c r="C8" s="71" t="str">
        <f t="shared" si="1"/>
        <v/>
      </c>
      <c r="D8" s="76"/>
      <c r="E8" s="77"/>
      <c r="F8" s="77"/>
      <c r="G8" s="76"/>
      <c r="H8" s="78" t="s">
        <v>44</v>
      </c>
      <c r="I8" s="79" t="str">
        <f t="shared" si="2"/>
        <v>string</v>
      </c>
      <c r="J8" s="79" t="str">
        <f t="shared" si="3"/>
        <v/>
      </c>
      <c r="K8" s="80"/>
      <c r="L8" s="80"/>
      <c r="M8" s="80"/>
      <c r="N8" s="80"/>
      <c r="O8" s="80" t="s">
        <v>206</v>
      </c>
      <c r="P8" s="80" t="s">
        <v>206</v>
      </c>
      <c r="Q8" s="81" t="s">
        <v>282</v>
      </c>
      <c r="R8" s="103"/>
    </row>
    <row r="9" spans="1:18">
      <c r="A9" s="144"/>
      <c r="B9" s="75" t="str">
        <f t="shared" si="0"/>
        <v>OFF</v>
      </c>
      <c r="C9" s="71" t="str">
        <f t="shared" si="1"/>
        <v/>
      </c>
      <c r="D9" s="76"/>
      <c r="E9" s="77"/>
      <c r="F9" s="77"/>
      <c r="G9" s="76"/>
      <c r="H9" s="78" t="s">
        <v>60</v>
      </c>
      <c r="I9" s="79" t="str">
        <f t="shared" si="2"/>
        <v>number</v>
      </c>
      <c r="J9" s="79" t="str">
        <f t="shared" si="3"/>
        <v/>
      </c>
      <c r="K9" s="80"/>
      <c r="L9" s="80"/>
      <c r="M9" s="80"/>
      <c r="N9" s="80"/>
      <c r="O9" s="80" t="s">
        <v>206</v>
      </c>
      <c r="P9" s="80" t="s">
        <v>206</v>
      </c>
      <c r="Q9" s="81" t="s">
        <v>283</v>
      </c>
      <c r="R9" s="103"/>
    </row>
    <row r="10" spans="1:18">
      <c r="A10" s="144"/>
      <c r="B10" s="75" t="str">
        <f t="shared" si="0"/>
        <v>OFF</v>
      </c>
      <c r="C10" s="71" t="str">
        <f t="shared" si="1"/>
        <v/>
      </c>
      <c r="D10" s="76"/>
      <c r="E10" s="77"/>
      <c r="F10" s="77"/>
      <c r="G10" s="76"/>
      <c r="H10" s="78" t="s">
        <v>44</v>
      </c>
      <c r="I10" s="79" t="str">
        <f t="shared" si="2"/>
        <v>string</v>
      </c>
      <c r="J10" s="79" t="str">
        <f t="shared" si="3"/>
        <v/>
      </c>
      <c r="K10" s="80"/>
      <c r="L10" s="80"/>
      <c r="M10" s="80"/>
      <c r="N10" s="80"/>
      <c r="O10" s="80" t="s">
        <v>206</v>
      </c>
      <c r="P10" s="80" t="s">
        <v>206</v>
      </c>
      <c r="Q10" s="81" t="s">
        <v>284</v>
      </c>
      <c r="R10" s="103"/>
    </row>
    <row r="11" spans="1:18">
      <c r="A11" s="144"/>
      <c r="B11" s="75" t="str">
        <f t="shared" si="0"/>
        <v>OFF</v>
      </c>
      <c r="C11" s="71" t="str">
        <f t="shared" si="1"/>
        <v/>
      </c>
      <c r="D11" s="76"/>
      <c r="E11" s="77"/>
      <c r="F11" s="77"/>
      <c r="G11" s="76"/>
      <c r="H11" s="78" t="s">
        <v>60</v>
      </c>
      <c r="I11" s="79" t="str">
        <f t="shared" si="2"/>
        <v>number</v>
      </c>
      <c r="J11" s="79" t="str">
        <f t="shared" si="3"/>
        <v/>
      </c>
      <c r="K11" s="80" t="s">
        <v>162</v>
      </c>
      <c r="L11" s="80"/>
      <c r="M11" s="80"/>
      <c r="N11" s="80"/>
      <c r="O11" s="80" t="s">
        <v>206</v>
      </c>
      <c r="P11" s="80" t="s">
        <v>206</v>
      </c>
      <c r="Q11" s="81"/>
      <c r="R11" s="103"/>
    </row>
    <row r="12" spans="1:18">
      <c r="A12" s="144"/>
      <c r="B12" s="75" t="str">
        <f t="shared" si="0"/>
        <v>OFF</v>
      </c>
      <c r="C12" s="71" t="str">
        <f t="shared" si="1"/>
        <v/>
      </c>
      <c r="D12" s="76"/>
      <c r="E12" s="77"/>
      <c r="F12" s="77"/>
      <c r="G12" s="76"/>
      <c r="H12" s="78" t="s">
        <v>44</v>
      </c>
      <c r="I12" s="79" t="str">
        <f t="shared" si="2"/>
        <v>string</v>
      </c>
      <c r="J12" s="79" t="str">
        <f t="shared" si="3"/>
        <v/>
      </c>
      <c r="K12" s="80"/>
      <c r="L12" s="80"/>
      <c r="M12" s="80"/>
      <c r="N12" s="80"/>
      <c r="O12" s="80" t="s">
        <v>206</v>
      </c>
      <c r="P12" s="80" t="s">
        <v>206</v>
      </c>
      <c r="Q12" s="81"/>
      <c r="R12" s="103"/>
    </row>
    <row r="13" spans="1:18">
      <c r="A13" s="145"/>
      <c r="B13" s="75" t="str">
        <f t="shared" si="0"/>
        <v>OFF</v>
      </c>
      <c r="C13" s="71" t="str">
        <f t="shared" si="1"/>
        <v/>
      </c>
      <c r="D13" s="76"/>
      <c r="E13" s="77"/>
      <c r="F13" s="77"/>
      <c r="G13" s="76"/>
      <c r="H13" s="78" t="s">
        <v>44</v>
      </c>
      <c r="I13" s="79" t="str">
        <f t="shared" si="2"/>
        <v>string</v>
      </c>
      <c r="J13" s="79" t="str">
        <f t="shared" si="3"/>
        <v/>
      </c>
      <c r="K13" s="80"/>
      <c r="L13" s="80"/>
      <c r="M13" s="80"/>
      <c r="N13" s="80"/>
      <c r="O13" s="80" t="s">
        <v>206</v>
      </c>
      <c r="P13" s="80" t="s">
        <v>206</v>
      </c>
      <c r="Q13" s="81"/>
      <c r="R13" s="103"/>
    </row>
    <row r="14" spans="1:18">
      <c r="A14" s="143"/>
      <c r="B14" s="75" t="str">
        <f t="shared" si="0"/>
        <v>OFF</v>
      </c>
      <c r="C14" s="71" t="str">
        <f t="shared" si="1"/>
        <v/>
      </c>
      <c r="D14" s="82"/>
      <c r="E14" s="83"/>
      <c r="F14" s="83"/>
      <c r="G14" s="76"/>
      <c r="H14" s="78" t="s">
        <v>44</v>
      </c>
      <c r="I14" s="79" t="str">
        <f t="shared" si="2"/>
        <v>string</v>
      </c>
      <c r="J14" s="79" t="str">
        <f t="shared" si="3"/>
        <v/>
      </c>
      <c r="K14" s="84"/>
      <c r="L14" s="80"/>
      <c r="M14" s="80"/>
      <c r="N14" s="80"/>
      <c r="O14" s="80" t="s">
        <v>206</v>
      </c>
      <c r="P14" s="80" t="s">
        <v>206</v>
      </c>
      <c r="Q14" s="81"/>
      <c r="R14" s="103"/>
    </row>
    <row r="15" spans="1:18">
      <c r="A15" s="144"/>
      <c r="B15" s="75" t="str">
        <f t="shared" si="0"/>
        <v>OFF</v>
      </c>
      <c r="C15" s="71" t="str">
        <f t="shared" si="1"/>
        <v/>
      </c>
      <c r="D15" s="82"/>
      <c r="E15" s="78"/>
      <c r="F15" s="83"/>
      <c r="G15" s="76"/>
      <c r="H15" s="78" t="s">
        <v>44</v>
      </c>
      <c r="I15" s="79" t="str">
        <f t="shared" si="2"/>
        <v>string</v>
      </c>
      <c r="J15" s="79" t="str">
        <f t="shared" si="3"/>
        <v/>
      </c>
      <c r="K15" s="80"/>
      <c r="L15" s="80"/>
      <c r="M15" s="80"/>
      <c r="N15" s="80"/>
      <c r="O15" s="80" t="s">
        <v>206</v>
      </c>
      <c r="P15" s="80" t="s">
        <v>206</v>
      </c>
      <c r="Q15" s="81"/>
      <c r="R15" s="103"/>
    </row>
    <row r="16" spans="1:18">
      <c r="A16" s="144"/>
      <c r="B16" s="75" t="str">
        <f t="shared" si="0"/>
        <v>OFF</v>
      </c>
      <c r="C16" s="71" t="str">
        <f t="shared" si="1"/>
        <v/>
      </c>
      <c r="D16" s="85"/>
      <c r="E16" s="86"/>
      <c r="F16" s="86"/>
      <c r="G16" s="87"/>
      <c r="H16" s="78" t="s">
        <v>44</v>
      </c>
      <c r="I16" s="79" t="str">
        <f t="shared" si="2"/>
        <v>string</v>
      </c>
      <c r="J16" s="79" t="str">
        <f t="shared" si="3"/>
        <v/>
      </c>
      <c r="K16" s="81"/>
      <c r="L16" s="80"/>
      <c r="M16" s="80"/>
      <c r="N16" s="80"/>
      <c r="O16" s="80" t="s">
        <v>206</v>
      </c>
      <c r="P16" s="80" t="s">
        <v>206</v>
      </c>
      <c r="Q16" s="81" t="s">
        <v>285</v>
      </c>
      <c r="R16" s="103"/>
    </row>
    <row r="17" spans="1:18">
      <c r="A17" s="144"/>
      <c r="B17" s="75" t="str">
        <f t="shared" si="0"/>
        <v>OFF</v>
      </c>
      <c r="C17" s="71" t="str">
        <f t="shared" si="1"/>
        <v/>
      </c>
      <c r="D17" s="85"/>
      <c r="E17" s="86"/>
      <c r="F17" s="86"/>
      <c r="G17" s="87"/>
      <c r="H17" s="78" t="s">
        <v>44</v>
      </c>
      <c r="I17" s="79" t="str">
        <f t="shared" si="2"/>
        <v>string</v>
      </c>
      <c r="J17" s="79" t="str">
        <f t="shared" si="3"/>
        <v/>
      </c>
      <c r="K17" s="80"/>
      <c r="L17" s="80"/>
      <c r="M17" s="80"/>
      <c r="N17" s="80"/>
      <c r="O17" s="80" t="s">
        <v>206</v>
      </c>
      <c r="P17" s="80" t="s">
        <v>206</v>
      </c>
      <c r="Q17" s="81" t="s">
        <v>286</v>
      </c>
      <c r="R17" s="103"/>
    </row>
    <row r="18" spans="1:18">
      <c r="A18" s="144"/>
      <c r="B18" s="75" t="str">
        <f t="shared" si="0"/>
        <v>OFF</v>
      </c>
      <c r="C18" s="71" t="str">
        <f t="shared" si="1"/>
        <v/>
      </c>
      <c r="D18" s="85"/>
      <c r="E18" s="86"/>
      <c r="F18" s="86"/>
      <c r="G18" s="87"/>
      <c r="H18" s="78" t="s">
        <v>60</v>
      </c>
      <c r="I18" s="79" t="str">
        <f t="shared" si="2"/>
        <v>number</v>
      </c>
      <c r="J18" s="79" t="str">
        <f t="shared" si="3"/>
        <v/>
      </c>
      <c r="K18" s="80" t="s">
        <v>275</v>
      </c>
      <c r="L18" s="80"/>
      <c r="M18" s="80"/>
      <c r="N18" s="80"/>
      <c r="O18" s="80" t="s">
        <v>206</v>
      </c>
      <c r="P18" s="80" t="s">
        <v>206</v>
      </c>
      <c r="Q18" s="81" t="s">
        <v>290</v>
      </c>
      <c r="R18" s="103"/>
    </row>
    <row r="19" spans="1:18">
      <c r="A19" s="144"/>
      <c r="B19" s="75" t="str">
        <f t="shared" si="0"/>
        <v>OFF</v>
      </c>
      <c r="C19" s="71" t="str">
        <f t="shared" si="1"/>
        <v/>
      </c>
      <c r="D19" s="85"/>
      <c r="E19" s="86"/>
      <c r="F19" s="83"/>
      <c r="G19" s="87"/>
      <c r="H19" s="78" t="s">
        <v>60</v>
      </c>
      <c r="I19" s="79" t="str">
        <f t="shared" si="2"/>
        <v>number</v>
      </c>
      <c r="J19" s="79" t="str">
        <f t="shared" si="3"/>
        <v/>
      </c>
      <c r="K19" s="76" t="s">
        <v>275</v>
      </c>
      <c r="L19" s="80"/>
      <c r="M19" s="80"/>
      <c r="N19" s="80"/>
      <c r="O19" s="80" t="s">
        <v>206</v>
      </c>
      <c r="P19" s="80" t="s">
        <v>206</v>
      </c>
      <c r="Q19" s="81" t="s">
        <v>291</v>
      </c>
      <c r="R19" s="103"/>
    </row>
    <row r="20" spans="1:18">
      <c r="A20" s="144"/>
      <c r="B20" s="75" t="str">
        <f t="shared" si="0"/>
        <v>OFF</v>
      </c>
      <c r="C20" s="71" t="str">
        <f t="shared" si="1"/>
        <v/>
      </c>
      <c r="D20" s="85"/>
      <c r="E20" s="86"/>
      <c r="F20" s="86"/>
      <c r="G20" s="87"/>
      <c r="H20" s="78" t="s">
        <v>60</v>
      </c>
      <c r="I20" s="79" t="str">
        <f t="shared" si="2"/>
        <v>number</v>
      </c>
      <c r="J20" s="79" t="str">
        <f t="shared" si="3"/>
        <v/>
      </c>
      <c r="K20" s="76" t="s">
        <v>275</v>
      </c>
      <c r="L20" s="80"/>
      <c r="M20" s="80"/>
      <c r="N20" s="80"/>
      <c r="O20" s="80" t="s">
        <v>206</v>
      </c>
      <c r="P20" s="80" t="s">
        <v>206</v>
      </c>
      <c r="Q20" s="81" t="s">
        <v>291</v>
      </c>
      <c r="R20" s="103"/>
    </row>
    <row r="21" spans="1:18">
      <c r="A21" s="144"/>
      <c r="B21" s="75" t="str">
        <f t="shared" si="0"/>
        <v>OFF</v>
      </c>
      <c r="C21" s="71" t="str">
        <f t="shared" si="1"/>
        <v/>
      </c>
      <c r="D21" s="76"/>
      <c r="E21" s="78"/>
      <c r="F21" s="78"/>
      <c r="G21" s="80"/>
      <c r="H21" s="78" t="s">
        <v>60</v>
      </c>
      <c r="I21" s="79" t="str">
        <f t="shared" si="2"/>
        <v>number</v>
      </c>
      <c r="J21" s="79" t="str">
        <f t="shared" si="3"/>
        <v/>
      </c>
      <c r="K21" s="76" t="s">
        <v>275</v>
      </c>
      <c r="L21" s="80"/>
      <c r="M21" s="80"/>
      <c r="N21" s="80"/>
      <c r="O21" s="80" t="s">
        <v>206</v>
      </c>
      <c r="P21" s="80" t="s">
        <v>206</v>
      </c>
      <c r="Q21" s="81" t="s">
        <v>292</v>
      </c>
      <c r="R21" s="103"/>
    </row>
    <row r="22" spans="1:18">
      <c r="A22" s="144"/>
      <c r="B22" s="75" t="str">
        <f t="shared" si="0"/>
        <v>OFF</v>
      </c>
      <c r="C22" s="71" t="str">
        <f t="shared" si="1"/>
        <v/>
      </c>
      <c r="D22" s="76"/>
      <c r="E22" s="78"/>
      <c r="F22" s="78"/>
      <c r="G22" s="80"/>
      <c r="H22" s="78" t="s">
        <v>44</v>
      </c>
      <c r="I22" s="79" t="str">
        <f t="shared" si="2"/>
        <v>string</v>
      </c>
      <c r="J22" s="79" t="str">
        <f t="shared" si="3"/>
        <v/>
      </c>
      <c r="K22" s="80"/>
      <c r="L22" s="80"/>
      <c r="M22" s="80"/>
      <c r="N22" s="80"/>
      <c r="O22" s="80" t="s">
        <v>206</v>
      </c>
      <c r="P22" s="80" t="s">
        <v>206</v>
      </c>
      <c r="Q22" s="81" t="s">
        <v>287</v>
      </c>
      <c r="R22" s="103"/>
    </row>
    <row r="23" spans="1:18">
      <c r="A23" s="144"/>
      <c r="B23" s="75" t="str">
        <f t="shared" si="0"/>
        <v>OFF</v>
      </c>
      <c r="C23" s="71" t="str">
        <f t="shared" si="1"/>
        <v/>
      </c>
      <c r="D23" s="80"/>
      <c r="E23" s="78"/>
      <c r="F23" s="78"/>
      <c r="G23" s="80"/>
      <c r="H23" s="78" t="s">
        <v>44</v>
      </c>
      <c r="I23" s="79" t="str">
        <f t="shared" si="2"/>
        <v>string</v>
      </c>
      <c r="J23" s="79" t="str">
        <f t="shared" si="3"/>
        <v/>
      </c>
      <c r="K23" s="80" t="s">
        <v>276</v>
      </c>
      <c r="L23" s="80"/>
      <c r="M23" s="80"/>
      <c r="N23" s="80"/>
      <c r="O23" s="80" t="s">
        <v>206</v>
      </c>
      <c r="P23" s="80" t="s">
        <v>206</v>
      </c>
      <c r="Q23" s="81" t="s">
        <v>293</v>
      </c>
      <c r="R23" s="103"/>
    </row>
    <row r="24" spans="1:18">
      <c r="A24" s="144"/>
      <c r="B24" s="75" t="str">
        <f t="shared" si="0"/>
        <v>OFF</v>
      </c>
      <c r="C24" s="71" t="str">
        <f t="shared" si="1"/>
        <v/>
      </c>
      <c r="D24" s="80"/>
      <c r="E24" s="78"/>
      <c r="F24" s="78"/>
      <c r="G24" s="80"/>
      <c r="H24" s="78" t="s">
        <v>44</v>
      </c>
      <c r="I24" s="79" t="str">
        <f t="shared" si="2"/>
        <v>string</v>
      </c>
      <c r="J24" s="79" t="str">
        <f t="shared" si="3"/>
        <v/>
      </c>
      <c r="K24" s="80" t="s">
        <v>277</v>
      </c>
      <c r="L24" s="80"/>
      <c r="M24" s="80"/>
      <c r="N24" s="80"/>
      <c r="O24" s="80" t="s">
        <v>206</v>
      </c>
      <c r="P24" s="80" t="s">
        <v>206</v>
      </c>
      <c r="Q24" s="81" t="s">
        <v>294</v>
      </c>
      <c r="R24" s="103"/>
    </row>
    <row r="25" spans="1:18">
      <c r="A25" s="144"/>
      <c r="B25" s="75" t="str">
        <f t="shared" si="0"/>
        <v>OFF</v>
      </c>
      <c r="C25" s="71" t="str">
        <f t="shared" si="1"/>
        <v/>
      </c>
      <c r="D25" s="80"/>
      <c r="E25" s="78"/>
      <c r="F25" s="78"/>
      <c r="G25" s="80"/>
      <c r="H25" s="78" t="s">
        <v>44</v>
      </c>
      <c r="I25" s="79" t="str">
        <f t="shared" si="2"/>
        <v>string</v>
      </c>
      <c r="J25" s="79" t="str">
        <f t="shared" si="3"/>
        <v/>
      </c>
      <c r="K25" s="80"/>
      <c r="L25" s="80"/>
      <c r="M25" s="80"/>
      <c r="N25" s="80"/>
      <c r="O25" s="80" t="s">
        <v>206</v>
      </c>
      <c r="P25" s="80" t="s">
        <v>206</v>
      </c>
      <c r="Q25" s="81"/>
      <c r="R25" s="103"/>
    </row>
    <row r="26" spans="1:18">
      <c r="A26" s="144"/>
      <c r="B26" s="75" t="str">
        <f t="shared" si="0"/>
        <v>OFF</v>
      </c>
      <c r="C26" s="71" t="str">
        <f t="shared" si="1"/>
        <v/>
      </c>
      <c r="D26" s="80"/>
      <c r="E26" s="78"/>
      <c r="F26" s="78"/>
      <c r="G26" s="80"/>
      <c r="H26" s="78" t="s">
        <v>44</v>
      </c>
      <c r="I26" s="79" t="str">
        <f t="shared" si="2"/>
        <v>string</v>
      </c>
      <c r="J26" s="79" t="str">
        <f t="shared" si="3"/>
        <v/>
      </c>
      <c r="K26" s="80"/>
      <c r="L26" s="80"/>
      <c r="M26" s="80"/>
      <c r="N26" s="80"/>
      <c r="O26" s="80" t="b">
        <v>1</v>
      </c>
      <c r="P26" s="80" t="s">
        <v>206</v>
      </c>
      <c r="Q26" s="81" t="s">
        <v>288</v>
      </c>
      <c r="R26" s="103"/>
    </row>
    <row r="27" spans="1:18">
      <c r="A27" s="144"/>
      <c r="B27" s="75" t="str">
        <f t="shared" si="0"/>
        <v>OFF</v>
      </c>
      <c r="C27" s="71" t="str">
        <f t="shared" si="1"/>
        <v/>
      </c>
      <c r="D27" s="80"/>
      <c r="E27" s="78"/>
      <c r="F27" s="78"/>
      <c r="G27" s="80"/>
      <c r="H27" s="78" t="s">
        <v>44</v>
      </c>
      <c r="I27" s="79" t="str">
        <f t="shared" si="2"/>
        <v>string</v>
      </c>
      <c r="J27" s="79" t="str">
        <f t="shared" si="3"/>
        <v/>
      </c>
      <c r="K27" s="80"/>
      <c r="L27" s="80"/>
      <c r="M27" s="80"/>
      <c r="N27" s="80"/>
      <c r="O27" s="80" t="b">
        <v>1</v>
      </c>
      <c r="P27" s="80" t="s">
        <v>206</v>
      </c>
      <c r="Q27" s="81" t="s">
        <v>289</v>
      </c>
      <c r="R27" s="103"/>
    </row>
    <row r="28" spans="1:18">
      <c r="A28" s="144"/>
      <c r="B28" s="75" t="str">
        <f t="shared" si="0"/>
        <v>OFF</v>
      </c>
      <c r="C28" s="71" t="str">
        <f t="shared" si="1"/>
        <v/>
      </c>
      <c r="D28" s="80"/>
      <c r="E28" s="78"/>
      <c r="F28" s="78"/>
      <c r="G28" s="80"/>
      <c r="H28" s="78" t="s">
        <v>44</v>
      </c>
      <c r="I28" s="79" t="str">
        <f t="shared" si="2"/>
        <v>string</v>
      </c>
      <c r="J28" s="79" t="str">
        <f t="shared" si="3"/>
        <v/>
      </c>
      <c r="K28" s="80"/>
      <c r="L28" s="80"/>
      <c r="M28" s="80"/>
      <c r="N28" s="80"/>
      <c r="O28" s="80" t="s">
        <v>206</v>
      </c>
      <c r="P28" s="80" t="s">
        <v>206</v>
      </c>
      <c r="Q28" s="81"/>
      <c r="R28" s="103"/>
    </row>
    <row r="29" spans="1:18">
      <c r="A29" s="144"/>
      <c r="B29" s="75" t="str">
        <f t="shared" si="0"/>
        <v>OFF</v>
      </c>
      <c r="C29" s="71" t="str">
        <f t="shared" si="1"/>
        <v/>
      </c>
      <c r="D29" s="80"/>
      <c r="E29" s="78"/>
      <c r="F29" s="78"/>
      <c r="G29" s="80"/>
      <c r="H29" s="78" t="s">
        <v>44</v>
      </c>
      <c r="I29" s="79" t="str">
        <f t="shared" si="2"/>
        <v>string</v>
      </c>
      <c r="J29" s="79" t="str">
        <f t="shared" si="3"/>
        <v/>
      </c>
      <c r="K29" s="80"/>
      <c r="L29" s="80"/>
      <c r="M29" s="80"/>
      <c r="N29" s="80"/>
      <c r="O29" s="80" t="s">
        <v>206</v>
      </c>
      <c r="P29" s="80" t="s">
        <v>206</v>
      </c>
      <c r="Q29" s="81"/>
      <c r="R29" s="103"/>
    </row>
    <row r="30" spans="1:18">
      <c r="A30" s="144"/>
      <c r="B30" s="75" t="str">
        <f t="shared" si="0"/>
        <v>OFF</v>
      </c>
      <c r="C30" s="71" t="str">
        <f t="shared" si="1"/>
        <v/>
      </c>
      <c r="D30" s="80"/>
      <c r="E30" s="78"/>
      <c r="F30" s="78"/>
      <c r="G30" s="80"/>
      <c r="H30" s="78" t="s">
        <v>44</v>
      </c>
      <c r="I30" s="79" t="str">
        <f t="shared" si="2"/>
        <v>string</v>
      </c>
      <c r="J30" s="79" t="str">
        <f t="shared" si="3"/>
        <v/>
      </c>
      <c r="K30" s="80"/>
      <c r="L30" s="80"/>
      <c r="M30" s="80"/>
      <c r="N30" s="80"/>
      <c r="O30" s="80" t="s">
        <v>206</v>
      </c>
      <c r="P30" s="80" t="s">
        <v>206</v>
      </c>
      <c r="Q30" s="81"/>
      <c r="R30" s="103"/>
    </row>
    <row r="31" spans="1:18">
      <c r="A31" s="144"/>
      <c r="B31" s="75" t="str">
        <f t="shared" si="0"/>
        <v>OFF</v>
      </c>
      <c r="C31" s="71" t="str">
        <f t="shared" si="1"/>
        <v/>
      </c>
      <c r="D31" s="80"/>
      <c r="E31" s="78"/>
      <c r="F31" s="78"/>
      <c r="G31" s="80"/>
      <c r="H31" s="78" t="s">
        <v>44</v>
      </c>
      <c r="I31" s="79" t="str">
        <f t="shared" si="2"/>
        <v>string</v>
      </c>
      <c r="J31" s="79" t="str">
        <f t="shared" si="3"/>
        <v/>
      </c>
      <c r="K31" s="80"/>
      <c r="L31" s="80"/>
      <c r="M31" s="80"/>
      <c r="N31" s="80"/>
      <c r="O31" s="80" t="s">
        <v>206</v>
      </c>
      <c r="P31" s="80" t="s">
        <v>206</v>
      </c>
      <c r="Q31" s="81"/>
      <c r="R31" s="103"/>
    </row>
    <row r="32" spans="1:18">
      <c r="A32" s="144"/>
      <c r="B32" s="75" t="str">
        <f t="shared" si="0"/>
        <v>OFF</v>
      </c>
      <c r="C32" s="71" t="str">
        <f t="shared" si="1"/>
        <v/>
      </c>
      <c r="D32" s="80"/>
      <c r="E32" s="78"/>
      <c r="F32" s="78"/>
      <c r="G32" s="80"/>
      <c r="H32" s="78" t="s">
        <v>44</v>
      </c>
      <c r="I32" s="79" t="str">
        <f t="shared" si="2"/>
        <v>string</v>
      </c>
      <c r="J32" s="79" t="str">
        <f t="shared" si="3"/>
        <v/>
      </c>
      <c r="K32" s="80"/>
      <c r="L32" s="80"/>
      <c r="M32" s="80"/>
      <c r="N32" s="80"/>
      <c r="O32" s="80" t="s">
        <v>206</v>
      </c>
      <c r="P32" s="80" t="s">
        <v>206</v>
      </c>
      <c r="Q32" s="81"/>
      <c r="R32" s="103"/>
    </row>
    <row r="33" spans="1:18">
      <c r="A33" s="144"/>
      <c r="B33" s="75" t="str">
        <f t="shared" si="0"/>
        <v>OFF</v>
      </c>
      <c r="C33" s="71" t="str">
        <f t="shared" si="1"/>
        <v/>
      </c>
      <c r="D33" s="80"/>
      <c r="E33" s="78"/>
      <c r="F33" s="78"/>
      <c r="G33" s="80"/>
      <c r="H33" s="78" t="s">
        <v>44</v>
      </c>
      <c r="I33" s="79" t="str">
        <f t="shared" si="2"/>
        <v>string</v>
      </c>
      <c r="J33" s="79" t="str">
        <f t="shared" si="3"/>
        <v/>
      </c>
      <c r="K33" s="80"/>
      <c r="L33" s="80"/>
      <c r="M33" s="80"/>
      <c r="N33" s="80"/>
      <c r="O33" s="80" t="s">
        <v>206</v>
      </c>
      <c r="P33" s="80" t="s">
        <v>206</v>
      </c>
      <c r="Q33" s="81"/>
      <c r="R33" s="103"/>
    </row>
    <row r="34" spans="1:18">
      <c r="A34" s="144"/>
      <c r="B34" s="75" t="str">
        <f t="shared" si="0"/>
        <v>OFF</v>
      </c>
      <c r="C34" s="71" t="str">
        <f t="shared" si="1"/>
        <v/>
      </c>
      <c r="D34" s="80"/>
      <c r="E34" s="78"/>
      <c r="F34" s="78"/>
      <c r="G34" s="80"/>
      <c r="H34" s="78" t="s">
        <v>44</v>
      </c>
      <c r="I34" s="79" t="str">
        <f t="shared" si="2"/>
        <v>string</v>
      </c>
      <c r="J34" s="79" t="str">
        <f t="shared" si="3"/>
        <v/>
      </c>
      <c r="K34" s="80"/>
      <c r="L34" s="80"/>
      <c r="M34" s="80"/>
      <c r="N34" s="80"/>
      <c r="O34" s="80" t="s">
        <v>206</v>
      </c>
      <c r="P34" s="80" t="s">
        <v>206</v>
      </c>
      <c r="Q34" s="81"/>
      <c r="R34" s="103"/>
    </row>
    <row r="35" spans="1:18">
      <c r="A35" s="144"/>
      <c r="B35" s="75" t="str">
        <f t="shared" si="0"/>
        <v>OFF</v>
      </c>
      <c r="C35" s="71" t="str">
        <f t="shared" si="1"/>
        <v/>
      </c>
      <c r="D35" s="80"/>
      <c r="E35" s="78"/>
      <c r="F35" s="78"/>
      <c r="G35" s="80"/>
      <c r="H35" s="78" t="s">
        <v>44</v>
      </c>
      <c r="I35" s="79" t="str">
        <f t="shared" si="2"/>
        <v>string</v>
      </c>
      <c r="J35" s="79" t="str">
        <f t="shared" si="3"/>
        <v/>
      </c>
      <c r="K35" s="80"/>
      <c r="L35" s="80"/>
      <c r="M35" s="80"/>
      <c r="N35" s="80"/>
      <c r="O35" s="80" t="s">
        <v>206</v>
      </c>
      <c r="P35" s="80" t="s">
        <v>206</v>
      </c>
      <c r="Q35" s="81"/>
      <c r="R35" s="103"/>
    </row>
    <row r="36" spans="1:18">
      <c r="A36" s="144"/>
      <c r="B36" s="75" t="str">
        <f t="shared" si="0"/>
        <v>OFF</v>
      </c>
      <c r="C36" s="71" t="str">
        <f t="shared" si="1"/>
        <v/>
      </c>
      <c r="D36" s="80"/>
      <c r="E36" s="78"/>
      <c r="F36" s="78"/>
      <c r="G36" s="80"/>
      <c r="H36" s="78" t="s">
        <v>44</v>
      </c>
      <c r="I36" s="79" t="str">
        <f t="shared" si="2"/>
        <v>string</v>
      </c>
      <c r="J36" s="79" t="str">
        <f t="shared" si="3"/>
        <v/>
      </c>
      <c r="K36" s="80"/>
      <c r="L36" s="80"/>
      <c r="M36" s="80"/>
      <c r="N36" s="80"/>
      <c r="O36" s="80" t="s">
        <v>206</v>
      </c>
      <c r="P36" s="80" t="s">
        <v>206</v>
      </c>
      <c r="Q36" s="81"/>
      <c r="R36" s="103"/>
    </row>
    <row r="37" spans="1:18">
      <c r="A37" s="144"/>
      <c r="B37" s="75" t="str">
        <f t="shared" si="0"/>
        <v>OFF</v>
      </c>
      <c r="C37" s="71" t="str">
        <f t="shared" si="1"/>
        <v/>
      </c>
      <c r="D37" s="80"/>
      <c r="E37" s="78"/>
      <c r="F37" s="78"/>
      <c r="G37" s="80"/>
      <c r="H37" s="78" t="s">
        <v>44</v>
      </c>
      <c r="I37" s="79" t="str">
        <f t="shared" si="2"/>
        <v>string</v>
      </c>
      <c r="J37" s="79" t="str">
        <f t="shared" si="3"/>
        <v/>
      </c>
      <c r="K37" s="80"/>
      <c r="L37" s="80"/>
      <c r="M37" s="80"/>
      <c r="N37" s="80"/>
      <c r="O37" s="80" t="s">
        <v>206</v>
      </c>
      <c r="P37" s="80" t="s">
        <v>206</v>
      </c>
      <c r="Q37" s="81"/>
      <c r="R37" s="103"/>
    </row>
    <row r="38" spans="1:18">
      <c r="A38" s="144"/>
      <c r="B38" s="75" t="str">
        <f t="shared" si="0"/>
        <v>OFF</v>
      </c>
      <c r="C38" s="71" t="str">
        <f t="shared" si="1"/>
        <v/>
      </c>
      <c r="D38" s="80"/>
      <c r="E38" s="78"/>
      <c r="F38" s="78"/>
      <c r="G38" s="80"/>
      <c r="H38" s="78" t="s">
        <v>44</v>
      </c>
      <c r="I38" s="79" t="str">
        <f t="shared" si="2"/>
        <v>string</v>
      </c>
      <c r="J38" s="79" t="str">
        <f t="shared" si="3"/>
        <v/>
      </c>
      <c r="K38" s="80"/>
      <c r="L38" s="80"/>
      <c r="M38" s="80"/>
      <c r="N38" s="80"/>
      <c r="O38" s="80" t="s">
        <v>206</v>
      </c>
      <c r="P38" s="80" t="s">
        <v>206</v>
      </c>
      <c r="Q38" s="81"/>
      <c r="R38" s="103"/>
    </row>
    <row r="39" spans="1:18">
      <c r="A39" s="144"/>
      <c r="B39" s="75" t="str">
        <f t="shared" si="0"/>
        <v>OFF</v>
      </c>
      <c r="C39" s="71" t="str">
        <f t="shared" si="1"/>
        <v/>
      </c>
      <c r="D39" s="80"/>
      <c r="E39" s="78"/>
      <c r="F39" s="78"/>
      <c r="G39" s="80"/>
      <c r="H39" s="78" t="s">
        <v>44</v>
      </c>
      <c r="I39" s="79" t="str">
        <f t="shared" si="2"/>
        <v>string</v>
      </c>
      <c r="J39" s="79" t="str">
        <f t="shared" si="3"/>
        <v/>
      </c>
      <c r="K39" s="80"/>
      <c r="L39" s="80"/>
      <c r="M39" s="80"/>
      <c r="N39" s="80"/>
      <c r="O39" s="80" t="s">
        <v>206</v>
      </c>
      <c r="P39" s="80" t="s">
        <v>206</v>
      </c>
      <c r="Q39" s="81"/>
      <c r="R39" s="103"/>
    </row>
    <row r="40" spans="1:18">
      <c r="A40" s="144"/>
      <c r="B40" s="75" t="str">
        <f t="shared" si="0"/>
        <v>OFF</v>
      </c>
      <c r="C40" s="71" t="str">
        <f t="shared" si="1"/>
        <v/>
      </c>
      <c r="D40" s="80"/>
      <c r="E40" s="78"/>
      <c r="F40" s="78"/>
      <c r="G40" s="80"/>
      <c r="H40" s="78" t="s">
        <v>44</v>
      </c>
      <c r="I40" s="79" t="str">
        <f t="shared" si="2"/>
        <v>string</v>
      </c>
      <c r="J40" s="79" t="str">
        <f t="shared" si="3"/>
        <v/>
      </c>
      <c r="K40" s="80"/>
      <c r="L40" s="80"/>
      <c r="M40" s="80"/>
      <c r="N40" s="80"/>
      <c r="O40" s="80" t="s">
        <v>206</v>
      </c>
      <c r="P40" s="80" t="s">
        <v>206</v>
      </c>
      <c r="Q40" s="81"/>
      <c r="R40" s="103"/>
    </row>
    <row r="41" spans="1:18">
      <c r="A41" s="144"/>
      <c r="B41" s="75" t="str">
        <f t="shared" si="0"/>
        <v>OFF</v>
      </c>
      <c r="C41" s="71" t="str">
        <f t="shared" si="1"/>
        <v/>
      </c>
      <c r="D41" s="80"/>
      <c r="E41" s="78"/>
      <c r="F41" s="78"/>
      <c r="G41" s="80"/>
      <c r="H41" s="78" t="s">
        <v>44</v>
      </c>
      <c r="I41" s="79" t="str">
        <f t="shared" si="2"/>
        <v>string</v>
      </c>
      <c r="J41" s="79" t="str">
        <f t="shared" si="3"/>
        <v/>
      </c>
      <c r="K41" s="80"/>
      <c r="L41" s="80"/>
      <c r="M41" s="80"/>
      <c r="N41" s="80"/>
      <c r="O41" s="80" t="s">
        <v>206</v>
      </c>
      <c r="P41" s="80" t="s">
        <v>206</v>
      </c>
      <c r="Q41" s="81"/>
      <c r="R41" s="103"/>
    </row>
    <row r="42" spans="1:18">
      <c r="A42" s="144"/>
      <c r="B42" s="75" t="str">
        <f t="shared" si="0"/>
        <v>OFF</v>
      </c>
      <c r="C42" s="71" t="str">
        <f t="shared" si="1"/>
        <v/>
      </c>
      <c r="D42" s="80"/>
      <c r="E42" s="78"/>
      <c r="F42" s="78"/>
      <c r="G42" s="80"/>
      <c r="H42" s="78" t="s">
        <v>44</v>
      </c>
      <c r="I42" s="79" t="str">
        <f t="shared" si="2"/>
        <v>string</v>
      </c>
      <c r="J42" s="79" t="str">
        <f t="shared" si="3"/>
        <v/>
      </c>
      <c r="K42" s="80"/>
      <c r="L42" s="80"/>
      <c r="M42" s="80"/>
      <c r="N42" s="80"/>
      <c r="O42" s="80" t="s">
        <v>206</v>
      </c>
      <c r="P42" s="80" t="s">
        <v>206</v>
      </c>
      <c r="Q42" s="81"/>
      <c r="R42" s="103"/>
    </row>
    <row r="43" spans="1:18">
      <c r="A43" s="145"/>
      <c r="B43" s="75" t="str">
        <f t="shared" si="0"/>
        <v>OFF</v>
      </c>
      <c r="C43" s="71" t="str">
        <f t="shared" si="1"/>
        <v/>
      </c>
      <c r="D43" s="80"/>
      <c r="E43" s="78"/>
      <c r="F43" s="78"/>
      <c r="G43" s="80"/>
      <c r="H43" s="78" t="s">
        <v>44</v>
      </c>
      <c r="I43" s="79" t="str">
        <f t="shared" si="2"/>
        <v>string</v>
      </c>
      <c r="J43" s="79" t="str">
        <f t="shared" si="3"/>
        <v/>
      </c>
      <c r="K43" s="80"/>
      <c r="L43" s="80"/>
      <c r="M43" s="80"/>
      <c r="N43" s="80"/>
      <c r="O43" s="80" t="s">
        <v>206</v>
      </c>
      <c r="P43" s="80" t="s">
        <v>206</v>
      </c>
      <c r="Q43" s="81"/>
      <c r="R43" s="103"/>
    </row>
    <row r="44" spans="1:18">
      <c r="A44" s="106"/>
      <c r="B44" s="75" t="str">
        <f t="shared" si="0"/>
        <v>OFF</v>
      </c>
      <c r="C44" s="71" t="str">
        <f t="shared" si="1"/>
        <v/>
      </c>
      <c r="D44" s="80"/>
      <c r="E44" s="78"/>
      <c r="F44" s="78"/>
      <c r="G44" s="80"/>
      <c r="H44" s="78" t="s">
        <v>44</v>
      </c>
      <c r="I44" s="79" t="str">
        <f t="shared" ref="I44:I103" si="4">_xlfn.IFS(H44="integer","integer",H44="number","number",H44="array","array",TRUE,"string")</f>
        <v>string</v>
      </c>
      <c r="J44" s="79" t="str">
        <f t="shared" ref="J44:J103" si="5">_xlfn.IFS(H44="datetime","date-time",H44="duration","duration",TRUE,"")</f>
        <v/>
      </c>
      <c r="K44" s="80"/>
      <c r="L44" s="80"/>
      <c r="M44" s="80"/>
      <c r="N44" s="80"/>
      <c r="O44" s="80" t="s">
        <v>206</v>
      </c>
      <c r="P44" s="80" t="s">
        <v>206</v>
      </c>
      <c r="Q44" s="81"/>
      <c r="R44" s="103"/>
    </row>
    <row r="45" spans="1:18">
      <c r="A45" s="106"/>
      <c r="B45" s="75" t="str">
        <f t="shared" si="0"/>
        <v>OFF</v>
      </c>
      <c r="C45" s="71" t="str">
        <f t="shared" si="1"/>
        <v/>
      </c>
      <c r="D45" s="80"/>
      <c r="E45" s="78"/>
      <c r="F45" s="78"/>
      <c r="G45" s="80"/>
      <c r="H45" s="78" t="s">
        <v>44</v>
      </c>
      <c r="I45" s="79" t="str">
        <f t="shared" si="4"/>
        <v>string</v>
      </c>
      <c r="J45" s="79" t="str">
        <f t="shared" si="5"/>
        <v/>
      </c>
      <c r="K45" s="80"/>
      <c r="L45" s="80"/>
      <c r="M45" s="80"/>
      <c r="N45" s="80"/>
      <c r="O45" s="80" t="s">
        <v>206</v>
      </c>
      <c r="P45" s="80" t="s">
        <v>206</v>
      </c>
      <c r="Q45" s="81"/>
      <c r="R45" s="103"/>
    </row>
    <row r="46" spans="1:18">
      <c r="A46" s="106"/>
      <c r="B46" s="75" t="str">
        <f t="shared" si="0"/>
        <v>OFF</v>
      </c>
      <c r="C46" s="71" t="str">
        <f t="shared" si="1"/>
        <v/>
      </c>
      <c r="D46" s="80"/>
      <c r="E46" s="78"/>
      <c r="F46" s="78"/>
      <c r="G46" s="80"/>
      <c r="H46" s="78" t="s">
        <v>44</v>
      </c>
      <c r="I46" s="79" t="str">
        <f t="shared" si="4"/>
        <v>string</v>
      </c>
      <c r="J46" s="79" t="str">
        <f t="shared" si="5"/>
        <v/>
      </c>
      <c r="K46" s="80"/>
      <c r="L46" s="80"/>
      <c r="M46" s="80"/>
      <c r="N46" s="80"/>
      <c r="O46" s="80" t="s">
        <v>206</v>
      </c>
      <c r="P46" s="80" t="s">
        <v>206</v>
      </c>
      <c r="Q46" s="81"/>
      <c r="R46" s="103"/>
    </row>
    <row r="47" spans="1:18">
      <c r="A47" s="106"/>
      <c r="B47" s="75" t="str">
        <f t="shared" si="0"/>
        <v>OFF</v>
      </c>
      <c r="C47" s="71" t="str">
        <f t="shared" si="1"/>
        <v/>
      </c>
      <c r="D47" s="80"/>
      <c r="E47" s="78"/>
      <c r="F47" s="78"/>
      <c r="G47" s="80"/>
      <c r="H47" s="78" t="s">
        <v>44</v>
      </c>
      <c r="I47" s="79" t="str">
        <f t="shared" si="4"/>
        <v>string</v>
      </c>
      <c r="J47" s="79" t="str">
        <f t="shared" si="5"/>
        <v/>
      </c>
      <c r="K47" s="80"/>
      <c r="L47" s="80"/>
      <c r="M47" s="80"/>
      <c r="N47" s="80"/>
      <c r="O47" s="80" t="s">
        <v>206</v>
      </c>
      <c r="P47" s="80" t="s">
        <v>206</v>
      </c>
      <c r="Q47" s="81"/>
      <c r="R47" s="103"/>
    </row>
    <row r="48" spans="1:18">
      <c r="A48" s="106"/>
      <c r="B48" s="75" t="str">
        <f t="shared" si="0"/>
        <v>OFF</v>
      </c>
      <c r="C48" s="71" t="str">
        <f t="shared" si="1"/>
        <v/>
      </c>
      <c r="D48" s="80"/>
      <c r="E48" s="78"/>
      <c r="F48" s="78"/>
      <c r="G48" s="80"/>
      <c r="H48" s="78" t="s">
        <v>44</v>
      </c>
      <c r="I48" s="79" t="str">
        <f t="shared" si="4"/>
        <v>string</v>
      </c>
      <c r="J48" s="79" t="str">
        <f t="shared" si="5"/>
        <v/>
      </c>
      <c r="K48" s="80"/>
      <c r="L48" s="80"/>
      <c r="M48" s="80"/>
      <c r="N48" s="80"/>
      <c r="O48" s="80" t="s">
        <v>206</v>
      </c>
      <c r="P48" s="80" t="s">
        <v>206</v>
      </c>
      <c r="Q48" s="81"/>
      <c r="R48" s="103"/>
    </row>
    <row r="49" spans="1:18">
      <c r="A49" s="106"/>
      <c r="B49" s="75" t="str">
        <f t="shared" si="0"/>
        <v>OFF</v>
      </c>
      <c r="C49" s="71" t="str">
        <f t="shared" si="1"/>
        <v/>
      </c>
      <c r="D49" s="80"/>
      <c r="E49" s="78"/>
      <c r="F49" s="78"/>
      <c r="G49" s="80"/>
      <c r="H49" s="78" t="s">
        <v>44</v>
      </c>
      <c r="I49" s="79" t="str">
        <f t="shared" si="4"/>
        <v>string</v>
      </c>
      <c r="J49" s="79" t="str">
        <f t="shared" si="5"/>
        <v/>
      </c>
      <c r="K49" s="80"/>
      <c r="L49" s="80"/>
      <c r="M49" s="80"/>
      <c r="N49" s="80"/>
      <c r="O49" s="80" t="s">
        <v>206</v>
      </c>
      <c r="P49" s="80" t="s">
        <v>206</v>
      </c>
      <c r="Q49" s="81"/>
      <c r="R49" s="103"/>
    </row>
    <row r="50" spans="1:18">
      <c r="A50" s="106"/>
      <c r="B50" s="75" t="str">
        <f t="shared" si="0"/>
        <v>OFF</v>
      </c>
      <c r="C50" s="71" t="str">
        <f t="shared" si="1"/>
        <v/>
      </c>
      <c r="D50" s="80"/>
      <c r="E50" s="78"/>
      <c r="F50" s="78"/>
      <c r="G50" s="80"/>
      <c r="H50" s="78" t="s">
        <v>44</v>
      </c>
      <c r="I50" s="79" t="str">
        <f t="shared" si="4"/>
        <v>string</v>
      </c>
      <c r="J50" s="79" t="str">
        <f t="shared" si="5"/>
        <v/>
      </c>
      <c r="K50" s="80"/>
      <c r="L50" s="80"/>
      <c r="M50" s="80"/>
      <c r="N50" s="80"/>
      <c r="O50" s="80" t="s">
        <v>206</v>
      </c>
      <c r="P50" s="80" t="s">
        <v>206</v>
      </c>
      <c r="Q50" s="81"/>
      <c r="R50" s="103"/>
    </row>
    <row r="51" spans="1:18">
      <c r="A51" s="106"/>
      <c r="B51" s="75" t="str">
        <f t="shared" si="0"/>
        <v>OFF</v>
      </c>
      <c r="C51" s="71" t="str">
        <f t="shared" si="1"/>
        <v/>
      </c>
      <c r="D51" s="80"/>
      <c r="E51" s="78"/>
      <c r="F51" s="78"/>
      <c r="G51" s="80"/>
      <c r="H51" s="78" t="s">
        <v>44</v>
      </c>
      <c r="I51" s="79" t="str">
        <f t="shared" si="4"/>
        <v>string</v>
      </c>
      <c r="J51" s="79" t="str">
        <f t="shared" si="5"/>
        <v/>
      </c>
      <c r="K51" s="80"/>
      <c r="L51" s="80"/>
      <c r="M51" s="80"/>
      <c r="N51" s="80"/>
      <c r="O51" s="80" t="s">
        <v>206</v>
      </c>
      <c r="P51" s="80" t="s">
        <v>206</v>
      </c>
      <c r="Q51" s="81"/>
      <c r="R51" s="103"/>
    </row>
    <row r="52" spans="1:18">
      <c r="A52" s="106"/>
      <c r="B52" s="75" t="str">
        <f t="shared" si="0"/>
        <v>OFF</v>
      </c>
      <c r="C52" s="71" t="str">
        <f t="shared" si="1"/>
        <v/>
      </c>
      <c r="D52" s="80"/>
      <c r="E52" s="78"/>
      <c r="F52" s="78"/>
      <c r="G52" s="80"/>
      <c r="H52" s="78" t="s">
        <v>44</v>
      </c>
      <c r="I52" s="79" t="str">
        <f t="shared" si="4"/>
        <v>string</v>
      </c>
      <c r="J52" s="79" t="str">
        <f t="shared" si="5"/>
        <v/>
      </c>
      <c r="K52" s="80"/>
      <c r="L52" s="80"/>
      <c r="M52" s="80"/>
      <c r="N52" s="80"/>
      <c r="O52" s="80" t="s">
        <v>206</v>
      </c>
      <c r="P52" s="80" t="s">
        <v>206</v>
      </c>
      <c r="Q52" s="81"/>
      <c r="R52" s="103"/>
    </row>
    <row r="53" spans="1:18">
      <c r="A53" s="106"/>
      <c r="B53" s="75" t="str">
        <f t="shared" si="0"/>
        <v>OFF</v>
      </c>
      <c r="C53" s="71" t="str">
        <f t="shared" si="1"/>
        <v/>
      </c>
      <c r="D53" s="80"/>
      <c r="E53" s="78"/>
      <c r="F53" s="78"/>
      <c r="G53" s="80"/>
      <c r="H53" s="78" t="s">
        <v>44</v>
      </c>
      <c r="I53" s="79" t="str">
        <f t="shared" si="4"/>
        <v>string</v>
      </c>
      <c r="J53" s="79" t="str">
        <f t="shared" si="5"/>
        <v/>
      </c>
      <c r="K53" s="80"/>
      <c r="L53" s="80"/>
      <c r="M53" s="80"/>
      <c r="N53" s="80"/>
      <c r="O53" s="80" t="s">
        <v>206</v>
      </c>
      <c r="P53" s="80" t="s">
        <v>206</v>
      </c>
      <c r="Q53" s="81"/>
      <c r="R53" s="103"/>
    </row>
    <row r="54" spans="1:18">
      <c r="A54" s="106"/>
      <c r="B54" s="75" t="str">
        <f t="shared" si="0"/>
        <v>OFF</v>
      </c>
      <c r="C54" s="71" t="str">
        <f t="shared" si="1"/>
        <v/>
      </c>
      <c r="D54" s="80"/>
      <c r="E54" s="78"/>
      <c r="F54" s="78"/>
      <c r="G54" s="80"/>
      <c r="H54" s="78" t="s">
        <v>44</v>
      </c>
      <c r="I54" s="79" t="str">
        <f t="shared" si="4"/>
        <v>string</v>
      </c>
      <c r="J54" s="79" t="str">
        <f t="shared" si="5"/>
        <v/>
      </c>
      <c r="K54" s="80"/>
      <c r="L54" s="80"/>
      <c r="M54" s="80"/>
      <c r="N54" s="80"/>
      <c r="O54" s="80" t="s">
        <v>206</v>
      </c>
      <c r="P54" s="80" t="s">
        <v>206</v>
      </c>
      <c r="Q54" s="81"/>
      <c r="R54" s="103"/>
    </row>
    <row r="55" spans="1:18">
      <c r="A55" s="106"/>
      <c r="B55" s="75" t="str">
        <f t="shared" si="0"/>
        <v>OFF</v>
      </c>
      <c r="C55" s="71" t="str">
        <f t="shared" si="1"/>
        <v/>
      </c>
      <c r="D55" s="80"/>
      <c r="E55" s="78"/>
      <c r="F55" s="78"/>
      <c r="G55" s="80"/>
      <c r="H55" s="78" t="s">
        <v>44</v>
      </c>
      <c r="I55" s="79" t="str">
        <f t="shared" si="4"/>
        <v>string</v>
      </c>
      <c r="J55" s="79" t="str">
        <f t="shared" si="5"/>
        <v/>
      </c>
      <c r="K55" s="80"/>
      <c r="L55" s="80"/>
      <c r="M55" s="80"/>
      <c r="N55" s="80"/>
      <c r="O55" s="80" t="s">
        <v>206</v>
      </c>
      <c r="P55" s="80" t="s">
        <v>206</v>
      </c>
      <c r="Q55" s="81"/>
      <c r="R55" s="103"/>
    </row>
    <row r="56" spans="1:18">
      <c r="A56" s="106"/>
      <c r="B56" s="75" t="str">
        <f t="shared" si="0"/>
        <v>OFF</v>
      </c>
      <c r="C56" s="71" t="str">
        <f t="shared" si="1"/>
        <v/>
      </c>
      <c r="D56" s="80"/>
      <c r="E56" s="78"/>
      <c r="F56" s="78"/>
      <c r="G56" s="80"/>
      <c r="H56" s="78" t="s">
        <v>44</v>
      </c>
      <c r="I56" s="79" t="str">
        <f t="shared" si="4"/>
        <v>string</v>
      </c>
      <c r="J56" s="79" t="str">
        <f t="shared" si="5"/>
        <v/>
      </c>
      <c r="K56" s="80"/>
      <c r="L56" s="80"/>
      <c r="M56" s="80"/>
      <c r="N56" s="80"/>
      <c r="O56" s="80" t="s">
        <v>206</v>
      </c>
      <c r="P56" s="80" t="s">
        <v>206</v>
      </c>
      <c r="Q56" s="81"/>
      <c r="R56" s="103"/>
    </row>
    <row r="57" spans="1:18">
      <c r="A57" s="106"/>
      <c r="B57" s="75" t="str">
        <f t="shared" si="0"/>
        <v>OFF</v>
      </c>
      <c r="C57" s="71" t="str">
        <f t="shared" si="1"/>
        <v/>
      </c>
      <c r="D57" s="80"/>
      <c r="E57" s="78"/>
      <c r="F57" s="78"/>
      <c r="G57" s="80"/>
      <c r="H57" s="78" t="s">
        <v>44</v>
      </c>
      <c r="I57" s="79" t="str">
        <f t="shared" si="4"/>
        <v>string</v>
      </c>
      <c r="J57" s="79" t="str">
        <f t="shared" si="5"/>
        <v/>
      </c>
      <c r="K57" s="80"/>
      <c r="L57" s="80"/>
      <c r="M57" s="80"/>
      <c r="N57" s="80"/>
      <c r="O57" s="80" t="s">
        <v>206</v>
      </c>
      <c r="P57" s="80" t="s">
        <v>206</v>
      </c>
      <c r="Q57" s="81"/>
      <c r="R57" s="103"/>
    </row>
    <row r="58" spans="1:18">
      <c r="A58" s="106"/>
      <c r="B58" s="75" t="str">
        <f t="shared" si="0"/>
        <v>OFF</v>
      </c>
      <c r="C58" s="71" t="str">
        <f t="shared" si="1"/>
        <v/>
      </c>
      <c r="D58" s="80"/>
      <c r="E58" s="78"/>
      <c r="F58" s="78"/>
      <c r="G58" s="80"/>
      <c r="H58" s="78" t="s">
        <v>44</v>
      </c>
      <c r="I58" s="79" t="str">
        <f t="shared" si="4"/>
        <v>string</v>
      </c>
      <c r="J58" s="79" t="str">
        <f t="shared" si="5"/>
        <v/>
      </c>
      <c r="K58" s="80"/>
      <c r="L58" s="80"/>
      <c r="M58" s="80"/>
      <c r="N58" s="80"/>
      <c r="O58" s="80" t="s">
        <v>206</v>
      </c>
      <c r="P58" s="80" t="s">
        <v>206</v>
      </c>
      <c r="Q58" s="81"/>
      <c r="R58" s="103"/>
    </row>
    <row r="59" spans="1:18">
      <c r="A59" s="106"/>
      <c r="B59" s="75" t="str">
        <f t="shared" si="0"/>
        <v>OFF</v>
      </c>
      <c r="C59" s="71" t="str">
        <f t="shared" si="1"/>
        <v/>
      </c>
      <c r="D59" s="80"/>
      <c r="E59" s="78"/>
      <c r="F59" s="78"/>
      <c r="G59" s="80"/>
      <c r="H59" s="78" t="s">
        <v>44</v>
      </c>
      <c r="I59" s="79" t="str">
        <f t="shared" si="4"/>
        <v>string</v>
      </c>
      <c r="J59" s="79" t="str">
        <f t="shared" si="5"/>
        <v/>
      </c>
      <c r="K59" s="80"/>
      <c r="L59" s="80"/>
      <c r="M59" s="80"/>
      <c r="N59" s="80"/>
      <c r="O59" s="80" t="s">
        <v>206</v>
      </c>
      <c r="P59" s="80" t="s">
        <v>206</v>
      </c>
      <c r="Q59" s="81"/>
      <c r="R59" s="103"/>
    </row>
    <row r="60" spans="1:18">
      <c r="A60" s="106"/>
      <c r="B60" s="75" t="str">
        <f t="shared" si="0"/>
        <v>OFF</v>
      </c>
      <c r="C60" s="71" t="str">
        <f t="shared" si="1"/>
        <v/>
      </c>
      <c r="D60" s="80"/>
      <c r="E60" s="78"/>
      <c r="F60" s="78"/>
      <c r="G60" s="80"/>
      <c r="H60" s="78" t="s">
        <v>44</v>
      </c>
      <c r="I60" s="79" t="str">
        <f t="shared" si="4"/>
        <v>string</v>
      </c>
      <c r="J60" s="79" t="str">
        <f t="shared" si="5"/>
        <v/>
      </c>
      <c r="K60" s="80"/>
      <c r="L60" s="80"/>
      <c r="M60" s="80"/>
      <c r="N60" s="80"/>
      <c r="O60" s="80" t="s">
        <v>206</v>
      </c>
      <c r="P60" s="80" t="s">
        <v>206</v>
      </c>
      <c r="Q60" s="81"/>
      <c r="R60" s="103"/>
    </row>
    <row r="61" spans="1:18">
      <c r="A61" s="106"/>
      <c r="B61" s="75" t="str">
        <f t="shared" si="0"/>
        <v>OFF</v>
      </c>
      <c r="C61" s="71" t="str">
        <f t="shared" si="1"/>
        <v/>
      </c>
      <c r="D61" s="80"/>
      <c r="E61" s="78"/>
      <c r="F61" s="78"/>
      <c r="G61" s="80"/>
      <c r="H61" s="78" t="s">
        <v>44</v>
      </c>
      <c r="I61" s="79" t="str">
        <f t="shared" si="4"/>
        <v>string</v>
      </c>
      <c r="J61" s="79" t="str">
        <f t="shared" si="5"/>
        <v/>
      </c>
      <c r="K61" s="80"/>
      <c r="L61" s="80"/>
      <c r="M61" s="80"/>
      <c r="N61" s="80"/>
      <c r="O61" s="80" t="s">
        <v>206</v>
      </c>
      <c r="P61" s="80" t="s">
        <v>206</v>
      </c>
      <c r="Q61" s="81"/>
      <c r="R61" s="103"/>
    </row>
    <row r="62" spans="1:18">
      <c r="A62" s="106"/>
      <c r="B62" s="75" t="str">
        <f t="shared" si="0"/>
        <v>OFF</v>
      </c>
      <c r="C62" s="71" t="str">
        <f t="shared" si="1"/>
        <v/>
      </c>
      <c r="D62" s="80"/>
      <c r="E62" s="78"/>
      <c r="F62" s="78"/>
      <c r="G62" s="80"/>
      <c r="H62" s="78" t="s">
        <v>44</v>
      </c>
      <c r="I62" s="79" t="str">
        <f t="shared" si="4"/>
        <v>string</v>
      </c>
      <c r="J62" s="79" t="str">
        <f t="shared" si="5"/>
        <v/>
      </c>
      <c r="K62" s="80"/>
      <c r="L62" s="80"/>
      <c r="M62" s="80"/>
      <c r="N62" s="80"/>
      <c r="O62" s="80" t="s">
        <v>206</v>
      </c>
      <c r="P62" s="80" t="s">
        <v>206</v>
      </c>
      <c r="Q62" s="81"/>
      <c r="R62" s="103"/>
    </row>
    <row r="63" spans="1:18">
      <c r="A63" s="106"/>
      <c r="B63" s="75" t="str">
        <f t="shared" si="0"/>
        <v>OFF</v>
      </c>
      <c r="C63" s="71" t="str">
        <f t="shared" si="1"/>
        <v/>
      </c>
      <c r="D63" s="80"/>
      <c r="E63" s="78"/>
      <c r="F63" s="78"/>
      <c r="G63" s="80"/>
      <c r="H63" s="78" t="s">
        <v>44</v>
      </c>
      <c r="I63" s="79" t="str">
        <f t="shared" si="4"/>
        <v>string</v>
      </c>
      <c r="J63" s="79" t="str">
        <f t="shared" si="5"/>
        <v/>
      </c>
      <c r="K63" s="80"/>
      <c r="L63" s="80"/>
      <c r="M63" s="80"/>
      <c r="N63" s="80"/>
      <c r="O63" s="80" t="s">
        <v>206</v>
      </c>
      <c r="P63" s="80" t="s">
        <v>206</v>
      </c>
      <c r="Q63" s="81"/>
      <c r="R63" s="103"/>
    </row>
    <row r="64" spans="1:18">
      <c r="A64" s="106"/>
      <c r="B64" s="75" t="str">
        <f t="shared" si="0"/>
        <v>OFF</v>
      </c>
      <c r="C64" s="71" t="str">
        <f t="shared" si="1"/>
        <v/>
      </c>
      <c r="D64" s="80"/>
      <c r="E64" s="78"/>
      <c r="F64" s="78"/>
      <c r="G64" s="80"/>
      <c r="H64" s="78" t="s">
        <v>44</v>
      </c>
      <c r="I64" s="79" t="str">
        <f t="shared" si="4"/>
        <v>string</v>
      </c>
      <c r="J64" s="79" t="str">
        <f t="shared" si="5"/>
        <v/>
      </c>
      <c r="K64" s="80"/>
      <c r="L64" s="80"/>
      <c r="M64" s="80"/>
      <c r="N64" s="80"/>
      <c r="O64" s="80" t="s">
        <v>206</v>
      </c>
      <c r="P64" s="80" t="s">
        <v>206</v>
      </c>
      <c r="Q64" s="81"/>
      <c r="R64" s="103"/>
    </row>
    <row r="65" spans="1:18">
      <c r="A65" s="106"/>
      <c r="B65" s="75" t="str">
        <f t="shared" si="0"/>
        <v>OFF</v>
      </c>
      <c r="C65" s="71" t="str">
        <f t="shared" si="1"/>
        <v/>
      </c>
      <c r="D65" s="80"/>
      <c r="E65" s="78"/>
      <c r="F65" s="78"/>
      <c r="G65" s="80"/>
      <c r="H65" s="78" t="s">
        <v>44</v>
      </c>
      <c r="I65" s="79" t="str">
        <f t="shared" si="4"/>
        <v>string</v>
      </c>
      <c r="J65" s="79" t="str">
        <f t="shared" si="5"/>
        <v/>
      </c>
      <c r="K65" s="80"/>
      <c r="L65" s="80"/>
      <c r="M65" s="80"/>
      <c r="N65" s="80"/>
      <c r="O65" s="80" t="s">
        <v>206</v>
      </c>
      <c r="P65" s="80" t="s">
        <v>206</v>
      </c>
      <c r="Q65" s="81"/>
      <c r="R65" s="103"/>
    </row>
    <row r="66" spans="1:18">
      <c r="A66" s="106"/>
      <c r="B66" s="75" t="str">
        <f t="shared" si="0"/>
        <v>OFF</v>
      </c>
      <c r="C66" s="71" t="str">
        <f t="shared" si="1"/>
        <v/>
      </c>
      <c r="D66" s="80"/>
      <c r="E66" s="78"/>
      <c r="F66" s="78"/>
      <c r="G66" s="80"/>
      <c r="H66" s="78" t="s">
        <v>44</v>
      </c>
      <c r="I66" s="79" t="str">
        <f t="shared" si="4"/>
        <v>string</v>
      </c>
      <c r="J66" s="79" t="str">
        <f t="shared" si="5"/>
        <v/>
      </c>
      <c r="K66" s="80"/>
      <c r="L66" s="80"/>
      <c r="M66" s="80"/>
      <c r="N66" s="80"/>
      <c r="O66" s="80" t="s">
        <v>206</v>
      </c>
      <c r="P66" s="80" t="s">
        <v>206</v>
      </c>
      <c r="Q66" s="81"/>
      <c r="R66" s="103"/>
    </row>
    <row r="67" spans="1:18">
      <c r="A67" s="106"/>
      <c r="B67" s="75" t="str">
        <f t="shared" si="0"/>
        <v>OFF</v>
      </c>
      <c r="C67" s="71" t="str">
        <f t="shared" si="1"/>
        <v/>
      </c>
      <c r="D67" s="80"/>
      <c r="E67" s="78"/>
      <c r="F67" s="78"/>
      <c r="G67" s="80"/>
      <c r="H67" s="78" t="s">
        <v>44</v>
      </c>
      <c r="I67" s="79" t="str">
        <f t="shared" si="4"/>
        <v>string</v>
      </c>
      <c r="J67" s="79" t="str">
        <f t="shared" si="5"/>
        <v/>
      </c>
      <c r="K67" s="80"/>
      <c r="L67" s="80"/>
      <c r="M67" s="80"/>
      <c r="N67" s="80"/>
      <c r="O67" s="80" t="s">
        <v>206</v>
      </c>
      <c r="P67" s="80" t="s">
        <v>206</v>
      </c>
      <c r="Q67" s="81"/>
      <c r="R67" s="103"/>
    </row>
    <row r="68" spans="1:18">
      <c r="A68" s="106"/>
      <c r="B68" s="75" t="str">
        <f t="shared" ref="B68:B103" si="6">IF(C68&lt;&gt;"","ON","OFF")</f>
        <v>OFF</v>
      </c>
      <c r="C68" s="71" t="str">
        <f t="shared" ref="C68:C103" si="7">SUBSTITUTE(TRIM(LOWER(F68)), " ", "_")</f>
        <v/>
      </c>
      <c r="D68" s="80"/>
      <c r="E68" s="78"/>
      <c r="F68" s="78"/>
      <c r="G68" s="80"/>
      <c r="H68" s="78" t="s">
        <v>44</v>
      </c>
      <c r="I68" s="79" t="str">
        <f t="shared" si="4"/>
        <v>string</v>
      </c>
      <c r="J68" s="79" t="str">
        <f t="shared" si="5"/>
        <v/>
      </c>
      <c r="K68" s="80"/>
      <c r="L68" s="80"/>
      <c r="M68" s="80"/>
      <c r="N68" s="80"/>
      <c r="O68" s="80" t="s">
        <v>206</v>
      </c>
      <c r="P68" s="80" t="s">
        <v>206</v>
      </c>
      <c r="Q68" s="81"/>
      <c r="R68" s="103"/>
    </row>
    <row r="69" spans="1:18">
      <c r="A69" s="106"/>
      <c r="B69" s="75" t="str">
        <f t="shared" si="6"/>
        <v>OFF</v>
      </c>
      <c r="C69" s="71" t="str">
        <f t="shared" si="7"/>
        <v/>
      </c>
      <c r="D69" s="80"/>
      <c r="E69" s="78"/>
      <c r="F69" s="78"/>
      <c r="G69" s="80"/>
      <c r="H69" s="78" t="s">
        <v>44</v>
      </c>
      <c r="I69" s="79" t="str">
        <f t="shared" si="4"/>
        <v>string</v>
      </c>
      <c r="J69" s="79" t="str">
        <f t="shared" si="5"/>
        <v/>
      </c>
      <c r="K69" s="80"/>
      <c r="L69" s="80"/>
      <c r="M69" s="80"/>
      <c r="N69" s="80"/>
      <c r="O69" s="80" t="s">
        <v>206</v>
      </c>
      <c r="P69" s="80" t="s">
        <v>206</v>
      </c>
      <c r="Q69" s="81"/>
      <c r="R69" s="103"/>
    </row>
    <row r="70" spans="1:18">
      <c r="A70" s="106"/>
      <c r="B70" s="75" t="str">
        <f t="shared" si="6"/>
        <v>OFF</v>
      </c>
      <c r="C70" s="71" t="str">
        <f t="shared" si="7"/>
        <v/>
      </c>
      <c r="D70" s="80"/>
      <c r="E70" s="78"/>
      <c r="F70" s="78"/>
      <c r="G70" s="80"/>
      <c r="H70" s="78" t="s">
        <v>44</v>
      </c>
      <c r="I70" s="79" t="str">
        <f t="shared" si="4"/>
        <v>string</v>
      </c>
      <c r="J70" s="79" t="str">
        <f t="shared" si="5"/>
        <v/>
      </c>
      <c r="K70" s="80"/>
      <c r="L70" s="80"/>
      <c r="M70" s="80"/>
      <c r="N70" s="80"/>
      <c r="O70" s="80" t="s">
        <v>206</v>
      </c>
      <c r="P70" s="80" t="s">
        <v>206</v>
      </c>
      <c r="Q70" s="81"/>
      <c r="R70" s="103"/>
    </row>
    <row r="71" spans="1:18">
      <c r="A71" s="106"/>
      <c r="B71" s="75" t="str">
        <f t="shared" si="6"/>
        <v>OFF</v>
      </c>
      <c r="C71" s="71" t="str">
        <f t="shared" si="7"/>
        <v/>
      </c>
      <c r="D71" s="80"/>
      <c r="E71" s="78"/>
      <c r="F71" s="78"/>
      <c r="G71" s="80"/>
      <c r="H71" s="78" t="s">
        <v>44</v>
      </c>
      <c r="I71" s="79" t="str">
        <f t="shared" si="4"/>
        <v>string</v>
      </c>
      <c r="J71" s="79" t="str">
        <f t="shared" si="5"/>
        <v/>
      </c>
      <c r="K71" s="80"/>
      <c r="L71" s="80"/>
      <c r="M71" s="80"/>
      <c r="N71" s="80"/>
      <c r="O71" s="80" t="s">
        <v>206</v>
      </c>
      <c r="P71" s="80" t="s">
        <v>206</v>
      </c>
      <c r="Q71" s="81"/>
      <c r="R71" s="103"/>
    </row>
    <row r="72" spans="1:18">
      <c r="A72" s="106"/>
      <c r="B72" s="75" t="str">
        <f t="shared" si="6"/>
        <v>OFF</v>
      </c>
      <c r="C72" s="71" t="str">
        <f t="shared" si="7"/>
        <v/>
      </c>
      <c r="D72" s="80"/>
      <c r="E72" s="78"/>
      <c r="F72" s="78"/>
      <c r="G72" s="80"/>
      <c r="H72" s="78" t="s">
        <v>44</v>
      </c>
      <c r="I72" s="79" t="str">
        <f t="shared" si="4"/>
        <v>string</v>
      </c>
      <c r="J72" s="79" t="str">
        <f t="shared" si="5"/>
        <v/>
      </c>
      <c r="K72" s="80"/>
      <c r="L72" s="80"/>
      <c r="M72" s="80"/>
      <c r="N72" s="80"/>
      <c r="O72" s="80" t="s">
        <v>206</v>
      </c>
      <c r="P72" s="80" t="s">
        <v>206</v>
      </c>
      <c r="Q72" s="81"/>
      <c r="R72" s="103"/>
    </row>
    <row r="73" spans="1:18">
      <c r="A73" s="106"/>
      <c r="B73" s="75" t="str">
        <f t="shared" si="6"/>
        <v>OFF</v>
      </c>
      <c r="C73" s="71" t="str">
        <f t="shared" si="7"/>
        <v/>
      </c>
      <c r="D73" s="80"/>
      <c r="E73" s="78"/>
      <c r="F73" s="78"/>
      <c r="G73" s="80"/>
      <c r="H73" s="78" t="s">
        <v>44</v>
      </c>
      <c r="I73" s="79" t="str">
        <f t="shared" si="4"/>
        <v>string</v>
      </c>
      <c r="J73" s="79" t="str">
        <f t="shared" si="5"/>
        <v/>
      </c>
      <c r="K73" s="80"/>
      <c r="L73" s="80"/>
      <c r="M73" s="80"/>
      <c r="N73" s="80"/>
      <c r="O73" s="80" t="s">
        <v>206</v>
      </c>
      <c r="P73" s="80" t="s">
        <v>206</v>
      </c>
      <c r="Q73" s="81"/>
      <c r="R73" s="103"/>
    </row>
    <row r="74" spans="1:18">
      <c r="A74" s="106"/>
      <c r="B74" s="75" t="str">
        <f t="shared" si="6"/>
        <v>OFF</v>
      </c>
      <c r="C74" s="71" t="str">
        <f t="shared" si="7"/>
        <v/>
      </c>
      <c r="D74" s="80"/>
      <c r="E74" s="78"/>
      <c r="F74" s="78"/>
      <c r="G74" s="80"/>
      <c r="H74" s="78" t="s">
        <v>44</v>
      </c>
      <c r="I74" s="79" t="str">
        <f t="shared" si="4"/>
        <v>string</v>
      </c>
      <c r="J74" s="79" t="str">
        <f t="shared" si="5"/>
        <v/>
      </c>
      <c r="K74" s="80"/>
      <c r="L74" s="80"/>
      <c r="M74" s="80"/>
      <c r="N74" s="80"/>
      <c r="O74" s="80" t="s">
        <v>206</v>
      </c>
      <c r="P74" s="80" t="s">
        <v>206</v>
      </c>
      <c r="Q74" s="81"/>
      <c r="R74" s="103"/>
    </row>
    <row r="75" spans="1:18">
      <c r="A75" s="106"/>
      <c r="B75" s="75" t="str">
        <f t="shared" si="6"/>
        <v>OFF</v>
      </c>
      <c r="C75" s="71" t="str">
        <f t="shared" si="7"/>
        <v/>
      </c>
      <c r="D75" s="80"/>
      <c r="E75" s="78"/>
      <c r="F75" s="78"/>
      <c r="G75" s="80"/>
      <c r="H75" s="78" t="s">
        <v>44</v>
      </c>
      <c r="I75" s="79" t="str">
        <f t="shared" si="4"/>
        <v>string</v>
      </c>
      <c r="J75" s="79" t="str">
        <f t="shared" si="5"/>
        <v/>
      </c>
      <c r="K75" s="80"/>
      <c r="L75" s="80"/>
      <c r="M75" s="80"/>
      <c r="N75" s="80"/>
      <c r="O75" s="80" t="s">
        <v>206</v>
      </c>
      <c r="P75" s="80" t="s">
        <v>206</v>
      </c>
      <c r="Q75" s="81"/>
      <c r="R75" s="103"/>
    </row>
    <row r="76" spans="1:18">
      <c r="A76" s="106"/>
      <c r="B76" s="75" t="str">
        <f t="shared" si="6"/>
        <v>OFF</v>
      </c>
      <c r="C76" s="71" t="str">
        <f t="shared" si="7"/>
        <v/>
      </c>
      <c r="D76" s="80"/>
      <c r="E76" s="78"/>
      <c r="F76" s="78"/>
      <c r="G76" s="80"/>
      <c r="H76" s="78" t="s">
        <v>44</v>
      </c>
      <c r="I76" s="79" t="str">
        <f t="shared" si="4"/>
        <v>string</v>
      </c>
      <c r="J76" s="79" t="str">
        <f t="shared" si="5"/>
        <v/>
      </c>
      <c r="K76" s="80"/>
      <c r="L76" s="80"/>
      <c r="M76" s="80"/>
      <c r="N76" s="80"/>
      <c r="O76" s="80" t="s">
        <v>206</v>
      </c>
      <c r="P76" s="80" t="s">
        <v>206</v>
      </c>
      <c r="Q76" s="81"/>
      <c r="R76" s="103"/>
    </row>
    <row r="77" spans="1:18">
      <c r="A77" s="106"/>
      <c r="B77" s="75" t="str">
        <f t="shared" si="6"/>
        <v>OFF</v>
      </c>
      <c r="C77" s="71" t="str">
        <f t="shared" si="7"/>
        <v/>
      </c>
      <c r="D77" s="80"/>
      <c r="E77" s="78"/>
      <c r="F77" s="78"/>
      <c r="G77" s="80"/>
      <c r="H77" s="78" t="s">
        <v>44</v>
      </c>
      <c r="I77" s="79" t="str">
        <f t="shared" si="4"/>
        <v>string</v>
      </c>
      <c r="J77" s="79" t="str">
        <f t="shared" si="5"/>
        <v/>
      </c>
      <c r="K77" s="80"/>
      <c r="L77" s="80"/>
      <c r="M77" s="80"/>
      <c r="N77" s="80"/>
      <c r="O77" s="80" t="s">
        <v>206</v>
      </c>
      <c r="P77" s="80" t="s">
        <v>206</v>
      </c>
      <c r="Q77" s="81"/>
      <c r="R77" s="103"/>
    </row>
    <row r="78" spans="1:18">
      <c r="A78" s="106"/>
      <c r="B78" s="75" t="str">
        <f t="shared" si="6"/>
        <v>OFF</v>
      </c>
      <c r="C78" s="71" t="str">
        <f t="shared" si="7"/>
        <v/>
      </c>
      <c r="D78" s="80"/>
      <c r="E78" s="78"/>
      <c r="F78" s="78"/>
      <c r="G78" s="80"/>
      <c r="H78" s="78" t="s">
        <v>44</v>
      </c>
      <c r="I78" s="79" t="str">
        <f t="shared" si="4"/>
        <v>string</v>
      </c>
      <c r="J78" s="79" t="str">
        <f t="shared" si="5"/>
        <v/>
      </c>
      <c r="K78" s="80"/>
      <c r="L78" s="80"/>
      <c r="M78" s="80"/>
      <c r="N78" s="80"/>
      <c r="O78" s="80" t="s">
        <v>206</v>
      </c>
      <c r="P78" s="80" t="s">
        <v>206</v>
      </c>
      <c r="Q78" s="81"/>
      <c r="R78" s="103"/>
    </row>
    <row r="79" spans="1:18">
      <c r="A79" s="106"/>
      <c r="B79" s="75" t="str">
        <f t="shared" si="6"/>
        <v>OFF</v>
      </c>
      <c r="C79" s="71" t="str">
        <f t="shared" si="7"/>
        <v/>
      </c>
      <c r="D79" s="80"/>
      <c r="E79" s="78"/>
      <c r="F79" s="78"/>
      <c r="G79" s="80"/>
      <c r="H79" s="78" t="s">
        <v>44</v>
      </c>
      <c r="I79" s="79" t="str">
        <f t="shared" si="4"/>
        <v>string</v>
      </c>
      <c r="J79" s="79" t="str">
        <f t="shared" si="5"/>
        <v/>
      </c>
      <c r="K79" s="80"/>
      <c r="L79" s="80"/>
      <c r="M79" s="80"/>
      <c r="N79" s="80"/>
      <c r="O79" s="80" t="s">
        <v>206</v>
      </c>
      <c r="P79" s="80" t="s">
        <v>206</v>
      </c>
      <c r="Q79" s="81"/>
      <c r="R79" s="103"/>
    </row>
    <row r="80" spans="1:18">
      <c r="A80" s="106"/>
      <c r="B80" s="75" t="str">
        <f t="shared" si="6"/>
        <v>OFF</v>
      </c>
      <c r="C80" s="71" t="str">
        <f t="shared" si="7"/>
        <v/>
      </c>
      <c r="D80" s="80"/>
      <c r="E80" s="78"/>
      <c r="F80" s="78"/>
      <c r="G80" s="80"/>
      <c r="H80" s="78" t="s">
        <v>44</v>
      </c>
      <c r="I80" s="79" t="str">
        <f t="shared" si="4"/>
        <v>string</v>
      </c>
      <c r="J80" s="79" t="str">
        <f t="shared" si="5"/>
        <v/>
      </c>
      <c r="K80" s="80"/>
      <c r="L80" s="80"/>
      <c r="M80" s="80"/>
      <c r="N80" s="80"/>
      <c r="O80" s="80" t="s">
        <v>206</v>
      </c>
      <c r="P80" s="80" t="s">
        <v>206</v>
      </c>
      <c r="Q80" s="81"/>
      <c r="R80" s="103"/>
    </row>
    <row r="81" spans="1:18">
      <c r="A81" s="106"/>
      <c r="B81" s="75" t="str">
        <f t="shared" si="6"/>
        <v>OFF</v>
      </c>
      <c r="C81" s="71" t="str">
        <f t="shared" si="7"/>
        <v/>
      </c>
      <c r="D81" s="80"/>
      <c r="E81" s="78"/>
      <c r="F81" s="78"/>
      <c r="G81" s="80"/>
      <c r="H81" s="78" t="s">
        <v>44</v>
      </c>
      <c r="I81" s="79" t="str">
        <f t="shared" si="4"/>
        <v>string</v>
      </c>
      <c r="J81" s="79" t="str">
        <f t="shared" si="5"/>
        <v/>
      </c>
      <c r="K81" s="80"/>
      <c r="L81" s="80"/>
      <c r="M81" s="80"/>
      <c r="N81" s="80"/>
      <c r="O81" s="80" t="s">
        <v>206</v>
      </c>
      <c r="P81" s="80" t="s">
        <v>206</v>
      </c>
      <c r="Q81" s="81"/>
      <c r="R81" s="103"/>
    </row>
    <row r="82" spans="1:18">
      <c r="A82" s="106"/>
      <c r="B82" s="75" t="str">
        <f t="shared" si="6"/>
        <v>OFF</v>
      </c>
      <c r="C82" s="71" t="str">
        <f t="shared" si="7"/>
        <v/>
      </c>
      <c r="D82" s="80"/>
      <c r="E82" s="78"/>
      <c r="F82" s="78"/>
      <c r="G82" s="80"/>
      <c r="H82" s="78" t="s">
        <v>44</v>
      </c>
      <c r="I82" s="79" t="str">
        <f t="shared" si="4"/>
        <v>string</v>
      </c>
      <c r="J82" s="79" t="str">
        <f t="shared" si="5"/>
        <v/>
      </c>
      <c r="K82" s="80"/>
      <c r="L82" s="80"/>
      <c r="M82" s="80"/>
      <c r="N82" s="80"/>
      <c r="O82" s="80" t="s">
        <v>206</v>
      </c>
      <c r="P82" s="80" t="s">
        <v>206</v>
      </c>
      <c r="Q82" s="81"/>
      <c r="R82" s="103"/>
    </row>
    <row r="83" spans="1:18">
      <c r="A83" s="106"/>
      <c r="B83" s="75" t="str">
        <f t="shared" si="6"/>
        <v>OFF</v>
      </c>
      <c r="C83" s="71" t="str">
        <f t="shared" si="7"/>
        <v/>
      </c>
      <c r="D83" s="80"/>
      <c r="E83" s="78"/>
      <c r="F83" s="78"/>
      <c r="G83" s="80"/>
      <c r="H83" s="78" t="s">
        <v>44</v>
      </c>
      <c r="I83" s="79" t="str">
        <f t="shared" si="4"/>
        <v>string</v>
      </c>
      <c r="J83" s="79" t="str">
        <f t="shared" si="5"/>
        <v/>
      </c>
      <c r="K83" s="80"/>
      <c r="L83" s="80"/>
      <c r="M83" s="80"/>
      <c r="N83" s="80"/>
      <c r="O83" s="80" t="s">
        <v>206</v>
      </c>
      <c r="P83" s="80" t="s">
        <v>206</v>
      </c>
      <c r="Q83" s="81"/>
      <c r="R83" s="103"/>
    </row>
    <row r="84" spans="1:18">
      <c r="A84" s="106"/>
      <c r="B84" s="75" t="str">
        <f t="shared" si="6"/>
        <v>OFF</v>
      </c>
      <c r="C84" s="71" t="str">
        <f t="shared" si="7"/>
        <v/>
      </c>
      <c r="D84" s="80"/>
      <c r="E84" s="78"/>
      <c r="F84" s="78"/>
      <c r="G84" s="80"/>
      <c r="H84" s="78" t="s">
        <v>44</v>
      </c>
      <c r="I84" s="79" t="str">
        <f t="shared" si="4"/>
        <v>string</v>
      </c>
      <c r="J84" s="79" t="str">
        <f t="shared" si="5"/>
        <v/>
      </c>
      <c r="K84" s="80"/>
      <c r="L84" s="80"/>
      <c r="M84" s="80"/>
      <c r="N84" s="80"/>
      <c r="O84" s="80" t="s">
        <v>206</v>
      </c>
      <c r="P84" s="80" t="s">
        <v>206</v>
      </c>
      <c r="Q84" s="81"/>
      <c r="R84" s="103"/>
    </row>
    <row r="85" spans="1:18">
      <c r="A85" s="106"/>
      <c r="B85" s="75" t="str">
        <f t="shared" si="6"/>
        <v>OFF</v>
      </c>
      <c r="C85" s="71" t="str">
        <f t="shared" si="7"/>
        <v/>
      </c>
      <c r="D85" s="80"/>
      <c r="E85" s="78"/>
      <c r="F85" s="78"/>
      <c r="G85" s="80"/>
      <c r="H85" s="78" t="s">
        <v>44</v>
      </c>
      <c r="I85" s="79" t="str">
        <f t="shared" si="4"/>
        <v>string</v>
      </c>
      <c r="J85" s="79" t="str">
        <f t="shared" si="5"/>
        <v/>
      </c>
      <c r="K85" s="80"/>
      <c r="L85" s="80"/>
      <c r="M85" s="80"/>
      <c r="N85" s="80"/>
      <c r="O85" s="80" t="s">
        <v>206</v>
      </c>
      <c r="P85" s="80" t="s">
        <v>206</v>
      </c>
      <c r="Q85" s="81"/>
      <c r="R85" s="103"/>
    </row>
    <row r="86" spans="1:18">
      <c r="A86" s="106"/>
      <c r="B86" s="75" t="str">
        <f t="shared" si="6"/>
        <v>OFF</v>
      </c>
      <c r="C86" s="71" t="str">
        <f t="shared" si="7"/>
        <v/>
      </c>
      <c r="D86" s="80"/>
      <c r="E86" s="78"/>
      <c r="F86" s="78"/>
      <c r="G86" s="80"/>
      <c r="H86" s="78" t="s">
        <v>44</v>
      </c>
      <c r="I86" s="79" t="str">
        <f t="shared" si="4"/>
        <v>string</v>
      </c>
      <c r="J86" s="79" t="str">
        <f t="shared" si="5"/>
        <v/>
      </c>
      <c r="K86" s="80"/>
      <c r="L86" s="80"/>
      <c r="M86" s="80"/>
      <c r="N86" s="80"/>
      <c r="O86" s="80" t="s">
        <v>206</v>
      </c>
      <c r="P86" s="80" t="s">
        <v>206</v>
      </c>
      <c r="Q86" s="81"/>
      <c r="R86" s="103"/>
    </row>
    <row r="87" spans="1:18">
      <c r="A87" s="106"/>
      <c r="B87" s="75" t="str">
        <f t="shared" si="6"/>
        <v>OFF</v>
      </c>
      <c r="C87" s="71" t="str">
        <f t="shared" si="7"/>
        <v/>
      </c>
      <c r="D87" s="80"/>
      <c r="E87" s="78"/>
      <c r="F87" s="78"/>
      <c r="G87" s="80"/>
      <c r="H87" s="78" t="s">
        <v>44</v>
      </c>
      <c r="I87" s="79" t="str">
        <f t="shared" si="4"/>
        <v>string</v>
      </c>
      <c r="J87" s="79" t="str">
        <f t="shared" si="5"/>
        <v/>
      </c>
      <c r="K87" s="80"/>
      <c r="L87" s="80"/>
      <c r="M87" s="80"/>
      <c r="N87" s="80"/>
      <c r="O87" s="80" t="s">
        <v>206</v>
      </c>
      <c r="P87" s="80" t="s">
        <v>206</v>
      </c>
      <c r="Q87" s="81"/>
      <c r="R87" s="103"/>
    </row>
    <row r="88" spans="1:18">
      <c r="A88" s="106"/>
      <c r="B88" s="75" t="str">
        <f t="shared" si="6"/>
        <v>OFF</v>
      </c>
      <c r="C88" s="71" t="str">
        <f t="shared" si="7"/>
        <v/>
      </c>
      <c r="D88" s="80"/>
      <c r="E88" s="78"/>
      <c r="F88" s="78"/>
      <c r="G88" s="80"/>
      <c r="H88" s="78" t="s">
        <v>44</v>
      </c>
      <c r="I88" s="79" t="str">
        <f t="shared" si="4"/>
        <v>string</v>
      </c>
      <c r="J88" s="79" t="str">
        <f t="shared" si="5"/>
        <v/>
      </c>
      <c r="K88" s="80"/>
      <c r="L88" s="80"/>
      <c r="M88" s="80"/>
      <c r="N88" s="80"/>
      <c r="O88" s="80" t="s">
        <v>206</v>
      </c>
      <c r="P88" s="80" t="s">
        <v>206</v>
      </c>
      <c r="Q88" s="81"/>
      <c r="R88" s="103"/>
    </row>
    <row r="89" spans="1:18">
      <c r="A89" s="106"/>
      <c r="B89" s="75" t="str">
        <f t="shared" si="6"/>
        <v>OFF</v>
      </c>
      <c r="C89" s="71" t="str">
        <f t="shared" si="7"/>
        <v/>
      </c>
      <c r="D89" s="80"/>
      <c r="E89" s="78"/>
      <c r="F89" s="78"/>
      <c r="G89" s="80"/>
      <c r="H89" s="78" t="s">
        <v>44</v>
      </c>
      <c r="I89" s="79" t="str">
        <f t="shared" si="4"/>
        <v>string</v>
      </c>
      <c r="J89" s="79" t="str">
        <f t="shared" si="5"/>
        <v/>
      </c>
      <c r="K89" s="80"/>
      <c r="L89" s="80"/>
      <c r="M89" s="80"/>
      <c r="N89" s="80"/>
      <c r="O89" s="80" t="s">
        <v>206</v>
      </c>
      <c r="P89" s="80" t="s">
        <v>206</v>
      </c>
      <c r="Q89" s="81"/>
      <c r="R89" s="103"/>
    </row>
    <row r="90" spans="1:18">
      <c r="A90" s="106"/>
      <c r="B90" s="75" t="str">
        <f t="shared" si="6"/>
        <v>OFF</v>
      </c>
      <c r="C90" s="71" t="str">
        <f t="shared" si="7"/>
        <v/>
      </c>
      <c r="D90" s="80"/>
      <c r="E90" s="78"/>
      <c r="F90" s="78"/>
      <c r="G90" s="80"/>
      <c r="H90" s="78" t="s">
        <v>44</v>
      </c>
      <c r="I90" s="79" t="str">
        <f t="shared" si="4"/>
        <v>string</v>
      </c>
      <c r="J90" s="79" t="str">
        <f t="shared" si="5"/>
        <v/>
      </c>
      <c r="K90" s="80"/>
      <c r="L90" s="80"/>
      <c r="M90" s="80"/>
      <c r="N90" s="80"/>
      <c r="O90" s="80" t="s">
        <v>206</v>
      </c>
      <c r="P90" s="80" t="s">
        <v>206</v>
      </c>
      <c r="Q90" s="81"/>
      <c r="R90" s="103"/>
    </row>
    <row r="91" spans="1:18">
      <c r="A91" s="106"/>
      <c r="B91" s="75" t="str">
        <f t="shared" si="6"/>
        <v>OFF</v>
      </c>
      <c r="C91" s="71" t="str">
        <f t="shared" si="7"/>
        <v/>
      </c>
      <c r="D91" s="80"/>
      <c r="E91" s="78"/>
      <c r="F91" s="78"/>
      <c r="G91" s="80"/>
      <c r="H91" s="78" t="s">
        <v>44</v>
      </c>
      <c r="I91" s="79" t="str">
        <f t="shared" si="4"/>
        <v>string</v>
      </c>
      <c r="J91" s="79" t="str">
        <f t="shared" si="5"/>
        <v/>
      </c>
      <c r="K91" s="80"/>
      <c r="L91" s="80"/>
      <c r="M91" s="80"/>
      <c r="N91" s="80"/>
      <c r="O91" s="80" t="s">
        <v>206</v>
      </c>
      <c r="P91" s="80" t="s">
        <v>206</v>
      </c>
      <c r="Q91" s="81"/>
      <c r="R91" s="103"/>
    </row>
    <row r="92" spans="1:18">
      <c r="A92" s="106"/>
      <c r="B92" s="75" t="str">
        <f t="shared" si="6"/>
        <v>OFF</v>
      </c>
      <c r="C92" s="71" t="str">
        <f t="shared" si="7"/>
        <v/>
      </c>
      <c r="D92" s="80"/>
      <c r="E92" s="78"/>
      <c r="F92" s="78"/>
      <c r="G92" s="80"/>
      <c r="H92" s="78" t="s">
        <v>44</v>
      </c>
      <c r="I92" s="79" t="str">
        <f t="shared" si="4"/>
        <v>string</v>
      </c>
      <c r="J92" s="79" t="str">
        <f t="shared" si="5"/>
        <v/>
      </c>
      <c r="K92" s="80"/>
      <c r="L92" s="80"/>
      <c r="M92" s="80"/>
      <c r="N92" s="80"/>
      <c r="O92" s="80" t="s">
        <v>206</v>
      </c>
      <c r="P92" s="80" t="s">
        <v>206</v>
      </c>
      <c r="Q92" s="81"/>
      <c r="R92" s="103"/>
    </row>
    <row r="93" spans="1:18">
      <c r="A93" s="106"/>
      <c r="B93" s="75" t="str">
        <f t="shared" si="6"/>
        <v>OFF</v>
      </c>
      <c r="C93" s="71" t="str">
        <f t="shared" si="7"/>
        <v/>
      </c>
      <c r="D93" s="80"/>
      <c r="E93" s="78"/>
      <c r="F93" s="78"/>
      <c r="G93" s="80"/>
      <c r="H93" s="78" t="s">
        <v>44</v>
      </c>
      <c r="I93" s="79" t="str">
        <f t="shared" si="4"/>
        <v>string</v>
      </c>
      <c r="J93" s="79" t="str">
        <f t="shared" si="5"/>
        <v/>
      </c>
      <c r="K93" s="80"/>
      <c r="L93" s="80"/>
      <c r="M93" s="80"/>
      <c r="N93" s="80"/>
      <c r="O93" s="80" t="s">
        <v>206</v>
      </c>
      <c r="P93" s="80" t="s">
        <v>206</v>
      </c>
      <c r="Q93" s="81"/>
      <c r="R93" s="103"/>
    </row>
    <row r="94" spans="1:18">
      <c r="A94" s="106"/>
      <c r="B94" s="75" t="str">
        <f t="shared" si="6"/>
        <v>OFF</v>
      </c>
      <c r="C94" s="71" t="str">
        <f t="shared" si="7"/>
        <v/>
      </c>
      <c r="D94" s="80"/>
      <c r="E94" s="78"/>
      <c r="F94" s="78"/>
      <c r="G94" s="80"/>
      <c r="H94" s="78" t="s">
        <v>44</v>
      </c>
      <c r="I94" s="79" t="str">
        <f t="shared" si="4"/>
        <v>string</v>
      </c>
      <c r="J94" s="79" t="str">
        <f t="shared" si="5"/>
        <v/>
      </c>
      <c r="K94" s="80"/>
      <c r="L94" s="80"/>
      <c r="M94" s="80"/>
      <c r="N94" s="80"/>
      <c r="O94" s="80" t="s">
        <v>206</v>
      </c>
      <c r="P94" s="80" t="s">
        <v>206</v>
      </c>
      <c r="Q94" s="81"/>
      <c r="R94" s="103"/>
    </row>
    <row r="95" spans="1:18">
      <c r="A95" s="106"/>
      <c r="B95" s="75" t="str">
        <f t="shared" si="6"/>
        <v>OFF</v>
      </c>
      <c r="C95" s="71" t="str">
        <f t="shared" si="7"/>
        <v/>
      </c>
      <c r="D95" s="80"/>
      <c r="E95" s="78"/>
      <c r="F95" s="78"/>
      <c r="G95" s="80"/>
      <c r="H95" s="78" t="s">
        <v>44</v>
      </c>
      <c r="I95" s="79" t="str">
        <f t="shared" si="4"/>
        <v>string</v>
      </c>
      <c r="J95" s="79" t="str">
        <f t="shared" si="5"/>
        <v/>
      </c>
      <c r="K95" s="80"/>
      <c r="L95" s="80"/>
      <c r="M95" s="80"/>
      <c r="N95" s="80"/>
      <c r="O95" s="80" t="s">
        <v>206</v>
      </c>
      <c r="P95" s="80" t="s">
        <v>206</v>
      </c>
      <c r="Q95" s="81"/>
      <c r="R95" s="103"/>
    </row>
    <row r="96" spans="1:18">
      <c r="A96" s="106"/>
      <c r="B96" s="75" t="str">
        <f t="shared" si="6"/>
        <v>OFF</v>
      </c>
      <c r="C96" s="71" t="str">
        <f t="shared" si="7"/>
        <v/>
      </c>
      <c r="D96" s="80"/>
      <c r="E96" s="78"/>
      <c r="F96" s="78"/>
      <c r="G96" s="80"/>
      <c r="H96" s="78" t="s">
        <v>44</v>
      </c>
      <c r="I96" s="79" t="str">
        <f t="shared" si="4"/>
        <v>string</v>
      </c>
      <c r="J96" s="79" t="str">
        <f t="shared" si="5"/>
        <v/>
      </c>
      <c r="K96" s="80"/>
      <c r="L96" s="80"/>
      <c r="M96" s="80"/>
      <c r="N96" s="80"/>
      <c r="O96" s="80" t="s">
        <v>206</v>
      </c>
      <c r="P96" s="80" t="s">
        <v>206</v>
      </c>
      <c r="Q96" s="81"/>
      <c r="R96" s="103"/>
    </row>
    <row r="97" spans="1:18">
      <c r="A97" s="106"/>
      <c r="B97" s="75" t="str">
        <f t="shared" si="6"/>
        <v>OFF</v>
      </c>
      <c r="C97" s="71" t="str">
        <f t="shared" si="7"/>
        <v/>
      </c>
      <c r="D97" s="80"/>
      <c r="E97" s="78"/>
      <c r="F97" s="78"/>
      <c r="G97" s="80"/>
      <c r="H97" s="78" t="s">
        <v>44</v>
      </c>
      <c r="I97" s="79" t="str">
        <f t="shared" si="4"/>
        <v>string</v>
      </c>
      <c r="J97" s="79" t="str">
        <f t="shared" si="5"/>
        <v/>
      </c>
      <c r="K97" s="80"/>
      <c r="L97" s="80"/>
      <c r="M97" s="80"/>
      <c r="N97" s="80"/>
      <c r="O97" s="80" t="s">
        <v>206</v>
      </c>
      <c r="P97" s="80" t="s">
        <v>206</v>
      </c>
      <c r="Q97" s="81"/>
      <c r="R97" s="103"/>
    </row>
    <row r="98" spans="1:18">
      <c r="A98" s="106"/>
      <c r="B98" s="75" t="str">
        <f t="shared" si="6"/>
        <v>OFF</v>
      </c>
      <c r="C98" s="71" t="str">
        <f t="shared" si="7"/>
        <v/>
      </c>
      <c r="D98" s="80"/>
      <c r="E98" s="78"/>
      <c r="F98" s="78"/>
      <c r="G98" s="80"/>
      <c r="H98" s="78" t="s">
        <v>44</v>
      </c>
      <c r="I98" s="79" t="str">
        <f t="shared" si="4"/>
        <v>string</v>
      </c>
      <c r="J98" s="79" t="str">
        <f t="shared" si="5"/>
        <v/>
      </c>
      <c r="K98" s="80"/>
      <c r="L98" s="80"/>
      <c r="M98" s="80"/>
      <c r="N98" s="80"/>
      <c r="O98" s="80" t="s">
        <v>206</v>
      </c>
      <c r="P98" s="80" t="s">
        <v>206</v>
      </c>
      <c r="Q98" s="81"/>
      <c r="R98" s="103"/>
    </row>
    <row r="99" spans="1:18">
      <c r="A99" s="106"/>
      <c r="B99" s="75" t="str">
        <f t="shared" si="6"/>
        <v>OFF</v>
      </c>
      <c r="C99" s="71" t="str">
        <f t="shared" si="7"/>
        <v/>
      </c>
      <c r="D99" s="80"/>
      <c r="E99" s="78"/>
      <c r="F99" s="78"/>
      <c r="G99" s="80"/>
      <c r="H99" s="78" t="s">
        <v>44</v>
      </c>
      <c r="I99" s="79" t="str">
        <f t="shared" si="4"/>
        <v>string</v>
      </c>
      <c r="J99" s="79" t="str">
        <f t="shared" si="5"/>
        <v/>
      </c>
      <c r="K99" s="80"/>
      <c r="L99" s="80"/>
      <c r="M99" s="80"/>
      <c r="N99" s="80"/>
      <c r="O99" s="80" t="s">
        <v>206</v>
      </c>
      <c r="P99" s="80" t="s">
        <v>206</v>
      </c>
      <c r="Q99" s="81"/>
      <c r="R99" s="103"/>
    </row>
    <row r="100" spans="1:18">
      <c r="A100" s="106"/>
      <c r="B100" s="75" t="str">
        <f t="shared" si="6"/>
        <v>OFF</v>
      </c>
      <c r="C100" s="71" t="str">
        <f t="shared" si="7"/>
        <v/>
      </c>
      <c r="D100" s="80"/>
      <c r="E100" s="78"/>
      <c r="F100" s="78"/>
      <c r="G100" s="80"/>
      <c r="H100" s="78" t="s">
        <v>44</v>
      </c>
      <c r="I100" s="79" t="str">
        <f t="shared" si="4"/>
        <v>string</v>
      </c>
      <c r="J100" s="79" t="str">
        <f t="shared" si="5"/>
        <v/>
      </c>
      <c r="K100" s="80"/>
      <c r="L100" s="80"/>
      <c r="M100" s="80"/>
      <c r="N100" s="80"/>
      <c r="O100" s="80" t="s">
        <v>206</v>
      </c>
      <c r="P100" s="80" t="s">
        <v>206</v>
      </c>
      <c r="Q100" s="81"/>
      <c r="R100" s="103"/>
    </row>
    <row r="101" spans="1:18">
      <c r="A101" s="106"/>
      <c r="B101" s="75" t="str">
        <f t="shared" si="6"/>
        <v>OFF</v>
      </c>
      <c r="C101" s="71" t="str">
        <f t="shared" si="7"/>
        <v/>
      </c>
      <c r="D101" s="80"/>
      <c r="E101" s="78"/>
      <c r="F101" s="78"/>
      <c r="G101" s="80"/>
      <c r="H101" s="78" t="s">
        <v>44</v>
      </c>
      <c r="I101" s="79" t="str">
        <f t="shared" si="4"/>
        <v>string</v>
      </c>
      <c r="J101" s="79" t="str">
        <f t="shared" si="5"/>
        <v/>
      </c>
      <c r="K101" s="80"/>
      <c r="L101" s="80"/>
      <c r="M101" s="80"/>
      <c r="N101" s="80"/>
      <c r="O101" s="80" t="s">
        <v>206</v>
      </c>
      <c r="P101" s="80" t="s">
        <v>206</v>
      </c>
      <c r="Q101" s="81"/>
      <c r="R101" s="103"/>
    </row>
    <row r="102" spans="1:18">
      <c r="A102" s="106"/>
      <c r="B102" s="75" t="str">
        <f t="shared" si="6"/>
        <v>OFF</v>
      </c>
      <c r="C102" s="71" t="str">
        <f t="shared" si="7"/>
        <v/>
      </c>
      <c r="D102" s="80"/>
      <c r="E102" s="78"/>
      <c r="F102" s="78"/>
      <c r="G102" s="80"/>
      <c r="H102" s="78" t="s">
        <v>44</v>
      </c>
      <c r="I102" s="79" t="str">
        <f t="shared" si="4"/>
        <v>string</v>
      </c>
      <c r="J102" s="79" t="str">
        <f t="shared" si="5"/>
        <v/>
      </c>
      <c r="K102" s="80"/>
      <c r="L102" s="80"/>
      <c r="M102" s="80"/>
      <c r="N102" s="80"/>
      <c r="O102" s="80" t="s">
        <v>206</v>
      </c>
      <c r="P102" s="80" t="s">
        <v>206</v>
      </c>
      <c r="Q102" s="81"/>
      <c r="R102" s="103"/>
    </row>
    <row r="103" spans="1:18">
      <c r="A103" s="106"/>
      <c r="B103" s="75" t="str">
        <f t="shared" si="6"/>
        <v>OFF</v>
      </c>
      <c r="C103" s="71" t="str">
        <f t="shared" si="7"/>
        <v/>
      </c>
      <c r="D103" s="80"/>
      <c r="E103" s="78"/>
      <c r="F103" s="78"/>
      <c r="G103" s="80"/>
      <c r="H103" s="78" t="s">
        <v>44</v>
      </c>
      <c r="I103" s="79" t="str">
        <f t="shared" si="4"/>
        <v>string</v>
      </c>
      <c r="J103" s="79" t="str">
        <f t="shared" si="5"/>
        <v/>
      </c>
      <c r="K103" s="80"/>
      <c r="L103" s="80"/>
      <c r="M103" s="80"/>
      <c r="N103" s="80"/>
      <c r="O103" s="80" t="s">
        <v>206</v>
      </c>
      <c r="P103" s="80" t="s">
        <v>206</v>
      </c>
      <c r="Q103" s="81"/>
      <c r="R103" s="103"/>
    </row>
  </sheetData>
  <mergeCells count="2">
    <mergeCell ref="A3:A13"/>
    <mergeCell ref="A14:A43"/>
  </mergeCells>
  <phoneticPr fontId="3"/>
  <conditionalFormatting sqref="B1:B1048576">
    <cfRule type="cellIs" dxfId="15" priority="5" operator="equal">
      <formula>"OFF"</formula>
    </cfRule>
    <cfRule type="cellIs" dxfId="14" priority="6" operator="equal">
      <formula>"ON"</formula>
    </cfRule>
  </conditionalFormatting>
  <conditionalFormatting sqref="B3:B103">
    <cfRule type="expression" dxfId="13" priority="1">
      <formula>NOT(ISBLANK(C3))</formula>
    </cfRule>
  </conditionalFormatting>
  <conditionalFormatting sqref="C1:C1048576 E1:F1048576">
    <cfRule type="expression" dxfId="12" priority="3">
      <formula>AND($B1="ON",ISBLANK(C1))</formula>
    </cfRule>
  </conditionalFormatting>
  <conditionalFormatting sqref="H1:H1048576">
    <cfRule type="expression" dxfId="11" priority="4">
      <formula>AND($B1="ON",ISBLANK(H1))</formula>
    </cfRule>
  </conditionalFormatting>
  <dataValidations count="3">
    <dataValidation type="list" allowBlank="1" showInputMessage="1" showErrorMessage="1" sqref="H3:H103" xr:uid="{7BBB03F0-9A8F-8D43-B01E-A0EC5E96C834}">
      <formula1>"string,datetime,duration,integer,number,array"</formula1>
    </dataValidation>
    <dataValidation type="list" allowBlank="1" showInputMessage="1" showErrorMessage="1" sqref="O3:P103" xr:uid="{598CE017-B60F-0548-8BC1-5960D5099612}">
      <formula1>"　,TRUE"</formula1>
    </dataValidation>
    <dataValidation type="list" allowBlank="1" showInputMessage="1" showErrorMessage="1" sqref="B3:B103" xr:uid="{D3D024B4-7131-8C45-AC3A-FB9D53C970F5}">
      <formula1>"ON,OFF"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AFBD-FF6B-F849-A1C8-90916185383A}">
  <sheetPr codeName="Sheet8"/>
  <dimension ref="A1:Z18"/>
  <sheetViews>
    <sheetView zoomScale="115" zoomScaleNormal="115" workbookViewId="0">
      <pane xSplit="3" ySplit="8" topLeftCell="D9" activePane="bottomRight" state="frozen"/>
      <selection activeCell="B7" sqref="B7:B11"/>
      <selection pane="topRight" activeCell="B7" sqref="B7:B11"/>
      <selection pane="bottomLeft" activeCell="B7" sqref="B7:B11"/>
      <selection pane="bottomRight" activeCell="K18" sqref="K18"/>
    </sheetView>
  </sheetViews>
  <sheetFormatPr defaultColWidth="8.875" defaultRowHeight="18.75"/>
  <cols>
    <col min="1" max="1" width="16.125" bestFit="1" customWidth="1"/>
    <col min="2" max="2" width="23" customWidth="1"/>
    <col min="3" max="5" width="28.875" bestFit="1" customWidth="1"/>
    <col min="6" max="7" width="15.625" customWidth="1"/>
    <col min="8" max="9" width="14.125" bestFit="1" customWidth="1"/>
    <col min="10" max="10" width="18.625" bestFit="1" customWidth="1"/>
    <col min="11" max="11" width="15.625" bestFit="1" customWidth="1"/>
    <col min="12" max="12" width="18.625" bestFit="1" customWidth="1"/>
    <col min="13" max="14" width="13.125" bestFit="1" customWidth="1"/>
    <col min="15" max="15" width="18.625" bestFit="1" customWidth="1"/>
    <col min="16" max="16" width="18.625" customWidth="1"/>
    <col min="17" max="19" width="29" bestFit="1" customWidth="1"/>
    <col min="20" max="20" width="22.5" hidden="1" customWidth="1"/>
    <col min="21" max="21" width="15.5" hidden="1" customWidth="1"/>
    <col min="22" max="23" width="22" hidden="1" customWidth="1"/>
    <col min="24" max="24" width="13" hidden="1" customWidth="1"/>
    <col min="25" max="25" width="14.125" hidden="1" customWidth="1"/>
    <col min="26" max="26" width="11.375" hidden="1" customWidth="1"/>
  </cols>
  <sheetData>
    <row r="1" spans="1:26">
      <c r="A1" s="88" t="s">
        <v>207</v>
      </c>
      <c r="B1" s="146" t="s">
        <v>208</v>
      </c>
      <c r="C1" s="146"/>
      <c r="D1" s="146"/>
      <c r="E1" s="146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6">
      <c r="A2" s="88" t="s">
        <v>209</v>
      </c>
      <c r="B2" s="147" t="str">
        <f>説明!B3</f>
        <v>template_registration_common_scatterplot</v>
      </c>
      <c r="C2" s="147"/>
      <c r="D2" s="147"/>
      <c r="E2" s="147"/>
      <c r="F2" s="91"/>
      <c r="G2" s="92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</row>
    <row r="3" spans="1:26">
      <c r="A3" s="88" t="s">
        <v>186</v>
      </c>
      <c r="B3" s="148"/>
      <c r="C3" s="148"/>
      <c r="D3" s="148"/>
      <c r="E3" s="148"/>
      <c r="F3" s="90"/>
      <c r="G3" s="93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</row>
    <row r="4" spans="1:26">
      <c r="A4" s="88" t="s">
        <v>210</v>
      </c>
      <c r="B4" s="147" t="str">
        <f>説明!B1</f>
        <v>テンプレート登録_散布図</v>
      </c>
      <c r="C4" s="147"/>
      <c r="D4" s="147"/>
      <c r="E4" s="147"/>
      <c r="F4" s="91"/>
      <c r="G4" s="92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</row>
    <row r="5" spans="1:26">
      <c r="A5" s="88" t="s">
        <v>211</v>
      </c>
      <c r="B5" s="147" t="str">
        <f>説明!B2</f>
        <v>template_registration_common_scatterplot</v>
      </c>
      <c r="C5" s="147"/>
      <c r="D5" s="147"/>
      <c r="E5" s="147"/>
      <c r="F5" s="91"/>
      <c r="G5" s="92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</row>
    <row r="6" spans="1:26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</row>
    <row r="7" spans="1:26" ht="21.75" customHeight="1">
      <c r="A7" s="70" t="s">
        <v>212</v>
      </c>
      <c r="B7" s="70" t="s">
        <v>179</v>
      </c>
      <c r="C7" s="70" t="s">
        <v>180</v>
      </c>
      <c r="D7" s="70" t="s">
        <v>213</v>
      </c>
      <c r="E7" s="70" t="s">
        <v>214</v>
      </c>
      <c r="F7" s="70" t="s">
        <v>215</v>
      </c>
      <c r="G7" s="70" t="s">
        <v>184</v>
      </c>
      <c r="H7" s="70" t="s">
        <v>6</v>
      </c>
      <c r="I7" s="70" t="s">
        <v>185</v>
      </c>
      <c r="J7" s="70" t="s">
        <v>216</v>
      </c>
      <c r="K7" s="70" t="s">
        <v>217</v>
      </c>
      <c r="L7" s="70" t="s">
        <v>218</v>
      </c>
      <c r="M7" s="70" t="s">
        <v>186</v>
      </c>
      <c r="N7" s="70" t="s">
        <v>219</v>
      </c>
      <c r="O7" s="70" t="s">
        <v>189</v>
      </c>
      <c r="P7" s="70" t="s">
        <v>220</v>
      </c>
      <c r="Q7" s="70" t="s">
        <v>221</v>
      </c>
      <c r="R7" s="70" t="s">
        <v>222</v>
      </c>
      <c r="S7" s="70" t="s">
        <v>223</v>
      </c>
      <c r="T7" s="70" t="s">
        <v>224</v>
      </c>
      <c r="U7" s="70" t="s">
        <v>225</v>
      </c>
      <c r="V7" s="70" t="s">
        <v>226</v>
      </c>
      <c r="W7" s="70" t="s">
        <v>227</v>
      </c>
      <c r="X7" s="70" t="s">
        <v>228</v>
      </c>
      <c r="Y7" s="70" t="s">
        <v>229</v>
      </c>
      <c r="Z7" s="70" t="s">
        <v>230</v>
      </c>
    </row>
    <row r="8" spans="1:26" ht="36.75" customHeight="1">
      <c r="A8" s="70" t="s">
        <v>231</v>
      </c>
      <c r="B8" s="74" t="s">
        <v>427</v>
      </c>
      <c r="C8" s="74" t="s">
        <v>426</v>
      </c>
      <c r="D8" s="74" t="s">
        <v>193</v>
      </c>
      <c r="E8" s="74" t="s">
        <v>194</v>
      </c>
      <c r="F8" s="74" t="s">
        <v>232</v>
      </c>
      <c r="G8" s="74" t="s">
        <v>196</v>
      </c>
      <c r="H8" s="74" t="s">
        <v>233</v>
      </c>
      <c r="I8" s="74" t="s">
        <v>198</v>
      </c>
      <c r="J8" s="74" t="s">
        <v>234</v>
      </c>
      <c r="K8" s="74" t="s">
        <v>235</v>
      </c>
      <c r="L8" s="74" t="s">
        <v>236</v>
      </c>
      <c r="M8" s="74" t="s">
        <v>200</v>
      </c>
      <c r="N8" s="74" t="s">
        <v>237</v>
      </c>
      <c r="O8" s="74" t="s">
        <v>238</v>
      </c>
      <c r="P8" s="74" t="s">
        <v>239</v>
      </c>
      <c r="Q8" s="74" t="s">
        <v>199</v>
      </c>
      <c r="R8" s="74" t="s">
        <v>240</v>
      </c>
      <c r="S8" s="74" t="s">
        <v>241</v>
      </c>
      <c r="T8" s="74" t="s">
        <v>242</v>
      </c>
      <c r="U8" s="74" t="s">
        <v>243</v>
      </c>
      <c r="V8" s="74" t="s">
        <v>244</v>
      </c>
      <c r="W8" s="74" t="s">
        <v>245</v>
      </c>
      <c r="X8" s="74" t="s">
        <v>246</v>
      </c>
      <c r="Y8" s="74" t="s">
        <v>247</v>
      </c>
      <c r="Z8" s="74" t="s">
        <v>248</v>
      </c>
    </row>
    <row r="9" spans="1:26">
      <c r="A9" s="133" t="s">
        <v>249</v>
      </c>
      <c r="B9" s="75" t="str">
        <f>IF(OR(C9&lt;&gt;"", D9&lt;&gt;"", E9&lt;&gt;""),"ON","OFF")</f>
        <v>ON</v>
      </c>
      <c r="C9" s="109" t="str">
        <f>SUBSTITUTE(LOWER(E9)," ","_")</f>
        <v>dataset_title</v>
      </c>
      <c r="D9" s="94" t="s">
        <v>428</v>
      </c>
      <c r="E9" s="94" t="s">
        <v>429</v>
      </c>
      <c r="F9" s="80" t="s">
        <v>206</v>
      </c>
      <c r="G9" s="78" t="s">
        <v>44</v>
      </c>
      <c r="H9" s="95" t="str">
        <f>_xlfn.IFS(G9="integer","integer",G9="number","number",G9="boolean","boolean",TRUE,"string")</f>
        <v>string</v>
      </c>
      <c r="I9" s="95" t="str">
        <f>_xlfn.IFS(G9="date","date",G9="markdown","markdown",G9="time", "time",G9="uri","uri",G9="uuid","uuid",TRUE,"")</f>
        <v/>
      </c>
      <c r="J9" s="95" t="str">
        <f t="shared" ref="J9:J18" si="0">_xlfn.IFS(G9="textarea","textarea",TRUE,"")</f>
        <v/>
      </c>
      <c r="K9" s="96"/>
      <c r="L9" s="96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spans="1:26">
      <c r="A10" s="133"/>
      <c r="B10" s="75" t="str">
        <f t="shared" ref="B10:B18" si="1">IF(OR(C10&lt;&gt;"", D10&lt;&gt;"", E10&lt;&gt;""),"ON","OFF")</f>
        <v>ON</v>
      </c>
      <c r="C10" s="109" t="str">
        <f t="shared" ref="C10:C18" si="2">SUBSTITUTE(LOWER(E10)," ","_")</f>
        <v>abstract</v>
      </c>
      <c r="D10" s="94" t="s">
        <v>430</v>
      </c>
      <c r="E10" s="94" t="s">
        <v>431</v>
      </c>
      <c r="F10" s="80" t="s">
        <v>206</v>
      </c>
      <c r="G10" s="78" t="s">
        <v>44</v>
      </c>
      <c r="H10" s="95" t="str">
        <f t="shared" ref="H10:H18" si="3">_xlfn.IFS(G10="integer","integer",G10="number","number",G10="boolean","boolean",TRUE,"string")</f>
        <v>string</v>
      </c>
      <c r="I10" s="95" t="str">
        <f t="shared" ref="I10:I18" si="4">_xlfn.IFS(G10="date","date",G10="markdown","markdown",G10="time", "time",G10="uri","uri",G10="uuid","uuid",TRUE,"")</f>
        <v/>
      </c>
      <c r="J10" s="95" t="str">
        <f t="shared" si="0"/>
        <v/>
      </c>
      <c r="K10" s="96"/>
      <c r="L10" s="96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spans="1:26" ht="18.75" customHeight="1">
      <c r="A11" s="133"/>
      <c r="B11" s="75" t="str">
        <f t="shared" si="1"/>
        <v>ON</v>
      </c>
      <c r="C11" s="109" t="str">
        <f t="shared" si="2"/>
        <v>data_creator</v>
      </c>
      <c r="D11" s="94" t="s">
        <v>432</v>
      </c>
      <c r="E11" s="94" t="s">
        <v>433</v>
      </c>
      <c r="F11" s="80" t="s">
        <v>206</v>
      </c>
      <c r="G11" s="78" t="s">
        <v>44</v>
      </c>
      <c r="H11" s="95" t="str">
        <f t="shared" si="3"/>
        <v>string</v>
      </c>
      <c r="I11" s="95" t="str">
        <f t="shared" si="4"/>
        <v/>
      </c>
      <c r="J11" s="95" t="str">
        <f t="shared" si="0"/>
        <v/>
      </c>
      <c r="K11" s="96"/>
      <c r="L11" s="96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spans="1:26">
      <c r="A12" s="133"/>
      <c r="B12" s="75" t="str">
        <f t="shared" si="1"/>
        <v>ON</v>
      </c>
      <c r="C12" s="109" t="str">
        <f t="shared" si="2"/>
        <v>language</v>
      </c>
      <c r="D12" s="94" t="s">
        <v>434</v>
      </c>
      <c r="E12" s="94" t="s">
        <v>435</v>
      </c>
      <c r="F12" s="80" t="s">
        <v>206</v>
      </c>
      <c r="G12" s="78" t="s">
        <v>44</v>
      </c>
      <c r="H12" s="95" t="str">
        <f t="shared" si="3"/>
        <v>string</v>
      </c>
      <c r="I12" s="95" t="str">
        <f t="shared" si="4"/>
        <v/>
      </c>
      <c r="J12" s="95" t="str">
        <f t="shared" si="0"/>
        <v/>
      </c>
      <c r="K12" s="96"/>
      <c r="L12" s="96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spans="1:26">
      <c r="A13" s="133"/>
      <c r="B13" s="75" t="str">
        <f t="shared" si="1"/>
        <v>ON</v>
      </c>
      <c r="C13" s="109" t="str">
        <f t="shared" si="2"/>
        <v>experimental_apparatus</v>
      </c>
      <c r="D13" s="94" t="s">
        <v>436</v>
      </c>
      <c r="E13" s="94" t="s">
        <v>437</v>
      </c>
      <c r="F13" s="80" t="s">
        <v>206</v>
      </c>
      <c r="G13" s="78" t="s">
        <v>44</v>
      </c>
      <c r="H13" s="95" t="str">
        <f t="shared" si="3"/>
        <v>string</v>
      </c>
      <c r="I13" s="95" t="str">
        <f t="shared" si="4"/>
        <v/>
      </c>
      <c r="J13" s="95" t="str">
        <f t="shared" si="0"/>
        <v/>
      </c>
      <c r="K13" s="96"/>
      <c r="L13" s="96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spans="1:26">
      <c r="A14" s="133"/>
      <c r="B14" s="75" t="str">
        <f t="shared" si="1"/>
        <v>ON</v>
      </c>
      <c r="C14" s="109" t="str">
        <f t="shared" si="2"/>
        <v>data_distributio</v>
      </c>
      <c r="D14" s="94" t="s">
        <v>438</v>
      </c>
      <c r="E14" s="94" t="s">
        <v>439</v>
      </c>
      <c r="F14" s="80" t="s">
        <v>206</v>
      </c>
      <c r="G14" s="78" t="s">
        <v>44</v>
      </c>
      <c r="H14" s="95" t="str">
        <f t="shared" si="3"/>
        <v>string</v>
      </c>
      <c r="I14" s="95" t="str">
        <f t="shared" si="4"/>
        <v/>
      </c>
      <c r="J14" s="95" t="str">
        <f t="shared" si="0"/>
        <v/>
      </c>
      <c r="K14" s="96"/>
      <c r="L14" s="96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spans="1:26">
      <c r="A15" s="133" t="s">
        <v>250</v>
      </c>
      <c r="B15" s="75" t="str">
        <f t="shared" si="1"/>
        <v>ON</v>
      </c>
      <c r="C15" s="109" t="str">
        <f t="shared" si="2"/>
        <v>raw_data_type</v>
      </c>
      <c r="D15" s="94" t="s">
        <v>440</v>
      </c>
      <c r="E15" s="94" t="s">
        <v>441</v>
      </c>
      <c r="F15" s="80" t="s">
        <v>206</v>
      </c>
      <c r="G15" s="78" t="s">
        <v>44</v>
      </c>
      <c r="H15" s="95" t="str">
        <f t="shared" si="3"/>
        <v>string</v>
      </c>
      <c r="I15" s="95" t="str">
        <f t="shared" si="4"/>
        <v/>
      </c>
      <c r="J15" s="95" t="str">
        <f t="shared" si="0"/>
        <v/>
      </c>
      <c r="K15" s="96"/>
      <c r="L15" s="96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spans="1:26">
      <c r="A16" s="133"/>
      <c r="B16" s="75" t="str">
        <f t="shared" si="1"/>
        <v>ON</v>
      </c>
      <c r="C16" s="109" t="str">
        <f t="shared" si="2"/>
        <v>stored_data</v>
      </c>
      <c r="D16" s="94" t="s">
        <v>442</v>
      </c>
      <c r="E16" s="94" t="s">
        <v>443</v>
      </c>
      <c r="F16" s="80" t="s">
        <v>206</v>
      </c>
      <c r="G16" s="78" t="s">
        <v>297</v>
      </c>
      <c r="H16" s="95" t="str">
        <f t="shared" si="3"/>
        <v>string</v>
      </c>
      <c r="I16" s="95" t="str">
        <f t="shared" si="4"/>
        <v/>
      </c>
      <c r="J16" s="95"/>
      <c r="K16" s="96">
        <v>5</v>
      </c>
      <c r="L16" s="96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spans="1:26">
      <c r="A17" s="133"/>
      <c r="B17" s="75" t="str">
        <f t="shared" si="1"/>
        <v>ON</v>
      </c>
      <c r="C17" s="109" t="str">
        <f t="shared" si="2"/>
        <v>remarks</v>
      </c>
      <c r="D17" s="94" t="s">
        <v>444</v>
      </c>
      <c r="E17" s="94" t="s">
        <v>445</v>
      </c>
      <c r="F17" s="80" t="s">
        <v>206</v>
      </c>
      <c r="G17" s="78" t="s">
        <v>297</v>
      </c>
      <c r="H17" s="95" t="str">
        <f t="shared" si="3"/>
        <v>string</v>
      </c>
      <c r="I17" s="95" t="str">
        <f t="shared" si="4"/>
        <v/>
      </c>
      <c r="J17" s="95"/>
      <c r="K17" s="96">
        <v>5</v>
      </c>
      <c r="L17" s="96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spans="1:26">
      <c r="A18" s="133"/>
      <c r="B18" s="75" t="str">
        <f t="shared" si="1"/>
        <v>ON</v>
      </c>
      <c r="C18" s="109" t="str">
        <f t="shared" si="2"/>
        <v>references</v>
      </c>
      <c r="D18" s="94" t="s">
        <v>446</v>
      </c>
      <c r="E18" s="94" t="s">
        <v>447</v>
      </c>
      <c r="F18" s="80" t="s">
        <v>206</v>
      </c>
      <c r="G18" s="78" t="s">
        <v>44</v>
      </c>
      <c r="H18" s="95" t="str">
        <f t="shared" si="3"/>
        <v>string</v>
      </c>
      <c r="I18" s="95" t="str">
        <f t="shared" si="4"/>
        <v/>
      </c>
      <c r="J18" s="95" t="str">
        <f t="shared" si="0"/>
        <v/>
      </c>
      <c r="K18" s="96"/>
      <c r="L18" s="96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</sheetData>
  <mergeCells count="7">
    <mergeCell ref="A15:A18"/>
    <mergeCell ref="B1:E1"/>
    <mergeCell ref="B2:E2"/>
    <mergeCell ref="B3:E3"/>
    <mergeCell ref="B4:E4"/>
    <mergeCell ref="B5:E5"/>
    <mergeCell ref="A9:A14"/>
  </mergeCells>
  <phoneticPr fontId="3"/>
  <conditionalFormatting sqref="B1">
    <cfRule type="expression" dxfId="10" priority="6">
      <formula>AND($B1="ON",ISBLANK(B1))</formula>
    </cfRule>
  </conditionalFormatting>
  <conditionalFormatting sqref="B1:B1048576">
    <cfRule type="cellIs" dxfId="9" priority="8" operator="equal">
      <formula>"OFF"</formula>
    </cfRule>
    <cfRule type="cellIs" dxfId="8" priority="9" operator="equal">
      <formula>"ON"</formula>
    </cfRule>
  </conditionalFormatting>
  <conditionalFormatting sqref="C1:E1048576">
    <cfRule type="expression" dxfId="7" priority="1">
      <formula>AND($B1="ON",ISBLANK(C1))</formula>
    </cfRule>
  </conditionalFormatting>
  <conditionalFormatting sqref="G1:G1048576">
    <cfRule type="expression" dxfId="6" priority="7">
      <formula>AND($B1="ON",ISBLANK(G1))</formula>
    </cfRule>
  </conditionalFormatting>
  <conditionalFormatting sqref="K1:K1048576">
    <cfRule type="expression" dxfId="5" priority="2">
      <formula>AND($B1="ON",$G1&lt;&gt;"textarea")</formula>
    </cfRule>
    <cfRule type="expression" dxfId="4" priority="4">
      <formula>AND($B1="ON",$G1="textarea",ISBLANK($K1))</formula>
    </cfRule>
    <cfRule type="expression" dxfId="3" priority="10">
      <formula>AND($B1="ON",$G1="textarea")</formula>
    </cfRule>
  </conditionalFormatting>
  <conditionalFormatting sqref="L1:L1048576">
    <cfRule type="expression" dxfId="2" priority="3">
      <formula>AND($B1="ON",$G1&lt;&gt;"list")</formula>
    </cfRule>
    <cfRule type="expression" dxfId="1" priority="5">
      <formula>AND($B1="ON",$G1="list",ISBLANK($L1))</formula>
    </cfRule>
    <cfRule type="expression" dxfId="0" priority="11">
      <formula>AND($B1="ON",$G1="list")</formula>
    </cfRule>
  </conditionalFormatting>
  <dataValidations count="3">
    <dataValidation type="list" allowBlank="1" showInputMessage="1" showErrorMessage="1" sqref="G9:G18" xr:uid="{37CEBD22-A6BF-C446-8926-37B4D89120E6}">
      <formula1>"string,textarea,number,integer,list,date,markdown,time,boolean,uri,uuid"</formula1>
    </dataValidation>
    <dataValidation type="list" allowBlank="1" showInputMessage="1" showErrorMessage="1" sqref="B9:B18" xr:uid="{D905C2AB-1B31-B24C-869A-DB8F4C9685D3}">
      <formula1>"ON,OFF"</formula1>
    </dataValidation>
    <dataValidation type="list" allowBlank="1" showInputMessage="1" showErrorMessage="1" sqref="F9:F18" xr:uid="{6C4F4403-8874-6745-A0EF-D98EE137B5B6}">
      <formula1>"　,TRUE"</formula1>
    </dataValidation>
  </dataValidations>
  <hyperlinks>
    <hyperlink ref="B1" r:id="rId1" xr:uid="{08E1ABB5-0C54-8D45-962A-E6792C11F28B}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BFD0-FE38-1048-880C-5BA5FA49C5F3}">
  <dimension ref="A2:B39"/>
  <sheetViews>
    <sheetView workbookViewId="0"/>
  </sheetViews>
  <sheetFormatPr defaultColWidth="11" defaultRowHeight="18.75"/>
  <cols>
    <col min="1" max="1" width="45.625" style="117" customWidth="1"/>
    <col min="2" max="2" width="87.875" style="112" customWidth="1"/>
  </cols>
  <sheetData>
    <row r="2" spans="1:2">
      <c r="A2" s="116" t="s">
        <v>487</v>
      </c>
      <c r="B2" s="115"/>
    </row>
    <row r="3" spans="1:2">
      <c r="A3" s="120" t="s">
        <v>489</v>
      </c>
      <c r="B3" s="121" t="s">
        <v>491</v>
      </c>
    </row>
    <row r="4" spans="1:2">
      <c r="A4" s="122" t="s">
        <v>493</v>
      </c>
      <c r="B4" s="123" t="s">
        <v>495</v>
      </c>
    </row>
    <row r="5" spans="1:2">
      <c r="A5" s="122"/>
      <c r="B5" s="124" t="s">
        <v>494</v>
      </c>
    </row>
    <row r="6" spans="1:2">
      <c r="A6" s="122"/>
      <c r="B6" s="125" t="s">
        <v>500</v>
      </c>
    </row>
    <row r="7" spans="1:2">
      <c r="A7" s="122"/>
      <c r="B7" s="125" t="s">
        <v>501</v>
      </c>
    </row>
    <row r="8" spans="1:2">
      <c r="A8" s="122"/>
      <c r="B8" s="123"/>
    </row>
    <row r="9" spans="1:2" ht="37.5">
      <c r="A9" s="122" t="s">
        <v>496</v>
      </c>
      <c r="B9" s="123" t="s">
        <v>504</v>
      </c>
    </row>
    <row r="10" spans="1:2">
      <c r="A10" s="122"/>
      <c r="B10" s="123" t="s">
        <v>497</v>
      </c>
    </row>
    <row r="11" spans="1:2" ht="37.5">
      <c r="A11" s="122"/>
      <c r="B11" s="123" t="s">
        <v>498</v>
      </c>
    </row>
    <row r="12" spans="1:2" ht="37.5">
      <c r="A12" s="122"/>
      <c r="B12" s="123" t="s">
        <v>499</v>
      </c>
    </row>
    <row r="13" spans="1:2">
      <c r="A13" s="122"/>
      <c r="B13" s="123"/>
    </row>
    <row r="14" spans="1:2" ht="37.5">
      <c r="A14" s="122" t="s">
        <v>502</v>
      </c>
      <c r="B14" s="123" t="s">
        <v>503</v>
      </c>
    </row>
    <row r="15" spans="1:2">
      <c r="A15" s="122"/>
      <c r="B15" s="123" t="s">
        <v>505</v>
      </c>
    </row>
    <row r="16" spans="1:2">
      <c r="A16" s="122"/>
      <c r="B16" s="123" t="s">
        <v>506</v>
      </c>
    </row>
    <row r="17" spans="1:2">
      <c r="A17" s="122"/>
      <c r="B17" s="123"/>
    </row>
    <row r="18" spans="1:2">
      <c r="A18" s="122" t="s">
        <v>507</v>
      </c>
      <c r="B18" s="126" t="s">
        <v>508</v>
      </c>
    </row>
    <row r="19" spans="1:2">
      <c r="A19" s="122"/>
      <c r="B19" s="126" t="s">
        <v>509</v>
      </c>
    </row>
    <row r="20" spans="1:2">
      <c r="B20" s="119"/>
    </row>
    <row r="21" spans="1:2">
      <c r="A21" s="117" t="s">
        <v>510</v>
      </c>
    </row>
    <row r="25" spans="1:2">
      <c r="A25" s="118"/>
    </row>
    <row r="26" spans="1:2">
      <c r="A26" s="119"/>
    </row>
    <row r="27" spans="1:2">
      <c r="A27" s="119"/>
    </row>
    <row r="28" spans="1:2">
      <c r="A28" s="119"/>
    </row>
    <row r="29" spans="1:2">
      <c r="A29" s="119"/>
    </row>
    <row r="30" spans="1:2">
      <c r="A30" s="119"/>
    </row>
    <row r="31" spans="1:2">
      <c r="A31" s="119"/>
    </row>
    <row r="32" spans="1:2">
      <c r="A32" s="119"/>
    </row>
    <row r="33" spans="1:1">
      <c r="A33" s="119"/>
    </row>
    <row r="34" spans="1:1">
      <c r="A34" s="119"/>
    </row>
    <row r="35" spans="1:1">
      <c r="A35" s="119"/>
    </row>
    <row r="37" spans="1:1">
      <c r="A37" s="119"/>
    </row>
    <row r="38" spans="1:1">
      <c r="A38" s="119"/>
    </row>
    <row r="39" spans="1:1">
      <c r="A39" s="119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DA99-C1C0-4A93-80FB-46D5AFBA6B85}">
  <sheetPr codeName="Sheet4"/>
  <dimension ref="A1:F19"/>
  <sheetViews>
    <sheetView view="pageBreakPreview" zoomScaleNormal="100" zoomScaleSheetLayoutView="100" workbookViewId="0">
      <selection activeCell="A18" sqref="A18:B19"/>
    </sheetView>
  </sheetViews>
  <sheetFormatPr defaultColWidth="8.875" defaultRowHeight="18.75"/>
  <cols>
    <col min="1" max="1" width="27.875" bestFit="1" customWidth="1"/>
    <col min="2" max="2" width="18.625" bestFit="1" customWidth="1"/>
    <col min="3" max="3" width="19" bestFit="1" customWidth="1"/>
    <col min="4" max="4" width="61.625" customWidth="1"/>
    <col min="5" max="5" width="48.875" customWidth="1"/>
    <col min="6" max="6" width="90.625" customWidth="1"/>
  </cols>
  <sheetData>
    <row r="1" spans="1:6">
      <c r="A1" s="64" t="s">
        <v>163</v>
      </c>
    </row>
    <row r="2" spans="1:6" ht="19.5">
      <c r="A2" s="51" t="s">
        <v>0</v>
      </c>
      <c r="B2" s="149" t="s">
        <v>157</v>
      </c>
      <c r="C2" s="150"/>
      <c r="D2" s="151"/>
      <c r="E2" s="52" t="s">
        <v>158</v>
      </c>
    </row>
    <row r="3" spans="1:6" ht="37.5">
      <c r="A3" s="53" t="s">
        <v>450</v>
      </c>
      <c r="B3" s="152" t="s">
        <v>451</v>
      </c>
      <c r="C3" s="153"/>
      <c r="D3" s="154"/>
      <c r="E3" s="55" t="s">
        <v>452</v>
      </c>
    </row>
    <row r="4" spans="1:6">
      <c r="A4" s="53"/>
      <c r="B4" s="152"/>
      <c r="C4" s="157"/>
      <c r="D4" s="158"/>
      <c r="E4" s="55"/>
    </row>
    <row r="5" spans="1:6">
      <c r="A5" s="53"/>
      <c r="B5" s="152"/>
      <c r="C5" s="157"/>
      <c r="D5" s="158"/>
      <c r="E5" s="55"/>
    </row>
    <row r="6" spans="1:6">
      <c r="A6" s="53"/>
      <c r="B6" s="152"/>
      <c r="C6" s="157"/>
      <c r="D6" s="158"/>
      <c r="E6" s="55"/>
    </row>
    <row r="7" spans="1:6">
      <c r="A7" s="53"/>
      <c r="B7" s="152"/>
      <c r="C7" s="157"/>
      <c r="D7" s="158"/>
      <c r="E7" s="55"/>
    </row>
    <row r="8" spans="1:6">
      <c r="A8" s="53"/>
      <c r="B8" s="61"/>
      <c r="C8" s="62"/>
      <c r="D8" s="63"/>
      <c r="E8" s="55"/>
    </row>
    <row r="9" spans="1:6" ht="18" customHeight="1">
      <c r="A9" s="53"/>
      <c r="B9" s="152"/>
      <c r="C9" s="155"/>
      <c r="D9" s="156"/>
      <c r="E9" s="55"/>
    </row>
    <row r="10" spans="1:6" ht="18" customHeight="1">
      <c r="A10" s="64" t="s">
        <v>164</v>
      </c>
      <c r="B10" s="65"/>
      <c r="C10" s="65"/>
      <c r="D10" s="65"/>
      <c r="E10" s="65"/>
      <c r="F10" s="66"/>
    </row>
    <row r="11" spans="1:6">
      <c r="A11" s="67" t="s">
        <v>165</v>
      </c>
      <c r="B11" s="68" t="s">
        <v>159</v>
      </c>
      <c r="C11" s="68" t="s">
        <v>155</v>
      </c>
      <c r="D11" s="68" t="s">
        <v>160</v>
      </c>
      <c r="E11" s="69"/>
    </row>
    <row r="12" spans="1:6" ht="37.5">
      <c r="A12" s="53" t="s">
        <v>450</v>
      </c>
      <c r="B12" s="56" t="s">
        <v>453</v>
      </c>
      <c r="C12" s="57" t="s">
        <v>454</v>
      </c>
      <c r="D12" s="58" t="s">
        <v>455</v>
      </c>
      <c r="E12" s="54"/>
    </row>
    <row r="13" spans="1:6">
      <c r="A13" s="53" t="s">
        <v>450</v>
      </c>
      <c r="B13" s="56" t="s">
        <v>456</v>
      </c>
      <c r="C13" s="57" t="s">
        <v>457</v>
      </c>
      <c r="D13" s="58" t="s">
        <v>458</v>
      </c>
      <c r="E13" s="54"/>
    </row>
    <row r="14" spans="1:6" ht="273.95" customHeight="1">
      <c r="A14" s="53" t="s">
        <v>450</v>
      </c>
      <c r="B14" s="56" t="s">
        <v>459</v>
      </c>
      <c r="C14" s="57" t="s">
        <v>460</v>
      </c>
      <c r="D14" s="113" t="s">
        <v>462</v>
      </c>
      <c r="E14" s="54" t="s">
        <v>461</v>
      </c>
    </row>
    <row r="15" spans="1:6">
      <c r="A15" s="53"/>
      <c r="B15" s="56"/>
      <c r="C15" s="57"/>
      <c r="D15" s="58"/>
      <c r="E15" s="54"/>
    </row>
    <row r="16" spans="1:6">
      <c r="A16" s="53"/>
      <c r="B16" s="59"/>
      <c r="C16" s="57"/>
      <c r="D16" s="60"/>
      <c r="E16" s="60"/>
    </row>
    <row r="18" spans="1:2">
      <c r="A18" s="114" t="s">
        <v>488</v>
      </c>
    </row>
    <row r="19" spans="1:2">
      <c r="A19" s="67" t="s">
        <v>490</v>
      </c>
      <c r="B19" s="68" t="s">
        <v>492</v>
      </c>
    </row>
  </sheetData>
  <mergeCells count="7">
    <mergeCell ref="B2:D2"/>
    <mergeCell ref="B3:D3"/>
    <mergeCell ref="B9:D9"/>
    <mergeCell ref="B4:D4"/>
    <mergeCell ref="B5:D5"/>
    <mergeCell ref="B6:D6"/>
    <mergeCell ref="B7:D7"/>
  </mergeCells>
  <phoneticPr fontId="3"/>
  <pageMargins left="0.25" right="0.25" top="0.75" bottom="0.75" header="0.3" footer="0.3"/>
  <pageSetup paperSize="9" scale="4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15FE-5B0B-4DAA-9E76-98335F4D8B93}">
  <sheetPr codeName="Sheet5"/>
  <dimension ref="B2:G59"/>
  <sheetViews>
    <sheetView workbookViewId="0"/>
  </sheetViews>
  <sheetFormatPr defaultColWidth="9" defaultRowHeight="16.5"/>
  <cols>
    <col min="1" max="1" width="9" style="12"/>
    <col min="2" max="2" width="12.625" style="12" bestFit="1" customWidth="1"/>
    <col min="3" max="3" width="17.375" style="12" bestFit="1" customWidth="1"/>
    <col min="4" max="4" width="39" style="12" bestFit="1" customWidth="1"/>
    <col min="5" max="5" width="32.625" style="12" customWidth="1"/>
    <col min="6" max="6" width="63.625" style="13" customWidth="1"/>
    <col min="7" max="7" width="64.5" style="13" bestFit="1" customWidth="1"/>
    <col min="8" max="16384" width="9" style="12"/>
  </cols>
  <sheetData>
    <row r="2" spans="2:7" s="1" customFormat="1" ht="17.25">
      <c r="B2" s="1" t="s">
        <v>92</v>
      </c>
      <c r="C2" s="1" t="s">
        <v>93</v>
      </c>
      <c r="F2" s="2"/>
      <c r="G2" s="2"/>
    </row>
    <row r="3" spans="2:7" s="3" customFormat="1" ht="13.5">
      <c r="F3" s="4"/>
      <c r="G3" s="4"/>
    </row>
    <row r="4" spans="2:7" s="3" customFormat="1" ht="13.5">
      <c r="B4" s="5" t="s">
        <v>94</v>
      </c>
      <c r="C4" s="5" t="s">
        <v>95</v>
      </c>
      <c r="D4" s="5" t="s">
        <v>96</v>
      </c>
      <c r="E4" s="6" t="s">
        <v>97</v>
      </c>
      <c r="F4" s="6" t="s">
        <v>98</v>
      </c>
    </row>
    <row r="5" spans="2:7" s="3" customFormat="1" ht="13.5">
      <c r="B5" s="7">
        <v>45450</v>
      </c>
      <c r="C5" s="8" t="s">
        <v>524</v>
      </c>
      <c r="D5" s="8" t="s">
        <v>269</v>
      </c>
      <c r="E5" s="9" t="s">
        <v>270</v>
      </c>
      <c r="F5" s="10" t="s">
        <v>271</v>
      </c>
    </row>
    <row r="6" spans="2:7" s="3" customFormat="1" ht="13.5">
      <c r="B6" s="7"/>
      <c r="C6" s="8"/>
      <c r="D6" s="8"/>
      <c r="E6" s="9"/>
    </row>
    <row r="7" spans="2:7" s="3" customFormat="1" ht="13.5">
      <c r="B7" s="7"/>
      <c r="C7" s="8"/>
      <c r="D7" s="8"/>
      <c r="E7" s="9"/>
      <c r="F7" s="10"/>
    </row>
    <row r="8" spans="2:7" s="3" customFormat="1" ht="13.5">
      <c r="B8" s="7"/>
      <c r="C8" s="8"/>
      <c r="D8" s="8"/>
      <c r="E8" s="9"/>
      <c r="F8" s="10"/>
    </row>
    <row r="9" spans="2:7" s="3" customFormat="1" ht="13.5">
      <c r="B9" s="7"/>
      <c r="C9" s="8"/>
      <c r="D9" s="8"/>
      <c r="E9" s="9"/>
      <c r="F9" s="10"/>
    </row>
    <row r="10" spans="2:7" s="3" customFormat="1" ht="13.5">
      <c r="B10" s="7"/>
      <c r="C10" s="8"/>
      <c r="D10" s="8"/>
      <c r="E10" s="9"/>
      <c r="F10" s="11"/>
    </row>
    <row r="11" spans="2:7" s="3" customFormat="1" ht="13.5">
      <c r="B11" s="7"/>
      <c r="C11" s="8"/>
      <c r="D11" s="8"/>
      <c r="E11" s="9"/>
      <c r="F11" s="10"/>
    </row>
    <row r="12" spans="2:7" s="3" customFormat="1" ht="13.5">
      <c r="B12" s="7"/>
      <c r="C12" s="8"/>
      <c r="D12" s="8"/>
      <c r="E12" s="9"/>
      <c r="F12" s="11"/>
    </row>
    <row r="13" spans="2:7" s="3" customFormat="1" ht="13.5">
      <c r="B13" s="7"/>
      <c r="C13" s="8"/>
      <c r="D13" s="8"/>
      <c r="E13" s="9"/>
      <c r="F13" s="11"/>
    </row>
    <row r="14" spans="2:7" s="3" customFormat="1" ht="13.5">
      <c r="B14" s="7"/>
      <c r="C14" s="8"/>
      <c r="D14" s="8"/>
      <c r="E14" s="9"/>
      <c r="F14" s="11"/>
    </row>
    <row r="15" spans="2:7" s="3" customFormat="1" ht="13.5">
      <c r="B15" s="10"/>
      <c r="C15" s="8"/>
      <c r="D15" s="8"/>
      <c r="E15" s="9"/>
      <c r="F15" s="9"/>
    </row>
    <row r="16" spans="2:7" s="3" customFormat="1" ht="13.5">
      <c r="B16" s="10"/>
      <c r="C16" s="8"/>
      <c r="D16" s="8"/>
      <c r="E16" s="9"/>
      <c r="F16" s="9"/>
    </row>
    <row r="17" spans="2:6" s="3" customFormat="1" ht="13.5">
      <c r="B17" s="7"/>
      <c r="C17" s="8"/>
      <c r="D17" s="8"/>
      <c r="E17" s="9"/>
      <c r="F17" s="9"/>
    </row>
    <row r="18" spans="2:6" s="3" customFormat="1" ht="13.5">
      <c r="B18" s="7"/>
      <c r="C18" s="8"/>
      <c r="D18" s="8"/>
      <c r="E18" s="9"/>
      <c r="F18" s="9"/>
    </row>
    <row r="19" spans="2:6" s="3" customFormat="1" ht="13.5">
      <c r="B19" s="7"/>
      <c r="C19" s="8"/>
      <c r="D19" s="8"/>
      <c r="E19" s="9"/>
      <c r="F19" s="9"/>
    </row>
    <row r="20" spans="2:6" s="3" customFormat="1" ht="13.5">
      <c r="B20" s="7"/>
      <c r="C20" s="8"/>
      <c r="D20" s="8"/>
      <c r="E20" s="9"/>
      <c r="F20" s="9"/>
    </row>
    <row r="21" spans="2:6" s="3" customFormat="1" ht="13.5">
      <c r="B21" s="7"/>
      <c r="C21" s="8"/>
      <c r="D21" s="8"/>
      <c r="E21" s="9"/>
      <c r="F21" s="9"/>
    </row>
    <row r="22" spans="2:6" s="3" customFormat="1" ht="13.5">
      <c r="B22" s="10"/>
      <c r="C22" s="8"/>
      <c r="D22" s="8"/>
      <c r="E22" s="9"/>
      <c r="F22" s="9"/>
    </row>
    <row r="23" spans="2:6" s="3" customFormat="1" ht="13.5">
      <c r="B23" s="10"/>
      <c r="C23" s="8"/>
      <c r="D23" s="8"/>
      <c r="E23" s="9"/>
      <c r="F23" s="9"/>
    </row>
    <row r="24" spans="2:6" s="3" customFormat="1" ht="13.5">
      <c r="B24" s="10"/>
      <c r="C24" s="8"/>
      <c r="D24" s="8"/>
      <c r="E24" s="9"/>
      <c r="F24" s="9"/>
    </row>
    <row r="25" spans="2:6" s="3" customFormat="1" ht="13.5">
      <c r="B25" s="10"/>
      <c r="C25" s="8"/>
      <c r="D25" s="8"/>
      <c r="E25" s="9"/>
      <c r="F25" s="9"/>
    </row>
    <row r="26" spans="2:6" s="3" customFormat="1" ht="13.5">
      <c r="B26" s="10"/>
      <c r="C26" s="8"/>
      <c r="D26" s="8"/>
      <c r="E26" s="9"/>
      <c r="F26" s="9"/>
    </row>
    <row r="27" spans="2:6" s="3" customFormat="1" ht="13.5">
      <c r="B27" s="10"/>
      <c r="C27" s="8"/>
      <c r="D27" s="8"/>
      <c r="E27" s="9"/>
      <c r="F27" s="9"/>
    </row>
    <row r="28" spans="2:6" s="3" customFormat="1" ht="13.5">
      <c r="B28" s="10"/>
      <c r="C28" s="8"/>
      <c r="D28" s="8"/>
      <c r="E28" s="9"/>
      <c r="F28" s="9"/>
    </row>
    <row r="29" spans="2:6" s="3" customFormat="1" ht="13.5">
      <c r="B29" s="10"/>
      <c r="C29" s="8"/>
      <c r="D29" s="8"/>
      <c r="E29" s="9"/>
      <c r="F29" s="9"/>
    </row>
    <row r="30" spans="2:6" s="3" customFormat="1" ht="13.5">
      <c r="B30" s="10"/>
      <c r="C30" s="8"/>
      <c r="D30" s="8"/>
      <c r="E30" s="9"/>
      <c r="F30" s="9"/>
    </row>
    <row r="31" spans="2:6" s="3" customFormat="1" ht="13.5">
      <c r="B31" s="10"/>
      <c r="C31" s="8"/>
      <c r="D31" s="8"/>
      <c r="E31" s="9"/>
      <c r="F31" s="9"/>
    </row>
    <row r="32" spans="2:6" s="3" customFormat="1" ht="13.5">
      <c r="B32" s="10"/>
      <c r="C32" s="8"/>
      <c r="D32" s="8"/>
      <c r="E32" s="9"/>
      <c r="F32" s="9"/>
    </row>
    <row r="33" spans="2:6" s="3" customFormat="1" ht="13.5">
      <c r="B33" s="10"/>
      <c r="C33" s="8"/>
      <c r="D33" s="8"/>
      <c r="E33" s="9"/>
      <c r="F33" s="9"/>
    </row>
    <row r="34" spans="2:6" s="3" customFormat="1" ht="13.5">
      <c r="B34" s="10"/>
      <c r="C34" s="8"/>
      <c r="D34" s="8"/>
      <c r="E34" s="9"/>
      <c r="F34" s="9"/>
    </row>
    <row r="35" spans="2:6" s="3" customFormat="1" ht="13.5">
      <c r="B35" s="10"/>
      <c r="C35" s="8"/>
      <c r="D35" s="8"/>
      <c r="E35" s="9"/>
      <c r="F35" s="9"/>
    </row>
    <row r="36" spans="2:6" s="3" customFormat="1" ht="13.5">
      <c r="B36" s="10"/>
      <c r="C36" s="8"/>
      <c r="D36" s="8"/>
      <c r="E36" s="9"/>
      <c r="F36" s="9"/>
    </row>
    <row r="37" spans="2:6" s="3" customFormat="1" ht="13.5">
      <c r="B37" s="10"/>
      <c r="C37" s="8"/>
      <c r="D37" s="8"/>
      <c r="E37" s="9"/>
      <c r="F37" s="9"/>
    </row>
    <row r="38" spans="2:6" s="3" customFormat="1" ht="13.5">
      <c r="B38" s="10"/>
      <c r="C38" s="8"/>
      <c r="D38" s="8"/>
      <c r="E38" s="9"/>
      <c r="F38" s="9"/>
    </row>
    <row r="39" spans="2:6" s="3" customFormat="1" ht="13.5">
      <c r="B39" s="10"/>
      <c r="C39" s="8"/>
      <c r="D39" s="8"/>
      <c r="E39" s="9"/>
      <c r="F39" s="9"/>
    </row>
    <row r="40" spans="2:6" s="3" customFormat="1" ht="13.5">
      <c r="B40" s="10"/>
      <c r="C40" s="8"/>
      <c r="D40" s="8"/>
      <c r="E40" s="9"/>
      <c r="F40" s="9"/>
    </row>
    <row r="41" spans="2:6" s="3" customFormat="1" ht="13.5">
      <c r="B41" s="10"/>
      <c r="C41" s="8"/>
      <c r="D41" s="8"/>
      <c r="E41" s="9"/>
      <c r="F41" s="9"/>
    </row>
    <row r="42" spans="2:6" s="3" customFormat="1" ht="13.5">
      <c r="B42" s="10"/>
      <c r="C42" s="8"/>
      <c r="D42" s="8"/>
      <c r="E42" s="9"/>
      <c r="F42" s="9"/>
    </row>
    <row r="43" spans="2:6" s="3" customFormat="1" ht="13.5">
      <c r="B43" s="10"/>
      <c r="C43" s="8"/>
      <c r="D43" s="8"/>
      <c r="E43" s="9"/>
      <c r="F43" s="9"/>
    </row>
    <row r="44" spans="2:6" s="3" customFormat="1" ht="13.5">
      <c r="B44" s="10"/>
      <c r="C44" s="8"/>
      <c r="D44" s="8"/>
      <c r="E44" s="9"/>
      <c r="F44" s="9"/>
    </row>
    <row r="45" spans="2:6" s="3" customFormat="1" ht="13.5">
      <c r="B45" s="10"/>
      <c r="C45" s="8"/>
      <c r="D45" s="8"/>
      <c r="E45" s="9"/>
      <c r="F45" s="9"/>
    </row>
    <row r="46" spans="2:6" s="3" customFormat="1" ht="13.5">
      <c r="B46" s="10"/>
      <c r="C46" s="8"/>
      <c r="D46" s="8"/>
      <c r="E46" s="9"/>
      <c r="F46" s="9"/>
    </row>
    <row r="47" spans="2:6" s="3" customFormat="1" ht="13.5">
      <c r="B47" s="10"/>
      <c r="C47" s="8"/>
      <c r="D47" s="8"/>
      <c r="E47" s="9"/>
      <c r="F47" s="9"/>
    </row>
    <row r="48" spans="2:6" s="3" customFormat="1" ht="13.5">
      <c r="B48" s="10"/>
      <c r="C48" s="8"/>
      <c r="D48" s="8"/>
      <c r="E48" s="9"/>
      <c r="F48" s="9"/>
    </row>
    <row r="49" spans="2:6" s="3" customFormat="1" ht="13.5">
      <c r="B49" s="10"/>
      <c r="C49" s="8"/>
      <c r="D49" s="8"/>
      <c r="E49" s="9"/>
      <c r="F49" s="9"/>
    </row>
    <row r="50" spans="2:6" s="3" customFormat="1" ht="13.5">
      <c r="B50" s="10"/>
      <c r="C50" s="8"/>
      <c r="D50" s="8"/>
      <c r="E50" s="9"/>
      <c r="F50" s="9"/>
    </row>
    <row r="51" spans="2:6" s="3" customFormat="1" ht="13.5">
      <c r="B51" s="10"/>
      <c r="C51" s="8"/>
      <c r="D51" s="8"/>
      <c r="E51" s="9"/>
      <c r="F51" s="9"/>
    </row>
    <row r="52" spans="2:6" s="3" customFormat="1" ht="13.5">
      <c r="B52" s="10"/>
      <c r="C52" s="8"/>
      <c r="D52" s="8"/>
      <c r="E52" s="9"/>
      <c r="F52" s="9"/>
    </row>
    <row r="53" spans="2:6" s="3" customFormat="1" ht="13.5">
      <c r="B53" s="10"/>
      <c r="C53" s="8"/>
      <c r="D53" s="8"/>
      <c r="E53" s="9"/>
      <c r="F53" s="9"/>
    </row>
    <row r="54" spans="2:6" s="3" customFormat="1" ht="13.5">
      <c r="B54" s="10"/>
      <c r="C54" s="8"/>
      <c r="D54" s="8"/>
      <c r="E54" s="9"/>
      <c r="F54" s="9"/>
    </row>
    <row r="55" spans="2:6" s="3" customFormat="1" ht="13.5">
      <c r="B55" s="10"/>
      <c r="C55" s="8"/>
      <c r="D55" s="8"/>
      <c r="E55" s="9"/>
      <c r="F55" s="9"/>
    </row>
    <row r="56" spans="2:6" s="3" customFormat="1" ht="13.5">
      <c r="B56" s="10"/>
      <c r="C56" s="8"/>
      <c r="D56" s="8"/>
      <c r="E56" s="9"/>
      <c r="F56" s="9"/>
    </row>
    <row r="57" spans="2:6" s="3" customFormat="1" ht="13.5">
      <c r="B57" s="8"/>
      <c r="C57" s="8"/>
      <c r="D57" s="8"/>
      <c r="E57" s="9"/>
      <c r="F57" s="9"/>
    </row>
    <row r="58" spans="2:6" s="3" customFormat="1" ht="13.5">
      <c r="B58" s="8"/>
      <c r="C58" s="8"/>
      <c r="D58" s="8"/>
      <c r="E58" s="9"/>
      <c r="F58" s="9"/>
    </row>
    <row r="59" spans="2:6" s="3" customFormat="1" ht="13.5">
      <c r="B59" s="8"/>
      <c r="C59" s="8"/>
      <c r="D59" s="8"/>
      <c r="E59" s="9"/>
      <c r="F59" s="9"/>
    </row>
  </sheetData>
  <phoneticPr fontId="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5370-B12E-0047-A82B-92E4AC317AEF}">
  <dimension ref="A1:H25"/>
  <sheetViews>
    <sheetView zoomScale="85" zoomScaleNormal="85" workbookViewId="0">
      <selection activeCell="F46" sqref="F46"/>
    </sheetView>
  </sheetViews>
  <sheetFormatPr defaultColWidth="8.875" defaultRowHeight="18.75"/>
  <cols>
    <col min="1" max="1" width="40.625" bestFit="1" customWidth="1"/>
    <col min="2" max="2" width="49.5" bestFit="1" customWidth="1"/>
    <col min="3" max="3" width="26.125" bestFit="1" customWidth="1"/>
    <col min="4" max="4" width="41.5" bestFit="1" customWidth="1"/>
    <col min="5" max="5" width="42.125" bestFit="1" customWidth="1"/>
    <col min="6" max="6" width="44.125" bestFit="1" customWidth="1"/>
    <col min="7" max="7" width="50.375" customWidth="1"/>
    <col min="8" max="8" width="40.875" bestFit="1" customWidth="1"/>
  </cols>
  <sheetData>
    <row r="1" spans="1:8">
      <c r="A1" s="111" t="s">
        <v>298</v>
      </c>
      <c r="B1" s="111" t="s">
        <v>299</v>
      </c>
      <c r="C1" s="98" t="s">
        <v>300</v>
      </c>
      <c r="D1" s="98" t="s">
        <v>301</v>
      </c>
      <c r="E1" s="98" t="s">
        <v>302</v>
      </c>
      <c r="F1" s="98" t="s">
        <v>303</v>
      </c>
      <c r="G1" s="98" t="s">
        <v>304</v>
      </c>
      <c r="H1" s="98" t="s">
        <v>305</v>
      </c>
    </row>
    <row r="2" spans="1:8">
      <c r="A2" s="111" t="s">
        <v>306</v>
      </c>
      <c r="B2" s="111" t="s">
        <v>307</v>
      </c>
      <c r="C2" s="98" t="str">
        <f>VLOOKUP(A2,[5]dict.term!A:G,2,FALSE)&amp;""</f>
        <v>化学式、組成式、分子式など</v>
      </c>
      <c r="D2" s="98" t="str">
        <f>VLOOKUP(A2,[5]dict.term!A:G,3,FALSE)&amp;""</f>
        <v>Chemical formula, composition formula, molecular formula, etc.</v>
      </c>
      <c r="E2" s="98" t="str">
        <f>VLOOKUP(A2,[5]dict.term!A:G,4,FALSE)&amp;""</f>
        <v>化学式、組成式、分子式などを入力してください</v>
      </c>
      <c r="F2" s="98" t="str">
        <f>VLOOKUP(A2,[5]dict.term!A:G,5,FALSE)&amp;""</f>
        <v>Please enter Chemical formula, composition formula, molecular formula, etc.</v>
      </c>
      <c r="G2" s="98" t="str">
        <f>VLOOKUP(A2,[5]dict.term!A:G,6,FALSE)&amp;""</f>
        <v>NULL</v>
      </c>
      <c r="H2" s="98" t="str">
        <f>VLOOKUP(A2,[5]dict.term!A:G,7,FALSE)&amp;""</f>
        <v>2022-07-11 04:36:42.734137+00</v>
      </c>
    </row>
    <row r="3" spans="1:8">
      <c r="A3" s="111" t="s">
        <v>308</v>
      </c>
      <c r="B3" s="111" t="s">
        <v>309</v>
      </c>
      <c r="C3" s="98" t="str">
        <f>VLOOKUP(A3,[5]dict.term!A:G,2,FALSE)&amp;""</f>
        <v>物質名</v>
      </c>
      <c r="D3" s="98" t="str">
        <f>VLOOKUP(A3,[5]dict.term!A:G,3,FALSE)&amp;""</f>
        <v>Material name</v>
      </c>
      <c r="E3" s="98" t="str">
        <f>VLOOKUP(A3,[5]dict.term!A:G,4,FALSE)&amp;""</f>
        <v>物質名を入力してください</v>
      </c>
      <c r="F3" s="98" t="str">
        <f>VLOOKUP(A3,[5]dict.term!A:G,5,FALSE)&amp;""</f>
        <v>Please enter Material name</v>
      </c>
      <c r="G3" s="98" t="str">
        <f>VLOOKUP(A3,[5]dict.term!A:G,6,FALSE)&amp;""</f>
        <v>NULL</v>
      </c>
      <c r="H3" s="98" t="str">
        <f>VLOOKUP(A3,[5]dict.term!A:G,7,FALSE)&amp;""</f>
        <v>2022-07-11 04:36:42.734137+00</v>
      </c>
    </row>
    <row r="4" spans="1:8">
      <c r="A4" s="111" t="s">
        <v>310</v>
      </c>
      <c r="B4" s="111" t="s">
        <v>311</v>
      </c>
      <c r="C4" s="98" t="str">
        <f>VLOOKUP(A4,[5]dict.term!A:G,2,FALSE)&amp;""</f>
        <v>試料別名</v>
      </c>
      <c r="D4" s="98" t="str">
        <f>VLOOKUP(A4,[5]dict.term!A:G,3,FALSE)&amp;""</f>
        <v>Another sample name</v>
      </c>
      <c r="E4" s="98" t="str">
        <f>VLOOKUP(A4,[5]dict.term!A:G,4,FALSE)&amp;""</f>
        <v>試料別名を入力してください</v>
      </c>
      <c r="F4" s="98" t="str">
        <f>VLOOKUP(A4,[5]dict.term!A:G,5,FALSE)&amp;""</f>
        <v>Please enter Another sample name</v>
      </c>
      <c r="G4" s="98" t="str">
        <f>VLOOKUP(A4,[5]dict.term!A:G,6,FALSE)&amp;""</f>
        <v>NULL</v>
      </c>
      <c r="H4" s="98" t="str">
        <f>VLOOKUP(A4,[5]dict.term!A:G,7,FALSE)&amp;""</f>
        <v>2022-07-11 04:36:42.734137+00</v>
      </c>
    </row>
    <row r="5" spans="1:8">
      <c r="A5" s="111" t="s">
        <v>312</v>
      </c>
      <c r="B5" s="111" t="s">
        <v>313</v>
      </c>
      <c r="C5" s="98" t="str">
        <f>VLOOKUP(A5,[5]dict.term!A:G,2,FALSE)&amp;""</f>
        <v>CAS番号</v>
      </c>
      <c r="D5" s="98" t="str">
        <f>VLOOKUP(A5,[5]dict.term!A:G,3,FALSE)&amp;""</f>
        <v>CAS Number</v>
      </c>
      <c r="E5" s="98" t="str">
        <f>VLOOKUP(A5,[5]dict.term!A:G,4,FALSE)&amp;""</f>
        <v>CAS番号を入力してください</v>
      </c>
      <c r="F5" s="98" t="str">
        <f>VLOOKUP(A5,[5]dict.term!A:G,5,FALSE)&amp;""</f>
        <v>Please enter CAS Number</v>
      </c>
      <c r="G5" s="98" t="str">
        <f>VLOOKUP(A5,[5]dict.term!A:G,6,FALSE)&amp;""</f>
        <v>NULL</v>
      </c>
      <c r="H5" s="98" t="str">
        <f>VLOOKUP(A5,[5]dict.term!A:G,7,FALSE)&amp;""</f>
        <v>2022-07-11 04:36:42.734137+00</v>
      </c>
    </row>
    <row r="6" spans="1:8">
      <c r="A6" s="111" t="s">
        <v>314</v>
      </c>
      <c r="B6" s="111" t="s">
        <v>315</v>
      </c>
      <c r="C6" s="98" t="str">
        <f>VLOOKUP(A6,[5]dict.term!A:G,2,FALSE)&amp;""</f>
        <v>試料購入日</v>
      </c>
      <c r="D6" s="98" t="str">
        <f>VLOOKUP(A6,[5]dict.term!A:G,3,FALSE)&amp;""</f>
        <v>Purchase date</v>
      </c>
      <c r="E6" s="98" t="str">
        <f>VLOOKUP(A6,[5]dict.term!A:G,4,FALSE)&amp;""</f>
        <v>試料購入日を入力してください</v>
      </c>
      <c r="F6" s="98" t="str">
        <f>VLOOKUP(A6,[5]dict.term!A:G,5,FALSE)&amp;""</f>
        <v>Please enter Purchase date</v>
      </c>
      <c r="G6" s="98" t="str">
        <f>VLOOKUP(A6,[5]dict.term!A:G,6,FALSE)&amp;""</f>
        <v>NULL</v>
      </c>
      <c r="H6" s="98" t="str">
        <f>VLOOKUP(A6,[5]dict.term!A:G,7,FALSE)&amp;""</f>
        <v>2022-07-11 04:36:42.734137+00</v>
      </c>
    </row>
    <row r="7" spans="1:8">
      <c r="A7" s="111" t="s">
        <v>316</v>
      </c>
      <c r="B7" s="111" t="s">
        <v>317</v>
      </c>
      <c r="C7" s="98" t="str">
        <f>VLOOKUP(A7,[5]dict.term!A:G,2,FALSE)&amp;""</f>
        <v>結晶状態</v>
      </c>
      <c r="D7" s="98" t="str">
        <f>VLOOKUP(A7,[5]dict.term!A:G,3,FALSE)&amp;""</f>
        <v>Crystalline state</v>
      </c>
      <c r="E7" s="98" t="str">
        <f>VLOOKUP(A7,[5]dict.term!A:G,4,FALSE)&amp;""</f>
        <v>結晶状態を入力してください</v>
      </c>
      <c r="F7" s="98" t="str">
        <f>VLOOKUP(A7,[5]dict.term!A:G,5,FALSE)&amp;""</f>
        <v>Please enter Crystalline state</v>
      </c>
      <c r="G7" s="98" t="str">
        <f>VLOOKUP(A7,[5]dict.term!A:G,6,FALSE)&amp;""</f>
        <v>NULL</v>
      </c>
      <c r="H7" s="98" t="str">
        <f>VLOOKUP(A7,[5]dict.term!A:G,7,FALSE)&amp;""</f>
        <v>2022-07-11 04:36:42.734137+00</v>
      </c>
    </row>
    <row r="8" spans="1:8">
      <c r="A8" s="111" t="s">
        <v>318</v>
      </c>
      <c r="B8" s="111" t="s">
        <v>319</v>
      </c>
      <c r="C8" s="98" t="str">
        <f>VLOOKUP(A8,[5]dict.term!A:G,2,FALSE)&amp;""</f>
        <v>結晶構造</v>
      </c>
      <c r="D8" s="98" t="str">
        <f>VLOOKUP(A8,[5]dict.term!A:G,3,FALSE)&amp;""</f>
        <v>Crystal structure</v>
      </c>
      <c r="E8" s="98" t="str">
        <f>VLOOKUP(A8,[5]dict.term!A:G,4,FALSE)&amp;""</f>
        <v>結晶構造を入力してください</v>
      </c>
      <c r="F8" s="98" t="str">
        <f>VLOOKUP(A8,[5]dict.term!A:G,5,FALSE)&amp;""</f>
        <v>Please enter Crystal structure</v>
      </c>
      <c r="G8" s="98" t="str">
        <f>VLOOKUP(A8,[5]dict.term!A:G,6,FALSE)&amp;""</f>
        <v>NULL</v>
      </c>
      <c r="H8" s="98" t="str">
        <f>VLOOKUP(A8,[5]dict.term!A:G,7,FALSE)&amp;""</f>
        <v>2022-07-11 04:36:42.734137+00</v>
      </c>
    </row>
    <row r="9" spans="1:8">
      <c r="A9" s="111" t="s">
        <v>320</v>
      </c>
      <c r="B9" s="111" t="s">
        <v>321</v>
      </c>
      <c r="C9" s="98" t="str">
        <f>VLOOKUP(A9,[5]dict.term!A:G,2,FALSE)&amp;""</f>
        <v>ピアソン記号</v>
      </c>
      <c r="D9" s="98" t="str">
        <f>VLOOKUP(A9,[5]dict.term!A:G,3,FALSE)&amp;""</f>
        <v>Pearson symbol</v>
      </c>
      <c r="E9" s="98" t="str">
        <f>VLOOKUP(A9,[5]dict.term!A:G,4,FALSE)&amp;""</f>
        <v>ピアソン記号を入力してください</v>
      </c>
      <c r="F9" s="98" t="str">
        <f>VLOOKUP(A9,[5]dict.term!A:G,5,FALSE)&amp;""</f>
        <v>Please enter Pearson symbol</v>
      </c>
      <c r="G9" s="98" t="str">
        <f>VLOOKUP(A9,[5]dict.term!A:G,6,FALSE)&amp;""</f>
        <v>NULL</v>
      </c>
      <c r="H9" s="98" t="str">
        <f>VLOOKUP(A9,[5]dict.term!A:G,7,FALSE)&amp;""</f>
        <v>2022-07-11 04:36:42.734137+00</v>
      </c>
    </row>
    <row r="10" spans="1:8">
      <c r="A10" s="111" t="s">
        <v>322</v>
      </c>
      <c r="B10" s="111" t="s">
        <v>323</v>
      </c>
      <c r="C10" s="98" t="str">
        <f>VLOOKUP(A10,[5]dict.term!A:G,2,FALSE)&amp;""</f>
        <v>空間群</v>
      </c>
      <c r="D10" s="98" t="str">
        <f>VLOOKUP(A10,[5]dict.term!A:G,3,FALSE)&amp;""</f>
        <v>Space group</v>
      </c>
      <c r="E10" s="98" t="str">
        <f>VLOOKUP(A10,[5]dict.term!A:G,4,FALSE)&amp;""</f>
        <v>空間群を入力してください</v>
      </c>
      <c r="F10" s="98" t="str">
        <f>VLOOKUP(A10,[5]dict.term!A:G,5,FALSE)&amp;""</f>
        <v>Please enter Space group</v>
      </c>
      <c r="G10" s="98" t="str">
        <f>VLOOKUP(A10,[5]dict.term!A:G,6,FALSE)&amp;""</f>
        <v>https://matvoc.nims.go.jp/wiki/Item:Q224</v>
      </c>
      <c r="H10" s="98" t="str">
        <f>VLOOKUP(A10,[5]dict.term!A:G,7,FALSE)&amp;""</f>
        <v>2022-07-11 04:36:42.734137+00</v>
      </c>
    </row>
    <row r="11" spans="1:8">
      <c r="A11" s="111" t="s">
        <v>324</v>
      </c>
      <c r="B11" s="111" t="s">
        <v>325</v>
      </c>
      <c r="C11" s="98" t="str">
        <f>VLOOKUP(A11,[5]dict.term!A:G,2,FALSE)&amp;""</f>
        <v>試料形状</v>
      </c>
      <c r="D11" s="98" t="str">
        <f>VLOOKUP(A11,[5]dict.term!A:G,3,FALSE)&amp;""</f>
        <v>Sample shape</v>
      </c>
      <c r="E11" s="98" t="str">
        <f>VLOOKUP(A11,[5]dict.term!A:G,4,FALSE)&amp;""</f>
        <v>試料形状を入力してください</v>
      </c>
      <c r="F11" s="98" t="str">
        <f>VLOOKUP(A11,[5]dict.term!A:G,5,FALSE)&amp;""</f>
        <v>Please enter Sample shape</v>
      </c>
      <c r="G11" s="98" t="str">
        <f>VLOOKUP(A11,[5]dict.term!A:G,6,FALSE)&amp;""</f>
        <v>NULL</v>
      </c>
      <c r="H11" s="98" t="str">
        <f>VLOOKUP(A11,[5]dict.term!A:G,7,FALSE)&amp;""</f>
        <v>2022-07-11 04:36:42.734137+00</v>
      </c>
    </row>
    <row r="12" spans="1:8">
      <c r="A12" s="111" t="s">
        <v>326</v>
      </c>
      <c r="B12" s="111" t="s">
        <v>327</v>
      </c>
      <c r="C12" s="98" t="str">
        <f>VLOOKUP(A12,[5]dict.term!A:G,2,FALSE)&amp;""</f>
        <v>SMILES String</v>
      </c>
      <c r="D12" s="98" t="str">
        <f>VLOOKUP(A12,[5]dict.term!A:G,3,FALSE)&amp;""</f>
        <v>SMILES String</v>
      </c>
      <c r="E12" s="98" t="str">
        <f>VLOOKUP(A12,[5]dict.term!A:G,4,FALSE)&amp;""</f>
        <v>SMILES Stringを入力してください</v>
      </c>
      <c r="F12" s="98" t="str">
        <f>VLOOKUP(A12,[5]dict.term!A:G,5,FALSE)&amp;""</f>
        <v>Please enter SMILES String</v>
      </c>
      <c r="G12" s="98" t="str">
        <f>VLOOKUP(A12,[5]dict.term!A:G,6,FALSE)&amp;""</f>
        <v>NULL</v>
      </c>
      <c r="H12" s="98" t="str">
        <f>VLOOKUP(A12,[5]dict.term!A:G,7,FALSE)&amp;""</f>
        <v>2022-08-01 09:32:47.462801+00</v>
      </c>
    </row>
    <row r="13" spans="1:8">
      <c r="A13" s="111" t="s">
        <v>328</v>
      </c>
      <c r="B13" s="111" t="s">
        <v>329</v>
      </c>
      <c r="C13" s="98" t="str">
        <f>VLOOKUP(A13,[5]dict.term!A:G,2,FALSE)&amp;""</f>
        <v>InChI</v>
      </c>
      <c r="D13" s="98" t="str">
        <f>VLOOKUP(A13,[5]dict.term!A:G,3,FALSE)&amp;""</f>
        <v>InChI</v>
      </c>
      <c r="E13" s="98" t="str">
        <f>VLOOKUP(A13,[5]dict.term!A:G,4,FALSE)&amp;""</f>
        <v>InChIを入力してください</v>
      </c>
      <c r="F13" s="98" t="str">
        <f>VLOOKUP(A13,[5]dict.term!A:G,5,FALSE)&amp;""</f>
        <v>Please enter InChI</v>
      </c>
      <c r="G13" s="98" t="str">
        <f>VLOOKUP(A13,[5]dict.term!A:G,6,FALSE)&amp;""</f>
        <v>NULL</v>
      </c>
      <c r="H13" s="98" t="str">
        <f>VLOOKUP(A13,[5]dict.term!A:G,7,FALSE)&amp;""</f>
        <v>2022-08-01 09:32:47.462801+00</v>
      </c>
    </row>
    <row r="14" spans="1:8">
      <c r="A14" s="111" t="s">
        <v>330</v>
      </c>
      <c r="B14" s="111" t="s">
        <v>331</v>
      </c>
      <c r="C14" s="98" t="str">
        <f>VLOOKUP(A14,[5]dict.term!A:G,2,FALSE)&amp;""</f>
        <v>InChI key</v>
      </c>
      <c r="D14" s="98" t="str">
        <f>VLOOKUP(A14,[5]dict.term!A:G,3,FALSE)&amp;""</f>
        <v>InChI key</v>
      </c>
      <c r="E14" s="98" t="str">
        <f>VLOOKUP(A14,[5]dict.term!A:G,4,FALSE)&amp;""</f>
        <v>InChI keyを入力してください</v>
      </c>
      <c r="F14" s="98" t="str">
        <f>VLOOKUP(A14,[5]dict.term!A:G,5,FALSE)&amp;""</f>
        <v>Please enter InChI key</v>
      </c>
      <c r="G14" s="98" t="str">
        <f>VLOOKUP(A14,[5]dict.term!A:G,6,FALSE)&amp;""</f>
        <v>NULL</v>
      </c>
      <c r="H14" s="98" t="str">
        <f>VLOOKUP(A14,[5]dict.term!A:G,7,FALSE)&amp;""</f>
        <v>2022-08-01 09:32:47.462801+00</v>
      </c>
    </row>
    <row r="15" spans="1:8">
      <c r="A15" s="111" t="s">
        <v>332</v>
      </c>
      <c r="B15" s="111" t="s">
        <v>333</v>
      </c>
      <c r="C15" s="98" t="str">
        <f>VLOOKUP(A15,[5]dict.term!A:G,2,FALSE)&amp;""</f>
        <v>分子量</v>
      </c>
      <c r="D15" s="98" t="str">
        <f>VLOOKUP(A15,[5]dict.term!A:G,3,FALSE)&amp;""</f>
        <v>molecular weight</v>
      </c>
      <c r="E15" s="98" t="str">
        <f>VLOOKUP(A15,[5]dict.term!A:G,4,FALSE)&amp;""</f>
        <v>分子量を入力してください</v>
      </c>
      <c r="F15" s="98" t="str">
        <f>VLOOKUP(A15,[5]dict.term!A:G,5,FALSE)&amp;""</f>
        <v>Please enter molecular weight</v>
      </c>
      <c r="G15" s="98" t="str">
        <f>VLOOKUP(A15,[5]dict.term!A:G,6,FALSE)&amp;""</f>
        <v>https://matvoc.nims.go.jp/entity/Q551</v>
      </c>
      <c r="H15" s="98" t="str">
        <f>VLOOKUP(A15,[5]dict.term!A:G,7,FALSE)&amp;""</f>
        <v>2022-08-01 09:29:30.179916+00</v>
      </c>
    </row>
    <row r="16" spans="1:8">
      <c r="A16" s="111" t="s">
        <v>334</v>
      </c>
      <c r="B16" s="111" t="s">
        <v>335</v>
      </c>
      <c r="C16" s="98" t="str">
        <f>VLOOKUP(A16,[5]dict.term!A:G,2,FALSE)&amp;""</f>
        <v>試料分類</v>
      </c>
      <c r="D16" s="98" t="str">
        <f>VLOOKUP(A16,[5]dict.term!A:G,3,FALSE)&amp;""</f>
        <v>Sample type</v>
      </c>
      <c r="E16" s="98" t="str">
        <f>VLOOKUP(A16,[5]dict.term!A:G,4,FALSE)&amp;""</f>
        <v>試料分類を入力してください</v>
      </c>
      <c r="F16" s="98" t="str">
        <f>VLOOKUP(A16,[5]dict.term!A:G,5,FALSE)&amp;""</f>
        <v>Please enter Sample type</v>
      </c>
      <c r="G16" s="98" t="str">
        <f>VLOOKUP(A16,[5]dict.term!A:G,6,FALSE)&amp;""</f>
        <v>NULL</v>
      </c>
      <c r="H16" s="98" t="str">
        <f>VLOOKUP(A16,[5]dict.term!A:G,7,FALSE)&amp;""</f>
        <v>2022-08-09 02:57:35.896387+00</v>
      </c>
    </row>
    <row r="17" spans="1:8">
      <c r="A17" s="111" t="s">
        <v>336</v>
      </c>
      <c r="B17" s="111" t="s">
        <v>337</v>
      </c>
      <c r="C17" s="98" t="str">
        <f>VLOOKUP(A17,[5]dict.term!A:G,2,FALSE)&amp;""</f>
        <v>生物種</v>
      </c>
      <c r="D17" s="98" t="str">
        <f>VLOOKUP(A17,[5]dict.term!A:G,3,FALSE)&amp;""</f>
        <v>Taxonomy</v>
      </c>
      <c r="E17" s="98" t="str">
        <f>VLOOKUP(A17,[5]dict.term!A:G,4,FALSE)&amp;""</f>
        <v>生物種を入力してください</v>
      </c>
      <c r="F17" s="98" t="str">
        <f>VLOOKUP(A17,[5]dict.term!A:G,5,FALSE)&amp;""</f>
        <v>Please enter Taxonomy</v>
      </c>
      <c r="G17" s="98" t="str">
        <f>VLOOKUP(A17,[5]dict.term!A:G,6,FALSE)&amp;""</f>
        <v>NULL</v>
      </c>
      <c r="H17" s="98" t="str">
        <f>VLOOKUP(A17,[5]dict.term!A:G,7,FALSE)&amp;""</f>
        <v>2022-08-09 02:57:35.896387+00</v>
      </c>
    </row>
    <row r="18" spans="1:8">
      <c r="A18" s="111" t="s">
        <v>338</v>
      </c>
      <c r="B18" s="111" t="s">
        <v>339</v>
      </c>
      <c r="C18" s="98" t="str">
        <f>VLOOKUP(A18,[5]dict.term!A:G,2,FALSE)&amp;""</f>
        <v>細胞株</v>
      </c>
      <c r="D18" s="98" t="str">
        <f>VLOOKUP(A18,[5]dict.term!A:G,3,FALSE)&amp;""</f>
        <v>Cell line</v>
      </c>
      <c r="E18" s="98" t="str">
        <f>VLOOKUP(A18,[5]dict.term!A:G,4,FALSE)&amp;""</f>
        <v>細胞株を入力してください</v>
      </c>
      <c r="F18" s="98" t="str">
        <f>VLOOKUP(A18,[5]dict.term!A:G,5,FALSE)&amp;""</f>
        <v>Please enter Cell line</v>
      </c>
      <c r="G18" s="98" t="str">
        <f>VLOOKUP(A18,[5]dict.term!A:G,6,FALSE)&amp;""</f>
        <v>NULL</v>
      </c>
      <c r="H18" s="98" t="str">
        <f>VLOOKUP(A18,[5]dict.term!A:G,7,FALSE)&amp;""</f>
        <v>2022-08-09 02:57:35.896387+00</v>
      </c>
    </row>
    <row r="19" spans="1:8">
      <c r="A19" s="111" t="s">
        <v>340</v>
      </c>
      <c r="B19" s="111" t="s">
        <v>341</v>
      </c>
      <c r="C19" s="98" t="str">
        <f>VLOOKUP(A19,[5]dict.term!A:G,2,FALSE)&amp;""</f>
        <v>タンパク名</v>
      </c>
      <c r="D19" s="98" t="str">
        <f>VLOOKUP(A19,[5]dict.term!A:G,3,FALSE)&amp;""</f>
        <v>Protein name</v>
      </c>
      <c r="E19" s="98" t="str">
        <f>VLOOKUP(A19,[5]dict.term!A:G,4,FALSE)&amp;""</f>
        <v>タンパク名を入力してください</v>
      </c>
      <c r="F19" s="98" t="str">
        <f>VLOOKUP(A19,[5]dict.term!A:G,5,FALSE)&amp;""</f>
        <v>Please enter Protein name</v>
      </c>
      <c r="G19" s="98" t="str">
        <f>VLOOKUP(A19,[5]dict.term!A:G,6,FALSE)&amp;""</f>
        <v>NULL</v>
      </c>
      <c r="H19" s="98" t="str">
        <f>VLOOKUP(A19,[5]dict.term!A:G,7,FALSE)&amp;""</f>
        <v>2022-08-09 02:57:35.896387+00</v>
      </c>
    </row>
    <row r="20" spans="1:8">
      <c r="A20" s="111" t="s">
        <v>342</v>
      </c>
      <c r="B20" s="111" t="s">
        <v>343</v>
      </c>
      <c r="C20" s="98" t="str">
        <f>VLOOKUP(A20,[5]dict.term!A:G,2,FALSE)&amp;""</f>
        <v>遺伝子名</v>
      </c>
      <c r="D20" s="98" t="str">
        <f>VLOOKUP(A20,[5]dict.term!A:G,3,FALSE)&amp;""</f>
        <v>Gene name</v>
      </c>
      <c r="E20" s="98" t="str">
        <f>VLOOKUP(A20,[5]dict.term!A:G,4,FALSE)&amp;""</f>
        <v>遺伝子名を入力してください</v>
      </c>
      <c r="F20" s="98" t="str">
        <f>VLOOKUP(A20,[5]dict.term!A:G,5,FALSE)&amp;""</f>
        <v>Please enter Gene name</v>
      </c>
      <c r="G20" s="98" t="str">
        <f>VLOOKUP(A20,[5]dict.term!A:G,6,FALSE)&amp;""</f>
        <v>NULL</v>
      </c>
      <c r="H20" s="98" t="str">
        <f>VLOOKUP(A20,[5]dict.term!A:G,7,FALSE)&amp;""</f>
        <v>2022-08-09 02:57:35.896387+00</v>
      </c>
    </row>
    <row r="21" spans="1:8">
      <c r="A21" s="111" t="s">
        <v>344</v>
      </c>
      <c r="B21" s="111" t="s">
        <v>345</v>
      </c>
      <c r="C21" s="98" t="str">
        <f>VLOOKUP(A21,[5]dict.term!A:G,2,FALSE)&amp;""</f>
        <v>NCBIアクセッション番号</v>
      </c>
      <c r="D21" s="98" t="str">
        <f>VLOOKUP(A21,[5]dict.term!A:G,3,FALSE)&amp;""</f>
        <v>NCBI accession number</v>
      </c>
      <c r="E21" s="98" t="str">
        <f>VLOOKUP(A21,[5]dict.term!A:G,4,FALSE)&amp;""</f>
        <v>NCBIアクセッション番号を入力してください</v>
      </c>
      <c r="F21" s="98" t="str">
        <f>VLOOKUP(A21,[5]dict.term!A:G,5,FALSE)&amp;""</f>
        <v>Please enter NCBI accession number</v>
      </c>
      <c r="G21" s="98" t="str">
        <f>VLOOKUP(A21,[5]dict.term!A:G,6,FALSE)&amp;""</f>
        <v>NULL</v>
      </c>
      <c r="H21" s="98" t="str">
        <f>VLOOKUP(A21,[5]dict.term!A:G,7,FALSE)&amp;""</f>
        <v>2022-08-09 02:57:35.896387+00</v>
      </c>
    </row>
    <row r="22" spans="1:8">
      <c r="A22" s="111" t="s">
        <v>346</v>
      </c>
      <c r="B22" s="111" t="s">
        <v>347</v>
      </c>
      <c r="C22" s="98" t="str">
        <f>VLOOKUP(A22,[5]dict.term!A:G,2,FALSE)&amp;""</f>
        <v>一般名称</v>
      </c>
      <c r="D22" s="98" t="str">
        <f>VLOOKUP(A22,[5]dict.term!A:G,3,FALSE)&amp;""</f>
        <v>General name</v>
      </c>
      <c r="E22" s="98" t="str">
        <f>VLOOKUP(A22,[5]dict.term!A:G,4,FALSE)&amp;""</f>
        <v>一般名称を入力してください</v>
      </c>
      <c r="F22" s="98" t="str">
        <f>VLOOKUP(A22,[5]dict.term!A:G,5,FALSE)&amp;""</f>
        <v>Please enter General name</v>
      </c>
      <c r="G22" s="98" t="str">
        <f>VLOOKUP(A22,[5]dict.term!A:G,6,FALSE)&amp;""</f>
        <v>NULL</v>
      </c>
      <c r="H22" s="98" t="str">
        <f>VLOOKUP(A22,[5]dict.term!A:G,7,FALSE)&amp;""</f>
        <v>2022-08-24 01:04:54.879136+00</v>
      </c>
    </row>
    <row r="23" spans="1:8">
      <c r="A23" s="111" t="s">
        <v>348</v>
      </c>
      <c r="B23" s="111" t="s">
        <v>349</v>
      </c>
      <c r="C23" s="98" t="str">
        <f>VLOOKUP(A23,[5]dict.term!A:G,2,FALSE)&amp;""</f>
        <v>化学組成</v>
      </c>
      <c r="D23" s="98" t="str">
        <f>VLOOKUP(A23,[5]dict.term!A:G,3,FALSE)&amp;""</f>
        <v>Chemical composition</v>
      </c>
      <c r="E23" s="98" t="str">
        <f>VLOOKUP(A23,[5]dict.term!A:G,4,FALSE)&amp;""</f>
        <v/>
      </c>
      <c r="F23" s="98" t="str">
        <f>VLOOKUP(A23,[5]dict.term!A:G,5,FALSE)&amp;""</f>
        <v/>
      </c>
      <c r="G23" s="98" t="str">
        <f>VLOOKUP(A23,[5]dict.term!A:G,6,FALSE)&amp;""</f>
        <v>NULL</v>
      </c>
      <c r="H23" s="98" t="str">
        <f>VLOOKUP(A23,[5]dict.term!A:G,7,FALSE)&amp;""</f>
        <v>2022-10-11 06:12:34.454294+00</v>
      </c>
    </row>
    <row r="24" spans="1:8">
      <c r="A24" s="111" t="s">
        <v>350</v>
      </c>
      <c r="B24" s="111" t="s">
        <v>351</v>
      </c>
      <c r="C24" s="98" t="str">
        <f>VLOOKUP(A24,[5]dict.term!A:G,2,FALSE)&amp;""</f>
        <v>購入元</v>
      </c>
      <c r="D24" s="98" t="str">
        <f>VLOOKUP(A24,[5]dict.term!A:G,3,FALSE)&amp;""</f>
        <v>Supplier</v>
      </c>
      <c r="E24" s="98" t="str">
        <f>VLOOKUP(A24,[5]dict.term!A:G,4,FALSE)&amp;""</f>
        <v/>
      </c>
      <c r="F24" s="98" t="str">
        <f>VLOOKUP(A24,[5]dict.term!A:G,5,FALSE)&amp;""</f>
        <v/>
      </c>
      <c r="G24" s="98" t="str">
        <f>VLOOKUP(A24,[5]dict.term!A:G,6,FALSE)&amp;""</f>
        <v>NULL</v>
      </c>
      <c r="H24" s="98" t="str">
        <f>VLOOKUP(A24,[5]dict.term!A:G,7,FALSE)&amp;""</f>
        <v>2022-10-11 06:12:52.876335+00</v>
      </c>
    </row>
    <row r="25" spans="1:8">
      <c r="A25" s="111" t="s">
        <v>352</v>
      </c>
      <c r="B25" s="111" t="s">
        <v>353</v>
      </c>
      <c r="C25" s="98" t="str">
        <f>VLOOKUP(A25,[5]dict.term!A:G,2,FALSE)&amp;""</f>
        <v>ロット番号、製造番号など</v>
      </c>
      <c r="D25" s="98" t="str">
        <f>VLOOKUP(A25,[5]dict.term!A:G,3,FALSE)&amp;""</f>
        <v>Lot number or product number etc</v>
      </c>
      <c r="E25" s="98" t="str">
        <f>VLOOKUP(A25,[5]dict.term!A:G,4,FALSE)&amp;""</f>
        <v/>
      </c>
      <c r="F25" s="98" t="str">
        <f>VLOOKUP(A25,[5]dict.term!A:G,5,FALSE)&amp;""</f>
        <v/>
      </c>
      <c r="G25" s="98" t="str">
        <f>VLOOKUP(A25,[5]dict.term!A:G,6,FALSE)&amp;""</f>
        <v>NULL</v>
      </c>
      <c r="H25" s="98" t="str">
        <f>VLOOKUP(A25,[5]dict.term!A:G,7,FALSE)&amp;""</f>
        <v>2022-10-11 06:13:06.860778+00</v>
      </c>
    </row>
  </sheetData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d23630-19bc-4208-bade-29ad47d0e872" xsi:nil="true"/>
    <lcf76f155ced4ddcb4097134ff3c332f xmlns="fcac4235-3712-4f1a-9a68-cd81b1c94fd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1C3DC589983724E98472DFCE83CFE28" ma:contentTypeVersion="8" ma:contentTypeDescription="新しいドキュメントを作成します。" ma:contentTypeScope="" ma:versionID="56ec90460d2d98ba0f9df34f0ad90fe5">
  <xsd:schema xmlns:xsd="http://www.w3.org/2001/XMLSchema" xmlns:xs="http://www.w3.org/2001/XMLSchema" xmlns:p="http://schemas.microsoft.com/office/2006/metadata/properties" xmlns:ns2="fcac4235-3712-4f1a-9a68-cd81b1c94fd2" xmlns:ns3="03d23630-19bc-4208-bade-29ad47d0e872" targetNamespace="http://schemas.microsoft.com/office/2006/metadata/properties" ma:root="true" ma:fieldsID="64cd019f2d5f0eccec25873ecd453d84" ns2:_="" ns3:_="">
    <xsd:import namespace="fcac4235-3712-4f1a-9a68-cd81b1c94fd2"/>
    <xsd:import namespace="03d23630-19bc-4208-bade-29ad47d0e8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c4235-3712-4f1a-9a68-cd81b1c94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19fc5150-9405-4c92-b675-a15574d83c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23630-19bc-4208-bade-29ad47d0e8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47e6bf-5ba9-45a5-b045-14f5a74b3246}" ma:internalName="TaxCatchAll" ma:showField="CatchAllData" ma:web="03d23630-19bc-4208-bade-29ad47d0e8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043C42-5D59-4A30-92A0-5EA74B604AF5}">
  <ds:schemaRefs>
    <ds:schemaRef ds:uri="http://schemas.microsoft.com/office/2006/metadata/properties"/>
    <ds:schemaRef ds:uri="http://schemas.microsoft.com/office/infopath/2007/PartnerControls"/>
    <ds:schemaRef ds:uri="03d23630-19bc-4208-bade-29ad47d0e872"/>
    <ds:schemaRef ds:uri="fcac4235-3712-4f1a-9a68-cd81b1c94fd2"/>
  </ds:schemaRefs>
</ds:datastoreItem>
</file>

<file path=customXml/itemProps2.xml><?xml version="1.0" encoding="utf-8"?>
<ds:datastoreItem xmlns:ds="http://schemas.openxmlformats.org/officeDocument/2006/customXml" ds:itemID="{8F1080EF-91B6-417D-A249-69224D257C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BD398B-EE48-4CBF-8E35-C1D89BC3B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ac4235-3712-4f1a-9a68-cd81b1c94fd2"/>
    <ds:schemaRef ds:uri="03d23630-19bc-4208-bade-29ad47d0e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説明</vt:lpstr>
      <vt:lpstr>要件定義（構造化 固有情報）bak</vt:lpstr>
      <vt:lpstr>要件定義(invoice.schema.json)</vt:lpstr>
      <vt:lpstr>要件定義(metadata-def.json)</vt:lpstr>
      <vt:lpstr>要件定義(catalog.schema.json)</vt:lpstr>
      <vt:lpstr>入力ファイルの仕様について</vt:lpstr>
      <vt:lpstr>要件定義（構造化 入出力ファイル）</vt:lpstr>
      <vt:lpstr>改版履歴</vt:lpstr>
      <vt:lpstr>sample.general_sample_term</vt:lpstr>
      <vt:lpstr>sample.sample_class</vt:lpstr>
      <vt:lpstr>sample.specific_sample_term</vt:lpstr>
      <vt:lpstr>'要件定義（構造化 入出力ファイル）'!Print_Area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nagao</dc:creator>
  <cp:keywords/>
  <dc:description/>
  <cp:lastModifiedBy>nims</cp:lastModifiedBy>
  <cp:revision/>
  <dcterms:created xsi:type="dcterms:W3CDTF">2015-06-05T18:19:34Z</dcterms:created>
  <dcterms:modified xsi:type="dcterms:W3CDTF">2025-06-12T05:53:41Z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0x01010051C3DC589983724E98472DFCE83CFE28</vt:lpwstr>
  </property>
  <property fmtid="{D5CDD505-2E9C-101B-9397-08002B2CF9AE}" pid="3" name="MediaServiceImageTags">
    <vt:lpwstr/>
  </property>
</Properties>
</file>