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KVKUNKEL/Documents/ITU/Git/Kristoffer betas/"/>
    </mc:Choice>
  </mc:AlternateContent>
  <bookViews>
    <workbookView xWindow="0" yWindow="460" windowWidth="28800" windowHeight="17600" tabRatio="500"/>
  </bookViews>
  <sheets>
    <sheet name="Ark1" sheetId="1" r:id="rId1"/>
    <sheet name="Ark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H8" i="1"/>
  <c r="J8" i="1"/>
  <c r="G9" i="1"/>
  <c r="H9" i="1"/>
  <c r="J9" i="1"/>
  <c r="G10" i="1"/>
  <c r="H10" i="1"/>
  <c r="J10" i="1"/>
  <c r="G11" i="1"/>
  <c r="H11" i="1"/>
  <c r="J11" i="1"/>
  <c r="G12" i="1"/>
  <c r="H12" i="1"/>
  <c r="J12" i="1"/>
  <c r="J14" i="1"/>
  <c r="G2" i="1"/>
  <c r="H2" i="1"/>
  <c r="J2" i="1"/>
  <c r="G3" i="1"/>
  <c r="H3" i="1"/>
  <c r="J3" i="1"/>
  <c r="G4" i="1"/>
  <c r="H4" i="1"/>
  <c r="J4" i="1"/>
  <c r="G5" i="1"/>
  <c r="H5" i="1"/>
  <c r="J5" i="1"/>
  <c r="G6" i="1"/>
  <c r="H6" i="1"/>
  <c r="J6" i="1"/>
  <c r="G7" i="1"/>
  <c r="H7" i="1"/>
  <c r="J7" i="1"/>
  <c r="H17" i="1"/>
  <c r="H16" i="1"/>
  <c r="H15" i="1"/>
  <c r="H14" i="1"/>
  <c r="G14" i="1"/>
  <c r="F14" i="1"/>
  <c r="E14" i="1"/>
  <c r="D9" i="1"/>
  <c r="D8" i="1"/>
  <c r="D14" i="1"/>
  <c r="C14" i="1"/>
  <c r="I8" i="1"/>
  <c r="F17" i="1"/>
  <c r="F16" i="1"/>
  <c r="F15" i="1"/>
  <c r="C17" i="1"/>
  <c r="C16" i="1"/>
  <c r="C15" i="1"/>
  <c r="E17" i="1"/>
  <c r="E16" i="1"/>
  <c r="E15" i="1"/>
  <c r="D11" i="1"/>
  <c r="D12" i="1"/>
  <c r="D17" i="1"/>
  <c r="D10" i="1"/>
  <c r="D16" i="1"/>
  <c r="D15" i="1"/>
  <c r="G17" i="1"/>
  <c r="G16" i="1"/>
  <c r="G15" i="1"/>
  <c r="D7" i="1"/>
  <c r="I12" i="1"/>
  <c r="S27" i="2"/>
  <c r="S12" i="2"/>
  <c r="Q24" i="2"/>
  <c r="R24" i="2"/>
  <c r="R23" i="2"/>
  <c r="R22" i="2"/>
  <c r="R27" i="2"/>
  <c r="R26" i="2"/>
  <c r="R25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" i="2"/>
  <c r="Q27" i="2"/>
  <c r="Q21" i="2"/>
  <c r="Q18" i="2"/>
  <c r="Q15" i="2"/>
  <c r="Q12" i="2"/>
  <c r="Q9" i="2"/>
  <c r="Q6" i="2"/>
  <c r="Q3" i="2"/>
  <c r="Q29" i="2"/>
  <c r="I11" i="1"/>
  <c r="I10" i="1"/>
  <c r="I9" i="1"/>
  <c r="D37" i="1"/>
  <c r="A29" i="1"/>
  <c r="C29" i="1"/>
  <c r="C30" i="1"/>
  <c r="C34" i="1"/>
  <c r="C33" i="1"/>
  <c r="C40" i="1"/>
  <c r="C39" i="1"/>
  <c r="I7" i="1"/>
  <c r="I3" i="1"/>
  <c r="I5" i="1"/>
  <c r="I4" i="1"/>
  <c r="I6" i="1"/>
  <c r="I2" i="1"/>
  <c r="D3" i="1"/>
  <c r="D5" i="1"/>
  <c r="D4" i="1"/>
  <c r="D6" i="1"/>
  <c r="D2" i="1"/>
</calcChain>
</file>

<file path=xl/sharedStrings.xml><?xml version="1.0" encoding="utf-8"?>
<sst xmlns="http://schemas.openxmlformats.org/spreadsheetml/2006/main" count="748" uniqueCount="346">
  <si>
    <t>Corpus</t>
  </si>
  <si>
    <t>Articles</t>
  </si>
  <si>
    <t>indland</t>
  </si>
  <si>
    <t>udland</t>
  </si>
  <si>
    <t>debat</t>
  </si>
  <si>
    <t>kultur</t>
  </si>
  <si>
    <t>Words</t>
  </si>
  <si>
    <t>Words (unique)</t>
  </si>
  <si>
    <t>telegram</t>
  </si>
  <si>
    <t>words/uwords</t>
  </si>
  <si>
    <t>Avg length</t>
  </si>
  <si>
    <t>2x articles</t>
  </si>
  <si>
    <t>|</t>
  </si>
  <si>
    <t>dansk_folkeparti</t>
  </si>
  <si>
    <t>0.004</t>
  </si>
  <si>
    <t>/ 2.952</t>
  </si>
  <si>
    <t>/ 76.857 s</t>
  </si>
  <si>
    <t>(3192) / 0.0 (0)</t>
  </si>
  <si>
    <t>19.32% (176/911)</t>
  </si>
  <si>
    <t>0.0278171</t>
  </si>
  <si>
    <t>pia_kjærsgaard</t>
  </si>
  <si>
    <t>0.001</t>
  </si>
  <si>
    <t>/ 0.6 /</t>
  </si>
  <si>
    <t>11.85 s</t>
  </si>
  <si>
    <t>(583) / 0.0 (0)</t>
  </si>
  <si>
    <t>17.89% (34/190)</t>
  </si>
  <si>
    <t>0.0357288</t>
  </si>
  <si>
    <t>kristian_thules</t>
  </si>
  <si>
    <t>9.158 s</t>
  </si>
  <si>
    <t>(385) / 0.0 (0)</t>
  </si>
  <si>
    <t>9.33% (7/75)</t>
  </si>
  <si>
    <t>0.0303447</t>
  </si>
  <si>
    <t>konservativ</t>
  </si>
  <si>
    <t>/ 3.535</t>
  </si>
  <si>
    <t>/ 88.387 s</t>
  </si>
  <si>
    <t>(4643) / 0.0 (0)</t>
  </si>
  <si>
    <t>21.48% (227/1057)</t>
  </si>
  <si>
    <t>0.0176835</t>
  </si>
  <si>
    <t>bende_bendts</t>
  </si>
  <si>
    <t>2.369 s</t>
  </si>
  <si>
    <t>(184) / 0.0 (0)</t>
  </si>
  <si>
    <t>22.22% (8/36)</t>
  </si>
  <si>
    <t>0.0115459</t>
  </si>
  <si>
    <t>søren_pape</t>
  </si>
  <si>
    <t>0.071 /</t>
  </si>
  <si>
    <t>1.031 s</t>
  </si>
  <si>
    <t>(42) / 0.0 (0)</t>
  </si>
  <si>
    <t>17.39% (4/23)</t>
  </si>
  <si>
    <t>0.0505051</t>
  </si>
  <si>
    <t>liberal_alliance</t>
  </si>
  <si>
    <t>/ 0.795</t>
  </si>
  <si>
    <t>/ 12.66 s</t>
  </si>
  <si>
    <t>(1044) / 0.0 (0)</t>
  </si>
  <si>
    <t>20.25% (33/163)</t>
  </si>
  <si>
    <t>0.0631338</t>
  </si>
  <si>
    <t>joachim_b._olse</t>
  </si>
  <si>
    <t>0.056 /</t>
  </si>
  <si>
    <t>0.799 s</t>
  </si>
  <si>
    <t>(89) / 0.0 (0)</t>
  </si>
  <si>
    <t>28.57% (6/21)</t>
  </si>
  <si>
    <t>0.0654762</t>
  </si>
  <si>
    <t>ande_samuelse</t>
  </si>
  <si>
    <t>2.361 s</t>
  </si>
  <si>
    <t>(214) / 0.0 (0)</t>
  </si>
  <si>
    <t>25.0% (9/36)</t>
  </si>
  <si>
    <t>0.0812358</t>
  </si>
  <si>
    <t>venstre</t>
  </si>
  <si>
    <t>0.006</t>
  </si>
  <si>
    <t>/ 5.357</t>
  </si>
  <si>
    <t>/ 157.981 s</t>
  </si>
  <si>
    <t>(5796) / 0.0 (0)</t>
  </si>
  <si>
    <t>20.93% (270/1290)</t>
  </si>
  <si>
    <t>0.0431016</t>
  </si>
  <si>
    <t>ing_støjberg</t>
  </si>
  <si>
    <t>/ 0.386</t>
  </si>
  <si>
    <t>/ 7.872 s</t>
  </si>
  <si>
    <t>(325) / 0.0 (0)</t>
  </si>
  <si>
    <t>16.83% (17/101)</t>
  </si>
  <si>
    <t>-0.0153469</t>
  </si>
  <si>
    <t>lar_løkke</t>
  </si>
  <si>
    <t>0.002</t>
  </si>
  <si>
    <t>/ 1.577</t>
  </si>
  <si>
    <t>/ 44.146 s</t>
  </si>
  <si>
    <t>(1727) / 0.0 (0)</t>
  </si>
  <si>
    <t>19.74% (91/461)</t>
  </si>
  <si>
    <t>0.0265518</t>
  </si>
  <si>
    <t>radikal_venstre</t>
  </si>
  <si>
    <t>/ 0.887</t>
  </si>
  <si>
    <t>/ 16.6 s</t>
  </si>
  <si>
    <t>(1086) / 0.0 (0)</t>
  </si>
  <si>
    <t>22.29% (39/175)</t>
  </si>
  <si>
    <t>0.0280794</t>
  </si>
  <si>
    <t>margrethe_vestage</t>
  </si>
  <si>
    <t>/ 0.47</t>
  </si>
  <si>
    <t>/ 10.124 s</t>
  </si>
  <si>
    <t>(632) / 0.0 (0)</t>
  </si>
  <si>
    <t>19.38% (25/129)</t>
  </si>
  <si>
    <t>0.0255854</t>
  </si>
  <si>
    <t>mort_østergaard</t>
  </si>
  <si>
    <t>/ 0.391</t>
  </si>
  <si>
    <t>/ 6.466 s</t>
  </si>
  <si>
    <t>(490) / 0.0 (0)</t>
  </si>
  <si>
    <t>12.99% (10/77)</t>
  </si>
  <si>
    <t>0.0118056</t>
  </si>
  <si>
    <t>socialdemokrat</t>
  </si>
  <si>
    <t>0.005</t>
  </si>
  <si>
    <t>/ 3.825</t>
  </si>
  <si>
    <t>/ 130.884 s</t>
  </si>
  <si>
    <t>(4704) / 0.0 (0)</t>
  </si>
  <si>
    <t>19.37% (209/1079)</t>
  </si>
  <si>
    <t>0.0344828</t>
  </si>
  <si>
    <t>helle_thorning</t>
  </si>
  <si>
    <t>4.488 s</t>
  </si>
  <si>
    <t>(310) / 0.0 (0)</t>
  </si>
  <si>
    <t>18.92% (7/37)</t>
  </si>
  <si>
    <t>-0.0122129</t>
  </si>
  <si>
    <t>mette_frederiks</t>
  </si>
  <si>
    <t>/ 0.757</t>
  </si>
  <si>
    <t>/ 26.297 s</t>
  </si>
  <si>
    <t>(667) / 0.0 (0)</t>
  </si>
  <si>
    <t>13.59% (28/206)</t>
  </si>
  <si>
    <t>0.043111</t>
  </si>
  <si>
    <t>alternativ</t>
  </si>
  <si>
    <t>/ 4.068</t>
  </si>
  <si>
    <t>/ 111.948 s</t>
  </si>
  <si>
    <t>(5450) / 0.0 (0)</t>
  </si>
  <si>
    <t>16.86% (130/771)</t>
  </si>
  <si>
    <t>0.0449795</t>
  </si>
  <si>
    <t>uffe_elbæk</t>
  </si>
  <si>
    <t>11.193 s</t>
  </si>
  <si>
    <t>(423) / 0.0 (0)</t>
  </si>
  <si>
    <t>20.0% (22/110)</t>
  </si>
  <si>
    <t>0.0369808</t>
  </si>
  <si>
    <t>josephine_fock</t>
  </si>
  <si>
    <t>0.013 /</t>
  </si>
  <si>
    <t>0.051 s</t>
  </si>
  <si>
    <t>4.5 (</t>
  </si>
  <si>
    <t>18) / 0 (0)</t>
  </si>
  <si>
    <t>0.0% (0/0)</t>
  </si>
  <si>
    <t>sf</t>
  </si>
  <si>
    <t>/ 3.385</t>
  </si>
  <si>
    <t>/ 245.776 s</t>
  </si>
  <si>
    <t>3.5 (</t>
  </si>
  <si>
    <t>4154) / 0.0 (0)</t>
  </si>
  <si>
    <t>18.67% (239/1280)</t>
  </si>
  <si>
    <t>0.0237825</t>
  </si>
  <si>
    <t>villy_søvndal</t>
  </si>
  <si>
    <t>/ 0.682</t>
  </si>
  <si>
    <t>/ 17.19 s</t>
  </si>
  <si>
    <t>(762) / 0.0 (0)</t>
  </si>
  <si>
    <t>19.27% (37/192)</t>
  </si>
  <si>
    <t>0.00669193</t>
  </si>
  <si>
    <t>enhedsliste</t>
  </si>
  <si>
    <t>0.007</t>
  </si>
  <si>
    <t>/ 2.559</t>
  </si>
  <si>
    <t>/ 86.775 s</t>
  </si>
  <si>
    <t>(3109) / 0.0 (0)</t>
  </si>
  <si>
    <t>19.79% (149/753)</t>
  </si>
  <si>
    <t>0.0312822</t>
  </si>
  <si>
    <t>johanne_schmidt-nielse</t>
  </si>
  <si>
    <t>/ 0.481</t>
  </si>
  <si>
    <t>/ 19.095 s</t>
  </si>
  <si>
    <t>(458) / 0.0 (0)</t>
  </si>
  <si>
    <t>16.67% (17/102)</t>
  </si>
  <si>
    <t>-0.00843709</t>
  </si>
  <si>
    <t>frank_aa</t>
  </si>
  <si>
    <t>4.814 s</t>
  </si>
  <si>
    <t>(220) / 0.0 (0)</t>
  </si>
  <si>
    <t>17.02% (8/47)</t>
  </si>
  <si>
    <t>0.0260696</t>
  </si>
  <si>
    <t>TERM</t>
  </si>
  <si>
    <t># ARTICLES</t>
  </si>
  <si>
    <t>SUBSE</t>
  </si>
  <si>
    <t>T/SENTENCE/PARSE</t>
  </si>
  <si>
    <t>B.O.W</t>
  </si>
  <si>
    <t>. (article/sentence)</t>
  </si>
  <si>
    <t>SENTENCES</t>
  </si>
  <si>
    <t>PARSESCORE</t>
  </si>
  <si>
    <t>------------------------</t>
  </si>
  <si>
    <t>+</t>
  </si>
  <si>
    <t>-------------</t>
  </si>
  <si>
    <t>-+</t>
  </si>
  <si>
    <t>------</t>
  </si>
  <si>
    <t>---------------------</t>
  </si>
  <si>
    <t>-----------------------</t>
  </si>
  <si>
    <t>------------------</t>
  </si>
  <si>
    <t>--------------</t>
  </si>
  <si>
    <t>koncertsal</t>
  </si>
  <si>
    <t>0.156 / 2.716 s</t>
  </si>
  <si>
    <t>(264) / 0.0 (0)</t>
  </si>
  <si>
    <t>16.13% (5/31)</t>
  </si>
  <si>
    <t>0.0172995</t>
  </si>
  <si>
    <t>woody</t>
  </si>
  <si>
    <t>0.136 / 10.774 s</t>
  </si>
  <si>
    <t>(281) / 0.0 (0)</t>
  </si>
  <si>
    <t>26.0% (13/50)</t>
  </si>
  <si>
    <t>0.0900463</t>
  </si>
  <si>
    <t>hennings</t>
  </si>
  <si>
    <t>0.15 / 2.243 s</t>
  </si>
  <si>
    <t>(128) / 0.0 (0)</t>
  </si>
  <si>
    <t>13.16% (5/38)</t>
  </si>
  <si>
    <t>0.00553613</t>
  </si>
  <si>
    <t>vesteuropæisk</t>
  </si>
  <si>
    <t>0.156 / 9.693 s</t>
  </si>
  <si>
    <t>(176) / 0.0 (0)</t>
  </si>
  <si>
    <t>25.0% (5/20)</t>
  </si>
  <si>
    <t>0.0504094</t>
  </si>
  <si>
    <t>kvalitativ</t>
  </si>
  <si>
    <t>0.206 / 9.913 s</t>
  </si>
  <si>
    <t>(307) / 0.0 (0)</t>
  </si>
  <si>
    <t>21.74% (5/23)</t>
  </si>
  <si>
    <t>0.0608835</t>
  </si>
  <si>
    <t>dna</t>
  </si>
  <si>
    <t>0.189 / 4.344 s</t>
  </si>
  <si>
    <t>(241) / 0.0 (0)</t>
  </si>
  <si>
    <t>3.85% (1/26)</t>
  </si>
  <si>
    <t>knudse</t>
  </si>
  <si>
    <t>/ 0.522 / 18.099 s</t>
  </si>
  <si>
    <t>(577) / 0.0 (0)</t>
  </si>
  <si>
    <t>12.5% (13/104)</t>
  </si>
  <si>
    <t>0.0345515</t>
  </si>
  <si>
    <t>opbremsning</t>
  </si>
  <si>
    <t>0.099 / 1.113 s</t>
  </si>
  <si>
    <t>(82) / 0.0 (0)</t>
  </si>
  <si>
    <t>30.0% (3/10)</t>
  </si>
  <si>
    <t>-0.15</t>
  </si>
  <si>
    <t>tænkning</t>
  </si>
  <si>
    <t>/ 0.868 / 21.996 s</t>
  </si>
  <si>
    <t>(1238) / 0.0 (0)</t>
  </si>
  <si>
    <t>22.8% (44/193)</t>
  </si>
  <si>
    <t>-0.0705156</t>
  </si>
  <si>
    <t>fin</t>
  </si>
  <si>
    <t>0.055</t>
  </si>
  <si>
    <t>/ 3.846 / 123.87 s</t>
  </si>
  <si>
    <t>(7553) / 0.0 (0)</t>
  </si>
  <si>
    <t>8.05% (120/1490)</t>
  </si>
  <si>
    <t>0.06239</t>
  </si>
  <si>
    <t>sove</t>
  </si>
  <si>
    <t>/ 1.464 / 69.38 s</t>
  </si>
  <si>
    <t>(1420) / 0.0 (0)</t>
  </si>
  <si>
    <t>20.26% (31/153)</t>
  </si>
  <si>
    <t>0.0489789</t>
  </si>
  <si>
    <t>cementere</t>
  </si>
  <si>
    <t>0.251 / 2.304 s</t>
  </si>
  <si>
    <t>14.29% (4/28)</t>
  </si>
  <si>
    <t>0.0706845</t>
  </si>
  <si>
    <t>pisa-undersøgelse</t>
  </si>
  <si>
    <t>0.155 / 1.986 s</t>
  </si>
  <si>
    <t>(206) / 0.0 (0)</t>
  </si>
  <si>
    <t>20.0% (5/25)</t>
  </si>
  <si>
    <t>0.157448</t>
  </si>
  <si>
    <t>arbejdsløshed</t>
  </si>
  <si>
    <t>/ 1.618 / 41.652 s</t>
  </si>
  <si>
    <t>(2091) / 0.0 (0)</t>
  </si>
  <si>
    <t>22.04% (67/304)</t>
  </si>
  <si>
    <t>-0.0134135</t>
  </si>
  <si>
    <t>kyoto-aftale</t>
  </si>
  <si>
    <t>0.139 / 2.369 s</t>
  </si>
  <si>
    <t>(135) / 0.0 (0)</t>
  </si>
  <si>
    <t>5.26% (1/19)</t>
  </si>
  <si>
    <t>-0.25</t>
  </si>
  <si>
    <t>australi</t>
  </si>
  <si>
    <t>/ 0.569 / 6.111 s</t>
  </si>
  <si>
    <t>(641) / 0.0 (0)</t>
  </si>
  <si>
    <t>26.25% (21/80)</t>
  </si>
  <si>
    <t>-0.00315366</t>
  </si>
  <si>
    <t>ahmed</t>
  </si>
  <si>
    <t>0.381 / 6.365 s</t>
  </si>
  <si>
    <t>(267) / 0.0 (0)</t>
  </si>
  <si>
    <t>26.47% (18/68)</t>
  </si>
  <si>
    <t>0.00681658</t>
  </si>
  <si>
    <t>følsom</t>
  </si>
  <si>
    <t>/ 0.91 / 19.116 s</t>
  </si>
  <si>
    <t>(687) / 0.0 (0)</t>
  </si>
  <si>
    <t>20.37% (22/108)</t>
  </si>
  <si>
    <t>-0.0430657</t>
  </si>
  <si>
    <t>tværs</t>
  </si>
  <si>
    <t>/ 1.771 / 41.763 s</t>
  </si>
  <si>
    <t>(2853) / 0.0 (0)</t>
  </si>
  <si>
    <t>18.97% (44/232)</t>
  </si>
  <si>
    <t>0.0503416</t>
  </si>
  <si>
    <t>maja</t>
  </si>
  <si>
    <t>0.239 / 8.091 s</t>
  </si>
  <si>
    <t>(287) / 0.0 (0)</t>
  </si>
  <si>
    <t>10.17% (6/59)</t>
  </si>
  <si>
    <t>-0.0480716</t>
  </si>
  <si>
    <t>uddannelsesinstitution</t>
  </si>
  <si>
    <t>0.388 / 4.435 s</t>
  </si>
  <si>
    <t>(594) / 0.0 (0)</t>
  </si>
  <si>
    <t>18.46% (12/65)</t>
  </si>
  <si>
    <t>0.0714948</t>
  </si>
  <si>
    <t>ambitionsniveau</t>
  </si>
  <si>
    <t>0.243 / 5.272 s</t>
  </si>
  <si>
    <t>(442) / 0.0 (0)</t>
  </si>
  <si>
    <t>14.71% (5/34)</t>
  </si>
  <si>
    <t>0.0112821</t>
  </si>
  <si>
    <t>intuitiv</t>
  </si>
  <si>
    <t>0.131 / 3.185 s</t>
  </si>
  <si>
    <t>(239) / 0.0 (0)</t>
  </si>
  <si>
    <t>5.88% (3/51)</t>
  </si>
  <si>
    <t>arkiv</t>
  </si>
  <si>
    <t>0.003</t>
  </si>
  <si>
    <t>/ 0.788 / 8.969 s</t>
  </si>
  <si>
    <t>(814) / 0.0 (0)</t>
  </si>
  <si>
    <t>15.91% (14/88)</t>
  </si>
  <si>
    <t>0.0897603</t>
  </si>
  <si>
    <t>nylig</t>
  </si>
  <si>
    <t>/ 5.684 / 102.274 s</t>
  </si>
  <si>
    <t>(6040) / 0.0 (0)</t>
  </si>
  <si>
    <t>18.09% (104/575)</t>
  </si>
  <si>
    <t>0.0159685</t>
  </si>
  <si>
    <t>sexistisk</t>
  </si>
  <si>
    <t>0.143 / 4.317 s</t>
  </si>
  <si>
    <t>(27) / 0.0 (0)</t>
  </si>
  <si>
    <t>10.71% (6/56)</t>
  </si>
  <si>
    <t>-0.0543981</t>
  </si>
  <si>
    <t>kommunal</t>
  </si>
  <si>
    <t>/ 1.548 / 36.707 s</t>
  </si>
  <si>
    <t>(1831) / 0.0 (0)</t>
  </si>
  <si>
    <t>13.82% (34/246)</t>
  </si>
  <si>
    <t>0.0280263</t>
  </si>
  <si>
    <t>frue</t>
  </si>
  <si>
    <t>0.134 / 2.496 s</t>
  </si>
  <si>
    <t>(170) / 0.0 (0)</t>
  </si>
  <si>
    <t>12.5% (1/8)</t>
  </si>
  <si>
    <t>0.0714286</t>
  </si>
  <si>
    <t>palme</t>
  </si>
  <si>
    <t>0.16 / 6.109 s</t>
  </si>
  <si>
    <t>(125) / 0.0 (0)</t>
  </si>
  <si>
    <t>25.0% (6/24)</t>
  </si>
  <si>
    <t>0.0511487</t>
  </si>
  <si>
    <t>fremstød</t>
  </si>
  <si>
    <t>0.096 / 1.462 s</t>
  </si>
  <si>
    <t>0.143671</t>
  </si>
  <si>
    <t>pia_olse_dyhr</t>
  </si>
  <si>
    <t>/0,223</t>
  </si>
  <si>
    <t>/5.421</t>
  </si>
  <si>
    <t>0.0954885</t>
  </si>
  <si>
    <t>avg articlesize</t>
  </si>
  <si>
    <t>index (mb)</t>
  </si>
  <si>
    <t>init (mb)</t>
  </si>
  <si>
    <t>total (mb)</t>
  </si>
  <si>
    <t>1/16</t>
  </si>
  <si>
    <t>1/8</t>
  </si>
  <si>
    <t>1/4</t>
  </si>
  <si>
    <t>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</si>
</sst>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k_r_._-;\-* #,##0.00\ _k_r_._-;_-* &quot;-&quot;??\ _k_r_._-;_-@_-"/>
    <numFmt numFmtId="164" formatCode="0.0"/>
    <numFmt numFmtId="165" formatCode="0.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3" fontId="0" fillId="0" borderId="0" xfId="0" applyNumberFormat="1"/>
    <xf numFmtId="20" fontId="0" fillId="0" borderId="0" xfId="0" applyNumberFormat="1"/>
    <xf numFmtId="164" fontId="0" fillId="0" borderId="0" xfId="0" applyNumberFormat="1"/>
    <xf numFmtId="1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applyFont="1"/>
    <xf numFmtId="49" fontId="0" fillId="0" borderId="0" xfId="0" applyNumberFormat="1"/>
  </cellXfs>
  <cellStyles count="18">
    <cellStyle name="Besøgt link" xfId="3" builtinId="9" hidden="1"/>
    <cellStyle name="Besøgt link" xfId="5" builtinId="9" hidden="1"/>
    <cellStyle name="Besøgt link" xfId="7" builtinId="9" hidden="1"/>
    <cellStyle name="Besøgt link" xfId="9" builtinId="9" hidden="1"/>
    <cellStyle name="Besøgt link" xfId="11" builtinId="9" hidden="1"/>
    <cellStyle name="Besøgt link" xfId="13" builtinId="9" hidden="1"/>
    <cellStyle name="Besøgt link" xfId="15" builtinId="9" hidden="1"/>
    <cellStyle name="Besøgt 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Komma" xfId="1" builtinId="3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el1" displayName="Tabel1" ref="A1:J12" totalsRowShown="0">
  <autoFilter ref="A1:J12"/>
  <sortState ref="A2:L7">
    <sortCondition ref="J1:J7"/>
  </sortState>
  <tableColumns count="10">
    <tableColumn id="1" name="Corpus"/>
    <tableColumn id="2" name="Articles"/>
    <tableColumn id="3" name="Words"/>
    <tableColumn id="10" name="Avg length" dataDxfId="3">
      <calculatedColumnFormula>C2/B2</calculatedColumnFormula>
    </tableColumn>
    <tableColumn id="4" name="Words (unique)"/>
    <tableColumn id="5" name="init (mb)"/>
    <tableColumn id="6" name="index (mb)"/>
    <tableColumn id="12" name="total (mb)" dataDxfId="1">
      <calculatedColumnFormula>F2+G2</calculatedColumnFormula>
    </tableColumn>
    <tableColumn id="7" name="words/uwords" dataDxfId="2">
      <calculatedColumnFormula>C2/E2</calculatedColumnFormula>
    </tableColumn>
    <tableColumn id="9" name="avg articlesize" dataDxfId="0">
      <calculatedColumnFormula>H2/B2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D15" sqref="D15"/>
    </sheetView>
  </sheetViews>
  <sheetFormatPr baseColWidth="10" defaultRowHeight="16" x14ac:dyDescent="0.2"/>
  <cols>
    <col min="4" max="4" width="13.1640625" customWidth="1"/>
    <col min="5" max="5" width="16.6640625" customWidth="1"/>
    <col min="8" max="8" width="12.1640625" bestFit="1" customWidth="1"/>
    <col min="9" max="9" width="15.83203125" customWidth="1"/>
    <col min="10" max="10" width="18.1640625" customWidth="1"/>
  </cols>
  <sheetData>
    <row r="1" spans="1:10" x14ac:dyDescent="0.2">
      <c r="A1" t="s">
        <v>0</v>
      </c>
      <c r="B1" t="s">
        <v>1</v>
      </c>
      <c r="C1" t="s">
        <v>6</v>
      </c>
      <c r="D1" t="s">
        <v>10</v>
      </c>
      <c r="E1" t="s">
        <v>7</v>
      </c>
      <c r="F1" t="s">
        <v>340</v>
      </c>
      <c r="G1" t="s">
        <v>339</v>
      </c>
      <c r="H1" t="s">
        <v>341</v>
      </c>
      <c r="I1" t="s">
        <v>9</v>
      </c>
      <c r="J1" s="8" t="s">
        <v>338</v>
      </c>
    </row>
    <row r="2" spans="1:10" x14ac:dyDescent="0.2">
      <c r="A2" t="s">
        <v>8</v>
      </c>
      <c r="B2">
        <v>38268</v>
      </c>
      <c r="C2">
        <v>6218751</v>
      </c>
      <c r="D2">
        <f t="shared" ref="D2:D6" si="0">C2/B2</f>
        <v>162.50525243022892</v>
      </c>
      <c r="E2">
        <v>113258</v>
      </c>
      <c r="F2">
        <v>139.15</v>
      </c>
      <c r="G2">
        <f>432.62-F2</f>
        <v>293.47000000000003</v>
      </c>
      <c r="H2">
        <f t="shared" ref="H2:H12" si="1">F2+G2</f>
        <v>432.62</v>
      </c>
      <c r="I2">
        <f t="shared" ref="I2:I11" si="2">C2/E2</f>
        <v>54.9078299104699</v>
      </c>
      <c r="J2">
        <f t="shared" ref="J2:J12" si="3">H2/B2</f>
        <v>1.1305006794188355E-2</v>
      </c>
    </row>
    <row r="3" spans="1:10" x14ac:dyDescent="0.2">
      <c r="A3" t="s">
        <v>2</v>
      </c>
      <c r="B3">
        <v>8611</v>
      </c>
      <c r="C3">
        <v>7358404</v>
      </c>
      <c r="D3">
        <f t="shared" si="0"/>
        <v>854.53536174660314</v>
      </c>
      <c r="E3">
        <v>141597</v>
      </c>
      <c r="F3">
        <v>148.47999999999999</v>
      </c>
      <c r="G3">
        <f>395.57-F3</f>
        <v>247.09</v>
      </c>
      <c r="H3">
        <f t="shared" si="1"/>
        <v>395.57</v>
      </c>
      <c r="I3">
        <f t="shared" si="2"/>
        <v>51.967230944158423</v>
      </c>
      <c r="J3">
        <f t="shared" si="3"/>
        <v>4.593775403553594E-2</v>
      </c>
    </row>
    <row r="4" spans="1:10" x14ac:dyDescent="0.2">
      <c r="A4" t="s">
        <v>4</v>
      </c>
      <c r="B4">
        <v>8591</v>
      </c>
      <c r="C4">
        <v>7250426</v>
      </c>
      <c r="D4">
        <f t="shared" si="0"/>
        <v>843.95600046560355</v>
      </c>
      <c r="E4">
        <v>162110</v>
      </c>
      <c r="F4">
        <v>148.08000000000001</v>
      </c>
      <c r="G4">
        <f>421.27-F4</f>
        <v>273.18999999999994</v>
      </c>
      <c r="H4">
        <f t="shared" si="1"/>
        <v>421.27</v>
      </c>
      <c r="I4">
        <f t="shared" si="2"/>
        <v>44.725346986614028</v>
      </c>
      <c r="J4">
        <f t="shared" si="3"/>
        <v>4.9036200675125131E-2</v>
      </c>
    </row>
    <row r="5" spans="1:10" x14ac:dyDescent="0.2">
      <c r="A5" t="s">
        <v>3</v>
      </c>
      <c r="B5">
        <v>5998</v>
      </c>
      <c r="C5">
        <v>5484908</v>
      </c>
      <c r="D5">
        <f t="shared" si="0"/>
        <v>914.45615205068361</v>
      </c>
      <c r="E5">
        <v>131750</v>
      </c>
      <c r="F5">
        <v>110.92</v>
      </c>
      <c r="G5">
        <f>309.85-F5</f>
        <v>198.93</v>
      </c>
      <c r="H5">
        <f t="shared" si="1"/>
        <v>309.85000000000002</v>
      </c>
      <c r="I5">
        <f t="shared" si="2"/>
        <v>41.631180265654649</v>
      </c>
      <c r="J5">
        <f t="shared" si="3"/>
        <v>5.1658886295431812E-2</v>
      </c>
    </row>
    <row r="6" spans="1:10" x14ac:dyDescent="0.2">
      <c r="A6" t="s">
        <v>5</v>
      </c>
      <c r="B6">
        <v>6385</v>
      </c>
      <c r="C6">
        <v>7025319</v>
      </c>
      <c r="D6">
        <f t="shared" si="0"/>
        <v>1100.2848864526234</v>
      </c>
      <c r="E6">
        <v>192767</v>
      </c>
      <c r="F6">
        <v>137.72</v>
      </c>
      <c r="G6">
        <f>391.02-F6</f>
        <v>253.29999999999998</v>
      </c>
      <c r="H6">
        <f t="shared" si="1"/>
        <v>391.02</v>
      </c>
      <c r="I6">
        <f t="shared" si="2"/>
        <v>36.444614482769353</v>
      </c>
      <c r="J6">
        <f t="shared" si="3"/>
        <v>6.1240407204385276E-2</v>
      </c>
    </row>
    <row r="7" spans="1:10" x14ac:dyDescent="0.2">
      <c r="A7" t="s">
        <v>11</v>
      </c>
      <c r="B7">
        <v>59122</v>
      </c>
      <c r="C7">
        <v>27098795</v>
      </c>
      <c r="D7" s="1">
        <f>C7/B7</f>
        <v>458.35382767836001</v>
      </c>
      <c r="E7">
        <v>434224</v>
      </c>
      <c r="F7">
        <v>543.74</v>
      </c>
      <c r="G7">
        <f>2804.38-F7</f>
        <v>2260.6400000000003</v>
      </c>
      <c r="H7">
        <f t="shared" si="1"/>
        <v>2804.38</v>
      </c>
      <c r="I7" s="1">
        <f t="shared" si="2"/>
        <v>62.407409539776708</v>
      </c>
      <c r="J7" s="1">
        <f t="shared" si="3"/>
        <v>4.7433780995230206E-2</v>
      </c>
    </row>
    <row r="8" spans="1:10" x14ac:dyDescent="0.2">
      <c r="A8" s="9" t="s">
        <v>342</v>
      </c>
      <c r="B8">
        <v>1848</v>
      </c>
      <c r="C8">
        <v>1692856</v>
      </c>
      <c r="D8" s="1">
        <f>C8/B8</f>
        <v>916.04761904761904</v>
      </c>
      <c r="E8">
        <v>68566</v>
      </c>
      <c r="F8">
        <v>34.07</v>
      </c>
      <c r="G8">
        <f>102.25-F8</f>
        <v>68.180000000000007</v>
      </c>
      <c r="H8">
        <f t="shared" si="1"/>
        <v>102.25</v>
      </c>
      <c r="I8" s="1">
        <f>C8/E8</f>
        <v>24.689437913834844</v>
      </c>
      <c r="J8" s="1">
        <f t="shared" si="3"/>
        <v>5.5330086580086583E-2</v>
      </c>
    </row>
    <row r="9" spans="1:10" x14ac:dyDescent="0.2">
      <c r="A9" s="9" t="s">
        <v>343</v>
      </c>
      <c r="B9">
        <v>3696</v>
      </c>
      <c r="C9">
        <v>3393345</v>
      </c>
      <c r="D9" s="1">
        <f>C9/B9</f>
        <v>918.11282467532465</v>
      </c>
      <c r="E9">
        <v>108883</v>
      </c>
      <c r="F9">
        <v>68.13</v>
      </c>
      <c r="G9">
        <f>195.69-F9</f>
        <v>127.56</v>
      </c>
      <c r="H9">
        <f t="shared" si="1"/>
        <v>195.69</v>
      </c>
      <c r="I9" s="1">
        <f t="shared" si="2"/>
        <v>31.165057906192885</v>
      </c>
      <c r="J9" s="1">
        <f t="shared" si="3"/>
        <v>5.2946428571428568E-2</v>
      </c>
    </row>
    <row r="10" spans="1:10" x14ac:dyDescent="0.2">
      <c r="A10" s="9" t="s">
        <v>344</v>
      </c>
      <c r="B10">
        <v>7391</v>
      </c>
      <c r="C10">
        <v>6781908</v>
      </c>
      <c r="D10" s="1">
        <f>C10/B10</f>
        <v>917.59004194290355</v>
      </c>
      <c r="E10">
        <v>171476</v>
      </c>
      <c r="F10">
        <v>136.5</v>
      </c>
      <c r="G10">
        <f>379.07-F10</f>
        <v>242.57</v>
      </c>
      <c r="H10">
        <f t="shared" si="1"/>
        <v>379.07</v>
      </c>
      <c r="I10" s="1">
        <f t="shared" si="2"/>
        <v>39.550187781380487</v>
      </c>
      <c r="J10" s="1">
        <f t="shared" si="3"/>
        <v>5.1288053037478014E-2</v>
      </c>
    </row>
    <row r="11" spans="1:10" x14ac:dyDescent="0.2">
      <c r="A11" s="9" t="s">
        <v>345</v>
      </c>
      <c r="B11">
        <v>14781</v>
      </c>
      <c r="C11">
        <v>13552440</v>
      </c>
      <c r="D11" s="1">
        <f>C11/B11</f>
        <v>916.88248427034705</v>
      </c>
      <c r="E11">
        <v>271211</v>
      </c>
      <c r="F11">
        <v>271.89</v>
      </c>
      <c r="G11">
        <f>730.1-F11</f>
        <v>458.21000000000004</v>
      </c>
      <c r="H11">
        <f t="shared" si="1"/>
        <v>730.1</v>
      </c>
      <c r="I11" s="1">
        <f t="shared" si="2"/>
        <v>49.970097083082912</v>
      </c>
      <c r="J11" s="1">
        <f t="shared" si="3"/>
        <v>4.9394492930112985E-2</v>
      </c>
    </row>
    <row r="12" spans="1:10" x14ac:dyDescent="0.2">
      <c r="A12" s="9">
        <v>1</v>
      </c>
      <c r="B12">
        <v>29561</v>
      </c>
      <c r="C12">
        <v>27098795</v>
      </c>
      <c r="D12">
        <f t="shared" ref="D12" si="4">C12/B12</f>
        <v>916.70765535672001</v>
      </c>
      <c r="E12">
        <v>434224</v>
      </c>
      <c r="F12">
        <v>543.74</v>
      </c>
      <c r="G12">
        <f>1464-F12</f>
        <v>920.26</v>
      </c>
      <c r="H12">
        <f t="shared" si="1"/>
        <v>1464</v>
      </c>
      <c r="I12">
        <f t="shared" ref="I12" si="5">C12/E12</f>
        <v>62.407409539776708</v>
      </c>
      <c r="J12">
        <f t="shared" si="3"/>
        <v>4.952471161327425E-2</v>
      </c>
    </row>
    <row r="14" spans="1:10" x14ac:dyDescent="0.2">
      <c r="C14">
        <f>C9/C8</f>
        <v>2.0045089481916949</v>
      </c>
      <c r="D14">
        <f>D9/D8</f>
        <v>1.0022544740958474</v>
      </c>
      <c r="E14">
        <f>E9/E8</f>
        <v>1.5880028002216842</v>
      </c>
      <c r="F14">
        <f>F9/F8</f>
        <v>1.9997064866451422</v>
      </c>
      <c r="G14">
        <f>G9/G8</f>
        <v>1.8709298914637722</v>
      </c>
      <c r="H14">
        <f>H9/H8</f>
        <v>1.913838630806846</v>
      </c>
      <c r="J14">
        <f>AVERAGE(J8:J12)</f>
        <v>5.1696754546476084E-2</v>
      </c>
    </row>
    <row r="15" spans="1:10" x14ac:dyDescent="0.2">
      <c r="C15">
        <f>C10/C9</f>
        <v>1.9985907710533413</v>
      </c>
      <c r="D15">
        <f>D10/D9</f>
        <v>0.99943058988136235</v>
      </c>
      <c r="E15">
        <f>E10/E9</f>
        <v>1.5748647630943307</v>
      </c>
      <c r="F15">
        <f>F10/F9</f>
        <v>2.0035226772346983</v>
      </c>
      <c r="G15">
        <f>G10/G9</f>
        <v>1.9016149263091877</v>
      </c>
      <c r="H15">
        <f>H10/H9</f>
        <v>1.9370943839746537</v>
      </c>
    </row>
    <row r="16" spans="1:10" x14ac:dyDescent="0.2">
      <c r="C16">
        <f>C11/C10</f>
        <v>1.998322595942027</v>
      </c>
      <c r="D16">
        <f>D11/D10</f>
        <v>0.99922889565032946</v>
      </c>
      <c r="E16">
        <f>E11/E10</f>
        <v>1.5816265833119503</v>
      </c>
      <c r="F16">
        <f>F11/F10</f>
        <v>1.9918681318681317</v>
      </c>
      <c r="G16">
        <f>G11/G10</f>
        <v>1.8889805004740901</v>
      </c>
      <c r="H16">
        <f>H11/H10</f>
        <v>1.9260294932334399</v>
      </c>
    </row>
    <row r="17" spans="1:8" x14ac:dyDescent="0.2">
      <c r="C17">
        <f>C12/C11</f>
        <v>1.9995510033617563</v>
      </c>
      <c r="D17">
        <f>D12/D11</f>
        <v>0.99980932244139642</v>
      </c>
      <c r="E17">
        <f>E12/E11</f>
        <v>1.6010560043656046</v>
      </c>
      <c r="F17">
        <f>F12/F11</f>
        <v>1.9998528816800913</v>
      </c>
      <c r="G17">
        <f>G12/G11</f>
        <v>2.0083804369175704</v>
      </c>
      <c r="H17">
        <f>H12/H11</f>
        <v>2.0052047664703463</v>
      </c>
    </row>
    <row r="29" spans="1:8" x14ac:dyDescent="0.2">
      <c r="A29">
        <f>C3/C4</f>
        <v>1.0148926421702669</v>
      </c>
      <c r="C29">
        <f>J4/J3</f>
        <v>1.0674488055552811</v>
      </c>
    </row>
    <row r="30" spans="1:8" x14ac:dyDescent="0.2">
      <c r="C30">
        <f>E4/E3</f>
        <v>1.144868888465151</v>
      </c>
    </row>
    <row r="33" spans="3:4" x14ac:dyDescent="0.2">
      <c r="C33">
        <f>113/36</f>
        <v>3.1388888888888888</v>
      </c>
    </row>
    <row r="34" spans="3:4" x14ac:dyDescent="0.2">
      <c r="C34">
        <f>61/21</f>
        <v>2.9047619047619047</v>
      </c>
    </row>
    <row r="37" spans="3:4" x14ac:dyDescent="0.2">
      <c r="D37">
        <f>G3/G4</f>
        <v>0.90446209597715899</v>
      </c>
    </row>
    <row r="39" spans="3:4" x14ac:dyDescent="0.2">
      <c r="C39">
        <f>162/1100</f>
        <v>0.14727272727272728</v>
      </c>
    </row>
    <row r="40" spans="3:4" x14ac:dyDescent="0.2">
      <c r="C40">
        <f>1100/162</f>
        <v>6.7901234567901234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activeCell="L22" sqref="L22"/>
    </sheetView>
  </sheetViews>
  <sheetFormatPr baseColWidth="10" defaultRowHeight="16" x14ac:dyDescent="0.2"/>
  <cols>
    <col min="17" max="17" width="12" bestFit="1" customWidth="1"/>
  </cols>
  <sheetData>
    <row r="1" spans="1:19" x14ac:dyDescent="0.2">
      <c r="A1" t="s">
        <v>12</v>
      </c>
      <c r="B1" t="s">
        <v>13</v>
      </c>
      <c r="C1" t="s">
        <v>12</v>
      </c>
      <c r="D1">
        <v>1131</v>
      </c>
      <c r="E1" t="s">
        <v>12</v>
      </c>
      <c r="F1" t="s">
        <v>14</v>
      </c>
      <c r="G1" t="s">
        <v>15</v>
      </c>
      <c r="H1" t="s">
        <v>16</v>
      </c>
      <c r="I1" t="s">
        <v>12</v>
      </c>
      <c r="J1" s="2">
        <v>2822</v>
      </c>
      <c r="K1" t="s">
        <v>17</v>
      </c>
      <c r="L1" t="s">
        <v>12</v>
      </c>
      <c r="M1" t="s">
        <v>18</v>
      </c>
      <c r="N1" t="s">
        <v>12</v>
      </c>
      <c r="O1" t="s">
        <v>19</v>
      </c>
      <c r="P1" s="6">
        <v>2.7799999999999998E-2</v>
      </c>
      <c r="R1" s="7">
        <f>P1-Q3</f>
        <v>-3.4666666666666665E-3</v>
      </c>
    </row>
    <row r="2" spans="1:19" x14ac:dyDescent="0.2">
      <c r="A2" t="s">
        <v>12</v>
      </c>
      <c r="B2" t="s">
        <v>20</v>
      </c>
      <c r="C2" t="s">
        <v>12</v>
      </c>
      <c r="D2">
        <v>221</v>
      </c>
      <c r="E2" t="s">
        <v>12</v>
      </c>
      <c r="F2" t="s">
        <v>21</v>
      </c>
      <c r="G2" t="s">
        <v>22</v>
      </c>
      <c r="H2" t="s">
        <v>23</v>
      </c>
      <c r="I2" t="s">
        <v>12</v>
      </c>
      <c r="J2" s="2">
        <v>2638</v>
      </c>
      <c r="K2" t="s">
        <v>24</v>
      </c>
      <c r="L2" t="s">
        <v>12</v>
      </c>
      <c r="M2" t="s">
        <v>25</v>
      </c>
      <c r="N2" t="s">
        <v>12</v>
      </c>
      <c r="O2" t="s">
        <v>26</v>
      </c>
      <c r="P2" s="7">
        <v>3.5700000000000003E-2</v>
      </c>
      <c r="Q2" s="5"/>
      <c r="R2" s="7">
        <f>P2-Q3</f>
        <v>4.4333333333333377E-3</v>
      </c>
    </row>
    <row r="3" spans="1:19" x14ac:dyDescent="0.2">
      <c r="A3" t="s">
        <v>12</v>
      </c>
      <c r="B3" t="s">
        <v>27</v>
      </c>
      <c r="C3" t="s">
        <v>12</v>
      </c>
      <c r="D3">
        <v>104</v>
      </c>
      <c r="E3" t="s">
        <v>12</v>
      </c>
      <c r="F3" s="3">
        <v>0</v>
      </c>
      <c r="G3">
        <v>0.17847222222222223</v>
      </c>
      <c r="H3" t="s">
        <v>28</v>
      </c>
      <c r="I3" t="s">
        <v>12</v>
      </c>
      <c r="J3" s="2">
        <v>3702</v>
      </c>
      <c r="K3" t="s">
        <v>29</v>
      </c>
      <c r="L3" t="s">
        <v>12</v>
      </c>
      <c r="M3" t="s">
        <v>30</v>
      </c>
      <c r="N3" t="s">
        <v>12</v>
      </c>
      <c r="O3" t="s">
        <v>31</v>
      </c>
      <c r="P3" s="7">
        <v>3.0300000000000001E-2</v>
      </c>
      <c r="Q3" s="7">
        <f>AVERAGE(P1:P3)</f>
        <v>3.1266666666666665E-2</v>
      </c>
      <c r="R3" s="7">
        <f>P3-Q3</f>
        <v>-9.6666666666666429E-4</v>
      </c>
      <c r="S3" s="4"/>
    </row>
    <row r="4" spans="1:19" x14ac:dyDescent="0.2">
      <c r="A4" t="s">
        <v>12</v>
      </c>
      <c r="B4" t="s">
        <v>32</v>
      </c>
      <c r="C4" t="s">
        <v>12</v>
      </c>
      <c r="D4">
        <v>1281</v>
      </c>
      <c r="E4" t="s">
        <v>12</v>
      </c>
      <c r="F4" t="s">
        <v>14</v>
      </c>
      <c r="G4" t="s">
        <v>33</v>
      </c>
      <c r="H4" t="s">
        <v>34</v>
      </c>
      <c r="I4" t="s">
        <v>12</v>
      </c>
      <c r="J4" s="2">
        <v>3625</v>
      </c>
      <c r="K4" t="s">
        <v>35</v>
      </c>
      <c r="L4" t="s">
        <v>12</v>
      </c>
      <c r="M4" t="s">
        <v>36</v>
      </c>
      <c r="N4" t="s">
        <v>12</v>
      </c>
      <c r="O4" t="s">
        <v>37</v>
      </c>
      <c r="P4" s="7">
        <v>1.7680000000000001E-2</v>
      </c>
      <c r="R4" s="7">
        <f>P4-Q6</f>
        <v>-8.8966666666666638E-3</v>
      </c>
    </row>
    <row r="5" spans="1:19" x14ac:dyDescent="0.2">
      <c r="A5" t="s">
        <v>12</v>
      </c>
      <c r="B5" t="s">
        <v>38</v>
      </c>
      <c r="C5" t="s">
        <v>12</v>
      </c>
      <c r="D5">
        <v>56</v>
      </c>
      <c r="E5" t="s">
        <v>12</v>
      </c>
      <c r="F5" s="3">
        <v>0</v>
      </c>
      <c r="G5" s="3">
        <v>1.0416666666666666E-2</v>
      </c>
      <c r="H5" t="s">
        <v>39</v>
      </c>
      <c r="I5" t="s">
        <v>12</v>
      </c>
      <c r="J5" s="2">
        <v>3286</v>
      </c>
      <c r="K5" t="s">
        <v>40</v>
      </c>
      <c r="L5" t="s">
        <v>12</v>
      </c>
      <c r="M5" t="s">
        <v>41</v>
      </c>
      <c r="N5" t="s">
        <v>12</v>
      </c>
      <c r="O5" t="s">
        <v>42</v>
      </c>
      <c r="P5" s="7">
        <v>1.155E-2</v>
      </c>
      <c r="R5" s="7">
        <f>P5-Q6</f>
        <v>-1.5026666666666666E-2</v>
      </c>
    </row>
    <row r="6" spans="1:19" x14ac:dyDescent="0.2">
      <c r="A6" t="s">
        <v>12</v>
      </c>
      <c r="B6" t="s">
        <v>43</v>
      </c>
      <c r="C6" t="s">
        <v>12</v>
      </c>
      <c r="D6">
        <v>29</v>
      </c>
      <c r="E6" t="s">
        <v>12</v>
      </c>
      <c r="F6" s="3">
        <v>0</v>
      </c>
      <c r="G6" t="s">
        <v>44</v>
      </c>
      <c r="H6" t="s">
        <v>45</v>
      </c>
      <c r="I6" t="s">
        <v>12</v>
      </c>
      <c r="J6" s="2">
        <v>1448</v>
      </c>
      <c r="K6" t="s">
        <v>46</v>
      </c>
      <c r="L6" t="s">
        <v>12</v>
      </c>
      <c r="M6" t="s">
        <v>47</v>
      </c>
      <c r="N6" t="s">
        <v>12</v>
      </c>
      <c r="O6" t="s">
        <v>48</v>
      </c>
      <c r="P6" s="7">
        <v>5.0500000000000003E-2</v>
      </c>
      <c r="Q6" s="7">
        <f>AVERAGE(P4:P6)</f>
        <v>2.6576666666666665E-2</v>
      </c>
      <c r="R6" s="7">
        <f>P6-Q6</f>
        <v>2.3923333333333338E-2</v>
      </c>
    </row>
    <row r="7" spans="1:19" x14ac:dyDescent="0.2">
      <c r="A7" t="s">
        <v>12</v>
      </c>
      <c r="B7" t="s">
        <v>49</v>
      </c>
      <c r="C7" t="s">
        <v>12</v>
      </c>
      <c r="D7">
        <v>300</v>
      </c>
      <c r="E7" t="s">
        <v>12</v>
      </c>
      <c r="F7" t="s">
        <v>21</v>
      </c>
      <c r="G7" t="s">
        <v>50</v>
      </c>
      <c r="H7" t="s">
        <v>51</v>
      </c>
      <c r="I7" t="s">
        <v>12</v>
      </c>
      <c r="J7" s="3">
        <v>0.15833333333333333</v>
      </c>
      <c r="K7" t="s">
        <v>52</v>
      </c>
      <c r="L7" t="s">
        <v>12</v>
      </c>
      <c r="M7" t="s">
        <v>53</v>
      </c>
      <c r="N7" t="s">
        <v>12</v>
      </c>
      <c r="O7" t="s">
        <v>54</v>
      </c>
      <c r="P7" s="7">
        <v>6.3130000000000006E-2</v>
      </c>
      <c r="R7" s="7">
        <f>P7-Q9</f>
        <v>-6.8133333333333379E-3</v>
      </c>
    </row>
    <row r="8" spans="1:19" x14ac:dyDescent="0.2">
      <c r="A8" t="s">
        <v>12</v>
      </c>
      <c r="B8" t="s">
        <v>55</v>
      </c>
      <c r="C8" t="s">
        <v>12</v>
      </c>
      <c r="D8">
        <v>17</v>
      </c>
      <c r="E8" t="s">
        <v>12</v>
      </c>
      <c r="F8" s="3">
        <v>0</v>
      </c>
      <c r="G8" t="s">
        <v>56</v>
      </c>
      <c r="H8" t="s">
        <v>57</v>
      </c>
      <c r="I8" t="s">
        <v>12</v>
      </c>
      <c r="J8" s="2">
        <v>5235</v>
      </c>
      <c r="K8" t="s">
        <v>58</v>
      </c>
      <c r="L8" t="s">
        <v>12</v>
      </c>
      <c r="M8" t="s">
        <v>59</v>
      </c>
      <c r="N8" t="s">
        <v>12</v>
      </c>
      <c r="O8" t="s">
        <v>60</v>
      </c>
      <c r="P8" s="7">
        <v>6.5500000000000003E-2</v>
      </c>
      <c r="R8" s="7">
        <f>P8-Q9</f>
        <v>-4.4433333333333408E-3</v>
      </c>
    </row>
    <row r="9" spans="1:19" x14ac:dyDescent="0.2">
      <c r="A9" t="s">
        <v>12</v>
      </c>
      <c r="B9" t="s">
        <v>61</v>
      </c>
      <c r="C9" t="s">
        <v>12</v>
      </c>
      <c r="D9">
        <v>63</v>
      </c>
      <c r="E9" t="s">
        <v>12</v>
      </c>
      <c r="F9" s="3">
        <v>0</v>
      </c>
      <c r="G9">
        <v>0.11180555555555555</v>
      </c>
      <c r="H9" t="s">
        <v>62</v>
      </c>
      <c r="I9" t="s">
        <v>12</v>
      </c>
      <c r="J9" s="2">
        <v>3397</v>
      </c>
      <c r="K9" t="s">
        <v>63</v>
      </c>
      <c r="L9" t="s">
        <v>12</v>
      </c>
      <c r="M9" t="s">
        <v>64</v>
      </c>
      <c r="N9" t="s">
        <v>12</v>
      </c>
      <c r="O9" t="s">
        <v>65</v>
      </c>
      <c r="P9" s="7">
        <v>8.1199999999999994E-2</v>
      </c>
      <c r="Q9" s="7">
        <f>AVERAGE(P7:P9)</f>
        <v>6.9943333333333343E-2</v>
      </c>
      <c r="R9" s="7">
        <f>P9-Q9</f>
        <v>1.1256666666666651E-2</v>
      </c>
    </row>
    <row r="10" spans="1:19" x14ac:dyDescent="0.2">
      <c r="A10" t="s">
        <v>12</v>
      </c>
      <c r="B10" t="s">
        <v>66</v>
      </c>
      <c r="C10" t="s">
        <v>12</v>
      </c>
      <c r="D10">
        <v>1681</v>
      </c>
      <c r="E10" t="s">
        <v>12</v>
      </c>
      <c r="F10" t="s">
        <v>67</v>
      </c>
      <c r="G10" t="s">
        <v>68</v>
      </c>
      <c r="H10" t="s">
        <v>69</v>
      </c>
      <c r="I10" t="s">
        <v>12</v>
      </c>
      <c r="J10" s="2">
        <v>3448</v>
      </c>
      <c r="K10" t="s">
        <v>70</v>
      </c>
      <c r="L10" t="s">
        <v>12</v>
      </c>
      <c r="M10" t="s">
        <v>71</v>
      </c>
      <c r="N10" t="s">
        <v>12</v>
      </c>
      <c r="O10" t="s">
        <v>72</v>
      </c>
      <c r="P10" s="7">
        <v>4.3099999999999999E-2</v>
      </c>
      <c r="R10" s="7">
        <f>P10-Q12</f>
        <v>2.4999999999999998E-2</v>
      </c>
    </row>
    <row r="11" spans="1:19" x14ac:dyDescent="0.2">
      <c r="A11" t="s">
        <v>12</v>
      </c>
      <c r="B11" t="s">
        <v>73</v>
      </c>
      <c r="C11" t="s">
        <v>12</v>
      </c>
      <c r="D11">
        <v>139</v>
      </c>
      <c r="E11" t="s">
        <v>12</v>
      </c>
      <c r="F11" t="s">
        <v>21</v>
      </c>
      <c r="G11" t="s">
        <v>74</v>
      </c>
      <c r="H11" t="s">
        <v>75</v>
      </c>
      <c r="I11" t="s">
        <v>12</v>
      </c>
      <c r="J11" s="2">
        <v>2338</v>
      </c>
      <c r="K11" t="s">
        <v>76</v>
      </c>
      <c r="L11" t="s">
        <v>12</v>
      </c>
      <c r="M11" t="s">
        <v>77</v>
      </c>
      <c r="N11" t="s">
        <v>12</v>
      </c>
      <c r="O11" t="s">
        <v>78</v>
      </c>
      <c r="P11" s="7">
        <v>-1.5350000000000001E-2</v>
      </c>
      <c r="R11" s="7">
        <f>P11-Q12</f>
        <v>-3.3450000000000001E-2</v>
      </c>
    </row>
    <row r="12" spans="1:19" x14ac:dyDescent="0.2">
      <c r="A12" t="s">
        <v>12</v>
      </c>
      <c r="B12" t="s">
        <v>79</v>
      </c>
      <c r="C12" t="s">
        <v>12</v>
      </c>
      <c r="D12">
        <v>563</v>
      </c>
      <c r="E12" t="s">
        <v>12</v>
      </c>
      <c r="F12" t="s">
        <v>80</v>
      </c>
      <c r="G12" t="s">
        <v>81</v>
      </c>
      <c r="H12" t="s">
        <v>82</v>
      </c>
      <c r="I12" t="s">
        <v>12</v>
      </c>
      <c r="J12" s="2">
        <v>3067</v>
      </c>
      <c r="K12" t="s">
        <v>83</v>
      </c>
      <c r="L12" t="s">
        <v>12</v>
      </c>
      <c r="M12" t="s">
        <v>84</v>
      </c>
      <c r="N12" t="s">
        <v>12</v>
      </c>
      <c r="O12" t="s">
        <v>85</v>
      </c>
      <c r="P12" s="7">
        <v>2.6550000000000001E-2</v>
      </c>
      <c r="Q12" s="7">
        <f>AVERAGE(P10:P12)</f>
        <v>1.8100000000000002E-2</v>
      </c>
      <c r="R12" s="7">
        <f>P12-Q12</f>
        <v>8.4499999999999992E-3</v>
      </c>
      <c r="S12" s="7">
        <f>AVERAGE(P1:P12)</f>
        <v>3.6471666666666673E-2</v>
      </c>
    </row>
    <row r="13" spans="1:19" x14ac:dyDescent="0.2">
      <c r="A13" t="s">
        <v>12</v>
      </c>
      <c r="B13" t="s">
        <v>86</v>
      </c>
      <c r="C13" t="s">
        <v>12</v>
      </c>
      <c r="D13">
        <v>307</v>
      </c>
      <c r="E13" t="s">
        <v>12</v>
      </c>
      <c r="F13" t="s">
        <v>21</v>
      </c>
      <c r="G13" t="s">
        <v>87</v>
      </c>
      <c r="H13" t="s">
        <v>88</v>
      </c>
      <c r="I13" t="s">
        <v>12</v>
      </c>
      <c r="J13" s="2">
        <v>3537</v>
      </c>
      <c r="K13" t="s">
        <v>89</v>
      </c>
      <c r="L13" t="s">
        <v>12</v>
      </c>
      <c r="M13" t="s">
        <v>90</v>
      </c>
      <c r="N13" t="s">
        <v>12</v>
      </c>
      <c r="O13" t="s">
        <v>91</v>
      </c>
      <c r="P13" s="7">
        <v>2.8080000000000001E-2</v>
      </c>
      <c r="R13" s="7">
        <f>P13-Q15</f>
        <v>6.2499999999999986E-3</v>
      </c>
    </row>
    <row r="14" spans="1:19" x14ac:dyDescent="0.2">
      <c r="A14" t="s">
        <v>12</v>
      </c>
      <c r="B14" t="s">
        <v>92</v>
      </c>
      <c r="C14" t="s">
        <v>12</v>
      </c>
      <c r="D14">
        <v>173</v>
      </c>
      <c r="E14" t="s">
        <v>12</v>
      </c>
      <c r="F14" t="s">
        <v>21</v>
      </c>
      <c r="G14" t="s">
        <v>93</v>
      </c>
      <c r="H14" t="s">
        <v>94</v>
      </c>
      <c r="I14" t="s">
        <v>12</v>
      </c>
      <c r="J14" s="2">
        <v>3653</v>
      </c>
      <c r="K14" t="s">
        <v>95</v>
      </c>
      <c r="L14" t="s">
        <v>12</v>
      </c>
      <c r="M14" t="s">
        <v>96</v>
      </c>
      <c r="N14" t="s">
        <v>12</v>
      </c>
      <c r="O14" t="s">
        <v>97</v>
      </c>
      <c r="P14" s="7">
        <v>2.5600000000000001E-2</v>
      </c>
      <c r="R14" s="7">
        <f>P14-Q15</f>
        <v>3.769999999999999E-3</v>
      </c>
    </row>
    <row r="15" spans="1:19" x14ac:dyDescent="0.2">
      <c r="A15" t="s">
        <v>12</v>
      </c>
      <c r="B15" t="s">
        <v>98</v>
      </c>
      <c r="C15" t="s">
        <v>12</v>
      </c>
      <c r="D15">
        <v>136</v>
      </c>
      <c r="E15" t="s">
        <v>12</v>
      </c>
      <c r="F15" t="s">
        <v>21</v>
      </c>
      <c r="G15" t="s">
        <v>99</v>
      </c>
      <c r="H15" t="s">
        <v>100</v>
      </c>
      <c r="I15" t="s">
        <v>12</v>
      </c>
      <c r="J15" s="2">
        <v>3603</v>
      </c>
      <c r="K15" t="s">
        <v>101</v>
      </c>
      <c r="L15" t="s">
        <v>12</v>
      </c>
      <c r="M15" t="s">
        <v>102</v>
      </c>
      <c r="N15" t="s">
        <v>12</v>
      </c>
      <c r="O15" t="s">
        <v>103</v>
      </c>
      <c r="P15" s="7">
        <v>1.1809999999999999E-2</v>
      </c>
      <c r="Q15" s="7">
        <f>AVERAGE(P13:P15)</f>
        <v>2.1830000000000002E-2</v>
      </c>
      <c r="R15" s="7">
        <f>P15-Q15</f>
        <v>-1.0020000000000003E-2</v>
      </c>
    </row>
    <row r="16" spans="1:19" x14ac:dyDescent="0.2">
      <c r="A16" t="s">
        <v>12</v>
      </c>
      <c r="B16" t="s">
        <v>104</v>
      </c>
      <c r="C16" t="s">
        <v>12</v>
      </c>
      <c r="D16">
        <v>1316</v>
      </c>
      <c r="E16" t="s">
        <v>12</v>
      </c>
      <c r="F16" t="s">
        <v>105</v>
      </c>
      <c r="G16" t="s">
        <v>106</v>
      </c>
      <c r="H16" t="s">
        <v>107</v>
      </c>
      <c r="I16" t="s">
        <v>12</v>
      </c>
      <c r="J16" s="2">
        <v>3574</v>
      </c>
      <c r="K16" t="s">
        <v>108</v>
      </c>
      <c r="L16" t="s">
        <v>12</v>
      </c>
      <c r="M16" t="s">
        <v>109</v>
      </c>
      <c r="N16" t="s">
        <v>12</v>
      </c>
      <c r="O16" t="s">
        <v>110</v>
      </c>
      <c r="P16" s="7">
        <v>3.4479999999999997E-2</v>
      </c>
      <c r="R16" s="7">
        <f>P16-Q18</f>
        <v>1.2686666666666666E-2</v>
      </c>
    </row>
    <row r="17" spans="1:19" x14ac:dyDescent="0.2">
      <c r="A17" t="s">
        <v>12</v>
      </c>
      <c r="B17" t="s">
        <v>111</v>
      </c>
      <c r="C17" t="s">
        <v>12</v>
      </c>
      <c r="D17">
        <v>83</v>
      </c>
      <c r="E17" t="s">
        <v>12</v>
      </c>
      <c r="F17" s="3">
        <v>0</v>
      </c>
      <c r="G17">
        <v>0.16250000000000001</v>
      </c>
      <c r="H17" t="s">
        <v>112</v>
      </c>
      <c r="I17" t="s">
        <v>12</v>
      </c>
      <c r="J17" s="2">
        <v>3735</v>
      </c>
      <c r="K17" t="s">
        <v>113</v>
      </c>
      <c r="L17" t="s">
        <v>12</v>
      </c>
      <c r="M17" t="s">
        <v>114</v>
      </c>
      <c r="N17" t="s">
        <v>12</v>
      </c>
      <c r="O17" t="s">
        <v>115</v>
      </c>
      <c r="P17" s="7">
        <v>-1.221E-2</v>
      </c>
      <c r="R17" s="7">
        <f>P17-Q18</f>
        <v>-3.400333333333333E-2</v>
      </c>
    </row>
    <row r="18" spans="1:19" x14ac:dyDescent="0.2">
      <c r="A18" t="s">
        <v>12</v>
      </c>
      <c r="B18" t="s">
        <v>116</v>
      </c>
      <c r="C18" t="s">
        <v>12</v>
      </c>
      <c r="D18">
        <v>194</v>
      </c>
      <c r="E18" t="s">
        <v>12</v>
      </c>
      <c r="F18" t="s">
        <v>21</v>
      </c>
      <c r="G18" t="s">
        <v>117</v>
      </c>
      <c r="H18" t="s">
        <v>118</v>
      </c>
      <c r="I18" t="s">
        <v>12</v>
      </c>
      <c r="J18" s="2">
        <v>3438</v>
      </c>
      <c r="K18" t="s">
        <v>119</v>
      </c>
      <c r="L18" t="s">
        <v>12</v>
      </c>
      <c r="M18" t="s">
        <v>120</v>
      </c>
      <c r="N18" t="s">
        <v>12</v>
      </c>
      <c r="O18" t="s">
        <v>121</v>
      </c>
      <c r="P18" s="7">
        <v>4.3110000000000002E-2</v>
      </c>
      <c r="Q18" s="7">
        <f>AVERAGE(P16:P18)</f>
        <v>2.1793333333333331E-2</v>
      </c>
      <c r="R18" s="7">
        <f>P18-Q18</f>
        <v>2.1316666666666671E-2</v>
      </c>
    </row>
    <row r="19" spans="1:19" x14ac:dyDescent="0.2">
      <c r="A19" t="s">
        <v>12</v>
      </c>
      <c r="B19" t="s">
        <v>122</v>
      </c>
      <c r="C19" t="s">
        <v>12</v>
      </c>
      <c r="D19">
        <v>1180</v>
      </c>
      <c r="E19" t="s">
        <v>12</v>
      </c>
      <c r="F19" t="s">
        <v>14</v>
      </c>
      <c r="G19" t="s">
        <v>123</v>
      </c>
      <c r="H19" t="s">
        <v>124</v>
      </c>
      <c r="I19" t="s">
        <v>12</v>
      </c>
      <c r="J19" s="2">
        <v>4619</v>
      </c>
      <c r="K19" t="s">
        <v>125</v>
      </c>
      <c r="L19" t="s">
        <v>12</v>
      </c>
      <c r="M19" t="s">
        <v>126</v>
      </c>
      <c r="N19" t="s">
        <v>12</v>
      </c>
      <c r="O19" t="s">
        <v>127</v>
      </c>
      <c r="P19" s="7">
        <v>4.4979999999999999E-2</v>
      </c>
      <c r="R19" s="7">
        <f>P19-Q21</f>
        <v>1.7659999999999999E-2</v>
      </c>
    </row>
    <row r="20" spans="1:19" x14ac:dyDescent="0.2">
      <c r="A20" t="s">
        <v>12</v>
      </c>
      <c r="B20" t="s">
        <v>128</v>
      </c>
      <c r="C20" t="s">
        <v>12</v>
      </c>
      <c r="D20">
        <v>79</v>
      </c>
      <c r="E20" t="s">
        <v>12</v>
      </c>
      <c r="F20" s="3">
        <v>0</v>
      </c>
      <c r="G20">
        <v>0.19097222222222221</v>
      </c>
      <c r="H20" t="s">
        <v>129</v>
      </c>
      <c r="I20" t="s">
        <v>12</v>
      </c>
      <c r="J20" s="2">
        <v>5354</v>
      </c>
      <c r="K20" t="s">
        <v>130</v>
      </c>
      <c r="L20" t="s">
        <v>12</v>
      </c>
      <c r="M20" t="s">
        <v>131</v>
      </c>
      <c r="N20" t="s">
        <v>12</v>
      </c>
      <c r="O20" t="s">
        <v>132</v>
      </c>
      <c r="P20" s="7">
        <v>3.6979999999999999E-2</v>
      </c>
      <c r="R20" s="7">
        <f>P20-Q21</f>
        <v>9.6599999999999984E-3</v>
      </c>
    </row>
    <row r="21" spans="1:19" x14ac:dyDescent="0.2">
      <c r="A21" t="s">
        <v>12</v>
      </c>
      <c r="B21" t="s">
        <v>133</v>
      </c>
      <c r="C21" t="s">
        <v>12</v>
      </c>
      <c r="D21">
        <v>4</v>
      </c>
      <c r="E21" t="s">
        <v>12</v>
      </c>
      <c r="F21" s="3">
        <v>0</v>
      </c>
      <c r="G21" t="s">
        <v>134</v>
      </c>
      <c r="H21" t="s">
        <v>135</v>
      </c>
      <c r="I21" t="s">
        <v>12</v>
      </c>
      <c r="J21" t="s">
        <v>136</v>
      </c>
      <c r="K21" t="s">
        <v>137</v>
      </c>
      <c r="L21" t="s">
        <v>12</v>
      </c>
      <c r="M21" t="s">
        <v>138</v>
      </c>
      <c r="N21" t="s">
        <v>12</v>
      </c>
      <c r="O21">
        <v>0</v>
      </c>
      <c r="P21" s="7">
        <v>0</v>
      </c>
      <c r="Q21" s="7">
        <f>AVERAGE(P19:P21)</f>
        <v>2.7320000000000001E-2</v>
      </c>
      <c r="R21" s="7">
        <f>P21-Q21</f>
        <v>-2.7320000000000001E-2</v>
      </c>
    </row>
    <row r="22" spans="1:19" x14ac:dyDescent="0.2">
      <c r="A22" t="s">
        <v>12</v>
      </c>
      <c r="B22" t="s">
        <v>139</v>
      </c>
      <c r="C22" t="s">
        <v>12</v>
      </c>
      <c r="D22">
        <v>1187</v>
      </c>
      <c r="E22" t="s">
        <v>12</v>
      </c>
      <c r="F22" t="s">
        <v>14</v>
      </c>
      <c r="G22" t="s">
        <v>140</v>
      </c>
      <c r="H22" t="s">
        <v>141</v>
      </c>
      <c r="I22" t="s">
        <v>12</v>
      </c>
      <c r="J22" t="s">
        <v>142</v>
      </c>
      <c r="K22" t="s">
        <v>143</v>
      </c>
      <c r="L22" t="s">
        <v>12</v>
      </c>
      <c r="M22" t="s">
        <v>144</v>
      </c>
      <c r="N22" t="s">
        <v>12</v>
      </c>
      <c r="O22" t="s">
        <v>145</v>
      </c>
      <c r="P22" s="7">
        <v>2.3779999999999999E-2</v>
      </c>
      <c r="R22" s="7">
        <f>P22-Q24</f>
        <v>-1.8207333333333329E-2</v>
      </c>
    </row>
    <row r="23" spans="1:19" x14ac:dyDescent="0.2">
      <c r="B23" t="s">
        <v>334</v>
      </c>
      <c r="D23">
        <v>75</v>
      </c>
      <c r="F23">
        <v>0</v>
      </c>
      <c r="G23" t="s">
        <v>335</v>
      </c>
      <c r="H23" t="s">
        <v>336</v>
      </c>
      <c r="I23" t="s">
        <v>12</v>
      </c>
      <c r="J23" s="2">
        <v>0.18333333333333335</v>
      </c>
      <c r="O23" t="s">
        <v>337</v>
      </c>
      <c r="P23" s="7">
        <v>9.5490000000000005E-2</v>
      </c>
      <c r="R23" s="7">
        <f>P23-Q24</f>
        <v>5.3502666666666678E-2</v>
      </c>
    </row>
    <row r="24" spans="1:19" x14ac:dyDescent="0.2">
      <c r="A24" t="s">
        <v>12</v>
      </c>
      <c r="B24" t="s">
        <v>146</v>
      </c>
      <c r="C24" t="s">
        <v>12</v>
      </c>
      <c r="D24">
        <v>229</v>
      </c>
      <c r="E24" t="s">
        <v>12</v>
      </c>
      <c r="F24" t="s">
        <v>21</v>
      </c>
      <c r="G24" t="s">
        <v>147</v>
      </c>
      <c r="H24" t="s">
        <v>148</v>
      </c>
      <c r="I24" t="s">
        <v>12</v>
      </c>
      <c r="J24" s="2">
        <v>3328</v>
      </c>
      <c r="K24" t="s">
        <v>149</v>
      </c>
      <c r="L24" t="s">
        <v>12</v>
      </c>
      <c r="M24" t="s">
        <v>150</v>
      </c>
      <c r="N24" t="s">
        <v>12</v>
      </c>
      <c r="O24" t="s">
        <v>151</v>
      </c>
      <c r="P24" s="7">
        <v>6.692E-3</v>
      </c>
      <c r="Q24" s="7">
        <f>AVERAGE(P22:P24)</f>
        <v>4.1987333333333328E-2</v>
      </c>
      <c r="R24" s="7">
        <f>P24-Q24</f>
        <v>-3.5295333333333331E-2</v>
      </c>
    </row>
    <row r="25" spans="1:19" x14ac:dyDescent="0.2">
      <c r="A25" t="s">
        <v>12</v>
      </c>
      <c r="B25" t="s">
        <v>152</v>
      </c>
      <c r="C25" t="s">
        <v>12</v>
      </c>
      <c r="D25">
        <v>878</v>
      </c>
      <c r="E25" t="s">
        <v>12</v>
      </c>
      <c r="F25" t="s">
        <v>153</v>
      </c>
      <c r="G25" t="s">
        <v>154</v>
      </c>
      <c r="H25" t="s">
        <v>155</v>
      </c>
      <c r="I25" t="s">
        <v>12</v>
      </c>
      <c r="J25" s="2">
        <v>3541</v>
      </c>
      <c r="K25" t="s">
        <v>156</v>
      </c>
      <c r="L25" t="s">
        <v>12</v>
      </c>
      <c r="M25" t="s">
        <v>157</v>
      </c>
      <c r="N25" t="s">
        <v>12</v>
      </c>
      <c r="O25" t="s">
        <v>158</v>
      </c>
      <c r="P25" s="7">
        <v>3.1280000000000002E-2</v>
      </c>
      <c r="R25" s="7">
        <f>P25-Q27</f>
        <v>1.4975696666666666E-2</v>
      </c>
    </row>
    <row r="26" spans="1:19" x14ac:dyDescent="0.2">
      <c r="A26" t="s">
        <v>12</v>
      </c>
      <c r="B26" t="s">
        <v>159</v>
      </c>
      <c r="C26" t="s">
        <v>12</v>
      </c>
      <c r="D26">
        <v>166</v>
      </c>
      <c r="E26" t="s">
        <v>12</v>
      </c>
      <c r="F26" t="s">
        <v>21</v>
      </c>
      <c r="G26" t="s">
        <v>160</v>
      </c>
      <c r="H26" t="s">
        <v>161</v>
      </c>
      <c r="I26" t="s">
        <v>12</v>
      </c>
      <c r="J26" s="2">
        <v>2759</v>
      </c>
      <c r="K26" t="s">
        <v>162</v>
      </c>
      <c r="L26" t="s">
        <v>12</v>
      </c>
      <c r="M26" t="s">
        <v>163</v>
      </c>
      <c r="N26" t="s">
        <v>12</v>
      </c>
      <c r="O26" t="s">
        <v>164</v>
      </c>
      <c r="P26" s="7">
        <v>-8.4370899999999995E-3</v>
      </c>
      <c r="R26" s="7">
        <f>P26-Q27</f>
        <v>-2.4741393333333334E-2</v>
      </c>
    </row>
    <row r="27" spans="1:19" x14ac:dyDescent="0.2">
      <c r="A27" t="s">
        <v>12</v>
      </c>
      <c r="B27" t="s">
        <v>165</v>
      </c>
      <c r="C27" t="s">
        <v>12</v>
      </c>
      <c r="D27">
        <v>83</v>
      </c>
      <c r="E27" t="s">
        <v>12</v>
      </c>
      <c r="F27" s="3">
        <v>0</v>
      </c>
      <c r="G27">
        <v>0.16527777777777777</v>
      </c>
      <c r="H27" t="s">
        <v>166</v>
      </c>
      <c r="I27" t="s">
        <v>12</v>
      </c>
      <c r="J27" s="2">
        <v>2651</v>
      </c>
      <c r="K27" t="s">
        <v>167</v>
      </c>
      <c r="L27" t="s">
        <v>12</v>
      </c>
      <c r="M27" t="s">
        <v>168</v>
      </c>
      <c r="N27" t="s">
        <v>12</v>
      </c>
      <c r="O27" t="s">
        <v>169</v>
      </c>
      <c r="P27" s="7">
        <v>2.6069999999999999E-2</v>
      </c>
      <c r="Q27" s="7">
        <f>AVERAGE(P25:P27)</f>
        <v>1.6304303333333336E-2</v>
      </c>
      <c r="R27" s="7">
        <f>P27-Q27</f>
        <v>9.7656966666666636E-3</v>
      </c>
      <c r="S27" s="7">
        <f>AVERAGE(P13:P27)</f>
        <v>2.5846993999999998E-2</v>
      </c>
    </row>
    <row r="29" spans="1:19" x14ac:dyDescent="0.2">
      <c r="Q29">
        <f>_xlfn.STDEV.S(P1:P27)</f>
        <v>2.6331165748064361E-2</v>
      </c>
    </row>
    <row r="30" spans="1:19" x14ac:dyDescent="0.2">
      <c r="A30" t="s">
        <v>12</v>
      </c>
      <c r="B30" t="s">
        <v>170</v>
      </c>
      <c r="C30" t="s">
        <v>12</v>
      </c>
      <c r="D30" t="s">
        <v>171</v>
      </c>
      <c r="E30" t="s">
        <v>12</v>
      </c>
      <c r="F30" t="s">
        <v>172</v>
      </c>
      <c r="G30" t="s">
        <v>173</v>
      </c>
      <c r="H30" t="s">
        <v>12</v>
      </c>
      <c r="I30" t="s">
        <v>174</v>
      </c>
      <c r="J30" t="s">
        <v>175</v>
      </c>
      <c r="K30" t="s">
        <v>12</v>
      </c>
      <c r="L30" t="s">
        <v>176</v>
      </c>
      <c r="M30" t="s">
        <v>12</v>
      </c>
      <c r="N30" t="s">
        <v>177</v>
      </c>
      <c r="O30" t="s">
        <v>12</v>
      </c>
    </row>
    <row r="31" spans="1:19" x14ac:dyDescent="0.2">
      <c r="A31" t="s">
        <v>12</v>
      </c>
      <c r="B31" t="s">
        <v>178</v>
      </c>
      <c r="C31" t="s">
        <v>179</v>
      </c>
      <c r="D31" t="s">
        <v>180</v>
      </c>
      <c r="E31" t="s">
        <v>181</v>
      </c>
      <c r="F31" t="s">
        <v>182</v>
      </c>
      <c r="G31" t="s">
        <v>183</v>
      </c>
      <c r="H31" t="s">
        <v>179</v>
      </c>
      <c r="I31" t="s">
        <v>182</v>
      </c>
      <c r="J31" t="s">
        <v>184</v>
      </c>
      <c r="K31" t="s">
        <v>179</v>
      </c>
      <c r="L31" t="s">
        <v>185</v>
      </c>
      <c r="M31" t="s">
        <v>179</v>
      </c>
      <c r="N31" t="s">
        <v>186</v>
      </c>
      <c r="O31" t="s">
        <v>12</v>
      </c>
    </row>
    <row r="32" spans="1:19" x14ac:dyDescent="0.2">
      <c r="A32" t="s">
        <v>12</v>
      </c>
      <c r="B32" t="s">
        <v>187</v>
      </c>
      <c r="C32" t="s">
        <v>12</v>
      </c>
      <c r="D32">
        <v>42</v>
      </c>
      <c r="E32" t="s">
        <v>12</v>
      </c>
      <c r="F32" s="3">
        <v>0</v>
      </c>
      <c r="G32" t="s">
        <v>188</v>
      </c>
      <c r="H32" t="s">
        <v>12</v>
      </c>
      <c r="I32" s="2">
        <v>6286</v>
      </c>
      <c r="J32" t="s">
        <v>189</v>
      </c>
      <c r="K32" t="s">
        <v>12</v>
      </c>
      <c r="L32" t="s">
        <v>190</v>
      </c>
      <c r="M32" t="s">
        <v>12</v>
      </c>
      <c r="N32" t="s">
        <v>191</v>
      </c>
      <c r="O32" t="s">
        <v>12</v>
      </c>
    </row>
    <row r="33" spans="1:15" x14ac:dyDescent="0.2">
      <c r="A33" t="s">
        <v>12</v>
      </c>
      <c r="B33" t="s">
        <v>192</v>
      </c>
      <c r="C33" t="s">
        <v>12</v>
      </c>
      <c r="D33">
        <v>39</v>
      </c>
      <c r="E33" t="s">
        <v>12</v>
      </c>
      <c r="F33" s="3">
        <v>0</v>
      </c>
      <c r="G33" t="s">
        <v>193</v>
      </c>
      <c r="H33" t="s">
        <v>12</v>
      </c>
      <c r="I33" s="2">
        <v>7205</v>
      </c>
      <c r="J33" t="s">
        <v>194</v>
      </c>
      <c r="K33" t="s">
        <v>12</v>
      </c>
      <c r="L33" t="s">
        <v>195</v>
      </c>
      <c r="M33" t="s">
        <v>12</v>
      </c>
      <c r="N33" t="s">
        <v>196</v>
      </c>
      <c r="O33" t="s">
        <v>12</v>
      </c>
    </row>
    <row r="34" spans="1:15" x14ac:dyDescent="0.2">
      <c r="A34" t="s">
        <v>12</v>
      </c>
      <c r="B34" t="s">
        <v>197</v>
      </c>
      <c r="C34" t="s">
        <v>12</v>
      </c>
      <c r="D34">
        <v>44</v>
      </c>
      <c r="E34" t="s">
        <v>12</v>
      </c>
      <c r="F34" s="3">
        <v>0</v>
      </c>
      <c r="G34" t="s">
        <v>198</v>
      </c>
      <c r="H34" t="s">
        <v>12</v>
      </c>
      <c r="I34" s="2">
        <v>2909</v>
      </c>
      <c r="J34" t="s">
        <v>199</v>
      </c>
      <c r="K34" t="s">
        <v>12</v>
      </c>
      <c r="L34" t="s">
        <v>200</v>
      </c>
      <c r="M34" t="s">
        <v>12</v>
      </c>
      <c r="N34" t="s">
        <v>201</v>
      </c>
      <c r="O34" t="s">
        <v>12</v>
      </c>
    </row>
    <row r="35" spans="1:15" x14ac:dyDescent="0.2">
      <c r="A35" t="s">
        <v>12</v>
      </c>
      <c r="B35" t="s">
        <v>202</v>
      </c>
      <c r="C35" t="s">
        <v>12</v>
      </c>
      <c r="D35">
        <v>46</v>
      </c>
      <c r="E35" t="s">
        <v>12</v>
      </c>
      <c r="F35" s="3">
        <v>0</v>
      </c>
      <c r="G35" t="s">
        <v>203</v>
      </c>
      <c r="H35" t="s">
        <v>12</v>
      </c>
      <c r="I35" s="2">
        <v>3826</v>
      </c>
      <c r="J35" t="s">
        <v>204</v>
      </c>
      <c r="K35" t="s">
        <v>12</v>
      </c>
      <c r="L35" t="s">
        <v>205</v>
      </c>
      <c r="M35" t="s">
        <v>12</v>
      </c>
      <c r="N35" t="s">
        <v>206</v>
      </c>
      <c r="O35" t="s">
        <v>12</v>
      </c>
    </row>
    <row r="36" spans="1:15" x14ac:dyDescent="0.2">
      <c r="A36" t="s">
        <v>12</v>
      </c>
      <c r="B36" t="s">
        <v>207</v>
      </c>
      <c r="C36" t="s">
        <v>12</v>
      </c>
      <c r="D36">
        <v>59</v>
      </c>
      <c r="E36" t="s">
        <v>12</v>
      </c>
      <c r="F36" s="3">
        <v>0</v>
      </c>
      <c r="G36" t="s">
        <v>208</v>
      </c>
      <c r="H36" t="s">
        <v>12</v>
      </c>
      <c r="I36" s="2">
        <v>5203</v>
      </c>
      <c r="J36" t="s">
        <v>209</v>
      </c>
      <c r="K36" t="s">
        <v>12</v>
      </c>
      <c r="L36" t="s">
        <v>210</v>
      </c>
      <c r="M36" t="s">
        <v>12</v>
      </c>
      <c r="N36" t="s">
        <v>211</v>
      </c>
      <c r="O36" t="s">
        <v>12</v>
      </c>
    </row>
    <row r="37" spans="1:15" x14ac:dyDescent="0.2">
      <c r="A37" t="s">
        <v>12</v>
      </c>
      <c r="B37" t="s">
        <v>212</v>
      </c>
      <c r="C37" t="s">
        <v>12</v>
      </c>
      <c r="D37">
        <v>51</v>
      </c>
      <c r="E37" t="s">
        <v>12</v>
      </c>
      <c r="F37" s="3">
        <v>0</v>
      </c>
      <c r="G37" t="s">
        <v>213</v>
      </c>
      <c r="H37" t="s">
        <v>12</v>
      </c>
      <c r="I37" s="2">
        <v>4725</v>
      </c>
      <c r="J37" t="s">
        <v>214</v>
      </c>
      <c r="K37" t="s">
        <v>12</v>
      </c>
      <c r="L37" t="s">
        <v>215</v>
      </c>
      <c r="M37" t="s">
        <v>12</v>
      </c>
      <c r="N37" s="3">
        <v>3.472222222222222E-3</v>
      </c>
      <c r="O37" t="s">
        <v>12</v>
      </c>
    </row>
    <row r="38" spans="1:15" x14ac:dyDescent="0.2">
      <c r="A38" t="s">
        <v>12</v>
      </c>
      <c r="B38" t="s">
        <v>216</v>
      </c>
      <c r="C38" t="s">
        <v>12</v>
      </c>
      <c r="D38">
        <v>150</v>
      </c>
      <c r="E38" t="s">
        <v>12</v>
      </c>
      <c r="F38" t="s">
        <v>21</v>
      </c>
      <c r="G38" t="s">
        <v>217</v>
      </c>
      <c r="H38" t="s">
        <v>12</v>
      </c>
      <c r="I38" s="2">
        <v>3847</v>
      </c>
      <c r="J38" t="s">
        <v>218</v>
      </c>
      <c r="K38" t="s">
        <v>12</v>
      </c>
      <c r="L38" t="s">
        <v>219</v>
      </c>
      <c r="M38" t="s">
        <v>12</v>
      </c>
      <c r="N38" t="s">
        <v>220</v>
      </c>
      <c r="O38" t="s">
        <v>12</v>
      </c>
    </row>
    <row r="39" spans="1:15" x14ac:dyDescent="0.2">
      <c r="A39" t="s">
        <v>12</v>
      </c>
      <c r="B39" t="s">
        <v>221</v>
      </c>
      <c r="C39" t="s">
        <v>12</v>
      </c>
      <c r="D39">
        <v>35</v>
      </c>
      <c r="E39" t="s">
        <v>12</v>
      </c>
      <c r="F39" s="3">
        <v>0</v>
      </c>
      <c r="G39" t="s">
        <v>222</v>
      </c>
      <c r="H39" t="s">
        <v>12</v>
      </c>
      <c r="I39" s="2">
        <v>2343</v>
      </c>
      <c r="J39" t="s">
        <v>223</v>
      </c>
      <c r="K39" t="s">
        <v>12</v>
      </c>
      <c r="L39" t="s">
        <v>224</v>
      </c>
      <c r="M39" t="s">
        <v>12</v>
      </c>
      <c r="N39" t="s">
        <v>225</v>
      </c>
      <c r="O39" t="s">
        <v>12</v>
      </c>
    </row>
    <row r="40" spans="1:15" x14ac:dyDescent="0.2">
      <c r="A40" t="s">
        <v>12</v>
      </c>
      <c r="B40" t="s">
        <v>226</v>
      </c>
      <c r="C40" t="s">
        <v>12</v>
      </c>
      <c r="D40">
        <v>226</v>
      </c>
      <c r="E40" t="s">
        <v>12</v>
      </c>
      <c r="F40" t="s">
        <v>21</v>
      </c>
      <c r="G40" t="s">
        <v>227</v>
      </c>
      <c r="H40" t="s">
        <v>12</v>
      </c>
      <c r="I40" s="2">
        <v>5478</v>
      </c>
      <c r="J40" t="s">
        <v>228</v>
      </c>
      <c r="K40" t="s">
        <v>12</v>
      </c>
      <c r="L40" t="s">
        <v>229</v>
      </c>
      <c r="M40" t="s">
        <v>12</v>
      </c>
      <c r="N40" t="s">
        <v>230</v>
      </c>
      <c r="O40" t="s">
        <v>12</v>
      </c>
    </row>
    <row r="41" spans="1:15" x14ac:dyDescent="0.2">
      <c r="A41" t="s">
        <v>12</v>
      </c>
      <c r="B41" t="s">
        <v>231</v>
      </c>
      <c r="C41" t="s">
        <v>12</v>
      </c>
      <c r="D41">
        <v>1097</v>
      </c>
      <c r="E41" t="s">
        <v>12</v>
      </c>
      <c r="F41" t="s">
        <v>232</v>
      </c>
      <c r="G41" t="s">
        <v>233</v>
      </c>
      <c r="H41" t="s">
        <v>12</v>
      </c>
      <c r="I41" s="2">
        <v>6885</v>
      </c>
      <c r="J41" t="s">
        <v>234</v>
      </c>
      <c r="K41" t="s">
        <v>12</v>
      </c>
      <c r="L41" t="s">
        <v>235</v>
      </c>
      <c r="M41" t="s">
        <v>12</v>
      </c>
      <c r="N41" t="s">
        <v>236</v>
      </c>
      <c r="O41" t="s">
        <v>12</v>
      </c>
    </row>
    <row r="42" spans="1:15" x14ac:dyDescent="0.2">
      <c r="A42" t="s">
        <v>12</v>
      </c>
      <c r="B42" t="s">
        <v>237</v>
      </c>
      <c r="C42" t="s">
        <v>12</v>
      </c>
      <c r="D42">
        <v>359</v>
      </c>
      <c r="E42" t="s">
        <v>12</v>
      </c>
      <c r="F42" t="s">
        <v>21</v>
      </c>
      <c r="G42" t="s">
        <v>238</v>
      </c>
      <c r="H42" t="s">
        <v>12</v>
      </c>
      <c r="I42" s="2">
        <v>3955</v>
      </c>
      <c r="J42" t="s">
        <v>239</v>
      </c>
      <c r="K42" t="s">
        <v>12</v>
      </c>
      <c r="L42" t="s">
        <v>240</v>
      </c>
      <c r="M42" t="s">
        <v>12</v>
      </c>
      <c r="N42" t="s">
        <v>241</v>
      </c>
      <c r="O42" t="s">
        <v>12</v>
      </c>
    </row>
    <row r="43" spans="1:15" x14ac:dyDescent="0.2">
      <c r="A43" t="s">
        <v>12</v>
      </c>
      <c r="B43" t="s">
        <v>242</v>
      </c>
      <c r="C43" t="s">
        <v>12</v>
      </c>
      <c r="D43">
        <v>77</v>
      </c>
      <c r="E43" t="s">
        <v>12</v>
      </c>
      <c r="F43" s="3">
        <v>0</v>
      </c>
      <c r="G43" t="s">
        <v>243</v>
      </c>
      <c r="H43" t="s">
        <v>12</v>
      </c>
      <c r="I43" s="2">
        <v>4221</v>
      </c>
      <c r="J43" t="s">
        <v>76</v>
      </c>
      <c r="K43" t="s">
        <v>12</v>
      </c>
      <c r="L43" t="s">
        <v>244</v>
      </c>
      <c r="M43" t="s">
        <v>12</v>
      </c>
      <c r="N43" t="s">
        <v>245</v>
      </c>
      <c r="O43" t="s">
        <v>12</v>
      </c>
    </row>
    <row r="44" spans="1:15" x14ac:dyDescent="0.2">
      <c r="A44" t="s">
        <v>12</v>
      </c>
      <c r="B44" t="s">
        <v>246</v>
      </c>
      <c r="C44" t="s">
        <v>12</v>
      </c>
      <c r="D44">
        <v>28</v>
      </c>
      <c r="E44" t="s">
        <v>12</v>
      </c>
      <c r="F44" s="3">
        <v>0</v>
      </c>
      <c r="G44" t="s">
        <v>247</v>
      </c>
      <c r="H44" t="s">
        <v>12</v>
      </c>
      <c r="I44" s="2">
        <v>7357</v>
      </c>
      <c r="J44" t="s">
        <v>248</v>
      </c>
      <c r="K44" t="s">
        <v>12</v>
      </c>
      <c r="L44" t="s">
        <v>249</v>
      </c>
      <c r="M44" t="s">
        <v>12</v>
      </c>
      <c r="N44" t="s">
        <v>250</v>
      </c>
      <c r="O44" t="s">
        <v>12</v>
      </c>
    </row>
    <row r="45" spans="1:15" x14ac:dyDescent="0.2">
      <c r="A45" t="s">
        <v>12</v>
      </c>
      <c r="B45" t="s">
        <v>251</v>
      </c>
      <c r="C45" t="s">
        <v>12</v>
      </c>
      <c r="D45">
        <v>488</v>
      </c>
      <c r="E45" t="s">
        <v>12</v>
      </c>
      <c r="F45" t="s">
        <v>80</v>
      </c>
      <c r="G45" t="s">
        <v>252</v>
      </c>
      <c r="H45" t="s">
        <v>12</v>
      </c>
      <c r="I45" s="2">
        <v>4285</v>
      </c>
      <c r="J45" t="s">
        <v>253</v>
      </c>
      <c r="K45" t="s">
        <v>12</v>
      </c>
      <c r="L45" t="s">
        <v>254</v>
      </c>
      <c r="M45" t="s">
        <v>12</v>
      </c>
      <c r="N45" t="s">
        <v>255</v>
      </c>
      <c r="O45" t="s">
        <v>12</v>
      </c>
    </row>
    <row r="46" spans="1:15" x14ac:dyDescent="0.2">
      <c r="A46" t="s">
        <v>12</v>
      </c>
      <c r="B46" t="s">
        <v>256</v>
      </c>
      <c r="C46" t="s">
        <v>12</v>
      </c>
      <c r="D46">
        <v>32</v>
      </c>
      <c r="E46" t="s">
        <v>12</v>
      </c>
      <c r="F46" s="3">
        <v>0</v>
      </c>
      <c r="G46" t="s">
        <v>257</v>
      </c>
      <c r="H46" t="s">
        <v>12</v>
      </c>
      <c r="I46" s="2">
        <v>4219</v>
      </c>
      <c r="J46" t="s">
        <v>258</v>
      </c>
      <c r="K46" t="s">
        <v>12</v>
      </c>
      <c r="L46" t="s">
        <v>259</v>
      </c>
      <c r="M46" t="s">
        <v>12</v>
      </c>
      <c r="N46" t="s">
        <v>260</v>
      </c>
      <c r="O46" t="s">
        <v>12</v>
      </c>
    </row>
    <row r="47" spans="1:15" x14ac:dyDescent="0.2">
      <c r="A47" t="s">
        <v>12</v>
      </c>
      <c r="B47" t="s">
        <v>261</v>
      </c>
      <c r="C47" t="s">
        <v>12</v>
      </c>
      <c r="D47">
        <v>178</v>
      </c>
      <c r="E47" t="s">
        <v>12</v>
      </c>
      <c r="F47" t="s">
        <v>21</v>
      </c>
      <c r="G47" t="s">
        <v>262</v>
      </c>
      <c r="H47" t="s">
        <v>12</v>
      </c>
      <c r="I47" s="2">
        <v>3601</v>
      </c>
      <c r="J47" t="s">
        <v>263</v>
      </c>
      <c r="K47" t="s">
        <v>12</v>
      </c>
      <c r="L47" t="s">
        <v>264</v>
      </c>
      <c r="M47" t="s">
        <v>12</v>
      </c>
      <c r="N47" t="s">
        <v>265</v>
      </c>
      <c r="O47" t="s">
        <v>12</v>
      </c>
    </row>
    <row r="48" spans="1:15" x14ac:dyDescent="0.2">
      <c r="A48" t="s">
        <v>12</v>
      </c>
      <c r="B48" t="s">
        <v>266</v>
      </c>
      <c r="C48" t="s">
        <v>12</v>
      </c>
      <c r="D48">
        <v>105</v>
      </c>
      <c r="E48" t="s">
        <v>12</v>
      </c>
      <c r="F48" s="3">
        <v>0</v>
      </c>
      <c r="G48" t="s">
        <v>267</v>
      </c>
      <c r="H48" t="s">
        <v>12</v>
      </c>
      <c r="I48" s="2">
        <v>2543</v>
      </c>
      <c r="J48" t="s">
        <v>268</v>
      </c>
      <c r="K48" t="s">
        <v>12</v>
      </c>
      <c r="L48" t="s">
        <v>269</v>
      </c>
      <c r="M48" t="s">
        <v>12</v>
      </c>
      <c r="N48" t="s">
        <v>270</v>
      </c>
      <c r="O48" t="s">
        <v>12</v>
      </c>
    </row>
    <row r="49" spans="1:15" x14ac:dyDescent="0.2">
      <c r="A49" t="s">
        <v>12</v>
      </c>
      <c r="B49" t="s">
        <v>271</v>
      </c>
      <c r="C49" t="s">
        <v>12</v>
      </c>
      <c r="D49">
        <v>235</v>
      </c>
      <c r="E49" t="s">
        <v>12</v>
      </c>
      <c r="F49" t="s">
        <v>21</v>
      </c>
      <c r="G49" t="s">
        <v>272</v>
      </c>
      <c r="H49" t="s">
        <v>12</v>
      </c>
      <c r="I49" s="2">
        <v>2923</v>
      </c>
      <c r="J49" t="s">
        <v>273</v>
      </c>
      <c r="K49" t="s">
        <v>12</v>
      </c>
      <c r="L49" t="s">
        <v>274</v>
      </c>
      <c r="M49" t="s">
        <v>12</v>
      </c>
      <c r="N49" t="s">
        <v>275</v>
      </c>
      <c r="O49" t="s">
        <v>12</v>
      </c>
    </row>
    <row r="50" spans="1:15" x14ac:dyDescent="0.2">
      <c r="A50" t="s">
        <v>12</v>
      </c>
      <c r="B50" t="s">
        <v>276</v>
      </c>
      <c r="C50" t="s">
        <v>12</v>
      </c>
      <c r="D50">
        <v>540</v>
      </c>
      <c r="E50" t="s">
        <v>12</v>
      </c>
      <c r="F50" t="s">
        <v>80</v>
      </c>
      <c r="G50" t="s">
        <v>277</v>
      </c>
      <c r="H50" t="s">
        <v>12</v>
      </c>
      <c r="I50" s="2">
        <v>5283</v>
      </c>
      <c r="J50" t="s">
        <v>278</v>
      </c>
      <c r="K50" t="s">
        <v>12</v>
      </c>
      <c r="L50" t="s">
        <v>279</v>
      </c>
      <c r="M50" t="s">
        <v>12</v>
      </c>
      <c r="N50" t="s">
        <v>280</v>
      </c>
      <c r="O50" t="s">
        <v>12</v>
      </c>
    </row>
    <row r="51" spans="1:15" x14ac:dyDescent="0.2">
      <c r="A51" t="s">
        <v>12</v>
      </c>
      <c r="B51" t="s">
        <v>281</v>
      </c>
      <c r="C51" t="s">
        <v>12</v>
      </c>
      <c r="D51">
        <v>48</v>
      </c>
      <c r="E51" t="s">
        <v>12</v>
      </c>
      <c r="F51" s="3">
        <v>0</v>
      </c>
      <c r="G51" t="s">
        <v>282</v>
      </c>
      <c r="H51" t="s">
        <v>12</v>
      </c>
      <c r="I51" s="2">
        <v>5979</v>
      </c>
      <c r="J51" t="s">
        <v>283</v>
      </c>
      <c r="K51" t="s">
        <v>12</v>
      </c>
      <c r="L51" t="s">
        <v>284</v>
      </c>
      <c r="M51" t="s">
        <v>12</v>
      </c>
      <c r="N51" t="s">
        <v>285</v>
      </c>
      <c r="O51" t="s">
        <v>12</v>
      </c>
    </row>
    <row r="52" spans="1:15" x14ac:dyDescent="0.2">
      <c r="A52" t="s">
        <v>12</v>
      </c>
      <c r="B52" t="s">
        <v>286</v>
      </c>
      <c r="C52" t="s">
        <v>12</v>
      </c>
      <c r="D52">
        <v>127</v>
      </c>
      <c r="E52" t="s">
        <v>12</v>
      </c>
      <c r="F52" s="3">
        <v>0</v>
      </c>
      <c r="G52" t="s">
        <v>287</v>
      </c>
      <c r="H52" t="s">
        <v>12</v>
      </c>
      <c r="I52" s="2">
        <v>4677</v>
      </c>
      <c r="J52" t="s">
        <v>288</v>
      </c>
      <c r="K52" t="s">
        <v>12</v>
      </c>
      <c r="L52" t="s">
        <v>289</v>
      </c>
      <c r="M52" t="s">
        <v>12</v>
      </c>
      <c r="N52" t="s">
        <v>290</v>
      </c>
      <c r="O52" t="s">
        <v>12</v>
      </c>
    </row>
    <row r="53" spans="1:15" x14ac:dyDescent="0.2">
      <c r="A53" t="s">
        <v>12</v>
      </c>
      <c r="B53" t="s">
        <v>291</v>
      </c>
      <c r="C53" t="s">
        <v>12</v>
      </c>
      <c r="D53">
        <v>79</v>
      </c>
      <c r="E53" t="s">
        <v>12</v>
      </c>
      <c r="F53" s="3">
        <v>0</v>
      </c>
      <c r="G53" t="s">
        <v>292</v>
      </c>
      <c r="H53" t="s">
        <v>12</v>
      </c>
      <c r="I53" s="2">
        <v>5595</v>
      </c>
      <c r="J53" t="s">
        <v>293</v>
      </c>
      <c r="K53" t="s">
        <v>12</v>
      </c>
      <c r="L53" t="s">
        <v>294</v>
      </c>
      <c r="M53" t="s">
        <v>12</v>
      </c>
      <c r="N53" t="s">
        <v>295</v>
      </c>
      <c r="O53" t="s">
        <v>12</v>
      </c>
    </row>
    <row r="54" spans="1:15" x14ac:dyDescent="0.2">
      <c r="A54" t="s">
        <v>12</v>
      </c>
      <c r="B54" t="s">
        <v>296</v>
      </c>
      <c r="C54" t="s">
        <v>12</v>
      </c>
      <c r="D54">
        <v>35</v>
      </c>
      <c r="E54" t="s">
        <v>12</v>
      </c>
      <c r="F54" s="3">
        <v>0</v>
      </c>
      <c r="G54" t="s">
        <v>297</v>
      </c>
      <c r="H54" t="s">
        <v>12</v>
      </c>
      <c r="I54" s="2">
        <v>6829</v>
      </c>
      <c r="J54" t="s">
        <v>298</v>
      </c>
      <c r="K54" t="s">
        <v>12</v>
      </c>
      <c r="L54" t="s">
        <v>299</v>
      </c>
      <c r="M54" t="s">
        <v>12</v>
      </c>
      <c r="N54">
        <v>8.6805555555555566E-2</v>
      </c>
      <c r="O54" t="s">
        <v>12</v>
      </c>
    </row>
    <row r="55" spans="1:15" x14ac:dyDescent="0.2">
      <c r="A55" t="s">
        <v>12</v>
      </c>
      <c r="B55" t="s">
        <v>300</v>
      </c>
      <c r="C55" t="s">
        <v>12</v>
      </c>
      <c r="D55">
        <v>252</v>
      </c>
      <c r="E55" t="s">
        <v>12</v>
      </c>
      <c r="F55" t="s">
        <v>301</v>
      </c>
      <c r="G55" t="s">
        <v>302</v>
      </c>
      <c r="H55" t="s">
        <v>12</v>
      </c>
      <c r="I55" s="3">
        <v>0.14097222222222222</v>
      </c>
      <c r="J55" t="s">
        <v>303</v>
      </c>
      <c r="K55" t="s">
        <v>12</v>
      </c>
      <c r="L55" t="s">
        <v>304</v>
      </c>
      <c r="M55" t="s">
        <v>12</v>
      </c>
      <c r="N55" t="s">
        <v>305</v>
      </c>
      <c r="O55" t="s">
        <v>12</v>
      </c>
    </row>
    <row r="56" spans="1:15" x14ac:dyDescent="0.2">
      <c r="A56" t="s">
        <v>12</v>
      </c>
      <c r="B56" t="s">
        <v>306</v>
      </c>
      <c r="C56" t="s">
        <v>12</v>
      </c>
      <c r="D56">
        <v>1603</v>
      </c>
      <c r="E56" t="s">
        <v>12</v>
      </c>
      <c r="F56" t="s">
        <v>153</v>
      </c>
      <c r="G56" t="s">
        <v>307</v>
      </c>
      <c r="H56" t="s">
        <v>12</v>
      </c>
      <c r="I56" s="2">
        <v>3768</v>
      </c>
      <c r="J56" t="s">
        <v>308</v>
      </c>
      <c r="K56" t="s">
        <v>12</v>
      </c>
      <c r="L56" t="s">
        <v>309</v>
      </c>
      <c r="M56" t="s">
        <v>12</v>
      </c>
      <c r="N56" t="s">
        <v>310</v>
      </c>
      <c r="O56" t="s">
        <v>12</v>
      </c>
    </row>
    <row r="57" spans="1:15" x14ac:dyDescent="0.2">
      <c r="A57" t="s">
        <v>12</v>
      </c>
      <c r="B57" t="s">
        <v>311</v>
      </c>
      <c r="C57" t="s">
        <v>12</v>
      </c>
      <c r="D57">
        <v>31</v>
      </c>
      <c r="E57" t="s">
        <v>12</v>
      </c>
      <c r="F57" s="3">
        <v>0</v>
      </c>
      <c r="G57" t="s">
        <v>312</v>
      </c>
      <c r="H57" t="s">
        <v>12</v>
      </c>
      <c r="I57">
        <v>0.60486111111111118</v>
      </c>
      <c r="J57" t="s">
        <v>313</v>
      </c>
      <c r="K57" t="s">
        <v>12</v>
      </c>
      <c r="L57" t="s">
        <v>314</v>
      </c>
      <c r="M57" t="s">
        <v>12</v>
      </c>
      <c r="N57" t="s">
        <v>315</v>
      </c>
      <c r="O57" t="s">
        <v>12</v>
      </c>
    </row>
    <row r="58" spans="1:15" x14ac:dyDescent="0.2">
      <c r="A58" t="s">
        <v>12</v>
      </c>
      <c r="B58" t="s">
        <v>316</v>
      </c>
      <c r="C58" t="s">
        <v>12</v>
      </c>
      <c r="D58">
        <v>393</v>
      </c>
      <c r="E58" t="s">
        <v>12</v>
      </c>
      <c r="F58" t="s">
        <v>21</v>
      </c>
      <c r="G58" t="s">
        <v>317</v>
      </c>
      <c r="H58" t="s">
        <v>12</v>
      </c>
      <c r="I58" s="2">
        <v>4659</v>
      </c>
      <c r="J58" t="s">
        <v>318</v>
      </c>
      <c r="K58" t="s">
        <v>12</v>
      </c>
      <c r="L58" t="s">
        <v>319</v>
      </c>
      <c r="M58" t="s">
        <v>12</v>
      </c>
      <c r="N58" t="s">
        <v>320</v>
      </c>
      <c r="O58" t="s">
        <v>12</v>
      </c>
    </row>
    <row r="59" spans="1:15" x14ac:dyDescent="0.2">
      <c r="A59" t="s">
        <v>12</v>
      </c>
      <c r="B59" t="s">
        <v>321</v>
      </c>
      <c r="C59" t="s">
        <v>12</v>
      </c>
      <c r="D59">
        <v>32</v>
      </c>
      <c r="E59" t="s">
        <v>12</v>
      </c>
      <c r="F59" s="3">
        <v>0</v>
      </c>
      <c r="G59" t="s">
        <v>322</v>
      </c>
      <c r="H59" t="s">
        <v>12</v>
      </c>
      <c r="I59" s="2">
        <v>5313</v>
      </c>
      <c r="J59" t="s">
        <v>323</v>
      </c>
      <c r="K59" t="s">
        <v>12</v>
      </c>
      <c r="L59" t="s">
        <v>324</v>
      </c>
      <c r="M59" t="s">
        <v>12</v>
      </c>
      <c r="N59" t="s">
        <v>325</v>
      </c>
      <c r="O59" t="s">
        <v>12</v>
      </c>
    </row>
    <row r="60" spans="1:15" x14ac:dyDescent="0.2">
      <c r="A60" t="s">
        <v>12</v>
      </c>
      <c r="B60" t="s">
        <v>326</v>
      </c>
      <c r="C60" t="s">
        <v>12</v>
      </c>
      <c r="D60">
        <v>41</v>
      </c>
      <c r="E60" t="s">
        <v>12</v>
      </c>
      <c r="F60" s="3">
        <v>0</v>
      </c>
      <c r="G60" t="s">
        <v>327</v>
      </c>
      <c r="H60" t="s">
        <v>12</v>
      </c>
      <c r="I60" s="2">
        <v>3049</v>
      </c>
      <c r="J60" t="s">
        <v>328</v>
      </c>
      <c r="K60" t="s">
        <v>12</v>
      </c>
      <c r="L60" t="s">
        <v>329</v>
      </c>
      <c r="M60" t="s">
        <v>12</v>
      </c>
      <c r="N60" t="s">
        <v>330</v>
      </c>
      <c r="O60" t="s">
        <v>12</v>
      </c>
    </row>
    <row r="61" spans="1:15" x14ac:dyDescent="0.2">
      <c r="A61" t="s">
        <v>12</v>
      </c>
      <c r="B61" t="s">
        <v>331</v>
      </c>
      <c r="C61" t="s">
        <v>12</v>
      </c>
      <c r="D61">
        <v>32</v>
      </c>
      <c r="E61" t="s">
        <v>12</v>
      </c>
      <c r="F61" s="3">
        <v>0</v>
      </c>
      <c r="G61" t="s">
        <v>332</v>
      </c>
      <c r="H61" t="s">
        <v>12</v>
      </c>
      <c r="I61" s="2">
        <v>4219</v>
      </c>
      <c r="J61" t="s">
        <v>258</v>
      </c>
      <c r="K61" t="s">
        <v>12</v>
      </c>
      <c r="L61" t="s">
        <v>205</v>
      </c>
      <c r="M61" t="s">
        <v>12</v>
      </c>
      <c r="N61" t="s">
        <v>333</v>
      </c>
      <c r="O6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Kunkel</dc:creator>
  <cp:lastModifiedBy>Kristoffer Kunkel</cp:lastModifiedBy>
  <dcterms:created xsi:type="dcterms:W3CDTF">2016-05-26T15:25:15Z</dcterms:created>
  <dcterms:modified xsi:type="dcterms:W3CDTF">2016-05-27T11:05:50Z</dcterms:modified>
</cp:coreProperties>
</file>