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a/Research/AA Demography/"/>
    </mc:Choice>
  </mc:AlternateContent>
  <xr:revisionPtr revIDLastSave="0" documentId="13_ncr:1_{29E2B91F-A21C-F64A-A8E6-05A02728AFCB}" xr6:coauthVersionLast="45" xr6:coauthVersionMax="45" xr10:uidLastSave="{00000000-0000-0000-0000-000000000000}"/>
  <bookViews>
    <workbookView xWindow="780" yWindow="460" windowWidth="24080" windowHeight="15020" activeTab="1" xr2:uid="{16253470-009D-394C-8960-53A9BAD4C359}"/>
  </bookViews>
  <sheets>
    <sheet name="Ninas_ex" sheetId="1" r:id="rId1"/>
    <sheet name="Partial_mortality" sheetId="2" r:id="rId2"/>
    <sheet name="Ninas attempt" sheetId="3" r:id="rId3"/>
    <sheet name="Another attempt" sheetId="4" r:id="rId4"/>
    <sheet name="Pete_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2" l="1"/>
  <c r="R15" i="2" l="1"/>
  <c r="R3" i="2"/>
  <c r="J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" i="5"/>
  <c r="F2" i="3"/>
  <c r="H17" i="4" l="1"/>
  <c r="D17" i="4"/>
  <c r="R6" i="2"/>
  <c r="R7" i="2" s="1"/>
  <c r="G32" i="4"/>
  <c r="H32" i="4"/>
  <c r="H31" i="4"/>
  <c r="H25" i="4"/>
  <c r="I17" i="4"/>
  <c r="M18" i="4"/>
  <c r="I18" i="4"/>
  <c r="I25" i="4" s="1"/>
  <c r="H18" i="4"/>
  <c r="H26" i="4" s="1"/>
  <c r="L17" i="4"/>
  <c r="D18" i="4"/>
  <c r="D26" i="4" s="1"/>
  <c r="E18" i="4"/>
  <c r="E17" i="4"/>
  <c r="E25" i="4" s="1"/>
  <c r="D5" i="4"/>
  <c r="M17" i="4"/>
  <c r="M26" i="4" s="1"/>
  <c r="L18" i="4"/>
  <c r="L25" i="4" s="1"/>
  <c r="L26" i="4"/>
  <c r="E26" i="4"/>
  <c r="D25" i="4"/>
  <c r="G31" i="4" s="1"/>
  <c r="B12" i="4"/>
  <c r="B13" i="4"/>
  <c r="J29" i="3"/>
  <c r="J25" i="3"/>
  <c r="K24" i="3"/>
  <c r="K25" i="3"/>
  <c r="J24" i="3"/>
  <c r="K7" i="3"/>
  <c r="K6" i="3"/>
  <c r="K8" i="3"/>
  <c r="K9" i="3"/>
  <c r="K17" i="3"/>
  <c r="K16" i="3"/>
  <c r="K15" i="3"/>
  <c r="K14" i="3"/>
  <c r="K13" i="3"/>
  <c r="K12" i="3"/>
  <c r="K11" i="3"/>
  <c r="K10" i="3"/>
  <c r="G2" i="3"/>
  <c r="K5" i="3"/>
  <c r="N3" i="3"/>
  <c r="N4" i="3"/>
  <c r="N5" i="3"/>
  <c r="N6" i="3"/>
  <c r="G4" i="3"/>
  <c r="F4" i="3"/>
  <c r="N11" i="3"/>
  <c r="N12" i="3"/>
  <c r="N13" i="3"/>
  <c r="N14" i="3"/>
  <c r="U7" i="3"/>
  <c r="R11" i="3"/>
  <c r="S11" i="3"/>
  <c r="R12" i="3"/>
  <c r="S12" i="3"/>
  <c r="F3" i="3"/>
  <c r="G3" i="3"/>
  <c r="H3" i="3" s="1"/>
  <c r="F9" i="3"/>
  <c r="I9" i="3" s="1"/>
  <c r="G9" i="3"/>
  <c r="F10" i="3"/>
  <c r="G10" i="3"/>
  <c r="F11" i="3"/>
  <c r="G11" i="3"/>
  <c r="F6" i="3"/>
  <c r="G6" i="3"/>
  <c r="F5" i="3"/>
  <c r="G5" i="3"/>
  <c r="F21" i="3"/>
  <c r="I21" i="3" s="1"/>
  <c r="G21" i="3"/>
  <c r="F20" i="3"/>
  <c r="G20" i="3"/>
  <c r="F12" i="3"/>
  <c r="I12" i="3" s="1"/>
  <c r="G12" i="3"/>
  <c r="F7" i="3"/>
  <c r="G7" i="3"/>
  <c r="F8" i="3"/>
  <c r="G8" i="3"/>
  <c r="F17" i="3"/>
  <c r="G17" i="3"/>
  <c r="F18" i="3"/>
  <c r="I18" i="3" s="1"/>
  <c r="G18" i="3"/>
  <c r="F13" i="3"/>
  <c r="I13" i="3" s="1"/>
  <c r="G13" i="3"/>
  <c r="F14" i="3"/>
  <c r="I14" i="3" s="1"/>
  <c r="G14" i="3"/>
  <c r="F15" i="3"/>
  <c r="G15" i="3"/>
  <c r="F19" i="3"/>
  <c r="I19" i="3" s="1"/>
  <c r="G19" i="3"/>
  <c r="F16" i="3"/>
  <c r="I16" i="3" s="1"/>
  <c r="G16" i="3"/>
  <c r="I26" i="4" l="1"/>
  <c r="M25" i="4"/>
  <c r="H4" i="3"/>
  <c r="H2" i="3"/>
  <c r="H13" i="3"/>
  <c r="H14" i="3"/>
  <c r="H18" i="3"/>
  <c r="H15" i="3"/>
  <c r="I11" i="3"/>
  <c r="H11" i="3"/>
  <c r="H17" i="3"/>
  <c r="H7" i="3"/>
  <c r="H12" i="3"/>
  <c r="H20" i="3"/>
  <c r="I10" i="3"/>
  <c r="H9" i="3"/>
  <c r="H19" i="3"/>
  <c r="H8" i="3"/>
  <c r="H21" i="3"/>
  <c r="H16" i="3"/>
  <c r="H6" i="3"/>
  <c r="H10" i="3"/>
  <c r="V5" i="3"/>
  <c r="H5" i="3"/>
  <c r="V6" i="3"/>
  <c r="I15" i="3"/>
  <c r="I20" i="3"/>
  <c r="Q7" i="2"/>
  <c r="Q19" i="2"/>
  <c r="R19" i="2"/>
  <c r="R17" i="2"/>
  <c r="S18" i="2"/>
  <c r="T18" i="2"/>
  <c r="R18" i="2"/>
  <c r="S17" i="2"/>
  <c r="S19" i="2" s="1"/>
  <c r="O24" i="2"/>
  <c r="O23" i="2"/>
  <c r="N24" i="2"/>
  <c r="N23" i="2"/>
  <c r="S5" i="2"/>
  <c r="S6" i="2"/>
  <c r="T17" i="2" l="1"/>
  <c r="T5" i="2"/>
  <c r="S7" i="2"/>
  <c r="V7" i="3"/>
  <c r="W6" i="3"/>
  <c r="W5" i="3"/>
  <c r="W7" i="3" s="1"/>
  <c r="X6" i="3"/>
  <c r="T6" i="2"/>
  <c r="K4" i="2"/>
  <c r="I16" i="2"/>
  <c r="I20" i="2"/>
  <c r="I4" i="2"/>
  <c r="E3" i="2"/>
  <c r="J3" i="2" s="1"/>
  <c r="F3" i="2"/>
  <c r="G3" i="2"/>
  <c r="E4" i="2"/>
  <c r="F4" i="2"/>
  <c r="G4" i="2"/>
  <c r="E5" i="2"/>
  <c r="F5" i="2"/>
  <c r="H5" i="2" s="1"/>
  <c r="G5" i="2"/>
  <c r="E6" i="2"/>
  <c r="F6" i="2"/>
  <c r="G6" i="2"/>
  <c r="E7" i="2"/>
  <c r="J7" i="2" s="1"/>
  <c r="F7" i="2"/>
  <c r="G7" i="2"/>
  <c r="E8" i="2"/>
  <c r="K8" i="2" s="1"/>
  <c r="F8" i="2"/>
  <c r="G8" i="2"/>
  <c r="E9" i="2"/>
  <c r="I9" i="2" s="1"/>
  <c r="F9" i="2"/>
  <c r="H9" i="2" s="1"/>
  <c r="G9" i="2"/>
  <c r="E10" i="2"/>
  <c r="K10" i="2" s="1"/>
  <c r="F10" i="2"/>
  <c r="G10" i="2"/>
  <c r="E11" i="2"/>
  <c r="J11" i="2" s="1"/>
  <c r="F11" i="2"/>
  <c r="G11" i="2"/>
  <c r="E12" i="2"/>
  <c r="F12" i="2"/>
  <c r="G12" i="2"/>
  <c r="E13" i="2"/>
  <c r="F13" i="2"/>
  <c r="H13" i="2" s="1"/>
  <c r="G13" i="2"/>
  <c r="E14" i="2"/>
  <c r="I14" i="2" s="1"/>
  <c r="F14" i="2"/>
  <c r="G14" i="2"/>
  <c r="E15" i="2"/>
  <c r="J15" i="2" s="1"/>
  <c r="F15" i="2"/>
  <c r="G15" i="2"/>
  <c r="E16" i="2"/>
  <c r="K16" i="2" s="1"/>
  <c r="F16" i="2"/>
  <c r="G16" i="2"/>
  <c r="E17" i="2"/>
  <c r="K17" i="2" s="1"/>
  <c r="F17" i="2"/>
  <c r="H17" i="2" s="1"/>
  <c r="G17" i="2"/>
  <c r="E18" i="2"/>
  <c r="K18" i="2" s="1"/>
  <c r="F18" i="2"/>
  <c r="G18" i="2"/>
  <c r="E19" i="2"/>
  <c r="J19" i="2" s="1"/>
  <c r="F19" i="2"/>
  <c r="G19" i="2"/>
  <c r="E20" i="2"/>
  <c r="K20" i="2" s="1"/>
  <c r="F20" i="2"/>
  <c r="G20" i="2"/>
  <c r="E21" i="2"/>
  <c r="F21" i="2"/>
  <c r="H21" i="2" s="1"/>
  <c r="G21" i="2"/>
  <c r="F2" i="2"/>
  <c r="G2" i="2"/>
  <c r="E2" i="2"/>
  <c r="I2" i="2" s="1"/>
  <c r="U18" i="2" l="1"/>
  <c r="T19" i="2"/>
  <c r="T7" i="2"/>
  <c r="U5" i="2"/>
  <c r="X5" i="3"/>
  <c r="Y6" i="3"/>
  <c r="Y5" i="3"/>
  <c r="X7" i="3"/>
  <c r="U17" i="2"/>
  <c r="U6" i="2"/>
  <c r="I10" i="2"/>
  <c r="I3" i="2"/>
  <c r="I19" i="2"/>
  <c r="I15" i="2"/>
  <c r="J18" i="2"/>
  <c r="J10" i="2"/>
  <c r="J8" i="2"/>
  <c r="J6" i="2"/>
  <c r="J4" i="2"/>
  <c r="I7" i="2"/>
  <c r="I8" i="2"/>
  <c r="I18" i="2"/>
  <c r="K3" i="2"/>
  <c r="K19" i="2"/>
  <c r="K15" i="2"/>
  <c r="K14" i="2"/>
  <c r="H2" i="2"/>
  <c r="H20" i="2"/>
  <c r="J16" i="2"/>
  <c r="J14" i="2"/>
  <c r="J12" i="2"/>
  <c r="J21" i="2"/>
  <c r="H18" i="2"/>
  <c r="J17" i="2"/>
  <c r="H14" i="2"/>
  <c r="J13" i="2"/>
  <c r="H10" i="2"/>
  <c r="J9" i="2"/>
  <c r="H6" i="2"/>
  <c r="J5" i="2"/>
  <c r="I5" i="2"/>
  <c r="I11" i="2"/>
  <c r="I17" i="2"/>
  <c r="K5" i="2"/>
  <c r="K11" i="2"/>
  <c r="H16" i="2"/>
  <c r="H12" i="2"/>
  <c r="H8" i="2"/>
  <c r="H4" i="2"/>
  <c r="H19" i="2"/>
  <c r="H15" i="2"/>
  <c r="H11" i="2"/>
  <c r="H7" i="2"/>
  <c r="H3" i="2"/>
  <c r="J20" i="2"/>
  <c r="J2" i="2"/>
  <c r="V5" i="2" l="1"/>
  <c r="V18" i="2"/>
  <c r="U19" i="2"/>
  <c r="U7" i="2"/>
  <c r="Z5" i="3"/>
  <c r="Y7" i="3"/>
  <c r="Z6" i="3"/>
  <c r="V17" i="2"/>
  <c r="V6" i="2"/>
  <c r="W5" i="2" l="1"/>
  <c r="W18" i="2"/>
  <c r="V19" i="2"/>
  <c r="V7" i="2"/>
  <c r="AA5" i="3"/>
  <c r="AA6" i="3"/>
  <c r="Z7" i="3"/>
  <c r="W17" i="2"/>
  <c r="W6" i="2"/>
  <c r="X5" i="2" l="1"/>
  <c r="X18" i="2"/>
  <c r="W19" i="2"/>
  <c r="W7" i="2"/>
  <c r="AB6" i="3"/>
  <c r="AB5" i="3"/>
  <c r="AA7" i="3"/>
  <c r="X17" i="2"/>
  <c r="X6" i="2"/>
  <c r="Y5" i="2" l="1"/>
  <c r="Y18" i="2"/>
  <c r="X19" i="2"/>
  <c r="X7" i="2"/>
  <c r="AC6" i="3"/>
  <c r="AC5" i="3"/>
  <c r="AB7" i="3"/>
  <c r="Y17" i="2"/>
  <c r="Y6" i="2"/>
  <c r="Z5" i="2" l="1"/>
  <c r="Z18" i="2"/>
  <c r="Y19" i="2"/>
  <c r="Y7" i="2"/>
  <c r="AD5" i="3"/>
  <c r="AC7" i="3"/>
  <c r="AD6" i="3"/>
  <c r="Z17" i="2"/>
  <c r="Z6" i="2"/>
  <c r="AA5" i="2" l="1"/>
  <c r="AA18" i="2"/>
  <c r="Z19" i="2"/>
  <c r="Z7" i="2"/>
  <c r="AE5" i="3"/>
  <c r="AD7" i="3"/>
  <c r="AE6" i="3"/>
  <c r="AA17" i="2"/>
  <c r="AA19" i="2" s="1"/>
  <c r="AA6" i="2"/>
  <c r="AA7" i="2" l="1"/>
  <c r="AE7" i="3"/>
</calcChain>
</file>

<file path=xl/sharedStrings.xml><?xml version="1.0" encoding="utf-8"?>
<sst xmlns="http://schemas.openxmlformats.org/spreadsheetml/2006/main" count="301" uniqueCount="104">
  <si>
    <t>0-2</t>
  </si>
  <si>
    <t>2-4</t>
  </si>
  <si>
    <t>4-6</t>
  </si>
  <si>
    <t>ID</t>
  </si>
  <si>
    <t>year1</t>
  </si>
  <si>
    <t>stage1</t>
  </si>
  <si>
    <t>larvae1</t>
  </si>
  <si>
    <t>year2</t>
  </si>
  <si>
    <t>stage2</t>
  </si>
  <si>
    <t>dead</t>
  </si>
  <si>
    <t>larvae2</t>
  </si>
  <si>
    <t>Coral</t>
  </si>
  <si>
    <t>Size_T1</t>
  </si>
  <si>
    <t>Size_T2_healthy</t>
  </si>
  <si>
    <t>Size_T2_partial</t>
  </si>
  <si>
    <t>Frequency</t>
  </si>
  <si>
    <t>I</t>
  </si>
  <si>
    <t>II</t>
  </si>
  <si>
    <t>Dead</t>
  </si>
  <si>
    <t>Total</t>
  </si>
  <si>
    <t>I(&lt;10cm)</t>
  </si>
  <si>
    <t>II(&gt;=10cm)</t>
  </si>
  <si>
    <t>T1_class</t>
  </si>
  <si>
    <t>T2_healthy_class</t>
  </si>
  <si>
    <t>T2_partial_class</t>
  </si>
  <si>
    <t>Healthy</t>
  </si>
  <si>
    <t>partial</t>
  </si>
  <si>
    <t>Partial</t>
  </si>
  <si>
    <t>up</t>
  </si>
  <si>
    <t>down</t>
  </si>
  <si>
    <t>Probabilities</t>
  </si>
  <si>
    <t>Annual recruitment</t>
  </si>
  <si>
    <t>Vector</t>
  </si>
  <si>
    <t>vectT+1</t>
  </si>
  <si>
    <t>T+2</t>
  </si>
  <si>
    <t>T+3</t>
  </si>
  <si>
    <t>T+4</t>
  </si>
  <si>
    <t>T+5</t>
  </si>
  <si>
    <t>T+6</t>
  </si>
  <si>
    <t>T+7</t>
  </si>
  <si>
    <t>T+8</t>
  </si>
  <si>
    <t>T+9</t>
  </si>
  <si>
    <t>T+10</t>
  </si>
  <si>
    <t>Population</t>
  </si>
  <si>
    <t># of corals in class II</t>
  </si>
  <si>
    <t># of corals in class I</t>
  </si>
  <si>
    <t>Sum</t>
  </si>
  <si>
    <t>HEALTHY</t>
  </si>
  <si>
    <t>PARTIAL MORTALITY</t>
  </si>
  <si>
    <t>Health</t>
  </si>
  <si>
    <t>healthy</t>
  </si>
  <si>
    <t>Frequency of partial</t>
  </si>
  <si>
    <t>partial 20</t>
  </si>
  <si>
    <t>X&gt;20</t>
  </si>
  <si>
    <t>X&lt;20</t>
  </si>
  <si>
    <t>X&gt;20 size class change</t>
  </si>
  <si>
    <t>X&lt;20 size class change</t>
  </si>
  <si>
    <t>X&lt;20 shrink</t>
  </si>
  <si>
    <t>X&gt;20 shrink</t>
  </si>
  <si>
    <t>Grow</t>
  </si>
  <si>
    <t>Same</t>
  </si>
  <si>
    <t>Shrink</t>
  </si>
  <si>
    <t>What happened</t>
  </si>
  <si>
    <t>Can you make a partial mortality matrix and then overlay that on a normal matrix and increase the strength?</t>
  </si>
  <si>
    <t>What about if it grows but has partial mortality?</t>
  </si>
  <si>
    <t>Proportion that..</t>
  </si>
  <si>
    <t>healthy dead</t>
  </si>
  <si>
    <t>healthy grow</t>
  </si>
  <si>
    <t>healthy shrink</t>
  </si>
  <si>
    <t>same I-&gt;I partial</t>
  </si>
  <si>
    <t>same I-&gt;I partial 20</t>
  </si>
  <si>
    <t>grow I-&gt;II partial</t>
  </si>
  <si>
    <t>grow I-&gt;II partial 20</t>
  </si>
  <si>
    <t>same II-&gt;II partial</t>
  </si>
  <si>
    <t>same II-&gt;II partial 20</t>
  </si>
  <si>
    <t>shrink II-&gt;I partial</t>
  </si>
  <si>
    <t>shrink II-&gt;I partial 20</t>
  </si>
  <si>
    <t>Normal</t>
  </si>
  <si>
    <t>healthy same I</t>
  </si>
  <si>
    <t>healthy same II</t>
  </si>
  <si>
    <t>Partial mortality</t>
  </si>
  <si>
    <t>Probability of b partial while in that size class</t>
  </si>
  <si>
    <t>Probability of being in that size class</t>
  </si>
  <si>
    <t>Prob of getting partial</t>
  </si>
  <si>
    <t>X&lt;20*D</t>
  </si>
  <si>
    <t>X&lt;20*SS</t>
  </si>
  <si>
    <t>X&gt;20*D</t>
  </si>
  <si>
    <t>X&gt;20*SS</t>
  </si>
  <si>
    <t>I-&gt;I</t>
  </si>
  <si>
    <t>X&lt;20 stay same</t>
  </si>
  <si>
    <t>X&lt;20 grow</t>
  </si>
  <si>
    <t>X&gt;20 stay same</t>
  </si>
  <si>
    <t>X&gt;20 grow</t>
  </si>
  <si>
    <t>Partial mortality &lt;20</t>
  </si>
  <si>
    <t>Partial mortality &gt;20</t>
  </si>
  <si>
    <t>Matrix divided up based on what happened after event</t>
  </si>
  <si>
    <t>Probabilities of shrinking and growing</t>
  </si>
  <si>
    <t>SUM</t>
  </si>
  <si>
    <t>Or do the ones that shrink that would otherwise grow stay the same? Does that actually factor in though?</t>
  </si>
  <si>
    <t>Notes</t>
  </si>
  <si>
    <t>&gt;=10 is class II</t>
  </si>
  <si>
    <t>stage2healthy</t>
  </si>
  <si>
    <t>stage2partial</t>
  </si>
  <si>
    <t>&lt;- If all corals in the population released 10 larvae. 150 corals in the population in the beginning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</si>
</sst>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2" borderId="0" xfId="0" applyFill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Partial_mortality!$Q$4:$AA$4</c:f>
              <c:strCache>
                <c:ptCount val="11"/>
                <c:pt idx="0">
                  <c:v>Vector</c:v>
                </c:pt>
                <c:pt idx="1">
                  <c:v>vectT+1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  <c:pt idx="6">
                  <c:v>T+6</c:v>
                </c:pt>
                <c:pt idx="7">
                  <c:v>T+7</c:v>
                </c:pt>
                <c:pt idx="8">
                  <c:v>T+8</c:v>
                </c:pt>
                <c:pt idx="9">
                  <c:v>T+9</c:v>
                </c:pt>
                <c:pt idx="10">
                  <c:v>T+10</c:v>
                </c:pt>
              </c:strCache>
            </c:strRef>
          </c:cat>
          <c:val>
            <c:numRef>
              <c:f>Partial_mortality!$Q$5:$AA$5</c:f>
              <c:numCache>
                <c:formatCode>General</c:formatCode>
                <c:ptCount val="11"/>
                <c:pt idx="0">
                  <c:v>100</c:v>
                </c:pt>
                <c:pt idx="1">
                  <c:v>1590</c:v>
                </c:pt>
                <c:pt idx="2">
                  <c:v>2463</c:v>
                </c:pt>
                <c:pt idx="3">
                  <c:v>3027.3</c:v>
                </c:pt>
                <c:pt idx="4">
                  <c:v>3400.17</c:v>
                </c:pt>
                <c:pt idx="5">
                  <c:v>3647.6790000000001</c:v>
                </c:pt>
                <c:pt idx="6">
                  <c:v>3812.1279</c:v>
                </c:pt>
                <c:pt idx="7">
                  <c:v>3921.4112099999998</c:v>
                </c:pt>
                <c:pt idx="8">
                  <c:v>3994.0374569999999</c:v>
                </c:pt>
                <c:pt idx="9">
                  <c:v>4042.3029566999999</c:v>
                </c:pt>
                <c:pt idx="10">
                  <c:v>4074.3789942299995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B-6045-898A-05DAD635E8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Partial_mortality!$Q$4:$AA$4</c:f>
              <c:strCache>
                <c:ptCount val="11"/>
                <c:pt idx="0">
                  <c:v>Vector</c:v>
                </c:pt>
                <c:pt idx="1">
                  <c:v>vectT+1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  <c:pt idx="6">
                  <c:v>T+6</c:v>
                </c:pt>
                <c:pt idx="7">
                  <c:v>T+7</c:v>
                </c:pt>
                <c:pt idx="8">
                  <c:v>T+8</c:v>
                </c:pt>
                <c:pt idx="9">
                  <c:v>T+9</c:v>
                </c:pt>
                <c:pt idx="10">
                  <c:v>T+10</c:v>
                </c:pt>
              </c:strCache>
            </c:strRef>
          </c:cat>
          <c:val>
            <c:numRef>
              <c:f>Partial_mortality!$Q$6:$AA$6</c:f>
              <c:numCache>
                <c:formatCode>General</c:formatCode>
                <c:ptCount val="11"/>
                <c:pt idx="0">
                  <c:v>50</c:v>
                </c:pt>
                <c:pt idx="1">
                  <c:v>15</c:v>
                </c:pt>
                <c:pt idx="2">
                  <c:v>82.5</c:v>
                </c:pt>
                <c:pt idx="3">
                  <c:v>139.65</c:v>
                </c:pt>
                <c:pt idx="4">
                  <c:v>179.29500000000002</c:v>
                </c:pt>
                <c:pt idx="5">
                  <c:v>205.86750000000004</c:v>
                </c:pt>
                <c:pt idx="6">
                  <c:v>223.55745000000005</c:v>
                </c:pt>
                <c:pt idx="7">
                  <c:v>235.31788500000005</c:v>
                </c:pt>
                <c:pt idx="8">
                  <c:v>243.13413750000001</c:v>
                </c:pt>
                <c:pt idx="9">
                  <c:v>248.32870035000002</c:v>
                </c:pt>
                <c:pt idx="10">
                  <c:v>251.78088790500001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B-6045-898A-05DAD635E8D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Partial_mortality!$Q$4:$AA$4</c:f>
              <c:strCache>
                <c:ptCount val="11"/>
                <c:pt idx="0">
                  <c:v>Vector</c:v>
                </c:pt>
                <c:pt idx="1">
                  <c:v>vectT+1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  <c:pt idx="6">
                  <c:v>T+6</c:v>
                </c:pt>
                <c:pt idx="7">
                  <c:v>T+7</c:v>
                </c:pt>
                <c:pt idx="8">
                  <c:v>T+8</c:v>
                </c:pt>
                <c:pt idx="9">
                  <c:v>T+9</c:v>
                </c:pt>
                <c:pt idx="10">
                  <c:v>T+10</c:v>
                </c:pt>
              </c:strCache>
            </c:strRef>
          </c:cat>
          <c:val>
            <c:numRef>
              <c:f>Partial_mortality!$Q$7:$AA$7</c:f>
              <c:numCache>
                <c:formatCode>General</c:formatCode>
                <c:ptCount val="11"/>
                <c:pt idx="0">
                  <c:v>150</c:v>
                </c:pt>
                <c:pt idx="1">
                  <c:v>1605</c:v>
                </c:pt>
                <c:pt idx="2">
                  <c:v>2545.5</c:v>
                </c:pt>
                <c:pt idx="3">
                  <c:v>3166.9500000000003</c:v>
                </c:pt>
                <c:pt idx="4">
                  <c:v>3579.4650000000001</c:v>
                </c:pt>
                <c:pt idx="5">
                  <c:v>3853.5464999999999</c:v>
                </c:pt>
                <c:pt idx="6">
                  <c:v>4035.6853500000002</c:v>
                </c:pt>
                <c:pt idx="7">
                  <c:v>4156.7290949999997</c:v>
                </c:pt>
                <c:pt idx="8">
                  <c:v>4237.1715944999996</c:v>
                </c:pt>
                <c:pt idx="9">
                  <c:v>4290.6316570500003</c:v>
                </c:pt>
                <c:pt idx="10">
                  <c:v>4326.1598821349999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7-CC49-8D4D-AF5DEEDA6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156111"/>
        <c:axId val="1837864607"/>
      </c:lineChart>
      <c:catAx>
        <c:axId val="192215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64607"/>
        <c:crosses val="autoZero"/>
        <c:auto val="1"/>
        <c:lblAlgn val="ctr"/>
        <c:lblOffset val="100"/>
        <c:noMultiLvlLbl val="0"/>
      </c:catAx>
      <c:valAx>
        <c:axId val="18378646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Density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5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Partial_mortality!$Q$16:$AA$16</c:f>
              <c:strCache>
                <c:ptCount val="11"/>
                <c:pt idx="0">
                  <c:v>Vector</c:v>
                </c:pt>
                <c:pt idx="1">
                  <c:v>vectT+1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  <c:pt idx="6">
                  <c:v>T+6</c:v>
                </c:pt>
                <c:pt idx="7">
                  <c:v>T+7</c:v>
                </c:pt>
                <c:pt idx="8">
                  <c:v>T+8</c:v>
                </c:pt>
                <c:pt idx="9">
                  <c:v>T+9</c:v>
                </c:pt>
                <c:pt idx="10">
                  <c:v>T+10</c:v>
                </c:pt>
              </c:strCache>
            </c:strRef>
          </c:cat>
          <c:val>
            <c:numRef>
              <c:f>Partial_mortality!$Q$17:$AA$17</c:f>
              <c:numCache>
                <c:formatCode>General</c:formatCode>
                <c:ptCount val="11"/>
                <c:pt idx="0">
                  <c:v>100</c:v>
                </c:pt>
                <c:pt idx="1">
                  <c:v>1603.3333333333333</c:v>
                </c:pt>
                <c:pt idx="2">
                  <c:v>2703.7777777777774</c:v>
                </c:pt>
                <c:pt idx="3">
                  <c:v>3750.5037037037032</c:v>
                </c:pt>
                <c:pt idx="4">
                  <c:v>4790.0671604938261</c:v>
                </c:pt>
                <c:pt idx="5">
                  <c:v>5828.6756213991757</c:v>
                </c:pt>
                <c:pt idx="6">
                  <c:v>6867.1567495198888</c:v>
                </c:pt>
                <c:pt idx="7">
                  <c:v>7905.6208999359833</c:v>
                </c:pt>
                <c:pt idx="8">
                  <c:v>8944.0827866581294</c:v>
                </c:pt>
                <c:pt idx="9">
                  <c:v>9982.5443715544152</c:v>
                </c:pt>
                <c:pt idx="10">
                  <c:v>11021.005916207252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B-4A43-84E0-4898595DE7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Partial_mortality!$Q$16:$AA$16</c:f>
              <c:strCache>
                <c:ptCount val="11"/>
                <c:pt idx="0">
                  <c:v>Vector</c:v>
                </c:pt>
                <c:pt idx="1">
                  <c:v>vectT+1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  <c:pt idx="6">
                  <c:v>T+6</c:v>
                </c:pt>
                <c:pt idx="7">
                  <c:v>T+7</c:v>
                </c:pt>
                <c:pt idx="8">
                  <c:v>T+8</c:v>
                </c:pt>
                <c:pt idx="9">
                  <c:v>T+9</c:v>
                </c:pt>
                <c:pt idx="10">
                  <c:v>T+10</c:v>
                </c:pt>
              </c:strCache>
            </c:strRef>
          </c:cat>
          <c:val>
            <c:numRef>
              <c:f>Partial_mortality!$Q$18:$AA$18</c:f>
              <c:numCache>
                <c:formatCode>General</c:formatCode>
                <c:ptCount val="11"/>
                <c:pt idx="0">
                  <c:v>50</c:v>
                </c:pt>
                <c:pt idx="1">
                  <c:v>46.666666666666671</c:v>
                </c:pt>
                <c:pt idx="2">
                  <c:v>446.22222222222223</c:v>
                </c:pt>
                <c:pt idx="3">
                  <c:v>899.49629629629624</c:v>
                </c:pt>
                <c:pt idx="4">
                  <c:v>1359.9328395061727</c:v>
                </c:pt>
                <c:pt idx="5">
                  <c:v>1821.3243786008229</c:v>
                </c:pt>
                <c:pt idx="6">
                  <c:v>2282.8432504801094</c:v>
                </c:pt>
                <c:pt idx="7">
                  <c:v>2744.379100064014</c:v>
                </c:pt>
                <c:pt idx="8">
                  <c:v>3205.9172133418679</c:v>
                </c:pt>
                <c:pt idx="9">
                  <c:v>3667.4556284455816</c:v>
                </c:pt>
                <c:pt idx="10">
                  <c:v>4128.9940837927434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FB-4A43-84E0-4898595DE75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Partial_mortality!$Q$16:$AA$16</c:f>
              <c:strCache>
                <c:ptCount val="11"/>
                <c:pt idx="0">
                  <c:v>Vector</c:v>
                </c:pt>
                <c:pt idx="1">
                  <c:v>vectT+1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  <c:pt idx="6">
                  <c:v>T+6</c:v>
                </c:pt>
                <c:pt idx="7">
                  <c:v>T+7</c:v>
                </c:pt>
                <c:pt idx="8">
                  <c:v>T+8</c:v>
                </c:pt>
                <c:pt idx="9">
                  <c:v>T+9</c:v>
                </c:pt>
                <c:pt idx="10">
                  <c:v>T+10</c:v>
                </c:pt>
              </c:strCache>
            </c:strRef>
          </c:cat>
          <c:val>
            <c:numRef>
              <c:f>Partial_mortality!$Q$19:$AA$19</c:f>
              <c:numCache>
                <c:formatCode>General</c:formatCode>
                <c:ptCount val="11"/>
                <c:pt idx="0">
                  <c:v>150</c:v>
                </c:pt>
                <c:pt idx="1">
                  <c:v>1650</c:v>
                </c:pt>
                <c:pt idx="2">
                  <c:v>3149.9999999999995</c:v>
                </c:pt>
                <c:pt idx="3">
                  <c:v>4649.9999999999991</c:v>
                </c:pt>
                <c:pt idx="4">
                  <c:v>6149.9999999999991</c:v>
                </c:pt>
                <c:pt idx="5">
                  <c:v>7649.9999999999982</c:v>
                </c:pt>
                <c:pt idx="6">
                  <c:v>9149.9999999999982</c:v>
                </c:pt>
                <c:pt idx="7">
                  <c:v>10649.999999999996</c:v>
                </c:pt>
                <c:pt idx="8">
                  <c:v>12149.999999999996</c:v>
                </c:pt>
                <c:pt idx="9">
                  <c:v>13649.999999999996</c:v>
                </c:pt>
                <c:pt idx="10">
                  <c:v>15149.999999999996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FB-4A43-84E0-4898595DE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583183"/>
        <c:axId val="1959674159"/>
      </c:lineChart>
      <c:catAx>
        <c:axId val="187258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74159"/>
        <c:crosses val="autoZero"/>
        <c:auto val="1"/>
        <c:lblAlgn val="ctr"/>
        <c:lblOffset val="100"/>
        <c:noMultiLvlLbl val="0"/>
      </c:catAx>
      <c:valAx>
        <c:axId val="1959674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58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Partial_mortality!$Q$4:$AA$4</c:f>
              <c:strCache>
                <c:ptCount val="11"/>
                <c:pt idx="0">
                  <c:v>Vector</c:v>
                </c:pt>
                <c:pt idx="1">
                  <c:v>vectT+1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  <c:pt idx="6">
                  <c:v>T+6</c:v>
                </c:pt>
                <c:pt idx="7">
                  <c:v>T+7</c:v>
                </c:pt>
                <c:pt idx="8">
                  <c:v>T+8</c:v>
                </c:pt>
                <c:pt idx="9">
                  <c:v>T+9</c:v>
                </c:pt>
                <c:pt idx="10">
                  <c:v>T+10</c:v>
                </c:pt>
              </c:strCache>
            </c:strRef>
          </c:cat>
          <c:val>
            <c:numRef>
              <c:f>Partial_mortality!$Q$5:$AA$5</c:f>
              <c:numCache>
                <c:formatCode>General</c:formatCode>
                <c:ptCount val="11"/>
                <c:pt idx="0">
                  <c:v>100</c:v>
                </c:pt>
                <c:pt idx="1">
                  <c:v>1590</c:v>
                </c:pt>
                <c:pt idx="2">
                  <c:v>2463</c:v>
                </c:pt>
                <c:pt idx="3">
                  <c:v>3027.3</c:v>
                </c:pt>
                <c:pt idx="4">
                  <c:v>3400.17</c:v>
                </c:pt>
                <c:pt idx="5">
                  <c:v>3647.6790000000001</c:v>
                </c:pt>
                <c:pt idx="6">
                  <c:v>3812.1279</c:v>
                </c:pt>
                <c:pt idx="7">
                  <c:v>3921.4112099999998</c:v>
                </c:pt>
                <c:pt idx="8">
                  <c:v>3994.0374569999999</c:v>
                </c:pt>
                <c:pt idx="9">
                  <c:v>4042.3029566999999</c:v>
                </c:pt>
                <c:pt idx="10">
                  <c:v>4074.3789942299995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F-7B44-BE8A-42191962A03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Partial_mortality!$Q$4:$AA$4</c:f>
              <c:strCache>
                <c:ptCount val="11"/>
                <c:pt idx="0">
                  <c:v>Vector</c:v>
                </c:pt>
                <c:pt idx="1">
                  <c:v>vectT+1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  <c:pt idx="6">
                  <c:v>T+6</c:v>
                </c:pt>
                <c:pt idx="7">
                  <c:v>T+7</c:v>
                </c:pt>
                <c:pt idx="8">
                  <c:v>T+8</c:v>
                </c:pt>
                <c:pt idx="9">
                  <c:v>T+9</c:v>
                </c:pt>
                <c:pt idx="10">
                  <c:v>T+10</c:v>
                </c:pt>
              </c:strCache>
            </c:strRef>
          </c:cat>
          <c:val>
            <c:numRef>
              <c:f>Partial_mortality!$Q$6:$AA$6</c:f>
              <c:numCache>
                <c:formatCode>General</c:formatCode>
                <c:ptCount val="11"/>
                <c:pt idx="0">
                  <c:v>50</c:v>
                </c:pt>
                <c:pt idx="1">
                  <c:v>15</c:v>
                </c:pt>
                <c:pt idx="2">
                  <c:v>82.5</c:v>
                </c:pt>
                <c:pt idx="3">
                  <c:v>139.65</c:v>
                </c:pt>
                <c:pt idx="4">
                  <c:v>179.29500000000002</c:v>
                </c:pt>
                <c:pt idx="5">
                  <c:v>205.86750000000004</c:v>
                </c:pt>
                <c:pt idx="6">
                  <c:v>223.55745000000005</c:v>
                </c:pt>
                <c:pt idx="7">
                  <c:v>235.31788500000005</c:v>
                </c:pt>
                <c:pt idx="8">
                  <c:v>243.13413750000001</c:v>
                </c:pt>
                <c:pt idx="9">
                  <c:v>248.32870035000002</c:v>
                </c:pt>
                <c:pt idx="10">
                  <c:v>251.78088790500001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F-7B44-BE8A-42191962A03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Partial_mortality!$Q$4:$AA$4</c:f>
              <c:strCache>
                <c:ptCount val="11"/>
                <c:pt idx="0">
                  <c:v>Vector</c:v>
                </c:pt>
                <c:pt idx="1">
                  <c:v>vectT+1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  <c:pt idx="6">
                  <c:v>T+6</c:v>
                </c:pt>
                <c:pt idx="7">
                  <c:v>T+7</c:v>
                </c:pt>
                <c:pt idx="8">
                  <c:v>T+8</c:v>
                </c:pt>
                <c:pt idx="9">
                  <c:v>T+9</c:v>
                </c:pt>
                <c:pt idx="10">
                  <c:v>T+10</c:v>
                </c:pt>
              </c:strCache>
            </c:strRef>
          </c:cat>
          <c:val>
            <c:numRef>
              <c:f>Partial_mortality!$Q$7:$AA$7</c:f>
              <c:numCache>
                <c:formatCode>General</c:formatCode>
                <c:ptCount val="11"/>
                <c:pt idx="0">
                  <c:v>150</c:v>
                </c:pt>
                <c:pt idx="1">
                  <c:v>1605</c:v>
                </c:pt>
                <c:pt idx="2">
                  <c:v>2545.5</c:v>
                </c:pt>
                <c:pt idx="3">
                  <c:v>3166.9500000000003</c:v>
                </c:pt>
                <c:pt idx="4">
                  <c:v>3579.4650000000001</c:v>
                </c:pt>
                <c:pt idx="5">
                  <c:v>3853.5464999999999</c:v>
                </c:pt>
                <c:pt idx="6">
                  <c:v>4035.6853500000002</c:v>
                </c:pt>
                <c:pt idx="7">
                  <c:v>4156.7290949999997</c:v>
                </c:pt>
                <c:pt idx="8">
                  <c:v>4237.1715944999996</c:v>
                </c:pt>
                <c:pt idx="9">
                  <c:v>4290.6316570500003</c:v>
                </c:pt>
                <c:pt idx="10">
                  <c:v>4326.1598821349999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F-7B44-BE8A-42191962A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156111"/>
        <c:axId val="1837864607"/>
      </c:lineChart>
      <c:catAx>
        <c:axId val="192215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64607"/>
        <c:crosses val="autoZero"/>
        <c:auto val="1"/>
        <c:lblAlgn val="ctr"/>
        <c:lblOffset val="100"/>
        <c:noMultiLvlLbl val="0"/>
      </c:catAx>
      <c:valAx>
        <c:axId val="183786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5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Partial_mortality!$Q$16:$AA$16</c:f>
              <c:strCache>
                <c:ptCount val="11"/>
                <c:pt idx="0">
                  <c:v>Vector</c:v>
                </c:pt>
                <c:pt idx="1">
                  <c:v>vectT+1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  <c:pt idx="6">
                  <c:v>T+6</c:v>
                </c:pt>
                <c:pt idx="7">
                  <c:v>T+7</c:v>
                </c:pt>
                <c:pt idx="8">
                  <c:v>T+8</c:v>
                </c:pt>
                <c:pt idx="9">
                  <c:v>T+9</c:v>
                </c:pt>
                <c:pt idx="10">
                  <c:v>T+10</c:v>
                </c:pt>
              </c:strCache>
            </c:strRef>
          </c:cat>
          <c:val>
            <c:numRef>
              <c:f>Partial_mortality!$Q$17:$AA$17</c:f>
              <c:numCache>
                <c:formatCode>General</c:formatCode>
                <c:ptCount val="11"/>
                <c:pt idx="0">
                  <c:v>100</c:v>
                </c:pt>
                <c:pt idx="1">
                  <c:v>1603.3333333333333</c:v>
                </c:pt>
                <c:pt idx="2">
                  <c:v>2703.7777777777774</c:v>
                </c:pt>
                <c:pt idx="3">
                  <c:v>3750.5037037037032</c:v>
                </c:pt>
                <c:pt idx="4">
                  <c:v>4790.0671604938261</c:v>
                </c:pt>
                <c:pt idx="5">
                  <c:v>5828.6756213991757</c:v>
                </c:pt>
                <c:pt idx="6">
                  <c:v>6867.1567495198888</c:v>
                </c:pt>
                <c:pt idx="7">
                  <c:v>7905.6208999359833</c:v>
                </c:pt>
                <c:pt idx="8">
                  <c:v>8944.0827866581294</c:v>
                </c:pt>
                <c:pt idx="9">
                  <c:v>9982.5443715544152</c:v>
                </c:pt>
                <c:pt idx="10">
                  <c:v>11021.005916207252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E-0945-9B29-5D7D273D7D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Partial_mortality!$Q$16:$AA$16</c:f>
              <c:strCache>
                <c:ptCount val="11"/>
                <c:pt idx="0">
                  <c:v>Vector</c:v>
                </c:pt>
                <c:pt idx="1">
                  <c:v>vectT+1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  <c:pt idx="6">
                  <c:v>T+6</c:v>
                </c:pt>
                <c:pt idx="7">
                  <c:v>T+7</c:v>
                </c:pt>
                <c:pt idx="8">
                  <c:v>T+8</c:v>
                </c:pt>
                <c:pt idx="9">
                  <c:v>T+9</c:v>
                </c:pt>
                <c:pt idx="10">
                  <c:v>T+10</c:v>
                </c:pt>
              </c:strCache>
            </c:strRef>
          </c:cat>
          <c:val>
            <c:numRef>
              <c:f>Partial_mortality!$Q$18:$AA$18</c:f>
              <c:numCache>
                <c:formatCode>General</c:formatCode>
                <c:ptCount val="11"/>
                <c:pt idx="0">
                  <c:v>50</c:v>
                </c:pt>
                <c:pt idx="1">
                  <c:v>46.666666666666671</c:v>
                </c:pt>
                <c:pt idx="2">
                  <c:v>446.22222222222223</c:v>
                </c:pt>
                <c:pt idx="3">
                  <c:v>899.49629629629624</c:v>
                </c:pt>
                <c:pt idx="4">
                  <c:v>1359.9328395061727</c:v>
                </c:pt>
                <c:pt idx="5">
                  <c:v>1821.3243786008229</c:v>
                </c:pt>
                <c:pt idx="6">
                  <c:v>2282.8432504801094</c:v>
                </c:pt>
                <c:pt idx="7">
                  <c:v>2744.379100064014</c:v>
                </c:pt>
                <c:pt idx="8">
                  <c:v>3205.9172133418679</c:v>
                </c:pt>
                <c:pt idx="9">
                  <c:v>3667.4556284455816</c:v>
                </c:pt>
                <c:pt idx="10">
                  <c:v>4128.9940837927434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E-0945-9B29-5D7D273D7DB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Partial_mortality!$Q$16:$AA$16</c:f>
              <c:strCache>
                <c:ptCount val="11"/>
                <c:pt idx="0">
                  <c:v>Vector</c:v>
                </c:pt>
                <c:pt idx="1">
                  <c:v>vectT+1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  <c:pt idx="6">
                  <c:v>T+6</c:v>
                </c:pt>
                <c:pt idx="7">
                  <c:v>T+7</c:v>
                </c:pt>
                <c:pt idx="8">
                  <c:v>T+8</c:v>
                </c:pt>
                <c:pt idx="9">
                  <c:v>T+9</c:v>
                </c:pt>
                <c:pt idx="10">
                  <c:v>T+10</c:v>
                </c:pt>
              </c:strCache>
            </c:strRef>
          </c:cat>
          <c:val>
            <c:numRef>
              <c:f>Partial_mortality!$Q$19:$AA$19</c:f>
              <c:numCache>
                <c:formatCode>General</c:formatCode>
                <c:ptCount val="11"/>
                <c:pt idx="0">
                  <c:v>150</c:v>
                </c:pt>
                <c:pt idx="1">
                  <c:v>1650</c:v>
                </c:pt>
                <c:pt idx="2">
                  <c:v>3149.9999999999995</c:v>
                </c:pt>
                <c:pt idx="3">
                  <c:v>4649.9999999999991</c:v>
                </c:pt>
                <c:pt idx="4">
                  <c:v>6149.9999999999991</c:v>
                </c:pt>
                <c:pt idx="5">
                  <c:v>7649.9999999999982</c:v>
                </c:pt>
                <c:pt idx="6">
                  <c:v>9149.9999999999982</c:v>
                </c:pt>
                <c:pt idx="7">
                  <c:v>10649.999999999996</c:v>
                </c:pt>
                <c:pt idx="8">
                  <c:v>12149.999999999996</c:v>
                </c:pt>
                <c:pt idx="9">
                  <c:v>13649.999999999996</c:v>
                </c:pt>
                <c:pt idx="10">
                  <c:v>15149.999999999996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3E-0945-9B29-5D7D273D7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583183"/>
        <c:axId val="1959674159"/>
      </c:lineChart>
      <c:catAx>
        <c:axId val="187258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74159"/>
        <c:crosses val="autoZero"/>
        <c:auto val="1"/>
        <c:lblAlgn val="ctr"/>
        <c:lblOffset val="100"/>
        <c:noMultiLvlLbl val="0"/>
      </c:catAx>
      <c:valAx>
        <c:axId val="1959674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58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745613</xdr:colOff>
      <xdr:row>0</xdr:row>
      <xdr:rowOff>72514</xdr:rowOff>
    </xdr:from>
    <xdr:to>
      <xdr:col>33</xdr:col>
      <xdr:colOff>401484</xdr:colOff>
      <xdr:row>13</xdr:row>
      <xdr:rowOff>152811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733F9A-4E10-3D43-89CC-4BE7F5B8A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397387</xdr:colOff>
      <xdr:row>18</xdr:row>
      <xdr:rowOff>195416</xdr:rowOff>
    </xdr:from>
    <xdr:to>
      <xdr:col>35</xdr:col>
      <xdr:colOff>53258</xdr:colOff>
      <xdr:row>32</xdr:row>
      <xdr:rowOff>70874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9A3913-0063-B040-B9C0-C95785C27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745613</xdr:colOff>
      <xdr:row>0</xdr:row>
      <xdr:rowOff>72514</xdr:rowOff>
    </xdr:from>
    <xdr:to>
      <xdr:col>33</xdr:col>
      <xdr:colOff>401484</xdr:colOff>
      <xdr:row>13</xdr:row>
      <xdr:rowOff>152811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7D210-A03C-2F48-AB5A-6C6CCBF47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397387</xdr:colOff>
      <xdr:row>18</xdr:row>
      <xdr:rowOff>195416</xdr:rowOff>
    </xdr:from>
    <xdr:to>
      <xdr:col>35</xdr:col>
      <xdr:colOff>53258</xdr:colOff>
      <xdr:row>32</xdr:row>
      <xdr:rowOff>70874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4398DC-8BEB-B340-844E-20213A881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FAE7-883A-1842-B237-34F7D8E0F190}">
  <dimension ref="A1:G29"/>
  <sheetViews>
    <sheetView workbookViewId="0">
      <selection activeCell="D14" sqref="D14"/>
    </sheetView>
  </sheetViews>
  <sheetFormatPr baseColWidth="10" defaultRowHeight="16" x14ac:dyDescent="0.2"/>
  <cols>
    <col min="1" max="1" width="6" style="3" customWidth="1"/>
    <col min="2" max="2" width="8.5" customWidth="1"/>
    <col min="3" max="3" width="8.83203125" style="2" customWidth="1"/>
    <col min="4" max="4" width="8" customWidth="1"/>
    <col min="5" max="5" width="8.33203125" customWidth="1"/>
    <col min="6" max="6" width="8" style="2" customWidth="1"/>
    <col min="7" max="7" width="8.83203125" customWidth="1"/>
  </cols>
  <sheetData>
    <row r="1" spans="1:7" x14ac:dyDescent="0.2">
      <c r="A1" s="3" t="s">
        <v>3</v>
      </c>
      <c r="B1" t="s">
        <v>4</v>
      </c>
      <c r="C1" s="2" t="s">
        <v>5</v>
      </c>
      <c r="D1" t="s">
        <v>6</v>
      </c>
      <c r="E1" t="s">
        <v>7</v>
      </c>
      <c r="F1" s="2" t="s">
        <v>8</v>
      </c>
      <c r="G1" t="s">
        <v>10</v>
      </c>
    </row>
    <row r="2" spans="1:7" x14ac:dyDescent="0.2">
      <c r="A2" s="3">
        <v>1</v>
      </c>
      <c r="B2">
        <v>2020</v>
      </c>
      <c r="C2" s="2" t="s">
        <v>0</v>
      </c>
      <c r="D2">
        <v>0</v>
      </c>
      <c r="E2">
        <v>2021</v>
      </c>
      <c r="F2" s="2" t="s">
        <v>9</v>
      </c>
      <c r="G2">
        <v>0</v>
      </c>
    </row>
    <row r="3" spans="1:7" x14ac:dyDescent="0.2">
      <c r="A3" s="3">
        <v>2</v>
      </c>
      <c r="B3">
        <v>2020</v>
      </c>
      <c r="C3" s="2" t="s">
        <v>1</v>
      </c>
      <c r="D3">
        <v>10</v>
      </c>
      <c r="E3">
        <v>2021</v>
      </c>
      <c r="F3" s="2" t="s">
        <v>2</v>
      </c>
      <c r="G3">
        <v>20</v>
      </c>
    </row>
    <row r="4" spans="1:7" x14ac:dyDescent="0.2">
      <c r="A4" s="3">
        <v>3</v>
      </c>
      <c r="B4">
        <v>2020</v>
      </c>
      <c r="C4" s="2" t="s">
        <v>1</v>
      </c>
      <c r="D4">
        <v>10</v>
      </c>
      <c r="E4">
        <v>2021</v>
      </c>
      <c r="F4" s="2" t="s">
        <v>2</v>
      </c>
      <c r="G4">
        <v>20</v>
      </c>
    </row>
    <row r="5" spans="1:7" x14ac:dyDescent="0.2">
      <c r="A5" s="3">
        <v>4</v>
      </c>
      <c r="B5">
        <v>2020</v>
      </c>
      <c r="C5" s="2" t="s">
        <v>1</v>
      </c>
      <c r="D5">
        <v>10</v>
      </c>
      <c r="E5">
        <v>2021</v>
      </c>
      <c r="F5" s="2" t="s">
        <v>1</v>
      </c>
      <c r="G5">
        <v>10</v>
      </c>
    </row>
    <row r="6" spans="1:7" x14ac:dyDescent="0.2">
      <c r="A6" s="3">
        <v>5</v>
      </c>
      <c r="B6">
        <v>2020</v>
      </c>
      <c r="C6" s="2" t="s">
        <v>0</v>
      </c>
      <c r="D6">
        <v>0</v>
      </c>
      <c r="E6">
        <v>2021</v>
      </c>
      <c r="F6" s="2" t="s">
        <v>0</v>
      </c>
      <c r="G6">
        <v>0</v>
      </c>
    </row>
    <row r="7" spans="1:7" x14ac:dyDescent="0.2">
      <c r="A7" s="3">
        <v>6</v>
      </c>
      <c r="B7">
        <v>2020</v>
      </c>
      <c r="C7" s="2" t="s">
        <v>0</v>
      </c>
      <c r="D7">
        <v>0</v>
      </c>
      <c r="E7">
        <v>2021</v>
      </c>
      <c r="F7" s="2" t="s">
        <v>0</v>
      </c>
      <c r="G7">
        <v>0</v>
      </c>
    </row>
    <row r="8" spans="1:7" x14ac:dyDescent="0.2">
      <c r="A8" s="3">
        <v>7</v>
      </c>
      <c r="B8">
        <v>2020</v>
      </c>
      <c r="C8" s="2" t="s">
        <v>0</v>
      </c>
      <c r="D8">
        <v>0</v>
      </c>
      <c r="E8">
        <v>2021</v>
      </c>
      <c r="F8" s="2" t="s">
        <v>1</v>
      </c>
      <c r="G8">
        <v>10</v>
      </c>
    </row>
    <row r="9" spans="1:7" x14ac:dyDescent="0.2">
      <c r="A9" s="3">
        <v>8</v>
      </c>
      <c r="B9">
        <v>2020</v>
      </c>
      <c r="C9" s="2" t="s">
        <v>2</v>
      </c>
      <c r="D9">
        <v>20</v>
      </c>
      <c r="E9">
        <v>2021</v>
      </c>
      <c r="F9" s="2" t="s">
        <v>9</v>
      </c>
      <c r="G9">
        <v>0</v>
      </c>
    </row>
    <row r="10" spans="1:7" x14ac:dyDescent="0.2">
      <c r="A10" s="3">
        <v>9</v>
      </c>
      <c r="B10">
        <v>2020</v>
      </c>
      <c r="C10" s="2" t="s">
        <v>2</v>
      </c>
      <c r="D10">
        <v>20</v>
      </c>
      <c r="E10">
        <v>2021</v>
      </c>
      <c r="F10" s="2" t="s">
        <v>1</v>
      </c>
      <c r="G10">
        <v>10</v>
      </c>
    </row>
    <row r="11" spans="1:7" x14ac:dyDescent="0.2">
      <c r="A11" s="3">
        <v>10</v>
      </c>
      <c r="B11">
        <v>2020</v>
      </c>
      <c r="C11" s="2" t="s">
        <v>0</v>
      </c>
      <c r="D11">
        <v>0</v>
      </c>
      <c r="E11">
        <v>2021</v>
      </c>
      <c r="F11" s="2" t="s">
        <v>9</v>
      </c>
      <c r="G11">
        <v>0</v>
      </c>
    </row>
    <row r="12" spans="1:7" x14ac:dyDescent="0.2">
      <c r="A12" s="3">
        <v>11</v>
      </c>
      <c r="B12">
        <v>2020</v>
      </c>
      <c r="C12" s="2" t="s">
        <v>0</v>
      </c>
      <c r="D12">
        <v>0</v>
      </c>
      <c r="E12">
        <v>2021</v>
      </c>
      <c r="F12" s="2" t="s">
        <v>2</v>
      </c>
      <c r="G12">
        <v>20</v>
      </c>
    </row>
    <row r="13" spans="1:7" x14ac:dyDescent="0.2">
      <c r="A13" s="3">
        <v>12</v>
      </c>
      <c r="B13">
        <v>2020</v>
      </c>
      <c r="C13" s="2" t="s">
        <v>0</v>
      </c>
      <c r="D13">
        <v>0</v>
      </c>
      <c r="E13">
        <v>2021</v>
      </c>
      <c r="F13" s="2" t="s">
        <v>9</v>
      </c>
      <c r="G13">
        <v>0</v>
      </c>
    </row>
    <row r="14" spans="1:7" x14ac:dyDescent="0.2">
      <c r="A14" s="3">
        <v>13</v>
      </c>
      <c r="B14">
        <v>2020</v>
      </c>
      <c r="C14" s="2" t="s">
        <v>2</v>
      </c>
      <c r="D14">
        <v>20</v>
      </c>
      <c r="E14">
        <v>2021</v>
      </c>
      <c r="F14" s="2" t="s">
        <v>1</v>
      </c>
      <c r="G14">
        <v>10</v>
      </c>
    </row>
    <row r="15" spans="1:7" x14ac:dyDescent="0.2">
      <c r="A15" s="3">
        <v>14</v>
      </c>
      <c r="B15">
        <v>2020</v>
      </c>
      <c r="C15" s="2" t="s">
        <v>2</v>
      </c>
      <c r="D15">
        <v>20</v>
      </c>
      <c r="E15">
        <v>2021</v>
      </c>
      <c r="F15" s="2" t="s">
        <v>2</v>
      </c>
      <c r="G15">
        <v>20</v>
      </c>
    </row>
    <row r="16" spans="1:7" x14ac:dyDescent="0.2">
      <c r="A16" s="3">
        <v>15</v>
      </c>
      <c r="B16">
        <v>2020</v>
      </c>
      <c r="C16" s="2" t="s">
        <v>2</v>
      </c>
      <c r="D16">
        <v>20</v>
      </c>
      <c r="E16">
        <v>2021</v>
      </c>
      <c r="F16" s="2" t="s">
        <v>2</v>
      </c>
      <c r="G16">
        <v>20</v>
      </c>
    </row>
    <row r="17" spans="1:7" x14ac:dyDescent="0.2">
      <c r="A17" s="3">
        <v>16</v>
      </c>
      <c r="B17">
        <v>2020</v>
      </c>
      <c r="C17" s="2" t="s">
        <v>1</v>
      </c>
      <c r="D17">
        <v>10</v>
      </c>
      <c r="E17">
        <v>2021</v>
      </c>
      <c r="F17" s="2" t="s">
        <v>9</v>
      </c>
      <c r="G17">
        <v>0</v>
      </c>
    </row>
    <row r="18" spans="1:7" x14ac:dyDescent="0.2">
      <c r="A18" s="3">
        <v>17</v>
      </c>
      <c r="B18">
        <v>2020</v>
      </c>
      <c r="C18" s="2" t="s">
        <v>1</v>
      </c>
      <c r="D18">
        <v>10</v>
      </c>
      <c r="E18">
        <v>2021</v>
      </c>
      <c r="F18" s="2" t="s">
        <v>0</v>
      </c>
      <c r="G18">
        <v>0</v>
      </c>
    </row>
    <row r="19" spans="1:7" x14ac:dyDescent="0.2">
      <c r="A19" s="3">
        <v>18</v>
      </c>
      <c r="B19">
        <v>2020</v>
      </c>
      <c r="C19" s="2" t="s">
        <v>1</v>
      </c>
      <c r="D19">
        <v>10</v>
      </c>
      <c r="E19">
        <v>2021</v>
      </c>
      <c r="F19" s="2" t="s">
        <v>1</v>
      </c>
      <c r="G19">
        <v>10</v>
      </c>
    </row>
    <row r="20" spans="1:7" x14ac:dyDescent="0.2">
      <c r="A20" s="3">
        <v>19</v>
      </c>
      <c r="B20">
        <v>2020</v>
      </c>
      <c r="C20" s="2" t="s">
        <v>1</v>
      </c>
      <c r="D20">
        <v>10</v>
      </c>
      <c r="E20">
        <v>2021</v>
      </c>
      <c r="F20" s="2" t="s">
        <v>9</v>
      </c>
      <c r="G20">
        <v>0</v>
      </c>
    </row>
    <row r="21" spans="1:7" x14ac:dyDescent="0.2">
      <c r="A21" s="3">
        <v>20</v>
      </c>
      <c r="B21">
        <v>2020</v>
      </c>
      <c r="C21" s="2" t="s">
        <v>1</v>
      </c>
      <c r="D21">
        <v>10</v>
      </c>
      <c r="E21">
        <v>2021</v>
      </c>
      <c r="F21" s="2" t="s">
        <v>9</v>
      </c>
      <c r="G21">
        <v>0</v>
      </c>
    </row>
    <row r="22" spans="1:7" x14ac:dyDescent="0.2">
      <c r="A22" s="3">
        <v>21</v>
      </c>
      <c r="B22">
        <v>2020</v>
      </c>
      <c r="C22" s="2" t="s">
        <v>1</v>
      </c>
      <c r="D22">
        <v>10</v>
      </c>
      <c r="E22">
        <v>2021</v>
      </c>
      <c r="F22" s="2" t="s">
        <v>0</v>
      </c>
      <c r="G22">
        <v>0</v>
      </c>
    </row>
    <row r="23" spans="1:7" x14ac:dyDescent="0.2">
      <c r="A23" s="3">
        <v>22</v>
      </c>
      <c r="B23">
        <v>2020</v>
      </c>
      <c r="C23" s="2" t="s">
        <v>1</v>
      </c>
      <c r="D23">
        <v>10</v>
      </c>
      <c r="E23">
        <v>2021</v>
      </c>
      <c r="F23" s="2" t="s">
        <v>0</v>
      </c>
      <c r="G23">
        <v>0</v>
      </c>
    </row>
    <row r="24" spans="1:7" x14ac:dyDescent="0.2">
      <c r="A24" s="3">
        <v>23</v>
      </c>
      <c r="B24">
        <v>2020</v>
      </c>
      <c r="C24" s="2" t="s">
        <v>2</v>
      </c>
      <c r="D24">
        <v>20</v>
      </c>
      <c r="E24">
        <v>2021</v>
      </c>
      <c r="F24" s="2" t="s">
        <v>2</v>
      </c>
      <c r="G24">
        <v>20</v>
      </c>
    </row>
    <row r="29" spans="1:7" x14ac:dyDescent="0.2">
      <c r="C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FC49E-0EF6-3649-A005-ECC17AEE49FB}">
  <dimension ref="A1:AA24"/>
  <sheetViews>
    <sheetView tabSelected="1" topLeftCell="W1" zoomScale="157" workbookViewId="0">
      <selection activeCell="Z11" sqref="Z11"/>
    </sheetView>
  </sheetViews>
  <sheetFormatPr baseColWidth="10" defaultRowHeight="16" x14ac:dyDescent="0.2"/>
  <cols>
    <col min="3" max="3" width="15.33203125" customWidth="1"/>
    <col min="4" max="4" width="14.33203125" customWidth="1"/>
    <col min="6" max="6" width="15.5" customWidth="1"/>
    <col min="7" max="7" width="15.6640625" customWidth="1"/>
    <col min="17" max="17" width="16.83203125" customWidth="1"/>
  </cols>
  <sheetData>
    <row r="1" spans="1:27" x14ac:dyDescent="0.2">
      <c r="A1" t="s">
        <v>11</v>
      </c>
      <c r="B1" t="s">
        <v>12</v>
      </c>
      <c r="C1" t="s">
        <v>13</v>
      </c>
      <c r="D1" t="s">
        <v>14</v>
      </c>
      <c r="E1" t="s">
        <v>22</v>
      </c>
      <c r="F1" t="s">
        <v>23</v>
      </c>
      <c r="G1" t="s">
        <v>24</v>
      </c>
      <c r="H1" s="4" t="s">
        <v>25</v>
      </c>
      <c r="I1" s="4"/>
      <c r="J1" t="s">
        <v>27</v>
      </c>
      <c r="M1" s="4" t="s">
        <v>47</v>
      </c>
      <c r="N1" s="4"/>
      <c r="O1" s="4"/>
      <c r="P1" s="4"/>
    </row>
    <row r="2" spans="1:27" x14ac:dyDescent="0.2">
      <c r="A2">
        <v>1</v>
      </c>
      <c r="B2">
        <v>10</v>
      </c>
      <c r="C2">
        <v>12</v>
      </c>
      <c r="D2">
        <v>7</v>
      </c>
      <c r="E2" t="str">
        <f>IF(B2&gt;=10,"II","I")</f>
        <v>II</v>
      </c>
      <c r="F2" t="str">
        <f t="shared" ref="F2:G2" si="0">IF(C2&gt;=10,"II","I")</f>
        <v>II</v>
      </c>
      <c r="G2" t="str">
        <f t="shared" si="0"/>
        <v>I</v>
      </c>
      <c r="H2" s="4" t="str">
        <f>IF((E2=F2),"same","change")</f>
        <v>same</v>
      </c>
      <c r="I2" s="4" t="str">
        <f>E2</f>
        <v>II</v>
      </c>
      <c r="J2" t="str">
        <f t="shared" ref="J2:J21" si="1">IF((E2=G2),"same","change")</f>
        <v>change</v>
      </c>
      <c r="K2" t="s">
        <v>29</v>
      </c>
      <c r="M2" s="4" t="s">
        <v>15</v>
      </c>
      <c r="N2" s="4"/>
      <c r="O2" s="4"/>
      <c r="P2" s="4"/>
    </row>
    <row r="3" spans="1:27" x14ac:dyDescent="0.2">
      <c r="A3">
        <v>2</v>
      </c>
      <c r="B3">
        <v>7</v>
      </c>
      <c r="C3">
        <v>8</v>
      </c>
      <c r="D3">
        <v>8</v>
      </c>
      <c r="E3" t="str">
        <f t="shared" ref="E3:E21" si="2">IF(B3&gt;=10,"II","I")</f>
        <v>I</v>
      </c>
      <c r="F3" t="str">
        <f t="shared" ref="F3:F21" si="3">IF(C3&gt;=10,"II","I")</f>
        <v>I</v>
      </c>
      <c r="G3" t="str">
        <f t="shared" ref="G3:G21" si="4">IF(D3&gt;=10,"II","I")</f>
        <v>I</v>
      </c>
      <c r="H3" s="4" t="str">
        <f t="shared" ref="H3:H21" si="5">IF((E3=F3),"same","change")</f>
        <v>same</v>
      </c>
      <c r="I3" s="4" t="str">
        <f t="shared" ref="I3:I5" si="6">E3</f>
        <v>I</v>
      </c>
      <c r="J3" t="str">
        <f t="shared" si="1"/>
        <v>same</v>
      </c>
      <c r="K3" t="str">
        <f>E3</f>
        <v>I</v>
      </c>
      <c r="M3" s="4"/>
      <c r="N3" s="4" t="s">
        <v>20</v>
      </c>
      <c r="O3" s="4" t="s">
        <v>21</v>
      </c>
      <c r="P3" s="4"/>
      <c r="Q3" t="s">
        <v>31</v>
      </c>
      <c r="R3">
        <f>10*150</f>
        <v>1500</v>
      </c>
      <c r="S3" s="9" t="s">
        <v>103</v>
      </c>
    </row>
    <row r="4" spans="1:27" x14ac:dyDescent="0.2">
      <c r="A4">
        <v>3</v>
      </c>
      <c r="B4">
        <v>6</v>
      </c>
      <c r="C4">
        <v>7</v>
      </c>
      <c r="D4">
        <v>7</v>
      </c>
      <c r="E4" t="str">
        <f t="shared" si="2"/>
        <v>I</v>
      </c>
      <c r="F4" t="str">
        <f t="shared" si="3"/>
        <v>I</v>
      </c>
      <c r="G4" t="str">
        <f t="shared" si="4"/>
        <v>I</v>
      </c>
      <c r="H4" s="4" t="str">
        <f t="shared" si="5"/>
        <v>same</v>
      </c>
      <c r="I4" s="4" t="str">
        <f t="shared" si="6"/>
        <v>I</v>
      </c>
      <c r="J4" t="str">
        <f t="shared" si="1"/>
        <v>same</v>
      </c>
      <c r="K4" t="str">
        <f t="shared" ref="K4:K5" si="7">E4</f>
        <v>I</v>
      </c>
      <c r="M4" s="4" t="s">
        <v>16</v>
      </c>
      <c r="N4" s="4">
        <v>11</v>
      </c>
      <c r="O4" s="4">
        <v>0</v>
      </c>
      <c r="P4" s="4" t="s">
        <v>43</v>
      </c>
      <c r="Q4" t="s">
        <v>32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  <c r="AA4" t="s">
        <v>42</v>
      </c>
    </row>
    <row r="5" spans="1:27" x14ac:dyDescent="0.2">
      <c r="A5">
        <v>4</v>
      </c>
      <c r="B5">
        <v>4</v>
      </c>
      <c r="C5">
        <v>5</v>
      </c>
      <c r="D5">
        <v>1</v>
      </c>
      <c r="E5" t="str">
        <f t="shared" si="2"/>
        <v>I</v>
      </c>
      <c r="F5" t="str">
        <f t="shared" si="3"/>
        <v>I</v>
      </c>
      <c r="G5" t="str">
        <f t="shared" si="4"/>
        <v>I</v>
      </c>
      <c r="H5" s="4" t="str">
        <f t="shared" si="5"/>
        <v>same</v>
      </c>
      <c r="I5" s="4" t="str">
        <f t="shared" si="6"/>
        <v>I</v>
      </c>
      <c r="J5" t="str">
        <f t="shared" si="1"/>
        <v>same</v>
      </c>
      <c r="K5" t="str">
        <f t="shared" si="7"/>
        <v>I</v>
      </c>
      <c r="M5" s="4" t="s">
        <v>17</v>
      </c>
      <c r="N5" s="4">
        <v>4</v>
      </c>
      <c r="O5" s="4">
        <v>5</v>
      </c>
      <c r="P5" s="4" t="s">
        <v>45</v>
      </c>
      <c r="Q5">
        <v>100</v>
      </c>
      <c r="R5">
        <f>(Q5*$N$11)+(Q6*$O$11)+$R$3</f>
        <v>1590</v>
      </c>
      <c r="S5">
        <f t="shared" ref="S5:AA5" si="8">(R5*$N$11)+(R6*$O$11)+$R$3</f>
        <v>2463</v>
      </c>
      <c r="T5">
        <f t="shared" si="8"/>
        <v>3027.3</v>
      </c>
      <c r="U5">
        <f t="shared" si="8"/>
        <v>3400.17</v>
      </c>
      <c r="V5">
        <f t="shared" si="8"/>
        <v>3647.6790000000001</v>
      </c>
      <c r="W5">
        <f t="shared" si="8"/>
        <v>3812.1279</v>
      </c>
      <c r="X5">
        <f t="shared" si="8"/>
        <v>3921.4112099999998</v>
      </c>
      <c r="Y5">
        <f t="shared" si="8"/>
        <v>3994.0374569999999</v>
      </c>
      <c r="Z5">
        <f>(Y5*$N$11)+(Y6*$O$11)+$R$3</f>
        <v>4042.3029566999999</v>
      </c>
      <c r="AA5">
        <f t="shared" si="8"/>
        <v>4074.3789942299995</v>
      </c>
    </row>
    <row r="6" spans="1:27" x14ac:dyDescent="0.2">
      <c r="A6">
        <v>5</v>
      </c>
      <c r="B6">
        <v>9</v>
      </c>
      <c r="C6">
        <v>10</v>
      </c>
      <c r="D6">
        <v>10</v>
      </c>
      <c r="E6" t="str">
        <f t="shared" si="2"/>
        <v>I</v>
      </c>
      <c r="F6" t="str">
        <f t="shared" si="3"/>
        <v>II</v>
      </c>
      <c r="G6" t="str">
        <f t="shared" si="4"/>
        <v>II</v>
      </c>
      <c r="H6" s="4" t="str">
        <f t="shared" si="5"/>
        <v>change</v>
      </c>
      <c r="I6" s="4" t="s">
        <v>28</v>
      </c>
      <c r="J6" t="str">
        <f t="shared" si="1"/>
        <v>change</v>
      </c>
      <c r="K6" t="s">
        <v>28</v>
      </c>
      <c r="M6" s="4" t="s">
        <v>18</v>
      </c>
      <c r="N6" s="4">
        <v>0</v>
      </c>
      <c r="O6" s="4">
        <v>0</v>
      </c>
      <c r="P6" s="4" t="s">
        <v>44</v>
      </c>
      <c r="Q6">
        <v>50</v>
      </c>
      <c r="R6">
        <f>(Q5*$N$12)+(Q6*$O$12)</f>
        <v>15</v>
      </c>
      <c r="S6">
        <f t="shared" ref="S6:Y6" si="9">(R5*$N$12)+(R6*$O$12)</f>
        <v>82.5</v>
      </c>
      <c r="T6">
        <f t="shared" si="9"/>
        <v>139.65</v>
      </c>
      <c r="U6">
        <f t="shared" si="9"/>
        <v>179.29500000000002</v>
      </c>
      <c r="V6">
        <f t="shared" si="9"/>
        <v>205.86750000000004</v>
      </c>
      <c r="W6">
        <f t="shared" si="9"/>
        <v>223.55745000000005</v>
      </c>
      <c r="X6">
        <f t="shared" si="9"/>
        <v>235.31788500000005</v>
      </c>
      <c r="Y6">
        <f t="shared" si="9"/>
        <v>243.13413750000001</v>
      </c>
      <c r="Z6">
        <f>(Y5*$N$12)+(Y6*$O$12)</f>
        <v>248.32870035000002</v>
      </c>
      <c r="AA6">
        <f>(Z5*$N$12)+(Z6*$O$12)</f>
        <v>251.78088790500001</v>
      </c>
    </row>
    <row r="7" spans="1:27" x14ac:dyDescent="0.2">
      <c r="A7">
        <v>6</v>
      </c>
      <c r="B7">
        <v>20</v>
      </c>
      <c r="C7">
        <v>22</v>
      </c>
      <c r="D7">
        <v>3</v>
      </c>
      <c r="E7" t="str">
        <f t="shared" si="2"/>
        <v>II</v>
      </c>
      <c r="F7" t="str">
        <f t="shared" si="3"/>
        <v>II</v>
      </c>
      <c r="G7" t="str">
        <f t="shared" si="4"/>
        <v>I</v>
      </c>
      <c r="H7" s="4" t="str">
        <f t="shared" si="5"/>
        <v>same</v>
      </c>
      <c r="I7" s="4" t="str">
        <f>E7</f>
        <v>II</v>
      </c>
      <c r="J7" t="str">
        <f t="shared" si="1"/>
        <v>change</v>
      </c>
      <c r="K7" t="s">
        <v>29</v>
      </c>
      <c r="M7" s="4" t="s">
        <v>19</v>
      </c>
      <c r="N7" s="4">
        <v>15</v>
      </c>
      <c r="O7" s="4">
        <v>5</v>
      </c>
      <c r="P7" s="4" t="s">
        <v>46</v>
      </c>
      <c r="Q7">
        <f>SUM(Q5:Q6)</f>
        <v>150</v>
      </c>
      <c r="R7">
        <f>SUM(R5:R6)</f>
        <v>1605</v>
      </c>
      <c r="S7">
        <f t="shared" ref="S7:AA7" si="10">SUM(S5:S6)</f>
        <v>2545.5</v>
      </c>
      <c r="T7">
        <f t="shared" si="10"/>
        <v>3166.9500000000003</v>
      </c>
      <c r="U7">
        <f t="shared" si="10"/>
        <v>3579.4650000000001</v>
      </c>
      <c r="V7">
        <f t="shared" si="10"/>
        <v>3853.5464999999999</v>
      </c>
      <c r="W7">
        <f t="shared" si="10"/>
        <v>4035.6853500000002</v>
      </c>
      <c r="X7">
        <f t="shared" si="10"/>
        <v>4156.7290949999997</v>
      </c>
      <c r="Y7">
        <f t="shared" si="10"/>
        <v>4237.1715944999996</v>
      </c>
      <c r="Z7">
        <f t="shared" si="10"/>
        <v>4290.6316570500003</v>
      </c>
      <c r="AA7">
        <f t="shared" si="10"/>
        <v>4326.1598821349999</v>
      </c>
    </row>
    <row r="8" spans="1:27" x14ac:dyDescent="0.2">
      <c r="A8">
        <v>7</v>
      </c>
      <c r="B8">
        <v>12</v>
      </c>
      <c r="C8">
        <v>13</v>
      </c>
      <c r="D8">
        <v>13</v>
      </c>
      <c r="E8" t="str">
        <f t="shared" si="2"/>
        <v>II</v>
      </c>
      <c r="F8" t="str">
        <f t="shared" si="3"/>
        <v>II</v>
      </c>
      <c r="G8" t="str">
        <f t="shared" si="4"/>
        <v>II</v>
      </c>
      <c r="H8" s="4" t="str">
        <f t="shared" si="5"/>
        <v>same</v>
      </c>
      <c r="I8" s="4" t="str">
        <f t="shared" ref="I8:I11" si="11">E8</f>
        <v>II</v>
      </c>
      <c r="J8" t="str">
        <f t="shared" si="1"/>
        <v>same</v>
      </c>
      <c r="K8" t="str">
        <f>E8</f>
        <v>II</v>
      </c>
    </row>
    <row r="9" spans="1:27" x14ac:dyDescent="0.2">
      <c r="A9">
        <v>8</v>
      </c>
      <c r="B9">
        <v>34</v>
      </c>
      <c r="C9">
        <v>40</v>
      </c>
      <c r="D9">
        <v>4</v>
      </c>
      <c r="E9" t="str">
        <f t="shared" si="2"/>
        <v>II</v>
      </c>
      <c r="F9" t="str">
        <f t="shared" si="3"/>
        <v>II</v>
      </c>
      <c r="G9" t="str">
        <f t="shared" si="4"/>
        <v>I</v>
      </c>
      <c r="H9" s="4" t="str">
        <f t="shared" si="5"/>
        <v>same</v>
      </c>
      <c r="I9" s="4" t="str">
        <f t="shared" si="11"/>
        <v>II</v>
      </c>
      <c r="J9" t="str">
        <f t="shared" si="1"/>
        <v>change</v>
      </c>
      <c r="K9" t="s">
        <v>29</v>
      </c>
      <c r="M9" t="s">
        <v>30</v>
      </c>
    </row>
    <row r="10" spans="1:27" x14ac:dyDescent="0.2">
      <c r="A10">
        <v>9</v>
      </c>
      <c r="B10">
        <v>21</v>
      </c>
      <c r="C10">
        <v>23</v>
      </c>
      <c r="D10">
        <v>23</v>
      </c>
      <c r="E10" t="str">
        <f t="shared" si="2"/>
        <v>II</v>
      </c>
      <c r="F10" t="str">
        <f t="shared" si="3"/>
        <v>II</v>
      </c>
      <c r="G10" t="str">
        <f t="shared" si="4"/>
        <v>II</v>
      </c>
      <c r="H10" s="4" t="str">
        <f t="shared" si="5"/>
        <v>same</v>
      </c>
      <c r="I10" s="4" t="str">
        <f t="shared" si="11"/>
        <v>II</v>
      </c>
      <c r="J10" t="str">
        <f t="shared" si="1"/>
        <v>same</v>
      </c>
      <c r="K10" t="str">
        <f>E10</f>
        <v>II</v>
      </c>
      <c r="N10" t="s">
        <v>16</v>
      </c>
      <c r="O10" t="s">
        <v>17</v>
      </c>
    </row>
    <row r="11" spans="1:27" x14ac:dyDescent="0.2">
      <c r="A11">
        <v>10</v>
      </c>
      <c r="B11">
        <v>8</v>
      </c>
      <c r="C11">
        <v>9</v>
      </c>
      <c r="D11">
        <v>9</v>
      </c>
      <c r="E11" t="str">
        <f t="shared" si="2"/>
        <v>I</v>
      </c>
      <c r="F11" t="str">
        <f t="shared" si="3"/>
        <v>I</v>
      </c>
      <c r="G11" t="str">
        <f t="shared" si="4"/>
        <v>I</v>
      </c>
      <c r="H11" s="4" t="str">
        <f t="shared" si="5"/>
        <v>same</v>
      </c>
      <c r="I11" s="4" t="str">
        <f t="shared" si="11"/>
        <v>I</v>
      </c>
      <c r="J11" t="str">
        <f t="shared" si="1"/>
        <v>same</v>
      </c>
      <c r="K11" t="str">
        <f>E11</f>
        <v>I</v>
      </c>
      <c r="M11" t="s">
        <v>16</v>
      </c>
      <c r="N11">
        <v>0.6</v>
      </c>
      <c r="O11">
        <v>0.6</v>
      </c>
    </row>
    <row r="12" spans="1:27" x14ac:dyDescent="0.2">
      <c r="A12">
        <v>11</v>
      </c>
      <c r="B12">
        <v>6</v>
      </c>
      <c r="C12">
        <v>10</v>
      </c>
      <c r="D12">
        <v>10</v>
      </c>
      <c r="E12" t="str">
        <f t="shared" si="2"/>
        <v>I</v>
      </c>
      <c r="F12" t="str">
        <f t="shared" si="3"/>
        <v>II</v>
      </c>
      <c r="G12" t="str">
        <f t="shared" si="4"/>
        <v>II</v>
      </c>
      <c r="H12" s="4" t="str">
        <f t="shared" si="5"/>
        <v>change</v>
      </c>
      <c r="I12" s="4" t="s">
        <v>28</v>
      </c>
      <c r="J12" t="str">
        <f t="shared" si="1"/>
        <v>change</v>
      </c>
      <c r="K12" t="s">
        <v>28</v>
      </c>
      <c r="M12" t="s">
        <v>17</v>
      </c>
      <c r="N12">
        <v>0.05</v>
      </c>
      <c r="O12">
        <v>0.2</v>
      </c>
    </row>
    <row r="13" spans="1:27" x14ac:dyDescent="0.2">
      <c r="A13">
        <v>12</v>
      </c>
      <c r="B13">
        <v>7</v>
      </c>
      <c r="C13">
        <v>12</v>
      </c>
      <c r="D13">
        <v>12</v>
      </c>
      <c r="E13" t="str">
        <f t="shared" si="2"/>
        <v>I</v>
      </c>
      <c r="F13" t="str">
        <f t="shared" si="3"/>
        <v>II</v>
      </c>
      <c r="G13" t="str">
        <f t="shared" si="4"/>
        <v>II</v>
      </c>
      <c r="H13" s="4" t="str">
        <f t="shared" si="5"/>
        <v>change</v>
      </c>
      <c r="I13" s="4" t="s">
        <v>28</v>
      </c>
      <c r="J13" t="str">
        <f t="shared" si="1"/>
        <v>change</v>
      </c>
      <c r="K13" t="s">
        <v>28</v>
      </c>
      <c r="M13" t="s">
        <v>48</v>
      </c>
    </row>
    <row r="14" spans="1:27" x14ac:dyDescent="0.2">
      <c r="A14">
        <v>13</v>
      </c>
      <c r="B14">
        <v>5</v>
      </c>
      <c r="C14">
        <v>7</v>
      </c>
      <c r="D14">
        <v>7</v>
      </c>
      <c r="E14" t="str">
        <f t="shared" si="2"/>
        <v>I</v>
      </c>
      <c r="F14" t="str">
        <f t="shared" si="3"/>
        <v>I</v>
      </c>
      <c r="G14" t="str">
        <f t="shared" si="4"/>
        <v>I</v>
      </c>
      <c r="H14" s="4" t="str">
        <f t="shared" si="5"/>
        <v>same</v>
      </c>
      <c r="I14" s="4" t="str">
        <f>E14</f>
        <v>I</v>
      </c>
      <c r="J14" t="str">
        <f t="shared" si="1"/>
        <v>same</v>
      </c>
      <c r="K14" t="str">
        <f>E14</f>
        <v>I</v>
      </c>
      <c r="M14" t="s">
        <v>15</v>
      </c>
    </row>
    <row r="15" spans="1:27" x14ac:dyDescent="0.2">
      <c r="A15">
        <v>14</v>
      </c>
      <c r="B15">
        <v>4</v>
      </c>
      <c r="C15">
        <v>7</v>
      </c>
      <c r="D15">
        <v>7</v>
      </c>
      <c r="E15" t="str">
        <f t="shared" si="2"/>
        <v>I</v>
      </c>
      <c r="F15" t="str">
        <f t="shared" si="3"/>
        <v>I</v>
      </c>
      <c r="G15" t="str">
        <f t="shared" si="4"/>
        <v>I</v>
      </c>
      <c r="H15" s="4" t="str">
        <f t="shared" si="5"/>
        <v>same</v>
      </c>
      <c r="I15" s="4" t="str">
        <f t="shared" ref="I15:I20" si="12">E15</f>
        <v>I</v>
      </c>
      <c r="J15" t="str">
        <f t="shared" si="1"/>
        <v>same</v>
      </c>
      <c r="K15" t="str">
        <f t="shared" ref="K15:K20" si="13">E15</f>
        <v>I</v>
      </c>
      <c r="N15" t="s">
        <v>20</v>
      </c>
      <c r="O15" t="s">
        <v>21</v>
      </c>
      <c r="Q15" t="s">
        <v>31</v>
      </c>
      <c r="R15">
        <f>10*150</f>
        <v>1500</v>
      </c>
    </row>
    <row r="16" spans="1:27" x14ac:dyDescent="0.2">
      <c r="A16">
        <v>15</v>
      </c>
      <c r="B16">
        <v>5</v>
      </c>
      <c r="C16">
        <v>8</v>
      </c>
      <c r="D16">
        <v>8</v>
      </c>
      <c r="E16" t="str">
        <f t="shared" si="2"/>
        <v>I</v>
      </c>
      <c r="F16" t="str">
        <f t="shared" si="3"/>
        <v>I</v>
      </c>
      <c r="G16" t="str">
        <f t="shared" si="4"/>
        <v>I</v>
      </c>
      <c r="H16" s="4" t="str">
        <f t="shared" si="5"/>
        <v>same</v>
      </c>
      <c r="I16" s="4" t="str">
        <f t="shared" si="12"/>
        <v>I</v>
      </c>
      <c r="J16" t="str">
        <f t="shared" si="1"/>
        <v>same</v>
      </c>
      <c r="K16" t="str">
        <f t="shared" si="13"/>
        <v>I</v>
      </c>
      <c r="M16" t="s">
        <v>16</v>
      </c>
      <c r="N16">
        <v>11</v>
      </c>
      <c r="O16">
        <v>3</v>
      </c>
      <c r="Q16" t="s">
        <v>32</v>
      </c>
      <c r="R16" t="s">
        <v>33</v>
      </c>
      <c r="S16" t="s">
        <v>34</v>
      </c>
      <c r="T16" t="s">
        <v>35</v>
      </c>
      <c r="U16" t="s">
        <v>36</v>
      </c>
      <c r="V16" t="s">
        <v>37</v>
      </c>
      <c r="W16" t="s">
        <v>38</v>
      </c>
      <c r="X16" t="s">
        <v>39</v>
      </c>
      <c r="Y16" t="s">
        <v>40</v>
      </c>
      <c r="Z16" t="s">
        <v>41</v>
      </c>
      <c r="AA16" t="s">
        <v>42</v>
      </c>
    </row>
    <row r="17" spans="1:27" x14ac:dyDescent="0.2">
      <c r="A17">
        <v>16</v>
      </c>
      <c r="B17">
        <v>2</v>
      </c>
      <c r="C17">
        <v>3</v>
      </c>
      <c r="D17">
        <v>3</v>
      </c>
      <c r="E17" t="str">
        <f t="shared" si="2"/>
        <v>I</v>
      </c>
      <c r="F17" t="str">
        <f t="shared" si="3"/>
        <v>I</v>
      </c>
      <c r="G17" t="str">
        <f t="shared" si="4"/>
        <v>I</v>
      </c>
      <c r="H17" s="4" t="str">
        <f t="shared" si="5"/>
        <v>same</v>
      </c>
      <c r="I17" s="4" t="str">
        <f t="shared" si="12"/>
        <v>I</v>
      </c>
      <c r="J17" t="str">
        <f t="shared" si="1"/>
        <v>same</v>
      </c>
      <c r="K17" t="str">
        <f t="shared" si="13"/>
        <v>I</v>
      </c>
      <c r="M17" t="s">
        <v>17</v>
      </c>
      <c r="N17">
        <v>4</v>
      </c>
      <c r="O17">
        <v>2</v>
      </c>
      <c r="Q17">
        <v>100</v>
      </c>
      <c r="R17">
        <f>(Q17*$N$23)+(Q18*$O$23)+$R$15</f>
        <v>1603.3333333333333</v>
      </c>
      <c r="S17">
        <f t="shared" ref="S17:AA17" si="14">(R17*$N$23)+(R18*$O$23)+$R$15</f>
        <v>2703.7777777777774</v>
      </c>
      <c r="T17">
        <f t="shared" si="14"/>
        <v>3750.5037037037032</v>
      </c>
      <c r="U17">
        <f t="shared" si="14"/>
        <v>4790.0671604938261</v>
      </c>
      <c r="V17">
        <f t="shared" si="14"/>
        <v>5828.6756213991757</v>
      </c>
      <c r="W17">
        <f t="shared" si="14"/>
        <v>6867.1567495198888</v>
      </c>
      <c r="X17">
        <f t="shared" si="14"/>
        <v>7905.6208999359833</v>
      </c>
      <c r="Y17">
        <f>(X17*$N$23)+(X18*$O$23)+$R$15</f>
        <v>8944.0827866581294</v>
      </c>
      <c r="Z17">
        <f t="shared" si="14"/>
        <v>9982.5443715544152</v>
      </c>
      <c r="AA17">
        <f t="shared" si="14"/>
        <v>11021.005916207252</v>
      </c>
    </row>
    <row r="18" spans="1:27" x14ac:dyDescent="0.2">
      <c r="A18">
        <v>17</v>
      </c>
      <c r="B18">
        <v>4</v>
      </c>
      <c r="C18">
        <v>5</v>
      </c>
      <c r="D18">
        <v>5</v>
      </c>
      <c r="E18" t="str">
        <f t="shared" si="2"/>
        <v>I</v>
      </c>
      <c r="F18" t="str">
        <f t="shared" si="3"/>
        <v>I</v>
      </c>
      <c r="G18" t="str">
        <f t="shared" si="4"/>
        <v>I</v>
      </c>
      <c r="H18" s="4" t="str">
        <f t="shared" si="5"/>
        <v>same</v>
      </c>
      <c r="I18" s="4" t="str">
        <f t="shared" si="12"/>
        <v>I</v>
      </c>
      <c r="J18" t="str">
        <f t="shared" si="1"/>
        <v>same</v>
      </c>
      <c r="K18" t="str">
        <f t="shared" si="13"/>
        <v>I</v>
      </c>
      <c r="M18" t="s">
        <v>18</v>
      </c>
      <c r="N18">
        <v>0</v>
      </c>
      <c r="O18">
        <v>0</v>
      </c>
      <c r="Q18">
        <v>50</v>
      </c>
      <c r="R18">
        <f>(Q17*$N$24)+(Q18*$O$24)</f>
        <v>46.666666666666671</v>
      </c>
      <c r="S18">
        <f t="shared" ref="S18:AA18" si="15">(R17*$N$24)+(R18*$O$24)</f>
        <v>446.22222222222223</v>
      </c>
      <c r="T18">
        <f t="shared" si="15"/>
        <v>899.49629629629624</v>
      </c>
      <c r="U18">
        <f t="shared" si="15"/>
        <v>1359.9328395061727</v>
      </c>
      <c r="V18">
        <f t="shared" si="15"/>
        <v>1821.3243786008229</v>
      </c>
      <c r="W18">
        <f t="shared" si="15"/>
        <v>2282.8432504801094</v>
      </c>
      <c r="X18">
        <f t="shared" si="15"/>
        <v>2744.379100064014</v>
      </c>
      <c r="Y18">
        <f t="shared" si="15"/>
        <v>3205.9172133418679</v>
      </c>
      <c r="Z18">
        <f t="shared" si="15"/>
        <v>3667.4556284455816</v>
      </c>
      <c r="AA18">
        <f t="shared" si="15"/>
        <v>4128.9940837927434</v>
      </c>
    </row>
    <row r="19" spans="1:27" x14ac:dyDescent="0.2">
      <c r="A19">
        <v>18</v>
      </c>
      <c r="B19">
        <v>5</v>
      </c>
      <c r="C19">
        <v>5</v>
      </c>
      <c r="D19">
        <v>5</v>
      </c>
      <c r="E19" t="str">
        <f t="shared" si="2"/>
        <v>I</v>
      </c>
      <c r="F19" t="str">
        <f t="shared" si="3"/>
        <v>I</v>
      </c>
      <c r="G19" t="str">
        <f t="shared" si="4"/>
        <v>I</v>
      </c>
      <c r="H19" s="4" t="str">
        <f t="shared" si="5"/>
        <v>same</v>
      </c>
      <c r="I19" s="4" t="str">
        <f t="shared" si="12"/>
        <v>I</v>
      </c>
      <c r="J19" t="str">
        <f t="shared" si="1"/>
        <v>same</v>
      </c>
      <c r="K19" t="str">
        <f t="shared" si="13"/>
        <v>I</v>
      </c>
      <c r="M19" t="s">
        <v>19</v>
      </c>
      <c r="N19">
        <v>15</v>
      </c>
      <c r="O19">
        <v>5</v>
      </c>
      <c r="P19" t="s">
        <v>46</v>
      </c>
      <c r="Q19">
        <f>SUM(Q17:Q18)</f>
        <v>150</v>
      </c>
      <c r="R19">
        <f>SUM(R17:R18)</f>
        <v>1650</v>
      </c>
      <c r="S19">
        <f t="shared" ref="S19:AA19" si="16">SUM(S17:S18)</f>
        <v>3149.9999999999995</v>
      </c>
      <c r="T19">
        <f t="shared" si="16"/>
        <v>4649.9999999999991</v>
      </c>
      <c r="U19">
        <f t="shared" si="16"/>
        <v>6149.9999999999991</v>
      </c>
      <c r="V19">
        <f t="shared" si="16"/>
        <v>7649.9999999999982</v>
      </c>
      <c r="W19">
        <f t="shared" si="16"/>
        <v>9149.9999999999982</v>
      </c>
      <c r="X19">
        <f t="shared" si="16"/>
        <v>10649.999999999996</v>
      </c>
      <c r="Y19">
        <f t="shared" si="16"/>
        <v>12149.999999999996</v>
      </c>
      <c r="Z19">
        <f t="shared" si="16"/>
        <v>13649.999999999996</v>
      </c>
      <c r="AA19">
        <f t="shared" si="16"/>
        <v>15149.999999999996</v>
      </c>
    </row>
    <row r="20" spans="1:27" x14ac:dyDescent="0.2">
      <c r="A20">
        <v>19</v>
      </c>
      <c r="B20">
        <v>6</v>
      </c>
      <c r="C20">
        <v>7</v>
      </c>
      <c r="D20">
        <v>7</v>
      </c>
      <c r="E20" t="str">
        <f t="shared" si="2"/>
        <v>I</v>
      </c>
      <c r="F20" t="str">
        <f t="shared" si="3"/>
        <v>I</v>
      </c>
      <c r="G20" t="str">
        <f t="shared" si="4"/>
        <v>I</v>
      </c>
      <c r="H20" s="4" t="str">
        <f t="shared" si="5"/>
        <v>same</v>
      </c>
      <c r="I20" s="4" t="str">
        <f t="shared" si="12"/>
        <v>I</v>
      </c>
      <c r="J20" t="str">
        <f t="shared" si="1"/>
        <v>same</v>
      </c>
      <c r="K20" t="str">
        <f t="shared" si="13"/>
        <v>I</v>
      </c>
    </row>
    <row r="21" spans="1:27" x14ac:dyDescent="0.2">
      <c r="A21">
        <v>20</v>
      </c>
      <c r="B21">
        <v>9</v>
      </c>
      <c r="C21">
        <v>10</v>
      </c>
      <c r="D21">
        <v>10</v>
      </c>
      <c r="E21" t="str">
        <f t="shared" si="2"/>
        <v>I</v>
      </c>
      <c r="F21" t="str">
        <f t="shared" si="3"/>
        <v>II</v>
      </c>
      <c r="G21" t="str">
        <f t="shared" si="4"/>
        <v>II</v>
      </c>
      <c r="H21" s="4" t="str">
        <f t="shared" si="5"/>
        <v>change</v>
      </c>
      <c r="I21" s="4" t="s">
        <v>28</v>
      </c>
      <c r="J21" t="str">
        <f t="shared" si="1"/>
        <v>change</v>
      </c>
      <c r="K21" t="s">
        <v>28</v>
      </c>
      <c r="M21" t="s">
        <v>30</v>
      </c>
    </row>
    <row r="22" spans="1:27" x14ac:dyDescent="0.2">
      <c r="H22" s="4"/>
      <c r="I22" s="4"/>
      <c r="N22" t="s">
        <v>16</v>
      </c>
      <c r="O22" t="s">
        <v>17</v>
      </c>
    </row>
    <row r="23" spans="1:27" x14ac:dyDescent="0.2">
      <c r="M23" t="s">
        <v>16</v>
      </c>
      <c r="N23">
        <f>N16/$N$19</f>
        <v>0.73333333333333328</v>
      </c>
      <c r="O23">
        <f>O16/$O$19</f>
        <v>0.6</v>
      </c>
    </row>
    <row r="24" spans="1:27" x14ac:dyDescent="0.2">
      <c r="M24" t="s">
        <v>17</v>
      </c>
      <c r="N24">
        <f>N17/$N$19</f>
        <v>0.26666666666666666</v>
      </c>
      <c r="O24">
        <f>O17/$O$19</f>
        <v>0.4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48966-6553-3740-9248-4FE60116ABD5}">
  <dimension ref="A1:AE30"/>
  <sheetViews>
    <sheetView workbookViewId="0">
      <selection activeCell="F3" sqref="F3"/>
    </sheetView>
  </sheetViews>
  <sheetFormatPr baseColWidth="10" defaultRowHeight="16" x14ac:dyDescent="0.2"/>
  <cols>
    <col min="4" max="5" width="14.33203125" customWidth="1"/>
    <col min="7" max="7" width="30.1640625" customWidth="1"/>
    <col min="10" max="10" width="18.33203125" customWidth="1"/>
    <col min="13" max="13" width="22.83203125" customWidth="1"/>
    <col min="17" max="17" width="16.83203125" customWidth="1"/>
    <col min="18" max="18" width="10.83203125" customWidth="1"/>
  </cols>
  <sheetData>
    <row r="1" spans="1:31" x14ac:dyDescent="0.2">
      <c r="A1" t="s">
        <v>11</v>
      </c>
      <c r="B1" t="s">
        <v>49</v>
      </c>
      <c r="C1" t="s">
        <v>12</v>
      </c>
      <c r="D1" t="s">
        <v>14</v>
      </c>
      <c r="E1" t="s">
        <v>62</v>
      </c>
      <c r="F1" t="s">
        <v>22</v>
      </c>
      <c r="G1" t="s">
        <v>24</v>
      </c>
    </row>
    <row r="2" spans="1:31" x14ac:dyDescent="0.2">
      <c r="A2">
        <v>20</v>
      </c>
      <c r="B2" t="s">
        <v>50</v>
      </c>
      <c r="C2">
        <v>10</v>
      </c>
      <c r="D2">
        <v>4</v>
      </c>
      <c r="F2" t="str">
        <f>IF(C2&gt;=10,"II","I")</f>
        <v>II</v>
      </c>
      <c r="G2" t="str">
        <f t="shared" ref="G2:G21" si="0">IF(D2&gt;=10,"II","I")</f>
        <v>I</v>
      </c>
      <c r="H2" t="str">
        <f t="shared" ref="H2:H21" si="1">IF((F2=G2),"same","change")</f>
        <v>change</v>
      </c>
      <c r="I2" t="s">
        <v>29</v>
      </c>
      <c r="Q2" t="s">
        <v>51</v>
      </c>
    </row>
    <row r="3" spans="1:31" x14ac:dyDescent="0.2">
      <c r="A3" s="4">
        <v>1</v>
      </c>
      <c r="B3" s="4" t="s">
        <v>26</v>
      </c>
      <c r="C3" s="4">
        <v>10</v>
      </c>
      <c r="D3" s="4">
        <v>7</v>
      </c>
      <c r="E3" s="4"/>
      <c r="F3" s="4" t="str">
        <f t="shared" ref="F3:F21" si="2">IF(C3&gt;=10,"II","I")</f>
        <v>II</v>
      </c>
      <c r="G3" s="4" t="str">
        <f t="shared" si="0"/>
        <v>I</v>
      </c>
      <c r="H3" s="4" t="str">
        <f t="shared" si="1"/>
        <v>change</v>
      </c>
      <c r="I3" s="4" t="s">
        <v>29</v>
      </c>
      <c r="M3" t="s">
        <v>18</v>
      </c>
      <c r="N3">
        <f>0/20</f>
        <v>0</v>
      </c>
      <c r="R3" t="s">
        <v>20</v>
      </c>
      <c r="S3" t="s">
        <v>21</v>
      </c>
      <c r="U3" t="s">
        <v>31</v>
      </c>
      <c r="V3">
        <v>10</v>
      </c>
    </row>
    <row r="4" spans="1:31" x14ac:dyDescent="0.2">
      <c r="A4">
        <v>8</v>
      </c>
      <c r="B4" t="s">
        <v>52</v>
      </c>
      <c r="C4">
        <v>34</v>
      </c>
      <c r="D4">
        <v>4</v>
      </c>
      <c r="F4" t="str">
        <f t="shared" si="2"/>
        <v>II</v>
      </c>
      <c r="G4" t="str">
        <f t="shared" si="0"/>
        <v>I</v>
      </c>
      <c r="H4" t="str">
        <f t="shared" si="1"/>
        <v>change</v>
      </c>
      <c r="I4" t="s">
        <v>29</v>
      </c>
      <c r="J4" t="s">
        <v>65</v>
      </c>
      <c r="M4" t="s">
        <v>60</v>
      </c>
      <c r="N4">
        <f>13/20</f>
        <v>0.65</v>
      </c>
      <c r="Q4" t="s">
        <v>16</v>
      </c>
      <c r="R4">
        <v>11</v>
      </c>
      <c r="S4">
        <v>3</v>
      </c>
      <c r="U4" t="s">
        <v>32</v>
      </c>
      <c r="V4" t="s">
        <v>33</v>
      </c>
      <c r="W4" t="s">
        <v>34</v>
      </c>
      <c r="X4" t="s">
        <v>35</v>
      </c>
      <c r="Y4" t="s">
        <v>36</v>
      </c>
      <c r="Z4" t="s">
        <v>37</v>
      </c>
      <c r="AA4" t="s">
        <v>38</v>
      </c>
      <c r="AB4" t="s">
        <v>39</v>
      </c>
      <c r="AC4" t="s">
        <v>40</v>
      </c>
      <c r="AD4" t="s">
        <v>41</v>
      </c>
      <c r="AE4" t="s">
        <v>42</v>
      </c>
    </row>
    <row r="5" spans="1:31" x14ac:dyDescent="0.2">
      <c r="A5" s="4">
        <v>6</v>
      </c>
      <c r="B5" s="4" t="s">
        <v>52</v>
      </c>
      <c r="C5" s="4">
        <v>20</v>
      </c>
      <c r="D5" s="4">
        <v>3</v>
      </c>
      <c r="E5" s="4"/>
      <c r="F5" s="4" t="str">
        <f t="shared" si="2"/>
        <v>II</v>
      </c>
      <c r="G5" s="4" t="str">
        <f t="shared" si="0"/>
        <v>I</v>
      </c>
      <c r="H5" s="4" t="str">
        <f t="shared" si="1"/>
        <v>change</v>
      </c>
      <c r="I5" s="4" t="s">
        <v>29</v>
      </c>
      <c r="J5" s="5" t="s">
        <v>66</v>
      </c>
      <c r="K5" s="5">
        <f>0/15</f>
        <v>0</v>
      </c>
      <c r="M5" t="s">
        <v>59</v>
      </c>
      <c r="N5">
        <f>4/20</f>
        <v>0.2</v>
      </c>
      <c r="Q5" t="s">
        <v>17</v>
      </c>
      <c r="R5">
        <v>4</v>
      </c>
      <c r="S5">
        <v>2</v>
      </c>
      <c r="U5">
        <v>100</v>
      </c>
      <c r="V5">
        <f t="shared" ref="V5:AE5" si="3">(U5*$R$11)+(U6*$S$11)+$V$3</f>
        <v>113.33333333333333</v>
      </c>
      <c r="W5">
        <f t="shared" si="3"/>
        <v>121.1111111111111</v>
      </c>
      <c r="X5">
        <f t="shared" si="3"/>
        <v>128.14814814814812</v>
      </c>
      <c r="Y5">
        <f t="shared" si="3"/>
        <v>135.0864197530864</v>
      </c>
      <c r="Z5">
        <f t="shared" si="3"/>
        <v>142.01152263374482</v>
      </c>
      <c r="AA5">
        <f t="shared" si="3"/>
        <v>148.93486968449929</v>
      </c>
      <c r="AB5">
        <f t="shared" si="3"/>
        <v>155.85798262459988</v>
      </c>
      <c r="AC5">
        <f t="shared" si="3"/>
        <v>162.78106434994663</v>
      </c>
      <c r="AD5">
        <f t="shared" si="3"/>
        <v>169.70414191332617</v>
      </c>
      <c r="AE5">
        <f t="shared" si="3"/>
        <v>176.62721892177677</v>
      </c>
    </row>
    <row r="6" spans="1:31" x14ac:dyDescent="0.2">
      <c r="A6">
        <v>5</v>
      </c>
      <c r="B6" t="s">
        <v>50</v>
      </c>
      <c r="C6">
        <v>9</v>
      </c>
      <c r="D6">
        <v>10</v>
      </c>
      <c r="F6" t="str">
        <f t="shared" si="2"/>
        <v>I</v>
      </c>
      <c r="G6" t="str">
        <f t="shared" si="0"/>
        <v>II</v>
      </c>
      <c r="H6" t="str">
        <f t="shared" si="1"/>
        <v>change</v>
      </c>
      <c r="I6" t="s">
        <v>28</v>
      </c>
      <c r="J6" s="5" t="s">
        <v>78</v>
      </c>
      <c r="K6" s="5">
        <f>10/15</f>
        <v>0.66666666666666663</v>
      </c>
      <c r="M6" t="s">
        <v>61</v>
      </c>
      <c r="N6">
        <f>3/20</f>
        <v>0.15</v>
      </c>
      <c r="Q6" t="s">
        <v>18</v>
      </c>
      <c r="R6">
        <v>0</v>
      </c>
      <c r="S6">
        <v>0</v>
      </c>
      <c r="U6">
        <v>50</v>
      </c>
      <c r="V6">
        <f t="shared" ref="V6:AE6" si="4">(U5*$R$12)+(U6*$S$12)</f>
        <v>46.666666666666671</v>
      </c>
      <c r="W6">
        <f t="shared" si="4"/>
        <v>48.888888888888886</v>
      </c>
      <c r="X6">
        <f t="shared" si="4"/>
        <v>51.851851851851848</v>
      </c>
      <c r="Y6">
        <f t="shared" si="4"/>
        <v>54.913580246913575</v>
      </c>
      <c r="Z6">
        <f t="shared" si="4"/>
        <v>57.98847736625514</v>
      </c>
      <c r="AA6">
        <f t="shared" si="4"/>
        <v>61.065130315500674</v>
      </c>
      <c r="AB6">
        <f t="shared" si="4"/>
        <v>64.142017375400087</v>
      </c>
      <c r="AC6">
        <f t="shared" si="4"/>
        <v>67.218935650053339</v>
      </c>
      <c r="AD6">
        <f t="shared" si="4"/>
        <v>70.295858086673775</v>
      </c>
      <c r="AE6">
        <f t="shared" si="4"/>
        <v>73.372781078223156</v>
      </c>
    </row>
    <row r="7" spans="1:31" x14ac:dyDescent="0.2">
      <c r="A7">
        <v>11</v>
      </c>
      <c r="B7" t="s">
        <v>50</v>
      </c>
      <c r="C7">
        <v>6</v>
      </c>
      <c r="D7">
        <v>10</v>
      </c>
      <c r="F7" t="str">
        <f t="shared" si="2"/>
        <v>I</v>
      </c>
      <c r="G7" t="str">
        <f t="shared" si="0"/>
        <v>II</v>
      </c>
      <c r="H7" t="str">
        <f t="shared" si="1"/>
        <v>change</v>
      </c>
      <c r="I7" t="s">
        <v>28</v>
      </c>
      <c r="J7" s="5" t="s">
        <v>79</v>
      </c>
      <c r="K7" s="5">
        <f>1/15</f>
        <v>6.6666666666666666E-2</v>
      </c>
      <c r="M7" t="s">
        <v>53</v>
      </c>
      <c r="Q7" t="s">
        <v>19</v>
      </c>
      <c r="R7">
        <v>15</v>
      </c>
      <c r="S7">
        <v>5</v>
      </c>
      <c r="T7" t="s">
        <v>46</v>
      </c>
      <c r="U7">
        <f>SUM(U5:U6)</f>
        <v>150</v>
      </c>
      <c r="V7">
        <f>SUM(V5:V6)</f>
        <v>160</v>
      </c>
      <c r="W7">
        <f t="shared" ref="W7:AE7" si="5">SUM(W5:W6)</f>
        <v>170</v>
      </c>
      <c r="X7">
        <f t="shared" si="5"/>
        <v>179.99999999999997</v>
      </c>
      <c r="Y7">
        <f t="shared" si="5"/>
        <v>189.99999999999997</v>
      </c>
      <c r="Z7">
        <f t="shared" si="5"/>
        <v>199.99999999999994</v>
      </c>
      <c r="AA7">
        <f t="shared" si="5"/>
        <v>209.99999999999997</v>
      </c>
      <c r="AB7">
        <f t="shared" si="5"/>
        <v>219.99999999999997</v>
      </c>
      <c r="AC7">
        <f t="shared" si="5"/>
        <v>229.99999999999997</v>
      </c>
      <c r="AD7">
        <f t="shared" si="5"/>
        <v>239.99999999999994</v>
      </c>
      <c r="AE7">
        <f t="shared" si="5"/>
        <v>249.99999999999994</v>
      </c>
    </row>
    <row r="8" spans="1:31" x14ac:dyDescent="0.2">
      <c r="A8">
        <v>12</v>
      </c>
      <c r="B8" t="s">
        <v>50</v>
      </c>
      <c r="C8">
        <v>7</v>
      </c>
      <c r="D8">
        <v>12</v>
      </c>
      <c r="F8" t="str">
        <f t="shared" si="2"/>
        <v>I</v>
      </c>
      <c r="G8" t="str">
        <f t="shared" si="0"/>
        <v>II</v>
      </c>
      <c r="H8" t="str">
        <f t="shared" si="1"/>
        <v>change</v>
      </c>
      <c r="I8" t="s">
        <v>28</v>
      </c>
      <c r="J8" s="5" t="s">
        <v>67</v>
      </c>
      <c r="K8" s="5">
        <f>3/15</f>
        <v>0.2</v>
      </c>
      <c r="M8" t="s">
        <v>54</v>
      </c>
    </row>
    <row r="9" spans="1:31" x14ac:dyDescent="0.2">
      <c r="A9">
        <v>2</v>
      </c>
      <c r="B9" t="s">
        <v>50</v>
      </c>
      <c r="C9">
        <v>7</v>
      </c>
      <c r="D9">
        <v>8</v>
      </c>
      <c r="F9" t="str">
        <f t="shared" si="2"/>
        <v>I</v>
      </c>
      <c r="G9" t="str">
        <f t="shared" si="0"/>
        <v>I</v>
      </c>
      <c r="H9" t="str">
        <f t="shared" si="1"/>
        <v>same</v>
      </c>
      <c r="I9" t="str">
        <f t="shared" ref="I9:I16" si="6">F9</f>
        <v>I</v>
      </c>
      <c r="J9" s="5" t="s">
        <v>68</v>
      </c>
      <c r="K9" s="5">
        <f>1/15</f>
        <v>6.6666666666666666E-2</v>
      </c>
      <c r="Q9" t="s">
        <v>30</v>
      </c>
    </row>
    <row r="10" spans="1:31" x14ac:dyDescent="0.2">
      <c r="A10">
        <v>3</v>
      </c>
      <c r="B10" t="s">
        <v>50</v>
      </c>
      <c r="C10">
        <v>6</v>
      </c>
      <c r="D10">
        <v>7</v>
      </c>
      <c r="F10" t="str">
        <f t="shared" si="2"/>
        <v>I</v>
      </c>
      <c r="G10" t="str">
        <f t="shared" si="0"/>
        <v>I</v>
      </c>
      <c r="H10" t="str">
        <f t="shared" si="1"/>
        <v>same</v>
      </c>
      <c r="I10" t="str">
        <f t="shared" si="6"/>
        <v>I</v>
      </c>
      <c r="J10" t="s">
        <v>69</v>
      </c>
      <c r="K10">
        <f>1/11</f>
        <v>9.0909090909090912E-2</v>
      </c>
      <c r="R10" t="s">
        <v>16</v>
      </c>
      <c r="S10" t="s">
        <v>17</v>
      </c>
    </row>
    <row r="11" spans="1:31" x14ac:dyDescent="0.2">
      <c r="A11">
        <v>4</v>
      </c>
      <c r="B11" t="s">
        <v>50</v>
      </c>
      <c r="C11">
        <v>4</v>
      </c>
      <c r="D11">
        <v>1</v>
      </c>
      <c r="F11" t="str">
        <f t="shared" si="2"/>
        <v>I</v>
      </c>
      <c r="G11" t="str">
        <f t="shared" si="0"/>
        <v>I</v>
      </c>
      <c r="H11" t="str">
        <f t="shared" si="1"/>
        <v>same</v>
      </c>
      <c r="I11" t="str">
        <f t="shared" si="6"/>
        <v>I</v>
      </c>
      <c r="J11" t="s">
        <v>70</v>
      </c>
      <c r="K11">
        <f>0/11</f>
        <v>0</v>
      </c>
      <c r="M11" t="s">
        <v>58</v>
      </c>
      <c r="N11">
        <f>1/20</f>
        <v>0.05</v>
      </c>
      <c r="Q11" t="s">
        <v>16</v>
      </c>
      <c r="R11">
        <f>R4/$R$7</f>
        <v>0.73333333333333328</v>
      </c>
      <c r="S11">
        <f>S4/$S$7</f>
        <v>0.6</v>
      </c>
    </row>
    <row r="12" spans="1:31" x14ac:dyDescent="0.2">
      <c r="A12">
        <v>10</v>
      </c>
      <c r="B12" t="s">
        <v>50</v>
      </c>
      <c r="C12">
        <v>8</v>
      </c>
      <c r="D12">
        <v>9</v>
      </c>
      <c r="F12" t="str">
        <f t="shared" si="2"/>
        <v>I</v>
      </c>
      <c r="G12" t="str">
        <f t="shared" si="0"/>
        <v>I</v>
      </c>
      <c r="H12" t="str">
        <f t="shared" si="1"/>
        <v>same</v>
      </c>
      <c r="I12" t="str">
        <f t="shared" si="6"/>
        <v>I</v>
      </c>
      <c r="J12" t="s">
        <v>71</v>
      </c>
      <c r="K12">
        <f>0/3</f>
        <v>0</v>
      </c>
      <c r="M12" t="s">
        <v>57</v>
      </c>
      <c r="N12">
        <f>3/20</f>
        <v>0.15</v>
      </c>
      <c r="Q12" t="s">
        <v>17</v>
      </c>
      <c r="R12">
        <f>R5/$R$7</f>
        <v>0.26666666666666666</v>
      </c>
      <c r="S12">
        <f>S5/$S$7</f>
        <v>0.4</v>
      </c>
    </row>
    <row r="13" spans="1:31" x14ac:dyDescent="0.2">
      <c r="A13">
        <v>15</v>
      </c>
      <c r="B13" t="s">
        <v>50</v>
      </c>
      <c r="C13">
        <v>5</v>
      </c>
      <c r="D13">
        <v>8</v>
      </c>
      <c r="F13" t="str">
        <f t="shared" si="2"/>
        <v>I</v>
      </c>
      <c r="G13" t="str">
        <f t="shared" si="0"/>
        <v>I</v>
      </c>
      <c r="H13" t="str">
        <f t="shared" si="1"/>
        <v>same</v>
      </c>
      <c r="I13" t="str">
        <f t="shared" si="6"/>
        <v>I</v>
      </c>
      <c r="J13" t="s">
        <v>72</v>
      </c>
      <c r="K13">
        <f>0/3</f>
        <v>0</v>
      </c>
      <c r="M13" t="s">
        <v>55</v>
      </c>
      <c r="N13">
        <f>1/2</f>
        <v>0.5</v>
      </c>
    </row>
    <row r="14" spans="1:31" x14ac:dyDescent="0.2">
      <c r="A14">
        <v>16</v>
      </c>
      <c r="B14" t="s">
        <v>50</v>
      </c>
      <c r="C14">
        <v>2</v>
      </c>
      <c r="D14">
        <v>3</v>
      </c>
      <c r="F14" t="str">
        <f t="shared" si="2"/>
        <v>I</v>
      </c>
      <c r="G14" t="str">
        <f t="shared" si="0"/>
        <v>I</v>
      </c>
      <c r="H14" t="str">
        <f t="shared" si="1"/>
        <v>same</v>
      </c>
      <c r="I14" t="str">
        <f t="shared" si="6"/>
        <v>I</v>
      </c>
      <c r="J14" t="s">
        <v>73</v>
      </c>
      <c r="K14">
        <f>1/2</f>
        <v>0.5</v>
      </c>
      <c r="M14" t="s">
        <v>56</v>
      </c>
      <c r="N14">
        <f>1/3</f>
        <v>0.33333333333333331</v>
      </c>
    </row>
    <row r="15" spans="1:31" x14ac:dyDescent="0.2">
      <c r="A15">
        <v>17</v>
      </c>
      <c r="B15" t="s">
        <v>50</v>
      </c>
      <c r="C15">
        <v>4</v>
      </c>
      <c r="D15">
        <v>5</v>
      </c>
      <c r="F15" t="str">
        <f t="shared" si="2"/>
        <v>I</v>
      </c>
      <c r="G15" t="str">
        <f t="shared" si="0"/>
        <v>I</v>
      </c>
      <c r="H15" t="str">
        <f t="shared" si="1"/>
        <v>same</v>
      </c>
      <c r="I15" t="str">
        <f t="shared" si="6"/>
        <v>I</v>
      </c>
      <c r="J15" t="s">
        <v>74</v>
      </c>
      <c r="K15">
        <f>0/2</f>
        <v>0</v>
      </c>
    </row>
    <row r="16" spans="1:31" x14ac:dyDescent="0.2">
      <c r="A16">
        <v>19</v>
      </c>
      <c r="B16" t="s">
        <v>50</v>
      </c>
      <c r="C16">
        <v>6</v>
      </c>
      <c r="D16">
        <v>7</v>
      </c>
      <c r="F16" t="str">
        <f t="shared" si="2"/>
        <v>I</v>
      </c>
      <c r="G16" t="str">
        <f t="shared" si="0"/>
        <v>I</v>
      </c>
      <c r="H16" t="str">
        <f t="shared" si="1"/>
        <v>same</v>
      </c>
      <c r="I16" t="str">
        <f t="shared" si="6"/>
        <v>I</v>
      </c>
      <c r="J16" t="s">
        <v>75</v>
      </c>
      <c r="K16">
        <f>1/4</f>
        <v>0.25</v>
      </c>
    </row>
    <row r="17" spans="1:13" x14ac:dyDescent="0.2">
      <c r="A17" s="4">
        <v>13</v>
      </c>
      <c r="B17" s="4" t="s">
        <v>50</v>
      </c>
      <c r="C17" s="4">
        <v>5</v>
      </c>
      <c r="D17" s="4">
        <v>7</v>
      </c>
      <c r="E17" s="4"/>
      <c r="F17" s="4" t="str">
        <f t="shared" si="2"/>
        <v>I</v>
      </c>
      <c r="G17" s="4" t="str">
        <f t="shared" si="0"/>
        <v>I</v>
      </c>
      <c r="H17" s="4" t="str">
        <f t="shared" si="1"/>
        <v>same</v>
      </c>
      <c r="I17" s="4" t="s">
        <v>16</v>
      </c>
      <c r="J17" t="s">
        <v>76</v>
      </c>
      <c r="K17">
        <f>2/4</f>
        <v>0.5</v>
      </c>
      <c r="M17" t="s">
        <v>63</v>
      </c>
    </row>
    <row r="18" spans="1:13" x14ac:dyDescent="0.2">
      <c r="A18" s="4">
        <v>14</v>
      </c>
      <c r="B18" s="4" t="s">
        <v>50</v>
      </c>
      <c r="C18" s="4">
        <v>4</v>
      </c>
      <c r="D18" s="4">
        <v>7</v>
      </c>
      <c r="E18" s="4"/>
      <c r="F18" s="4" t="str">
        <f t="shared" si="2"/>
        <v>I</v>
      </c>
      <c r="G18" s="4" t="str">
        <f t="shared" si="0"/>
        <v>I</v>
      </c>
      <c r="H18" s="4" t="str">
        <f t="shared" si="1"/>
        <v>same</v>
      </c>
      <c r="I18" s="4" t="str">
        <f>F18</f>
        <v>I</v>
      </c>
    </row>
    <row r="19" spans="1:13" x14ac:dyDescent="0.2">
      <c r="A19">
        <v>18</v>
      </c>
      <c r="B19" t="s">
        <v>26</v>
      </c>
      <c r="C19">
        <v>5</v>
      </c>
      <c r="D19">
        <v>5</v>
      </c>
      <c r="F19" t="str">
        <f t="shared" si="2"/>
        <v>I</v>
      </c>
      <c r="G19" t="str">
        <f t="shared" si="0"/>
        <v>I</v>
      </c>
      <c r="H19" t="str">
        <f t="shared" si="1"/>
        <v>same</v>
      </c>
      <c r="I19" t="str">
        <f>F19</f>
        <v>I</v>
      </c>
      <c r="M19" t="s">
        <v>64</v>
      </c>
    </row>
    <row r="20" spans="1:13" x14ac:dyDescent="0.2">
      <c r="A20">
        <v>9</v>
      </c>
      <c r="B20" t="s">
        <v>50</v>
      </c>
      <c r="C20">
        <v>21</v>
      </c>
      <c r="D20">
        <v>23</v>
      </c>
      <c r="F20" t="str">
        <f t="shared" si="2"/>
        <v>II</v>
      </c>
      <c r="G20" t="str">
        <f t="shared" si="0"/>
        <v>II</v>
      </c>
      <c r="H20" t="str">
        <f t="shared" si="1"/>
        <v>same</v>
      </c>
      <c r="I20" t="str">
        <f>F20</f>
        <v>II</v>
      </c>
    </row>
    <row r="21" spans="1:13" x14ac:dyDescent="0.2">
      <c r="A21" s="4">
        <v>7</v>
      </c>
      <c r="B21" s="4" t="s">
        <v>26</v>
      </c>
      <c r="C21" s="4">
        <v>12</v>
      </c>
      <c r="D21" s="4">
        <v>13</v>
      </c>
      <c r="E21" s="4"/>
      <c r="F21" s="4" t="str">
        <f t="shared" si="2"/>
        <v>II</v>
      </c>
      <c r="G21" s="4" t="str">
        <f t="shared" si="0"/>
        <v>II</v>
      </c>
      <c r="H21" s="4" t="str">
        <f t="shared" si="1"/>
        <v>same</v>
      </c>
      <c r="I21" s="4" t="str">
        <f>F21</f>
        <v>II</v>
      </c>
    </row>
    <row r="22" spans="1:13" x14ac:dyDescent="0.2">
      <c r="J22" t="s">
        <v>77</v>
      </c>
    </row>
    <row r="23" spans="1:13" x14ac:dyDescent="0.2">
      <c r="J23" t="s">
        <v>16</v>
      </c>
      <c r="K23" t="s">
        <v>17</v>
      </c>
    </row>
    <row r="24" spans="1:13" x14ac:dyDescent="0.2">
      <c r="I24" t="s">
        <v>16</v>
      </c>
      <c r="J24">
        <f>K6</f>
        <v>0.66666666666666663</v>
      </c>
      <c r="K24">
        <f>K9</f>
        <v>6.6666666666666666E-2</v>
      </c>
    </row>
    <row r="25" spans="1:13" x14ac:dyDescent="0.2">
      <c r="I25" t="s">
        <v>17</v>
      </c>
      <c r="J25">
        <f>K8</f>
        <v>0.2</v>
      </c>
      <c r="K25">
        <f>K7</f>
        <v>6.6666666666666666E-2</v>
      </c>
    </row>
    <row r="27" spans="1:13" x14ac:dyDescent="0.2">
      <c r="G27" t="s">
        <v>82</v>
      </c>
      <c r="J27" t="s">
        <v>80</v>
      </c>
      <c r="K27" t="s">
        <v>81</v>
      </c>
    </row>
    <row r="28" spans="1:13" x14ac:dyDescent="0.2">
      <c r="G28" t="s">
        <v>83</v>
      </c>
      <c r="J28" t="s">
        <v>16</v>
      </c>
      <c r="K28" t="s">
        <v>17</v>
      </c>
    </row>
    <row r="29" spans="1:13" x14ac:dyDescent="0.2">
      <c r="I29" t="s">
        <v>16</v>
      </c>
      <c r="J29">
        <f>J24*K10</f>
        <v>6.0606060606060608E-2</v>
      </c>
    </row>
    <row r="30" spans="1:13" x14ac:dyDescent="0.2">
      <c r="I30" t="s">
        <v>17</v>
      </c>
    </row>
  </sheetData>
  <sortState xmlns:xlrd2="http://schemas.microsoft.com/office/spreadsheetml/2017/richdata2" ref="A2:I21">
    <sortCondition ref="H2:H21"/>
    <sortCondition ref="I2:I2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CBF5C-5D18-4B47-8766-17A1A5E2BFB0}">
  <dimension ref="A1:M32"/>
  <sheetViews>
    <sheetView zoomScale="118" workbookViewId="0">
      <selection activeCell="D7" sqref="D7"/>
    </sheetView>
  </sheetViews>
  <sheetFormatPr baseColWidth="10" defaultRowHeight="16" x14ac:dyDescent="0.2"/>
  <cols>
    <col min="1" max="1" width="13.6640625" customWidth="1"/>
    <col min="2" max="10" width="7.6640625" customWidth="1"/>
    <col min="11" max="11" width="9" customWidth="1"/>
  </cols>
  <sheetData>
    <row r="1" spans="1:13" x14ac:dyDescent="0.2">
      <c r="A1" t="s">
        <v>65</v>
      </c>
    </row>
    <row r="2" spans="1:13" x14ac:dyDescent="0.2">
      <c r="A2" s="6" t="s">
        <v>25</v>
      </c>
      <c r="B2" s="6">
        <v>0.8</v>
      </c>
      <c r="D2" t="s">
        <v>16</v>
      </c>
      <c r="E2" t="s">
        <v>17</v>
      </c>
    </row>
    <row r="3" spans="1:13" x14ac:dyDescent="0.2">
      <c r="A3" s="7" t="s">
        <v>54</v>
      </c>
      <c r="B3" s="7">
        <v>0.15</v>
      </c>
      <c r="C3" t="s">
        <v>16</v>
      </c>
      <c r="D3">
        <v>0.3</v>
      </c>
      <c r="E3">
        <v>0.2</v>
      </c>
    </row>
    <row r="4" spans="1:13" x14ac:dyDescent="0.2">
      <c r="A4" s="8" t="s">
        <v>53</v>
      </c>
      <c r="B4" s="8">
        <v>0.05</v>
      </c>
      <c r="C4" t="s">
        <v>17</v>
      </c>
      <c r="D4">
        <v>0.5</v>
      </c>
      <c r="E4">
        <v>0.4</v>
      </c>
    </row>
    <row r="5" spans="1:13" x14ac:dyDescent="0.2">
      <c r="A5" s="7" t="s">
        <v>84</v>
      </c>
      <c r="B5" s="7">
        <v>0.2</v>
      </c>
      <c r="D5">
        <f>SUM(D3:E4)</f>
        <v>1.4</v>
      </c>
    </row>
    <row r="6" spans="1:13" x14ac:dyDescent="0.2">
      <c r="A6" s="7" t="s">
        <v>85</v>
      </c>
      <c r="B6" s="7">
        <v>0.8</v>
      </c>
    </row>
    <row r="7" spans="1:13" x14ac:dyDescent="0.2">
      <c r="A7" s="8" t="s">
        <v>86</v>
      </c>
      <c r="B7" s="8">
        <v>0.9</v>
      </c>
    </row>
    <row r="8" spans="1:13" x14ac:dyDescent="0.2">
      <c r="A8" s="8" t="s">
        <v>87</v>
      </c>
      <c r="B8" s="8">
        <v>0.1</v>
      </c>
    </row>
    <row r="10" spans="1:13" x14ac:dyDescent="0.2">
      <c r="A10" s="5" t="s">
        <v>88</v>
      </c>
    </row>
    <row r="11" spans="1:13" x14ac:dyDescent="0.2">
      <c r="A11" s="5" t="s">
        <v>25</v>
      </c>
      <c r="B11" s="5">
        <v>0.3</v>
      </c>
    </row>
    <row r="12" spans="1:13" x14ac:dyDescent="0.2">
      <c r="A12" s="5" t="s">
        <v>54</v>
      </c>
      <c r="B12">
        <f>E3*(B3*B5)+D4*(B3*B5)</f>
        <v>2.0999999999999998E-2</v>
      </c>
    </row>
    <row r="13" spans="1:13" x14ac:dyDescent="0.2">
      <c r="A13" s="5" t="s">
        <v>53</v>
      </c>
      <c r="B13">
        <f>D4*(B4*B7)+E3*(B4*B7)</f>
        <v>3.15E-2</v>
      </c>
    </row>
    <row r="15" spans="1:13" x14ac:dyDescent="0.2">
      <c r="C15" t="s">
        <v>95</v>
      </c>
    </row>
    <row r="16" spans="1:13" x14ac:dyDescent="0.2">
      <c r="A16" s="5" t="s">
        <v>57</v>
      </c>
      <c r="B16">
        <v>0.2</v>
      </c>
      <c r="C16" t="s">
        <v>25</v>
      </c>
      <c r="D16" t="s">
        <v>16</v>
      </c>
      <c r="E16" t="s">
        <v>17</v>
      </c>
      <c r="G16" t="s">
        <v>93</v>
      </c>
      <c r="H16" t="s">
        <v>16</v>
      </c>
      <c r="I16" t="s">
        <v>17</v>
      </c>
      <c r="K16" t="s">
        <v>94</v>
      </c>
      <c r="L16" t="s">
        <v>16</v>
      </c>
      <c r="M16" t="s">
        <v>17</v>
      </c>
    </row>
    <row r="17" spans="1:13" x14ac:dyDescent="0.2">
      <c r="A17" s="5" t="s">
        <v>89</v>
      </c>
      <c r="B17">
        <v>0.1</v>
      </c>
      <c r="C17" t="s">
        <v>16</v>
      </c>
      <c r="D17">
        <f>D3*$B$2</f>
        <v>0.24</v>
      </c>
      <c r="E17">
        <f>E3*$B$2</f>
        <v>0.16000000000000003</v>
      </c>
      <c r="G17" t="s">
        <v>16</v>
      </c>
      <c r="H17">
        <f>(D3*(B3*B5)+D3*(B3*B6)+D4*(B3*B5))</f>
        <v>0.06</v>
      </c>
      <c r="I17">
        <f>E3*(B3*B6)+E3*(B3*B5)+E4*(B3*B5)</f>
        <v>4.1999999999999996E-2</v>
      </c>
      <c r="K17" t="s">
        <v>16</v>
      </c>
      <c r="L17">
        <f>(D3*(B4*B7)+D3*(B4*B8)+D4*(B4*B7))</f>
        <v>3.7500000000000006E-2</v>
      </c>
      <c r="M17">
        <f>E3*(B4*B8)+E3*(B4*B7)+E4*(B4*B7)</f>
        <v>2.8000000000000004E-2</v>
      </c>
    </row>
    <row r="18" spans="1:13" x14ac:dyDescent="0.2">
      <c r="A18" s="5" t="s">
        <v>90</v>
      </c>
      <c r="B18">
        <v>0.7</v>
      </c>
      <c r="C18" t="s">
        <v>17</v>
      </c>
      <c r="D18">
        <f>D4*$B$2</f>
        <v>0.4</v>
      </c>
      <c r="E18">
        <f>E4*$B$2</f>
        <v>0.32000000000000006</v>
      </c>
      <c r="G18" t="s">
        <v>17</v>
      </c>
      <c r="H18">
        <f>D4*(B3*B6)</f>
        <v>0.06</v>
      </c>
      <c r="I18">
        <f>E4*(B3*B6)</f>
        <v>4.8000000000000001E-2</v>
      </c>
      <c r="K18" t="s">
        <v>17</v>
      </c>
      <c r="L18">
        <f>D4*(B4*B8)</f>
        <v>2.5000000000000005E-3</v>
      </c>
      <c r="M18">
        <f>E4*(B4*B8)</f>
        <v>2.0000000000000005E-3</v>
      </c>
    </row>
    <row r="19" spans="1:13" x14ac:dyDescent="0.2">
      <c r="A19" s="5"/>
    </row>
    <row r="20" spans="1:13" x14ac:dyDescent="0.2">
      <c r="A20" s="5"/>
    </row>
    <row r="21" spans="1:13" x14ac:dyDescent="0.2">
      <c r="A21" s="5"/>
    </row>
    <row r="23" spans="1:13" x14ac:dyDescent="0.2">
      <c r="A23" s="5" t="s">
        <v>58</v>
      </c>
      <c r="B23">
        <v>0.7</v>
      </c>
      <c r="C23" t="s">
        <v>96</v>
      </c>
    </row>
    <row r="24" spans="1:13" x14ac:dyDescent="0.2">
      <c r="A24" s="5" t="s">
        <v>91</v>
      </c>
      <c r="B24">
        <v>0.2</v>
      </c>
      <c r="C24" t="s">
        <v>25</v>
      </c>
      <c r="D24" t="s">
        <v>16</v>
      </c>
      <c r="E24" t="s">
        <v>17</v>
      </c>
      <c r="G24" t="s">
        <v>94</v>
      </c>
      <c r="H24" t="s">
        <v>16</v>
      </c>
      <c r="I24" t="s">
        <v>17</v>
      </c>
      <c r="K24" t="s">
        <v>94</v>
      </c>
      <c r="L24" t="s">
        <v>16</v>
      </c>
      <c r="M24" t="s">
        <v>17</v>
      </c>
    </row>
    <row r="25" spans="1:13" x14ac:dyDescent="0.2">
      <c r="A25" s="5" t="s">
        <v>92</v>
      </c>
      <c r="B25">
        <v>0.1</v>
      </c>
      <c r="C25" t="s">
        <v>16</v>
      </c>
      <c r="D25">
        <f>D17</f>
        <v>0.24</v>
      </c>
      <c r="E25">
        <f>E17</f>
        <v>0.16000000000000003</v>
      </c>
      <c r="G25" t="s">
        <v>16</v>
      </c>
      <c r="H25">
        <f>H17*B23+H17*B24+H18*B23</f>
        <v>9.5999999999999988E-2</v>
      </c>
      <c r="I25">
        <f>I17*B23+I17*B24+I18*B23</f>
        <v>7.1399999999999991E-2</v>
      </c>
      <c r="K25" t="s">
        <v>16</v>
      </c>
      <c r="L25">
        <f>L17*B16+L17*B17+L18*B16</f>
        <v>1.1750000000000003E-2</v>
      </c>
      <c r="M25">
        <f>M17*B16+M17*B17+M18*B16</f>
        <v>8.8000000000000005E-3</v>
      </c>
    </row>
    <row r="26" spans="1:13" x14ac:dyDescent="0.2">
      <c r="A26" s="5"/>
      <c r="C26" t="s">
        <v>17</v>
      </c>
      <c r="D26">
        <f>D18</f>
        <v>0.4</v>
      </c>
      <c r="E26">
        <f>E18</f>
        <v>0.32000000000000006</v>
      </c>
      <c r="G26" t="s">
        <v>17</v>
      </c>
      <c r="H26">
        <f>H17*B25+H18*B24+H18*B25</f>
        <v>2.4E-2</v>
      </c>
      <c r="I26">
        <f>I17*B25+I18*B24+I18*B25</f>
        <v>1.8599999999999998E-2</v>
      </c>
      <c r="K26" t="s">
        <v>17</v>
      </c>
      <c r="L26">
        <f>L17*B18+L18*B17+L18*B18</f>
        <v>2.8250000000000004E-2</v>
      </c>
      <c r="M26">
        <f>M17*B18+M18*B17+M18*B18</f>
        <v>2.1200000000000004E-2</v>
      </c>
    </row>
    <row r="27" spans="1:13" x14ac:dyDescent="0.2">
      <c r="A27" s="5"/>
    </row>
    <row r="28" spans="1:13" x14ac:dyDescent="0.2">
      <c r="F28" t="s">
        <v>98</v>
      </c>
    </row>
    <row r="30" spans="1:13" x14ac:dyDescent="0.2">
      <c r="F30" t="s">
        <v>97</v>
      </c>
      <c r="G30" t="s">
        <v>16</v>
      </c>
      <c r="H30" t="s">
        <v>17</v>
      </c>
    </row>
    <row r="31" spans="1:13" x14ac:dyDescent="0.2">
      <c r="F31" t="s">
        <v>16</v>
      </c>
      <c r="G31">
        <f>SUM(D25,H25,L25)</f>
        <v>0.34774999999999995</v>
      </c>
      <c r="H31">
        <f>SUM(E25,I25,M25)</f>
        <v>0.24020000000000002</v>
      </c>
    </row>
    <row r="32" spans="1:13" x14ac:dyDescent="0.2">
      <c r="F32" t="s">
        <v>17</v>
      </c>
      <c r="G32">
        <f>SUM(D26,H26,L26)</f>
        <v>0.45225000000000004</v>
      </c>
      <c r="H32">
        <f>SUM(E26,I26,M26)</f>
        <v>0.35980000000000006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A4563-04F0-374C-9884-489CE48904F8}">
  <dimension ref="A1:W21"/>
  <sheetViews>
    <sheetView workbookViewId="0">
      <selection activeCell="C3" sqref="C3"/>
    </sheetView>
  </sheetViews>
  <sheetFormatPr baseColWidth="10" defaultRowHeight="16" x14ac:dyDescent="0.2"/>
  <cols>
    <col min="7" max="8" width="15.33203125" customWidth="1"/>
    <col min="15" max="18" width="10.83203125" style="9"/>
  </cols>
  <sheetData>
    <row r="1" spans="1:23" x14ac:dyDescent="0.2">
      <c r="A1" t="s">
        <v>3</v>
      </c>
      <c r="B1" t="s">
        <v>4</v>
      </c>
      <c r="C1" t="s">
        <v>12</v>
      </c>
      <c r="D1" t="s">
        <v>5</v>
      </c>
      <c r="E1" t="s">
        <v>6</v>
      </c>
      <c r="F1" t="s">
        <v>7</v>
      </c>
      <c r="G1" t="s">
        <v>13</v>
      </c>
      <c r="H1" t="s">
        <v>101</v>
      </c>
      <c r="I1" t="s">
        <v>14</v>
      </c>
      <c r="J1" t="s">
        <v>102</v>
      </c>
      <c r="K1" t="s">
        <v>10</v>
      </c>
      <c r="L1" t="s">
        <v>99</v>
      </c>
      <c r="U1" s="2"/>
      <c r="W1" s="2"/>
    </row>
    <row r="2" spans="1:23" x14ac:dyDescent="0.2">
      <c r="A2">
        <v>1</v>
      </c>
      <c r="B2">
        <v>2019</v>
      </c>
      <c r="C2">
        <v>10</v>
      </c>
      <c r="D2" t="str">
        <f>IF(C2&gt;=10,"II","I")</f>
        <v>II</v>
      </c>
      <c r="E2">
        <v>10</v>
      </c>
      <c r="F2">
        <v>2020</v>
      </c>
      <c r="G2">
        <v>12</v>
      </c>
      <c r="H2" t="str">
        <f>IF(G2&gt;=10,"II","I")</f>
        <v>II</v>
      </c>
      <c r="I2">
        <v>7</v>
      </c>
      <c r="J2" t="str">
        <f>IF(I2&gt;=10,"II","I")</f>
        <v>I</v>
      </c>
      <c r="K2">
        <v>10</v>
      </c>
      <c r="L2" t="s">
        <v>100</v>
      </c>
    </row>
    <row r="3" spans="1:23" x14ac:dyDescent="0.2">
      <c r="A3">
        <v>2</v>
      </c>
      <c r="B3">
        <v>2019</v>
      </c>
      <c r="C3">
        <v>7</v>
      </c>
      <c r="D3" t="str">
        <f t="shared" ref="D3:D21" si="0">IF(C3&gt;=10,"II","I")</f>
        <v>I</v>
      </c>
      <c r="E3">
        <v>10</v>
      </c>
      <c r="F3">
        <v>2020</v>
      </c>
      <c r="G3">
        <v>8</v>
      </c>
      <c r="H3" t="str">
        <f t="shared" ref="H3:J21" si="1">IF(G3&gt;=10,"II","I")</f>
        <v>I</v>
      </c>
      <c r="I3">
        <v>8</v>
      </c>
      <c r="J3" t="str">
        <f t="shared" si="1"/>
        <v>I</v>
      </c>
      <c r="K3">
        <v>10</v>
      </c>
    </row>
    <row r="4" spans="1:23" x14ac:dyDescent="0.2">
      <c r="A4">
        <v>3</v>
      </c>
      <c r="B4">
        <v>2019</v>
      </c>
      <c r="C4">
        <v>6</v>
      </c>
      <c r="D4" t="str">
        <f t="shared" si="0"/>
        <v>I</v>
      </c>
      <c r="E4">
        <v>10</v>
      </c>
      <c r="F4">
        <v>2020</v>
      </c>
      <c r="G4">
        <v>7</v>
      </c>
      <c r="H4" t="str">
        <f t="shared" si="1"/>
        <v>I</v>
      </c>
      <c r="I4">
        <v>7</v>
      </c>
      <c r="J4" t="str">
        <f t="shared" si="1"/>
        <v>I</v>
      </c>
      <c r="K4">
        <v>10</v>
      </c>
    </row>
    <row r="5" spans="1:23" x14ac:dyDescent="0.2">
      <c r="A5">
        <v>4</v>
      </c>
      <c r="B5">
        <v>2019</v>
      </c>
      <c r="C5">
        <v>4</v>
      </c>
      <c r="D5" t="str">
        <f t="shared" si="0"/>
        <v>I</v>
      </c>
      <c r="E5">
        <v>10</v>
      </c>
      <c r="F5">
        <v>2020</v>
      </c>
      <c r="G5">
        <v>5</v>
      </c>
      <c r="H5" t="str">
        <f t="shared" si="1"/>
        <v>I</v>
      </c>
      <c r="I5">
        <v>1</v>
      </c>
      <c r="J5" t="str">
        <f t="shared" si="1"/>
        <v>I</v>
      </c>
      <c r="K5">
        <v>10</v>
      </c>
    </row>
    <row r="6" spans="1:23" x14ac:dyDescent="0.2">
      <c r="A6">
        <v>5</v>
      </c>
      <c r="B6">
        <v>2019</v>
      </c>
      <c r="C6">
        <v>9</v>
      </c>
      <c r="D6" t="str">
        <f t="shared" si="0"/>
        <v>I</v>
      </c>
      <c r="E6">
        <v>10</v>
      </c>
      <c r="F6">
        <v>2020</v>
      </c>
      <c r="G6">
        <v>10</v>
      </c>
      <c r="H6" t="str">
        <f t="shared" si="1"/>
        <v>II</v>
      </c>
      <c r="I6">
        <v>10</v>
      </c>
      <c r="J6" t="str">
        <f t="shared" si="1"/>
        <v>II</v>
      </c>
      <c r="K6">
        <v>10</v>
      </c>
    </row>
    <row r="7" spans="1:23" x14ac:dyDescent="0.2">
      <c r="A7">
        <v>6</v>
      </c>
      <c r="B7">
        <v>2019</v>
      </c>
      <c r="C7">
        <v>20</v>
      </c>
      <c r="D7" t="str">
        <f t="shared" si="0"/>
        <v>II</v>
      </c>
      <c r="E7">
        <v>10</v>
      </c>
      <c r="F7">
        <v>2020</v>
      </c>
      <c r="G7">
        <v>22</v>
      </c>
      <c r="H7" t="str">
        <f t="shared" si="1"/>
        <v>II</v>
      </c>
      <c r="I7">
        <v>3</v>
      </c>
      <c r="J7" t="str">
        <f t="shared" si="1"/>
        <v>I</v>
      </c>
      <c r="K7">
        <v>10</v>
      </c>
    </row>
    <row r="8" spans="1:23" x14ac:dyDescent="0.2">
      <c r="A8">
        <v>7</v>
      </c>
      <c r="B8">
        <v>2019</v>
      </c>
      <c r="C8">
        <v>12</v>
      </c>
      <c r="D8" t="str">
        <f t="shared" si="0"/>
        <v>II</v>
      </c>
      <c r="E8">
        <v>10</v>
      </c>
      <c r="F8">
        <v>2020</v>
      </c>
      <c r="G8">
        <v>13</v>
      </c>
      <c r="H8" t="str">
        <f t="shared" si="1"/>
        <v>II</v>
      </c>
      <c r="I8">
        <v>13</v>
      </c>
      <c r="J8" t="str">
        <f t="shared" si="1"/>
        <v>II</v>
      </c>
      <c r="K8">
        <v>10</v>
      </c>
    </row>
    <row r="9" spans="1:23" x14ac:dyDescent="0.2">
      <c r="A9">
        <v>8</v>
      </c>
      <c r="B9">
        <v>2019</v>
      </c>
      <c r="C9">
        <v>34</v>
      </c>
      <c r="D9" t="str">
        <f t="shared" si="0"/>
        <v>II</v>
      </c>
      <c r="E9">
        <v>10</v>
      </c>
      <c r="F9">
        <v>2020</v>
      </c>
      <c r="G9">
        <v>40</v>
      </c>
      <c r="H9" t="str">
        <f t="shared" si="1"/>
        <v>II</v>
      </c>
      <c r="I9">
        <v>4</v>
      </c>
      <c r="J9" t="str">
        <f t="shared" si="1"/>
        <v>I</v>
      </c>
      <c r="K9">
        <v>10</v>
      </c>
    </row>
    <row r="10" spans="1:23" x14ac:dyDescent="0.2">
      <c r="A10">
        <v>9</v>
      </c>
      <c r="B10">
        <v>2019</v>
      </c>
      <c r="C10">
        <v>21</v>
      </c>
      <c r="D10" t="str">
        <f t="shared" si="0"/>
        <v>II</v>
      </c>
      <c r="E10">
        <v>10</v>
      </c>
      <c r="F10">
        <v>2020</v>
      </c>
      <c r="G10">
        <v>23</v>
      </c>
      <c r="H10" t="str">
        <f t="shared" si="1"/>
        <v>II</v>
      </c>
      <c r="I10">
        <v>23</v>
      </c>
      <c r="J10" t="str">
        <f t="shared" si="1"/>
        <v>II</v>
      </c>
      <c r="K10">
        <v>10</v>
      </c>
    </row>
    <row r="11" spans="1:23" x14ac:dyDescent="0.2">
      <c r="A11">
        <v>10</v>
      </c>
      <c r="B11">
        <v>2019</v>
      </c>
      <c r="C11">
        <v>8</v>
      </c>
      <c r="D11" t="str">
        <f t="shared" si="0"/>
        <v>I</v>
      </c>
      <c r="E11">
        <v>10</v>
      </c>
      <c r="F11">
        <v>2020</v>
      </c>
      <c r="G11">
        <v>9</v>
      </c>
      <c r="H11" t="str">
        <f t="shared" si="1"/>
        <v>I</v>
      </c>
      <c r="I11">
        <v>9</v>
      </c>
      <c r="J11" t="str">
        <f t="shared" si="1"/>
        <v>I</v>
      </c>
      <c r="K11">
        <v>10</v>
      </c>
    </row>
    <row r="12" spans="1:23" x14ac:dyDescent="0.2">
      <c r="A12">
        <v>11</v>
      </c>
      <c r="B12">
        <v>2019</v>
      </c>
      <c r="C12">
        <v>6</v>
      </c>
      <c r="D12" t="str">
        <f t="shared" si="0"/>
        <v>I</v>
      </c>
      <c r="E12">
        <v>10</v>
      </c>
      <c r="F12">
        <v>2020</v>
      </c>
      <c r="G12">
        <v>10</v>
      </c>
      <c r="H12" t="str">
        <f t="shared" si="1"/>
        <v>II</v>
      </c>
      <c r="I12">
        <v>10</v>
      </c>
      <c r="J12" t="str">
        <f t="shared" si="1"/>
        <v>II</v>
      </c>
      <c r="K12">
        <v>10</v>
      </c>
    </row>
    <row r="13" spans="1:23" x14ac:dyDescent="0.2">
      <c r="A13">
        <v>12</v>
      </c>
      <c r="B13">
        <v>2019</v>
      </c>
      <c r="C13">
        <v>7</v>
      </c>
      <c r="D13" t="str">
        <f t="shared" si="0"/>
        <v>I</v>
      </c>
      <c r="E13">
        <v>10</v>
      </c>
      <c r="F13">
        <v>2020</v>
      </c>
      <c r="G13">
        <v>12</v>
      </c>
      <c r="H13" t="str">
        <f t="shared" si="1"/>
        <v>II</v>
      </c>
      <c r="I13">
        <v>12</v>
      </c>
      <c r="J13" t="str">
        <f t="shared" si="1"/>
        <v>II</v>
      </c>
      <c r="K13">
        <v>10</v>
      </c>
    </row>
    <row r="14" spans="1:23" x14ac:dyDescent="0.2">
      <c r="A14">
        <v>13</v>
      </c>
      <c r="B14">
        <v>2019</v>
      </c>
      <c r="C14">
        <v>5</v>
      </c>
      <c r="D14" t="str">
        <f t="shared" si="0"/>
        <v>I</v>
      </c>
      <c r="E14">
        <v>10</v>
      </c>
      <c r="F14">
        <v>2020</v>
      </c>
      <c r="G14">
        <v>7</v>
      </c>
      <c r="H14" t="str">
        <f t="shared" si="1"/>
        <v>I</v>
      </c>
      <c r="I14">
        <v>7</v>
      </c>
      <c r="J14" t="str">
        <f t="shared" si="1"/>
        <v>I</v>
      </c>
      <c r="K14">
        <v>10</v>
      </c>
    </row>
    <row r="15" spans="1:23" x14ac:dyDescent="0.2">
      <c r="A15">
        <v>14</v>
      </c>
      <c r="B15">
        <v>2019</v>
      </c>
      <c r="C15">
        <v>4</v>
      </c>
      <c r="D15" t="str">
        <f t="shared" si="0"/>
        <v>I</v>
      </c>
      <c r="E15">
        <v>10</v>
      </c>
      <c r="F15">
        <v>2020</v>
      </c>
      <c r="G15">
        <v>7</v>
      </c>
      <c r="H15" t="str">
        <f t="shared" si="1"/>
        <v>I</v>
      </c>
      <c r="I15">
        <v>7</v>
      </c>
      <c r="J15" t="str">
        <f t="shared" si="1"/>
        <v>I</v>
      </c>
      <c r="K15">
        <v>10</v>
      </c>
    </row>
    <row r="16" spans="1:23" x14ac:dyDescent="0.2">
      <c r="A16">
        <v>15</v>
      </c>
      <c r="B16">
        <v>2019</v>
      </c>
      <c r="C16">
        <v>5</v>
      </c>
      <c r="D16" t="str">
        <f t="shared" si="0"/>
        <v>I</v>
      </c>
      <c r="E16">
        <v>10</v>
      </c>
      <c r="F16">
        <v>2020</v>
      </c>
      <c r="G16">
        <v>8</v>
      </c>
      <c r="H16" t="str">
        <f t="shared" si="1"/>
        <v>I</v>
      </c>
      <c r="I16">
        <v>8</v>
      </c>
      <c r="J16" t="str">
        <f t="shared" si="1"/>
        <v>I</v>
      </c>
      <c r="K16">
        <v>10</v>
      </c>
    </row>
    <row r="17" spans="1:11" x14ac:dyDescent="0.2">
      <c r="A17">
        <v>16</v>
      </c>
      <c r="B17">
        <v>2019</v>
      </c>
      <c r="C17">
        <v>2</v>
      </c>
      <c r="D17" t="str">
        <f t="shared" si="0"/>
        <v>I</v>
      </c>
      <c r="E17">
        <v>10</v>
      </c>
      <c r="F17">
        <v>2020</v>
      </c>
      <c r="G17">
        <v>3</v>
      </c>
      <c r="H17" t="str">
        <f t="shared" si="1"/>
        <v>I</v>
      </c>
      <c r="I17">
        <v>3</v>
      </c>
      <c r="J17" t="str">
        <f t="shared" si="1"/>
        <v>I</v>
      </c>
      <c r="K17">
        <v>10</v>
      </c>
    </row>
    <row r="18" spans="1:11" x14ac:dyDescent="0.2">
      <c r="A18">
        <v>17</v>
      </c>
      <c r="B18">
        <v>2019</v>
      </c>
      <c r="C18">
        <v>4</v>
      </c>
      <c r="D18" t="str">
        <f t="shared" si="0"/>
        <v>I</v>
      </c>
      <c r="E18">
        <v>10</v>
      </c>
      <c r="F18">
        <v>2020</v>
      </c>
      <c r="G18">
        <v>5</v>
      </c>
      <c r="H18" t="str">
        <f t="shared" si="1"/>
        <v>I</v>
      </c>
      <c r="I18">
        <v>5</v>
      </c>
      <c r="J18" t="str">
        <f t="shared" si="1"/>
        <v>I</v>
      </c>
      <c r="K18">
        <v>10</v>
      </c>
    </row>
    <row r="19" spans="1:11" x14ac:dyDescent="0.2">
      <c r="A19">
        <v>18</v>
      </c>
      <c r="B19">
        <v>2019</v>
      </c>
      <c r="C19">
        <v>5</v>
      </c>
      <c r="D19" t="str">
        <f t="shared" si="0"/>
        <v>I</v>
      </c>
      <c r="E19">
        <v>10</v>
      </c>
      <c r="F19">
        <v>2020</v>
      </c>
      <c r="G19">
        <v>5</v>
      </c>
      <c r="H19" t="str">
        <f t="shared" si="1"/>
        <v>I</v>
      </c>
      <c r="I19">
        <v>5</v>
      </c>
      <c r="J19" t="str">
        <f t="shared" si="1"/>
        <v>I</v>
      </c>
      <c r="K19">
        <v>10</v>
      </c>
    </row>
    <row r="20" spans="1:11" x14ac:dyDescent="0.2">
      <c r="A20">
        <v>19</v>
      </c>
      <c r="B20">
        <v>2019</v>
      </c>
      <c r="C20">
        <v>6</v>
      </c>
      <c r="D20" t="str">
        <f t="shared" si="0"/>
        <v>I</v>
      </c>
      <c r="E20">
        <v>10</v>
      </c>
      <c r="F20">
        <v>2020</v>
      </c>
      <c r="G20">
        <v>7</v>
      </c>
      <c r="H20" t="str">
        <f t="shared" si="1"/>
        <v>I</v>
      </c>
      <c r="I20">
        <v>7</v>
      </c>
      <c r="J20" t="str">
        <f t="shared" si="1"/>
        <v>I</v>
      </c>
      <c r="K20">
        <v>10</v>
      </c>
    </row>
    <row r="21" spans="1:11" x14ac:dyDescent="0.2">
      <c r="A21">
        <v>20</v>
      </c>
      <c r="B21">
        <v>2019</v>
      </c>
      <c r="C21">
        <v>9</v>
      </c>
      <c r="D21" t="str">
        <f t="shared" si="0"/>
        <v>I</v>
      </c>
      <c r="E21">
        <v>10</v>
      </c>
      <c r="F21">
        <v>2020</v>
      </c>
      <c r="G21">
        <v>10</v>
      </c>
      <c r="H21" t="str">
        <f t="shared" si="1"/>
        <v>II</v>
      </c>
      <c r="I21">
        <v>10</v>
      </c>
      <c r="J21" t="str">
        <f t="shared" si="1"/>
        <v>II</v>
      </c>
      <c r="K2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Ninas_ex</vt:lpstr>
      <vt:lpstr>Partial_mortality</vt:lpstr>
      <vt:lpstr>Ninas attempt</vt:lpstr>
      <vt:lpstr>Another attempt</vt:lpstr>
      <vt:lpstr>Pete_R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2020-03-02T02:55:37Z</dcterms:created>
  <dcterms:modified xsi:type="dcterms:W3CDTF">2020-10-27T22:28:33Z</dcterms:modified>
</cp:coreProperties>
</file>