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eluijendijk/NIOOzoo/data_raw/"/>
    </mc:Choice>
  </mc:AlternateContent>
  <xr:revisionPtr revIDLastSave="0" documentId="13_ncr:1_{13D9A494-3848-8948-9E85-E7ABD5CD833E}" xr6:coauthVersionLast="47" xr6:coauthVersionMax="47" xr10:uidLastSave="{00000000-0000-0000-0000-000000000000}"/>
  <bookViews>
    <workbookView xWindow="0" yWindow="460" windowWidth="25600" windowHeight="14720" activeTab="2" xr2:uid="{0BDBE430-1147-4DED-A3AB-48BA1FEB6A78}"/>
  </bookViews>
  <sheets>
    <sheet name="Metadata" sheetId="6" r:id="rId1"/>
    <sheet name="Data" sheetId="8" r:id="rId2"/>
    <sheet name="Carbon regression line" sheetId="9" r:id="rId3"/>
    <sheet name="Carbon calculation" sheetId="10" r:id="rId4"/>
    <sheet name="Liam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0" l="1"/>
  <c r="F24" i="10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E14" i="10"/>
  <c r="F14" i="10" s="1"/>
  <c r="E15" i="10"/>
  <c r="F15" i="10" s="1"/>
  <c r="E16" i="10"/>
  <c r="F16" i="10" s="1"/>
  <c r="E17" i="10"/>
  <c r="F17" i="10" s="1"/>
  <c r="E18" i="10"/>
  <c r="F18" i="10" s="1"/>
  <c r="E19" i="10"/>
  <c r="E20" i="10"/>
  <c r="F20" i="10" s="1"/>
  <c r="E21" i="10"/>
  <c r="F21" i="10" s="1"/>
  <c r="E22" i="10"/>
  <c r="F22" i="10" s="1"/>
  <c r="E23" i="10"/>
  <c r="F23" i="10" s="1"/>
  <c r="E24" i="10"/>
  <c r="E7" i="10"/>
  <c r="F7" i="10" s="1"/>
  <c r="O4" i="8" l="1"/>
  <c r="O5" i="8"/>
  <c r="O6" i="8"/>
  <c r="O7" i="8"/>
  <c r="O8" i="8"/>
  <c r="O9" i="8"/>
  <c r="O10" i="8"/>
  <c r="O11" i="8"/>
  <c r="O12" i="8"/>
  <c r="O13" i="8"/>
  <c r="O14" i="8"/>
  <c r="O3" i="8"/>
  <c r="M14" i="8"/>
  <c r="M13" i="8"/>
  <c r="M12" i="8"/>
  <c r="M11" i="8"/>
  <c r="M10" i="8"/>
  <c r="M9" i="8"/>
  <c r="M8" i="8"/>
  <c r="M7" i="8"/>
  <c r="M6" i="8"/>
  <c r="M5" i="8"/>
  <c r="M4" i="8"/>
  <c r="M3" i="8"/>
  <c r="M57" i="4" l="1"/>
  <c r="K57" i="4"/>
  <c r="I57" i="4"/>
  <c r="H57" i="4"/>
  <c r="G57" i="4"/>
  <c r="F57" i="4"/>
  <c r="L57" i="4" s="1"/>
  <c r="L56" i="4"/>
  <c r="J56" i="4"/>
  <c r="I56" i="4"/>
  <c r="H56" i="4"/>
  <c r="F56" i="4"/>
  <c r="M56" i="4" s="1"/>
  <c r="M55" i="4"/>
  <c r="K55" i="4"/>
  <c r="J55" i="4"/>
  <c r="I55" i="4"/>
  <c r="G55" i="4"/>
  <c r="F55" i="4"/>
  <c r="N55" i="4" s="1"/>
  <c r="K54" i="4"/>
  <c r="J54" i="4"/>
  <c r="F54" i="4"/>
  <c r="G54" i="4" s="1"/>
  <c r="M53" i="4"/>
  <c r="L53" i="4"/>
  <c r="K53" i="4"/>
  <c r="J53" i="4"/>
  <c r="I53" i="4"/>
  <c r="H53" i="4"/>
  <c r="G53" i="4"/>
  <c r="F53" i="4"/>
  <c r="N53" i="4" s="1"/>
  <c r="M52" i="4"/>
  <c r="L52" i="4"/>
  <c r="H52" i="4"/>
  <c r="F52" i="4"/>
  <c r="I52" i="4" s="1"/>
  <c r="F51" i="4"/>
  <c r="J51" i="4" s="1"/>
  <c r="F50" i="4"/>
  <c r="K50" i="4" s="1"/>
  <c r="M49" i="4"/>
  <c r="L49" i="4"/>
  <c r="K49" i="4"/>
  <c r="I49" i="4"/>
  <c r="H49" i="4"/>
  <c r="G49" i="4"/>
  <c r="F49" i="4"/>
  <c r="J49" i="4" s="1"/>
  <c r="L48" i="4"/>
  <c r="J48" i="4"/>
  <c r="I48" i="4"/>
  <c r="H48" i="4"/>
  <c r="F48" i="4"/>
  <c r="M48" i="4" s="1"/>
  <c r="M47" i="4"/>
  <c r="K47" i="4"/>
  <c r="J47" i="4"/>
  <c r="I47" i="4"/>
  <c r="G47" i="4"/>
  <c r="F47" i="4"/>
  <c r="N47" i="4" s="1"/>
  <c r="K46" i="4"/>
  <c r="J46" i="4"/>
  <c r="F46" i="4"/>
  <c r="G46" i="4" s="1"/>
  <c r="M45" i="4"/>
  <c r="L45" i="4"/>
  <c r="K45" i="4"/>
  <c r="J45" i="4"/>
  <c r="I45" i="4"/>
  <c r="H45" i="4"/>
  <c r="G45" i="4"/>
  <c r="F45" i="4"/>
  <c r="N45" i="4" s="1"/>
  <c r="M44" i="4"/>
  <c r="L44" i="4"/>
  <c r="H44" i="4"/>
  <c r="F44" i="4"/>
  <c r="I44" i="4" s="1"/>
  <c r="N43" i="4"/>
  <c r="M43" i="4"/>
  <c r="F43" i="4"/>
  <c r="J43" i="4" s="1"/>
  <c r="F42" i="4"/>
  <c r="K42" i="4" s="1"/>
  <c r="M41" i="4"/>
  <c r="L41" i="4"/>
  <c r="K41" i="4"/>
  <c r="I41" i="4"/>
  <c r="H41" i="4"/>
  <c r="G41" i="4"/>
  <c r="F41" i="4"/>
  <c r="J41" i="4" s="1"/>
  <c r="L40" i="4"/>
  <c r="J40" i="4"/>
  <c r="I40" i="4"/>
  <c r="H40" i="4"/>
  <c r="F40" i="4"/>
  <c r="M40" i="4" s="1"/>
  <c r="M39" i="4"/>
  <c r="K39" i="4"/>
  <c r="J39" i="4"/>
  <c r="I39" i="4"/>
  <c r="G39" i="4"/>
  <c r="F39" i="4"/>
  <c r="N39" i="4" s="1"/>
  <c r="K38" i="4"/>
  <c r="J38" i="4"/>
  <c r="F38" i="4"/>
  <c r="G38" i="4" s="1"/>
  <c r="M37" i="4"/>
  <c r="L37" i="4"/>
  <c r="K37" i="4"/>
  <c r="J37" i="4"/>
  <c r="I37" i="4"/>
  <c r="H37" i="4"/>
  <c r="G37" i="4"/>
  <c r="F37" i="4"/>
  <c r="N37" i="4" s="1"/>
  <c r="M36" i="4"/>
  <c r="L36" i="4"/>
  <c r="H36" i="4"/>
  <c r="F36" i="4"/>
  <c r="I36" i="4" s="1"/>
  <c r="M35" i="4"/>
  <c r="F35" i="4"/>
  <c r="J35" i="4" s="1"/>
  <c r="F34" i="4"/>
  <c r="K34" i="4" s="1"/>
  <c r="M33" i="4"/>
  <c r="L33" i="4"/>
  <c r="K33" i="4"/>
  <c r="I33" i="4"/>
  <c r="H33" i="4"/>
  <c r="G33" i="4"/>
  <c r="F33" i="4"/>
  <c r="J33" i="4" s="1"/>
  <c r="L32" i="4"/>
  <c r="J32" i="4"/>
  <c r="I32" i="4"/>
  <c r="H32" i="4"/>
  <c r="F32" i="4"/>
  <c r="M32" i="4" s="1"/>
  <c r="M31" i="4"/>
  <c r="K31" i="4"/>
  <c r="J31" i="4"/>
  <c r="I31" i="4"/>
  <c r="G31" i="4"/>
  <c r="F31" i="4"/>
  <c r="N31" i="4" s="1"/>
  <c r="K30" i="4"/>
  <c r="J30" i="4"/>
  <c r="F30" i="4"/>
  <c r="G30" i="4" s="1"/>
  <c r="M29" i="4"/>
  <c r="L29" i="4"/>
  <c r="K29" i="4"/>
  <c r="J29" i="4"/>
  <c r="I29" i="4"/>
  <c r="H29" i="4"/>
  <c r="G29" i="4"/>
  <c r="F29" i="4"/>
  <c r="N29" i="4" s="1"/>
  <c r="M28" i="4"/>
  <c r="L28" i="4"/>
  <c r="H28" i="4"/>
  <c r="F28" i="4"/>
  <c r="I28" i="4" s="1"/>
  <c r="M26" i="4"/>
  <c r="F26" i="4"/>
  <c r="J26" i="4" s="1"/>
  <c r="N25" i="4"/>
  <c r="F25" i="4"/>
  <c r="K25" i="4" s="1"/>
  <c r="M24" i="4"/>
  <c r="L24" i="4"/>
  <c r="K24" i="4"/>
  <c r="I24" i="4"/>
  <c r="H24" i="4"/>
  <c r="G24" i="4"/>
  <c r="F24" i="4"/>
  <c r="J24" i="4" s="1"/>
  <c r="L19" i="4"/>
  <c r="J19" i="4"/>
  <c r="I19" i="4"/>
  <c r="H19" i="4"/>
  <c r="F19" i="4"/>
  <c r="M19" i="4" s="1"/>
  <c r="M18" i="4"/>
  <c r="K18" i="4"/>
  <c r="J18" i="4"/>
  <c r="I18" i="4"/>
  <c r="G18" i="4"/>
  <c r="F18" i="4"/>
  <c r="N18" i="4" s="1"/>
  <c r="K16" i="4"/>
  <c r="J16" i="4"/>
  <c r="F16" i="4"/>
  <c r="G16" i="4" s="1"/>
  <c r="M12" i="4"/>
  <c r="L12" i="4"/>
  <c r="K12" i="4"/>
  <c r="J12" i="4"/>
  <c r="I12" i="4"/>
  <c r="H12" i="4"/>
  <c r="G12" i="4"/>
  <c r="F12" i="4"/>
  <c r="N12" i="4" s="1"/>
  <c r="M11" i="4"/>
  <c r="L11" i="4"/>
  <c r="H11" i="4"/>
  <c r="F11" i="4"/>
  <c r="I11" i="4" s="1"/>
  <c r="F10" i="4"/>
  <c r="J10" i="4" s="1"/>
  <c r="M10" i="4" l="1"/>
  <c r="J58" i="4"/>
  <c r="N26" i="4"/>
  <c r="G34" i="4"/>
  <c r="I10" i="4"/>
  <c r="J25" i="4"/>
  <c r="N30" i="4"/>
  <c r="J11" i="4"/>
  <c r="J59" i="4" s="1"/>
  <c r="H16" i="4"/>
  <c r="N19" i="4"/>
  <c r="L25" i="4"/>
  <c r="J28" i="4"/>
  <c r="N32" i="4"/>
  <c r="L34" i="4"/>
  <c r="J36" i="4"/>
  <c r="L42" i="4"/>
  <c r="K43" i="4"/>
  <c r="J44" i="4"/>
  <c r="H46" i="4"/>
  <c r="N48" i="4"/>
  <c r="L50" i="4"/>
  <c r="J52" i="4"/>
  <c r="H54" i="4"/>
  <c r="N56" i="4"/>
  <c r="K10" i="4"/>
  <c r="K26" i="4"/>
  <c r="H30" i="4"/>
  <c r="K35" i="4"/>
  <c r="H38" i="4"/>
  <c r="N40" i="4"/>
  <c r="K51" i="4"/>
  <c r="L10" i="4"/>
  <c r="K11" i="4"/>
  <c r="I16" i="4"/>
  <c r="H18" i="4"/>
  <c r="G19" i="4"/>
  <c r="N24" i="4"/>
  <c r="M25" i="4"/>
  <c r="L26" i="4"/>
  <c r="K28" i="4"/>
  <c r="I30" i="4"/>
  <c r="H31" i="4"/>
  <c r="G32" i="4"/>
  <c r="N33" i="4"/>
  <c r="M34" i="4"/>
  <c r="L35" i="4"/>
  <c r="K36" i="4"/>
  <c r="I38" i="4"/>
  <c r="H39" i="4"/>
  <c r="G40" i="4"/>
  <c r="N41" i="4"/>
  <c r="M42" i="4"/>
  <c r="L43" i="4"/>
  <c r="K44" i="4"/>
  <c r="I46" i="4"/>
  <c r="H47" i="4"/>
  <c r="G48" i="4"/>
  <c r="N49" i="4"/>
  <c r="M50" i="4"/>
  <c r="L51" i="4"/>
  <c r="K52" i="4"/>
  <c r="I54" i="4"/>
  <c r="H55" i="4"/>
  <c r="G56" i="4"/>
  <c r="N57" i="4"/>
  <c r="F59" i="4"/>
  <c r="G59" i="4" s="1"/>
  <c r="N34" i="4"/>
  <c r="N42" i="4"/>
  <c r="N50" i="4"/>
  <c r="M51" i="4"/>
  <c r="F58" i="4"/>
  <c r="G58" i="4" s="1"/>
  <c r="N10" i="4"/>
  <c r="N35" i="4"/>
  <c r="G42" i="4"/>
  <c r="G50" i="4"/>
  <c r="N51" i="4"/>
  <c r="G10" i="4"/>
  <c r="N11" i="4"/>
  <c r="L16" i="4"/>
  <c r="H25" i="4"/>
  <c r="G26" i="4"/>
  <c r="N28" i="4"/>
  <c r="L30" i="4"/>
  <c r="H34" i="4"/>
  <c r="G35" i="4"/>
  <c r="N36" i="4"/>
  <c r="L38" i="4"/>
  <c r="H42" i="4"/>
  <c r="G43" i="4"/>
  <c r="N44" i="4"/>
  <c r="L46" i="4"/>
  <c r="H50" i="4"/>
  <c r="G51" i="4"/>
  <c r="N52" i="4"/>
  <c r="L54" i="4"/>
  <c r="H10" i="4"/>
  <c r="G11" i="4"/>
  <c r="M16" i="4"/>
  <c r="L18" i="4"/>
  <c r="K19" i="4"/>
  <c r="I25" i="4"/>
  <c r="H26" i="4"/>
  <c r="G28" i="4"/>
  <c r="M30" i="4"/>
  <c r="L31" i="4"/>
  <c r="K32" i="4"/>
  <c r="I34" i="4"/>
  <c r="H35" i="4"/>
  <c r="G36" i="4"/>
  <c r="M38" i="4"/>
  <c r="L39" i="4"/>
  <c r="K40" i="4"/>
  <c r="I42" i="4"/>
  <c r="H43" i="4"/>
  <c r="G44" i="4"/>
  <c r="M46" i="4"/>
  <c r="L47" i="4"/>
  <c r="K48" i="4"/>
  <c r="I50" i="4"/>
  <c r="H51" i="4"/>
  <c r="G52" i="4"/>
  <c r="M54" i="4"/>
  <c r="L55" i="4"/>
  <c r="K56" i="4"/>
  <c r="J57" i="4"/>
  <c r="G25" i="4"/>
  <c r="N16" i="4"/>
  <c r="I26" i="4"/>
  <c r="J34" i="4"/>
  <c r="I35" i="4"/>
  <c r="N38" i="4"/>
  <c r="J42" i="4"/>
  <c r="I43" i="4"/>
  <c r="N46" i="4"/>
  <c r="J50" i="4"/>
  <c r="I51" i="4"/>
  <c r="N54" i="4"/>
  <c r="L59" i="4" l="1"/>
  <c r="L58" i="4"/>
  <c r="K58" i="4"/>
  <c r="K59" i="4"/>
  <c r="I58" i="4"/>
  <c r="I59" i="4"/>
  <c r="H58" i="4"/>
  <c r="H59" i="4"/>
</calcChain>
</file>

<file path=xl/sharedStrings.xml><?xml version="1.0" encoding="utf-8"?>
<sst xmlns="http://schemas.openxmlformats.org/spreadsheetml/2006/main" count="123" uniqueCount="100">
  <si>
    <t>Date</t>
  </si>
  <si>
    <t>Regression Rule</t>
  </si>
  <si>
    <t>Dilution Series</t>
  </si>
  <si>
    <t>Control</t>
  </si>
  <si>
    <t>0x dilution</t>
  </si>
  <si>
    <t>2x dilution</t>
  </si>
  <si>
    <t>3x dilution</t>
  </si>
  <si>
    <t>4x dilution</t>
  </si>
  <si>
    <t xml:space="preserve">5x dilution </t>
  </si>
  <si>
    <t>6x dilution</t>
  </si>
  <si>
    <t>7x dilution</t>
  </si>
  <si>
    <t>Calculation</t>
  </si>
  <si>
    <t>Carbon Content (g)</t>
  </si>
  <si>
    <r>
      <t>Light Absorption (</t>
    </r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>)</t>
    </r>
  </si>
  <si>
    <t>Volume added</t>
  </si>
  <si>
    <t>2 mL</t>
  </si>
  <si>
    <t>4mL</t>
  </si>
  <si>
    <t>6mL</t>
  </si>
  <si>
    <t>8mL</t>
  </si>
  <si>
    <t>Carbon Content (mg/L)</t>
  </si>
  <si>
    <t>M</t>
  </si>
  <si>
    <t>C</t>
  </si>
  <si>
    <t>volume/100mL (mL)</t>
  </si>
  <si>
    <t>volume/150mL (mL)</t>
  </si>
  <si>
    <t>volume/200mL (mL)</t>
  </si>
  <si>
    <t>volume/300mL (mL)</t>
  </si>
  <si>
    <t>volume/400mL (mL)</t>
  </si>
  <si>
    <t>volume/50mL (mL)</t>
  </si>
  <si>
    <t>Chemostat C</t>
  </si>
  <si>
    <t>Light Absorption (control) (λ)</t>
  </si>
  <si>
    <t>ILL (mg/L)</t>
  </si>
  <si>
    <t>Average</t>
  </si>
  <si>
    <t>Deviation</t>
  </si>
  <si>
    <t>volume/30mL (mL)</t>
  </si>
  <si>
    <t>volume/600mL (mL)</t>
  </si>
  <si>
    <t>Purpose of analysis</t>
  </si>
  <si>
    <t>Calibration of chemostats linking algal densiy and C and N content</t>
  </si>
  <si>
    <t>Date start chemostat</t>
  </si>
  <si>
    <t>ChemostatID</t>
  </si>
  <si>
    <t>The chemostat being analyzed</t>
  </si>
  <si>
    <t>SampleID</t>
  </si>
  <si>
    <t>Sample diluted to a given factor for each of the chemostats analyzed. "control" is an empty alluminium sphere.</t>
  </si>
  <si>
    <t>SampleLocation</t>
  </si>
  <si>
    <t>Location (well) in the 96-wells plate</t>
  </si>
  <si>
    <t>Dilution</t>
  </si>
  <si>
    <t>Number of times the sample was diluted</t>
  </si>
  <si>
    <t>FiltVol</t>
  </si>
  <si>
    <t>Volume of chemostat algae culture filtered on GF/F filter to be analyzed (unit: mL)</t>
  </si>
  <si>
    <t>Dens</t>
  </si>
  <si>
    <t>Density of algal cells measured in chemostat using fotospectrometry (unit: absorption at 750 nm)</t>
  </si>
  <si>
    <t>CarbCont_algae</t>
  </si>
  <si>
    <t>The algae carbon content analysis from chemostat by Nico (unit: µg)</t>
  </si>
  <si>
    <t>NitroCont_algae</t>
  </si>
  <si>
    <t>The algae nitrogen content analysis from chemostat by Nico (unit: µg)</t>
  </si>
  <si>
    <t>? June 2023</t>
  </si>
  <si>
    <t>Dilution (times)</t>
  </si>
  <si>
    <t>FiltVol (mL)</t>
  </si>
  <si>
    <t>CarbCont_algae (µg)</t>
  </si>
  <si>
    <t>NitroCont_algae (µg)</t>
  </si>
  <si>
    <t>A1</t>
  </si>
  <si>
    <t>A2</t>
  </si>
  <si>
    <t>A3</t>
  </si>
  <si>
    <t>A4</t>
  </si>
  <si>
    <t>A5</t>
  </si>
  <si>
    <t>A6</t>
  </si>
  <si>
    <t>A7</t>
  </si>
  <si>
    <t>C1</t>
  </si>
  <si>
    <t>A8</t>
  </si>
  <si>
    <t>C2</t>
  </si>
  <si>
    <t>A9</t>
  </si>
  <si>
    <t>C3</t>
  </si>
  <si>
    <t>A10</t>
  </si>
  <si>
    <t>A11</t>
  </si>
  <si>
    <t>A12</t>
  </si>
  <si>
    <t>C4</t>
  </si>
  <si>
    <t>C5</t>
  </si>
  <si>
    <t>C6</t>
  </si>
  <si>
    <t>C7</t>
  </si>
  <si>
    <t>C8</t>
  </si>
  <si>
    <t>C9</t>
  </si>
  <si>
    <t>C10</t>
  </si>
  <si>
    <t>C11</t>
  </si>
  <si>
    <t>DI Water</t>
  </si>
  <si>
    <t>volume DI water added (mL)</t>
  </si>
  <si>
    <t>volume from chemostat (mL)</t>
  </si>
  <si>
    <t>total volume</t>
  </si>
  <si>
    <t>Dens (light absorption at 750 nm)</t>
  </si>
  <si>
    <t xml:space="preserve">C ug </t>
  </si>
  <si>
    <t>per mL</t>
  </si>
  <si>
    <t>C mg</t>
  </si>
  <si>
    <t>per L</t>
  </si>
  <si>
    <t>C g</t>
  </si>
  <si>
    <r>
      <t>Light absorption (</t>
    </r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>)</t>
    </r>
  </si>
  <si>
    <t>Richtingscoëfficient a</t>
  </si>
  <si>
    <t>Beginwaarde b</t>
  </si>
  <si>
    <r>
      <t>Light Absorption (</t>
    </r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>)</t>
    </r>
  </si>
  <si>
    <t>Volume algae / 400 mL</t>
  </si>
  <si>
    <t>Invullen:</t>
  </si>
  <si>
    <t>y = ax+b = 223.98x-1.7229</t>
  </si>
  <si>
    <t>ILL carbon concentration (mg C/L)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</si>
</sst>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MS Sans Serif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vertical="top"/>
    </xf>
    <xf numFmtId="164" fontId="0" fillId="0" borderId="0" xfId="0" applyNumberFormat="1"/>
    <xf numFmtId="14" fontId="0" fillId="0" borderId="0" xfId="0" applyNumberFormat="1"/>
    <xf numFmtId="16" fontId="3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Regression line Chemostat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'Carbon regression line'!$B$2:$B$9</c:f>
              <c:numCache>
                <c:formatCode>General</c:formatCode>
                <c:ptCount val="8"/>
                <c:pt idx="0">
                  <c:v>0.36299999999999999</c:v>
                </c:pt>
                <c:pt idx="1">
                  <c:v>0.19600000000000001</c:v>
                </c:pt>
                <c:pt idx="2">
                  <c:v>0.13400000000000001</c:v>
                </c:pt>
                <c:pt idx="3">
                  <c:v>9.6000000000000002E-2</c:v>
                </c:pt>
                <c:pt idx="4">
                  <c:v>7.9000000000000001E-2</c:v>
                </c:pt>
                <c:pt idx="5">
                  <c:v>6.2E-2</c:v>
                </c:pt>
                <c:pt idx="6">
                  <c:v>5.8000000000000003E-2</c:v>
                </c:pt>
                <c:pt idx="7">
                  <c:v>0</c:v>
                </c:pt>
              </c:numCache>
            </c:numRef>
          </c:xVal>
          <c:yVal>
            <c:numRef>
              <c:f>'Carbon regression line'!$C$2:$C$9</c:f>
              <c:numCache>
                <c:formatCode>0.00000</c:formatCode>
                <c:ptCount val="8"/>
                <c:pt idx="0">
                  <c:v>80.337993621826172</c:v>
                </c:pt>
                <c:pt idx="1">
                  <c:v>41.258146286010742</c:v>
                </c:pt>
                <c:pt idx="2">
                  <c:v>27.095239003499348</c:v>
                </c:pt>
                <c:pt idx="3">
                  <c:v>19.317437171936035</c:v>
                </c:pt>
                <c:pt idx="4">
                  <c:v>15.879680633544922</c:v>
                </c:pt>
                <c:pt idx="5">
                  <c:v>13.672731399536133</c:v>
                </c:pt>
                <c:pt idx="6">
                  <c:v>11.667736053466797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A-4E38-A37C-AD5E05B02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49295"/>
        <c:axId val="2050949711"/>
      </c:scatterChart>
      <c:valAx>
        <c:axId val="205094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Light absorption (</a:t>
                </a:r>
                <a:r>
                  <a:rPr lang="el-GR"/>
                  <a:t>λ)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0.4193910761154855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50949711"/>
        <c:crosses val="autoZero"/>
        <c:crossBetween val="midCat"/>
      </c:valAx>
      <c:valAx>
        <c:axId val="205094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Carbon concentration (mg/L)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4105715952172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5094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Liam!$E$3</c:f>
              <c:strCache>
                <c:ptCount val="1"/>
                <c:pt idx="0">
                  <c:v>0x dilution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Liam!$B$4</c:f>
              <c:strCache>
                <c:ptCount val="1"/>
                <c:pt idx="0">
                  <c:v>Light Absorption (λ)</c:v>
                </c:pt>
              </c:strCache>
            </c:strRef>
          </c:xVal>
          <c:yVal>
            <c:numRef>
              <c:f>Liam!$E$4</c:f>
              <c:numCache>
                <c:formatCode>General</c:formatCode>
                <c:ptCount val="1"/>
                <c:pt idx="0">
                  <c:v>0.36299999999999999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2-4903-A723-8E902271D632}"/>
            </c:ext>
          </c:extLst>
        </c:ser>
        <c:ser>
          <c:idx val="1"/>
          <c:order val="1"/>
          <c:tx>
            <c:strRef>
              <c:f>Liam!$F$3</c:f>
              <c:strCache>
                <c:ptCount val="1"/>
                <c:pt idx="0">
                  <c:v>2x dilution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Liam!$B$4</c:f>
              <c:strCache>
                <c:ptCount val="1"/>
                <c:pt idx="0">
                  <c:v>Light Absorption (λ)</c:v>
                </c:pt>
              </c:strCache>
            </c:strRef>
          </c:xVal>
          <c:yVal>
            <c:numRef>
              <c:f>Liam!$F$4</c:f>
              <c:numCache>
                <c:formatCode>General</c:formatCode>
                <c:ptCount val="1"/>
                <c:pt idx="0">
                  <c:v>0.19600000000000001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22-4903-A723-8E902271D632}"/>
            </c:ext>
          </c:extLst>
        </c:ser>
        <c:ser>
          <c:idx val="2"/>
          <c:order val="2"/>
          <c:tx>
            <c:strRef>
              <c:f>Liam!$G$3</c:f>
              <c:strCache>
                <c:ptCount val="1"/>
                <c:pt idx="0">
                  <c:v>3x dilution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Liam!$B$4</c:f>
              <c:strCache>
                <c:ptCount val="1"/>
                <c:pt idx="0">
                  <c:v>Light Absorption (λ)</c:v>
                </c:pt>
              </c:strCache>
            </c:strRef>
          </c:xVal>
          <c:yVal>
            <c:numRef>
              <c:f>Liam!$G$4</c:f>
              <c:numCache>
                <c:formatCode>General</c:formatCode>
                <c:ptCount val="1"/>
                <c:pt idx="0">
                  <c:v>0.13400000000000001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22-4903-A723-8E902271D632}"/>
            </c:ext>
          </c:extLst>
        </c:ser>
        <c:ser>
          <c:idx val="3"/>
          <c:order val="3"/>
          <c:tx>
            <c:strRef>
              <c:f>Liam!$H$3</c:f>
              <c:strCache>
                <c:ptCount val="1"/>
                <c:pt idx="0">
                  <c:v>4x dilution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Liam!$B$4</c:f>
              <c:strCache>
                <c:ptCount val="1"/>
                <c:pt idx="0">
                  <c:v>Light Absorption (λ)</c:v>
                </c:pt>
              </c:strCache>
            </c:strRef>
          </c:xVal>
          <c:yVal>
            <c:numRef>
              <c:f>Liam!$H$4</c:f>
              <c:numCache>
                <c:formatCode>General</c:formatCode>
                <c:ptCount val="1"/>
                <c:pt idx="0">
                  <c:v>9.6000000000000002E-2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22-4903-A723-8E902271D632}"/>
            </c:ext>
          </c:extLst>
        </c:ser>
        <c:ser>
          <c:idx val="4"/>
          <c:order val="4"/>
          <c:tx>
            <c:strRef>
              <c:f>Liam!$I$3</c:f>
              <c:strCache>
                <c:ptCount val="1"/>
                <c:pt idx="0">
                  <c:v>5x dilution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Liam!$B$4</c:f>
              <c:strCache>
                <c:ptCount val="1"/>
                <c:pt idx="0">
                  <c:v>Light Absorption (λ)</c:v>
                </c:pt>
              </c:strCache>
            </c:strRef>
          </c:xVal>
          <c:yVal>
            <c:numRef>
              <c:f>Liam!$I$4</c:f>
              <c:numCache>
                <c:formatCode>General</c:formatCode>
                <c:ptCount val="1"/>
                <c:pt idx="0">
                  <c:v>7.9000000000000001E-2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22-4903-A723-8E902271D632}"/>
            </c:ext>
          </c:extLst>
        </c:ser>
        <c:ser>
          <c:idx val="5"/>
          <c:order val="5"/>
          <c:tx>
            <c:strRef>
              <c:f>Liam!$J$3</c:f>
              <c:strCache>
                <c:ptCount val="1"/>
                <c:pt idx="0">
                  <c:v>6x dilution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Liam!$B$4</c:f>
              <c:strCache>
                <c:ptCount val="1"/>
                <c:pt idx="0">
                  <c:v>Light Absorption (λ)</c:v>
                </c:pt>
              </c:strCache>
            </c:strRef>
          </c:xVal>
          <c:yVal>
            <c:numRef>
              <c:f>Liam!$J$4</c:f>
              <c:numCache>
                <c:formatCode>General</c:formatCode>
                <c:ptCount val="1"/>
                <c:pt idx="0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22-4903-A723-8E902271D632}"/>
            </c:ext>
          </c:extLst>
        </c:ser>
        <c:ser>
          <c:idx val="10"/>
          <c:order val="7"/>
          <c:tx>
            <c:strRef>
              <c:f>Liam!$D$3</c:f>
              <c:strCache>
                <c:ptCount val="1"/>
                <c:pt idx="0">
                  <c:v>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Liam!$B$4</c:f>
              <c:strCache>
                <c:ptCount val="1"/>
                <c:pt idx="0">
                  <c:v>Light Absorption (λ)</c:v>
                </c:pt>
              </c:strCache>
            </c:strRef>
          </c:xVal>
          <c:yVal>
            <c:numRef>
              <c:f>Liam!$D$4</c:f>
              <c:numCache>
                <c:formatCode>General</c:formatCode>
                <c:ptCount val="1"/>
                <c:pt idx="0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22-4903-A723-8E902271D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71776"/>
        <c:axId val="101008568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Liam!$K$3</c15:sqref>
                        </c15:formulaRef>
                      </c:ext>
                    </c:extLst>
                    <c:strCache>
                      <c:ptCount val="1"/>
                      <c:pt idx="0">
                        <c:v>7x dilution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Liam!$B$4</c15:sqref>
                        </c15:formulaRef>
                      </c:ext>
                    </c:extLst>
                    <c:strCache>
                      <c:ptCount val="1"/>
                      <c:pt idx="0">
                        <c:v>Light Absorption (λ)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Liam!$K$4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5.8000000000000003E-2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6B22-4903-A723-8E902271D632}"/>
                  </c:ext>
                </c:extLst>
              </c15:ser>
            </c15:filteredScatterSeries>
          </c:ext>
        </c:extLst>
      </c:scatterChart>
      <c:valAx>
        <c:axId val="10129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085680"/>
        <c:crosses val="autoZero"/>
        <c:crossBetween val="midCat"/>
      </c:valAx>
      <c:valAx>
        <c:axId val="10100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297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Liam!$E$7</c:f>
              <c:strCache>
                <c:ptCount val="1"/>
                <c:pt idx="0">
                  <c:v>2 mL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Liam!$E$4</c:f>
              <c:numCache>
                <c:formatCode>General</c:formatCode>
                <c:ptCount val="1"/>
                <c:pt idx="0">
                  <c:v>0.36299999999999999</c:v>
                </c:pt>
              </c:numCache>
            </c:numRef>
          </c:xVal>
          <c:yVal>
            <c:numRef>
              <c:f>Liam!$E$6</c:f>
              <c:numCache>
                <c:formatCode>General</c:formatCode>
                <c:ptCount val="1"/>
                <c:pt idx="0">
                  <c:v>0.16607728576660155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1-4B53-84AB-0C23E5CCAA08}"/>
            </c:ext>
          </c:extLst>
        </c:ser>
        <c:ser>
          <c:idx val="1"/>
          <c:order val="1"/>
          <c:tx>
            <c:strRef>
              <c:f>Liam!$F$7</c:f>
              <c:strCache>
                <c:ptCount val="1"/>
                <c:pt idx="0">
                  <c:v>4mL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Liam!$E$4</c:f>
              <c:numCache>
                <c:formatCode>General</c:formatCode>
                <c:ptCount val="1"/>
                <c:pt idx="0">
                  <c:v>0.36299999999999999</c:v>
                </c:pt>
              </c:numCache>
            </c:numRef>
          </c:xVal>
          <c:yVal>
            <c:numRef>
              <c:f>Liam!$F$6</c:f>
              <c:numCache>
                <c:formatCode>General</c:formatCode>
                <c:ptCount val="1"/>
                <c:pt idx="0">
                  <c:v>0.31803057861328127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1-4B53-84AB-0C23E5CCAA08}"/>
            </c:ext>
          </c:extLst>
        </c:ser>
        <c:ser>
          <c:idx val="2"/>
          <c:order val="2"/>
          <c:tx>
            <c:strRef>
              <c:f>Liam!$G$7</c:f>
              <c:strCache>
                <c:ptCount val="1"/>
                <c:pt idx="0">
                  <c:v>6mL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Liam!$E$4</c:f>
              <c:numCache>
                <c:formatCode>General</c:formatCode>
                <c:ptCount val="1"/>
                <c:pt idx="0">
                  <c:v>0.36299999999999999</c:v>
                </c:pt>
              </c:numCache>
            </c:numRef>
          </c:xVal>
          <c:yVal>
            <c:numRef>
              <c:f>Liam!$G$6</c:f>
              <c:numCache>
                <c:formatCode>General</c:formatCode>
                <c:ptCount val="1"/>
                <c:pt idx="0">
                  <c:v>0.48523565673828123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1-4B53-84AB-0C23E5CCAA08}"/>
            </c:ext>
          </c:extLst>
        </c:ser>
        <c:ser>
          <c:idx val="3"/>
          <c:order val="3"/>
          <c:tx>
            <c:strRef>
              <c:f>Liam!$H$7</c:f>
              <c:strCache>
                <c:ptCount val="1"/>
                <c:pt idx="0">
                  <c:v>8mL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Liam!$E$4</c:f>
              <c:numCache>
                <c:formatCode>General</c:formatCode>
                <c:ptCount val="1"/>
                <c:pt idx="0">
                  <c:v>0.36299999999999999</c:v>
                </c:pt>
              </c:numCache>
            </c:numRef>
          </c:xVal>
          <c:yVal>
            <c:numRef>
              <c:f>Liam!$H$6</c:f>
              <c:numCache>
                <c:formatCode>General</c:formatCode>
                <c:ptCount val="1"/>
                <c:pt idx="0">
                  <c:v>0.6262073364257813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1-4B53-84AB-0C23E5CC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264048"/>
        <c:axId val="815270704"/>
      </c:scatterChart>
      <c:valAx>
        <c:axId val="81526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5270704"/>
        <c:crosses val="autoZero"/>
        <c:crossBetween val="midCat"/>
      </c:valAx>
      <c:valAx>
        <c:axId val="8152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526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Regression</a:t>
            </a:r>
            <a:r>
              <a:rPr lang="nl-NL" baseline="0"/>
              <a:t> Line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377483112236253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Liam!$E$4:$K$4</c:f>
              <c:numCache>
                <c:formatCode>General</c:formatCode>
                <c:ptCount val="7"/>
                <c:pt idx="0">
                  <c:v>0.36299999999999999</c:v>
                </c:pt>
                <c:pt idx="1">
                  <c:v>0.19600000000000001</c:v>
                </c:pt>
                <c:pt idx="2">
                  <c:v>0.13400000000000001</c:v>
                </c:pt>
                <c:pt idx="3">
                  <c:v>9.6000000000000002E-2</c:v>
                </c:pt>
                <c:pt idx="4">
                  <c:v>7.9000000000000001E-2</c:v>
                </c:pt>
                <c:pt idx="5">
                  <c:v>6.2E-2</c:v>
                </c:pt>
                <c:pt idx="6">
                  <c:v>5.8000000000000003E-2</c:v>
                </c:pt>
              </c:numCache>
            </c:numRef>
          </c:xVal>
          <c:yVal>
            <c:numRef>
              <c:f>Liam!$E$5:$K$5</c:f>
              <c:numCache>
                <c:formatCode>0.00000</c:formatCode>
                <c:ptCount val="7"/>
                <c:pt idx="0">
                  <c:v>84.942970275878906</c:v>
                </c:pt>
                <c:pt idx="1">
                  <c:v>43.560634613037109</c:v>
                </c:pt>
                <c:pt idx="2">
                  <c:v>28.630231221516926</c:v>
                </c:pt>
                <c:pt idx="3">
                  <c:v>20.468681335449219</c:v>
                </c:pt>
                <c:pt idx="4">
                  <c:v>16.80067596435547</c:v>
                </c:pt>
                <c:pt idx="5">
                  <c:v>14.440227508544922</c:v>
                </c:pt>
                <c:pt idx="6">
                  <c:v>12.325589861188616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4-4EC2-83BF-2893B81A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262800"/>
        <c:axId val="815272784"/>
      </c:scatterChart>
      <c:valAx>
        <c:axId val="81526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00" b="0" i="0" u="none" strike="noStrike" baseline="0">
                    <a:effectLst/>
                  </a:rPr>
                  <a:t>Light Absorption (</a:t>
                </a:r>
                <a:r>
                  <a:rPr lang="el-GR" sz="1000" b="0" i="0" u="none" strike="noStrike" baseline="0">
                    <a:effectLst/>
                  </a:rPr>
                  <a:t>λ)</a:t>
                </a:r>
                <a:r>
                  <a:rPr lang="el-GR" sz="1000" b="0" i="0" u="none" strike="noStrike" baseline="0"/>
                  <a:t> 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5272784"/>
        <c:crosses val="autoZero"/>
        <c:crossBetween val="midCat"/>
      </c:valAx>
      <c:valAx>
        <c:axId val="8152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00" b="0" i="0" u="none" strike="noStrike" baseline="0">
                    <a:effectLst/>
                  </a:rPr>
                  <a:t>Carbon Content (mg/L)</a:t>
                </a:r>
                <a:r>
                  <a:rPr lang="nl-NL" sz="1000" b="0" i="0" u="none" strike="noStrike" baseline="0"/>
                  <a:t> 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526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Carbon Content 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Liam!$F$9</c:f>
              <c:strCache>
                <c:ptCount val="1"/>
                <c:pt idx="0">
                  <c:v>Carbon Content (mg/L)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bevel/>
              <a:headEnd type="triangle"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triangle"/>
                <a:tailEnd type="triangle"/>
              </a:ln>
              <a:effectLst/>
            </c:spPr>
          </c:marker>
          <c:cat>
            <c:numRef>
              <c:f>(Liam!$A$10:$A$12,Liam!$A$18:$A$19,Liam!$A$24:$A$26,Liam!$A$29:$A$31,Liam!$A$33:$A$38,Liam!$A$39,Liam!$A$40)</c:f>
              <c:numCache>
                <c:formatCode>d\-mmm</c:formatCode>
                <c:ptCount val="19"/>
                <c:pt idx="0">
                  <c:v>45182</c:v>
                </c:pt>
                <c:pt idx="1">
                  <c:v>45183</c:v>
                </c:pt>
                <c:pt idx="2">
                  <c:v>45184</c:v>
                </c:pt>
                <c:pt idx="3">
                  <c:v>45190</c:v>
                </c:pt>
                <c:pt idx="4">
                  <c:v>45191</c:v>
                </c:pt>
                <c:pt idx="5">
                  <c:v>45196</c:v>
                </c:pt>
                <c:pt idx="6">
                  <c:v>45197</c:v>
                </c:pt>
                <c:pt idx="7">
                  <c:v>45198</c:v>
                </c:pt>
                <c:pt idx="8">
                  <c:v>45201</c:v>
                </c:pt>
                <c:pt idx="9">
                  <c:v>45202</c:v>
                </c:pt>
                <c:pt idx="10">
                  <c:v>45203</c:v>
                </c:pt>
                <c:pt idx="11">
                  <c:v>45205</c:v>
                </c:pt>
                <c:pt idx="12">
                  <c:v>45206</c:v>
                </c:pt>
                <c:pt idx="13">
                  <c:v>45207</c:v>
                </c:pt>
                <c:pt idx="14">
                  <c:v>45208</c:v>
                </c:pt>
                <c:pt idx="15">
                  <c:v>45209</c:v>
                </c:pt>
                <c:pt idx="16">
                  <c:v>45210</c:v>
                </c:pt>
                <c:pt idx="17">
                  <c:v>45211</c:v>
                </c:pt>
                <c:pt idx="18">
                  <c:v>45212</c:v>
                </c:pt>
              </c:numCache>
            </c:numRef>
          </c:cat>
          <c:val>
            <c:numRef>
              <c:f>(Liam!$F$10:$F$12,Liam!$F$18:$F$19,Liam!$F$24:$F$26,Liam!$F$29:$F$31,Liam!$F$33:$F$38,Liam!$F$39,Liam!$F$40)</c:f>
              <c:numCache>
                <c:formatCode>0.00</c:formatCode>
                <c:ptCount val="19"/>
                <c:pt idx="0">
                  <c:v>92.645440000000008</c:v>
                </c:pt>
                <c:pt idx="1">
                  <c:v>90.277839999999998</c:v>
                </c:pt>
                <c:pt idx="2">
                  <c:v>96.670360000000002</c:v>
                </c:pt>
                <c:pt idx="3">
                  <c:v>92.882200000000012</c:v>
                </c:pt>
                <c:pt idx="4">
                  <c:v>89.094040000000007</c:v>
                </c:pt>
                <c:pt idx="5">
                  <c:v>89.330799999999996</c:v>
                </c:pt>
                <c:pt idx="6">
                  <c:v>95.486559999999997</c:v>
                </c:pt>
                <c:pt idx="7">
                  <c:v>94.066000000000003</c:v>
                </c:pt>
                <c:pt idx="8">
                  <c:v>95.01303999999999</c:v>
                </c:pt>
                <c:pt idx="9">
                  <c:v>93.118960000000001</c:v>
                </c:pt>
                <c:pt idx="10">
                  <c:v>87.910240000000002</c:v>
                </c:pt>
                <c:pt idx="11">
                  <c:v>91.224879999999999</c:v>
                </c:pt>
                <c:pt idx="12">
                  <c:v>96.433599999999998</c:v>
                </c:pt>
                <c:pt idx="13">
                  <c:v>93.829240000000013</c:v>
                </c:pt>
                <c:pt idx="14">
                  <c:v>92.408680000000004</c:v>
                </c:pt>
                <c:pt idx="15">
                  <c:v>91.698400000000007</c:v>
                </c:pt>
                <c:pt idx="16">
                  <c:v>96.907119999999992</c:v>
                </c:pt>
                <c:pt idx="17">
                  <c:v>90.988120000000009</c:v>
                </c:pt>
                <c:pt idx="18">
                  <c:v>97.854159999999993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6-4333-912E-9EAD61EE6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98111"/>
        <c:axId val="328032191"/>
      </c:radarChart>
      <c:catAx>
        <c:axId val="43599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28032191"/>
        <c:crosses val="autoZero"/>
        <c:auto val="1"/>
        <c:lblAlgn val="ctr"/>
        <c:lblOffset val="100"/>
        <c:noMultiLvlLbl val="0"/>
      </c:catAx>
      <c:valAx>
        <c:axId val="328032191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3599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161925</xdr:rowOff>
    </xdr:from>
    <xdr:to>
      <xdr:col>12</xdr:col>
      <xdr:colOff>190500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06385-3E47-4F93-B0FD-22AC32EC8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134246</xdr:colOff>
      <xdr:row>2</xdr:row>
      <xdr:rowOff>168089</xdr:rowOff>
    </xdr:from>
    <xdr:to>
      <xdr:col>38</xdr:col>
      <xdr:colOff>439047</xdr:colOff>
      <xdr:row>22</xdr:row>
      <xdr:rowOff>44264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3DE45-B11C-49EE-B24C-77814B846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199262</xdr:colOff>
      <xdr:row>32</xdr:row>
      <xdr:rowOff>115795</xdr:rowOff>
    </xdr:from>
    <xdr:to>
      <xdr:col>38</xdr:col>
      <xdr:colOff>544323</xdr:colOff>
      <xdr:row>47</xdr:row>
      <xdr:rowOff>1495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1CEB1F-1557-4CEC-9AB4-0F26CC66C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129811</xdr:colOff>
      <xdr:row>11</xdr:row>
      <xdr:rowOff>149679</xdr:rowOff>
    </xdr:from>
    <xdr:to>
      <xdr:col>31</xdr:col>
      <xdr:colOff>10405</xdr:colOff>
      <xdr:row>31</xdr:row>
      <xdr:rowOff>166487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1DFAAF-D6C9-487F-84CF-6667A55F8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1373520</xdr:colOff>
      <xdr:row>38</xdr:row>
      <xdr:rowOff>26735</xdr:rowOff>
    </xdr:from>
    <xdr:to>
      <xdr:col>29</xdr:col>
      <xdr:colOff>49626</xdr:colOff>
      <xdr:row>62</xdr:row>
      <xdr:rowOff>78443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D3F8B6-FE01-4AE6-B067-889E7298F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E66D-4189-43D2-9D6E-0F5794CAAAB1}">
  <dimension ref="A1:B13"/>
  <sheetViews>
    <sheetView workbookViewId="0">
      <selection activeCell="D2" sqref="D2"/>
    </sheetView>
  </sheetViews>
  <sheetFormatPr baseColWidth="10" defaultColWidth="8.83203125" defaultRowHeight="15"/>
  <cols>
    <col min="1" max="1" width="19.5" bestFit="1" customWidth="1"/>
  </cols>
  <sheetData>
    <row r="1" spans="1:2">
      <c r="A1" t="s">
        <v>35</v>
      </c>
      <c r="B1" t="s">
        <v>36</v>
      </c>
    </row>
    <row r="2" spans="1:2">
      <c r="A2" t="s">
        <v>37</v>
      </c>
      <c r="B2" s="19" t="s">
        <v>54</v>
      </c>
    </row>
    <row r="6" spans="1:2">
      <c r="A6" t="s">
        <v>38</v>
      </c>
      <c r="B6" t="s">
        <v>39</v>
      </c>
    </row>
    <row r="7" spans="1:2">
      <c r="A7" t="s">
        <v>40</v>
      </c>
      <c r="B7" t="s">
        <v>41</v>
      </c>
    </row>
    <row r="8" spans="1:2">
      <c r="A8" t="s">
        <v>42</v>
      </c>
      <c r="B8" t="s">
        <v>43</v>
      </c>
    </row>
    <row r="9" spans="1:2">
      <c r="A9" t="s">
        <v>44</v>
      </c>
      <c r="B9" t="s">
        <v>45</v>
      </c>
    </row>
    <row r="10" spans="1:2">
      <c r="A10" t="s">
        <v>46</v>
      </c>
      <c r="B10" t="s">
        <v>47</v>
      </c>
    </row>
    <row r="11" spans="1:2">
      <c r="A11" t="s">
        <v>48</v>
      </c>
      <c r="B11" t="s">
        <v>49</v>
      </c>
    </row>
    <row r="12" spans="1:2">
      <c r="A12" t="s">
        <v>50</v>
      </c>
      <c r="B12" t="s">
        <v>51</v>
      </c>
    </row>
    <row r="13" spans="1:2">
      <c r="A13" t="s">
        <v>52</v>
      </c>
      <c r="B13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7C3B-9FB9-4D21-8C3E-9D34D1DB0630}">
  <dimension ref="A1:O14"/>
  <sheetViews>
    <sheetView workbookViewId="0">
      <selection activeCell="K3" sqref="K3"/>
    </sheetView>
  </sheetViews>
  <sheetFormatPr baseColWidth="10" defaultColWidth="8.83203125" defaultRowHeight="15"/>
  <cols>
    <col min="2" max="2" width="9.5" bestFit="1" customWidth="1"/>
    <col min="3" max="4" width="15.1640625" bestFit="1" customWidth="1"/>
    <col min="5" max="5" width="26.5" bestFit="1" customWidth="1"/>
    <col min="6" max="6" width="27.1640625" bestFit="1" customWidth="1"/>
    <col min="7" max="7" width="17" customWidth="1"/>
    <col min="8" max="8" width="11.1640625" customWidth="1"/>
    <col min="9" max="9" width="13.33203125" customWidth="1"/>
  </cols>
  <sheetData>
    <row r="1" spans="1:15">
      <c r="M1" t="s">
        <v>87</v>
      </c>
      <c r="N1" t="s">
        <v>89</v>
      </c>
      <c r="O1" t="s">
        <v>91</v>
      </c>
    </row>
    <row r="2" spans="1:15">
      <c r="A2" s="14" t="s">
        <v>38</v>
      </c>
      <c r="B2" s="14" t="s">
        <v>40</v>
      </c>
      <c r="C2" s="14" t="s">
        <v>42</v>
      </c>
      <c r="D2" s="14" t="s">
        <v>55</v>
      </c>
      <c r="E2" t="s">
        <v>83</v>
      </c>
      <c r="F2" t="s">
        <v>84</v>
      </c>
      <c r="G2" t="s">
        <v>85</v>
      </c>
      <c r="H2" s="14" t="s">
        <v>56</v>
      </c>
      <c r="I2" s="14" t="s">
        <v>86</v>
      </c>
      <c r="J2" s="14" t="s">
        <v>57</v>
      </c>
      <c r="K2" s="14" t="s">
        <v>58</v>
      </c>
      <c r="M2" t="s">
        <v>88</v>
      </c>
      <c r="N2" t="s">
        <v>90</v>
      </c>
    </row>
    <row r="3" spans="1:15">
      <c r="A3" t="s">
        <v>21</v>
      </c>
      <c r="B3" s="11" t="s">
        <v>66</v>
      </c>
      <c r="C3" s="11" t="s">
        <v>59</v>
      </c>
      <c r="D3">
        <v>0</v>
      </c>
      <c r="E3">
        <v>0</v>
      </c>
      <c r="F3">
        <v>7</v>
      </c>
      <c r="G3">
        <v>7</v>
      </c>
      <c r="H3" s="11">
        <v>2</v>
      </c>
      <c r="I3" s="11">
        <v>0.36299999999999999</v>
      </c>
      <c r="J3" s="15">
        <v>181.38594055175781</v>
      </c>
      <c r="K3" s="15">
        <v>30.329906463623047</v>
      </c>
      <c r="M3">
        <f>(J3-J$14)/H3</f>
        <v>80.337993621826172</v>
      </c>
      <c r="N3">
        <v>80.337993621826172</v>
      </c>
      <c r="O3">
        <f>J3/1000</f>
        <v>0.1813859405517578</v>
      </c>
    </row>
    <row r="4" spans="1:15">
      <c r="A4" t="s">
        <v>21</v>
      </c>
      <c r="B4" s="11" t="s">
        <v>68</v>
      </c>
      <c r="C4" s="11" t="s">
        <v>60</v>
      </c>
      <c r="D4">
        <v>2</v>
      </c>
      <c r="E4">
        <v>7</v>
      </c>
      <c r="F4">
        <v>7</v>
      </c>
      <c r="G4">
        <v>14</v>
      </c>
      <c r="H4" s="11">
        <v>4</v>
      </c>
      <c r="I4" s="11">
        <v>0.19600000000000001</v>
      </c>
      <c r="J4" s="15">
        <v>185.74253845214844</v>
      </c>
      <c r="K4" s="15">
        <v>29.269851684570312</v>
      </c>
      <c r="M4">
        <f t="shared" ref="M4:M14" si="0">(J4-J$14)/H4</f>
        <v>41.258146286010742</v>
      </c>
      <c r="N4">
        <v>41.258146286010742</v>
      </c>
      <c r="O4">
        <f t="shared" ref="O4:O14" si="1">J4/1000</f>
        <v>0.18574253845214844</v>
      </c>
    </row>
    <row r="5" spans="1:15">
      <c r="A5" t="s">
        <v>21</v>
      </c>
      <c r="B5" s="11" t="s">
        <v>70</v>
      </c>
      <c r="C5" s="11" t="s">
        <v>61</v>
      </c>
      <c r="D5">
        <v>3</v>
      </c>
      <c r="E5">
        <v>14</v>
      </c>
      <c r="F5">
        <v>7</v>
      </c>
      <c r="G5">
        <v>21</v>
      </c>
      <c r="H5" s="11">
        <v>6</v>
      </c>
      <c r="I5" s="11">
        <v>0.13400000000000001</v>
      </c>
      <c r="J5" s="15">
        <v>183.28138732910156</v>
      </c>
      <c r="K5" s="15">
        <v>29.705053329467773</v>
      </c>
      <c r="M5">
        <f t="shared" si="0"/>
        <v>27.095239003499348</v>
      </c>
      <c r="N5">
        <v>27.095239003499348</v>
      </c>
      <c r="O5">
        <f t="shared" si="1"/>
        <v>0.18328138732910157</v>
      </c>
    </row>
    <row r="6" spans="1:15">
      <c r="A6" t="s">
        <v>21</v>
      </c>
      <c r="B6" s="11" t="s">
        <v>74</v>
      </c>
      <c r="C6" s="11" t="s">
        <v>62</v>
      </c>
      <c r="D6">
        <v>4</v>
      </c>
      <c r="E6">
        <v>21</v>
      </c>
      <c r="F6">
        <v>7</v>
      </c>
      <c r="G6">
        <v>28</v>
      </c>
      <c r="H6" s="11">
        <v>8</v>
      </c>
      <c r="I6" s="11">
        <v>9.6000000000000002E-2</v>
      </c>
      <c r="J6" s="15">
        <v>175.24945068359375</v>
      </c>
      <c r="K6" s="15">
        <v>27.979375839233398</v>
      </c>
      <c r="M6">
        <f t="shared" si="0"/>
        <v>19.317437171936035</v>
      </c>
      <c r="N6">
        <v>19.317437171936035</v>
      </c>
      <c r="O6">
        <f t="shared" si="1"/>
        <v>0.17524945068359374</v>
      </c>
    </row>
    <row r="7" spans="1:15">
      <c r="A7" t="s">
        <v>21</v>
      </c>
      <c r="B7" s="11" t="s">
        <v>75</v>
      </c>
      <c r="C7" s="11" t="s">
        <v>63</v>
      </c>
      <c r="D7">
        <v>5</v>
      </c>
      <c r="E7">
        <v>28</v>
      </c>
      <c r="F7">
        <v>7</v>
      </c>
      <c r="G7">
        <v>35</v>
      </c>
      <c r="H7" s="11">
        <v>10</v>
      </c>
      <c r="I7" s="11">
        <v>7.9000000000000001E-2</v>
      </c>
      <c r="J7" s="15">
        <v>179.50675964355469</v>
      </c>
      <c r="K7" s="15">
        <v>29.491004943847656</v>
      </c>
      <c r="M7">
        <f t="shared" si="0"/>
        <v>15.879680633544922</v>
      </c>
      <c r="N7">
        <v>15.879680633544922</v>
      </c>
      <c r="O7">
        <f t="shared" si="1"/>
        <v>0.1795067596435547</v>
      </c>
    </row>
    <row r="8" spans="1:15">
      <c r="A8" t="s">
        <v>21</v>
      </c>
      <c r="B8" s="11" t="s">
        <v>76</v>
      </c>
      <c r="C8" s="11" t="s">
        <v>64</v>
      </c>
      <c r="D8">
        <v>6</v>
      </c>
      <c r="E8">
        <v>35</v>
      </c>
      <c r="F8">
        <v>7</v>
      </c>
      <c r="G8">
        <v>42</v>
      </c>
      <c r="H8" s="11">
        <v>12</v>
      </c>
      <c r="I8" s="11">
        <v>6.2E-2</v>
      </c>
      <c r="J8" s="15">
        <v>184.78273010253906</v>
      </c>
      <c r="K8" s="15">
        <v>30.062114715576172</v>
      </c>
      <c r="M8">
        <f t="shared" si="0"/>
        <v>13.672731399536133</v>
      </c>
      <c r="N8">
        <v>13.672731399536133</v>
      </c>
      <c r="O8">
        <f t="shared" si="1"/>
        <v>0.18478273010253907</v>
      </c>
    </row>
    <row r="9" spans="1:15">
      <c r="A9" t="s">
        <v>21</v>
      </c>
      <c r="B9" s="11" t="s">
        <v>77</v>
      </c>
      <c r="C9" s="11" t="s">
        <v>65</v>
      </c>
      <c r="D9">
        <v>7</v>
      </c>
      <c r="E9">
        <v>42</v>
      </c>
      <c r="F9">
        <v>7</v>
      </c>
      <c r="G9">
        <v>49</v>
      </c>
      <c r="H9" s="11">
        <v>14</v>
      </c>
      <c r="I9" s="11">
        <v>5.8000000000000003E-2</v>
      </c>
      <c r="J9" s="15">
        <v>184.05825805664062</v>
      </c>
      <c r="K9" s="15">
        <v>29.368074417114258</v>
      </c>
      <c r="M9">
        <f t="shared" si="0"/>
        <v>11.667736053466797</v>
      </c>
      <c r="N9">
        <v>11.667736053466797</v>
      </c>
      <c r="O9">
        <f t="shared" si="1"/>
        <v>0.18405825805664061</v>
      </c>
    </row>
    <row r="10" spans="1:15">
      <c r="A10" t="s">
        <v>21</v>
      </c>
      <c r="B10" s="11" t="s">
        <v>78</v>
      </c>
      <c r="C10" s="11" t="s">
        <v>67</v>
      </c>
      <c r="D10">
        <v>0</v>
      </c>
      <c r="E10">
        <v>0</v>
      </c>
      <c r="F10">
        <v>7</v>
      </c>
      <c r="G10">
        <v>7</v>
      </c>
      <c r="H10" s="11">
        <v>2</v>
      </c>
      <c r="I10" s="11">
        <v>0.36299999999999999</v>
      </c>
      <c r="J10" s="15">
        <v>166.07728576660156</v>
      </c>
      <c r="K10" s="15">
        <v>28.516506195068359</v>
      </c>
      <c r="M10">
        <f t="shared" si="0"/>
        <v>72.683666229248047</v>
      </c>
      <c r="N10">
        <v>72.683666229248047</v>
      </c>
      <c r="O10">
        <f t="shared" si="1"/>
        <v>0.16607728576660155</v>
      </c>
    </row>
    <row r="11" spans="1:15">
      <c r="A11" t="s">
        <v>21</v>
      </c>
      <c r="B11" s="11" t="s">
        <v>79</v>
      </c>
      <c r="C11" s="11" t="s">
        <v>69</v>
      </c>
      <c r="D11">
        <v>0</v>
      </c>
      <c r="E11">
        <v>0</v>
      </c>
      <c r="F11">
        <v>7</v>
      </c>
      <c r="G11">
        <v>7</v>
      </c>
      <c r="H11" s="11">
        <v>4</v>
      </c>
      <c r="I11" s="11">
        <v>0.36299999999999999</v>
      </c>
      <c r="J11" s="15">
        <v>318.03057861328125</v>
      </c>
      <c r="K11" s="15">
        <v>54.718925476074219</v>
      </c>
      <c r="M11">
        <f t="shared" si="0"/>
        <v>74.330156326293945</v>
      </c>
      <c r="N11">
        <v>74.330156326293945</v>
      </c>
      <c r="O11">
        <f t="shared" si="1"/>
        <v>0.31803057861328127</v>
      </c>
    </row>
    <row r="12" spans="1:15">
      <c r="A12" t="s">
        <v>21</v>
      </c>
      <c r="B12" s="11" t="s">
        <v>80</v>
      </c>
      <c r="C12" s="11" t="s">
        <v>71</v>
      </c>
      <c r="D12">
        <v>0</v>
      </c>
      <c r="E12">
        <v>0</v>
      </c>
      <c r="F12">
        <v>7</v>
      </c>
      <c r="G12">
        <v>7</v>
      </c>
      <c r="H12" s="11">
        <v>6</v>
      </c>
      <c r="I12" s="11">
        <v>0.36299999999999999</v>
      </c>
      <c r="J12" s="15">
        <v>485.23565673828125</v>
      </c>
      <c r="K12" s="15">
        <v>82.81365966796875</v>
      </c>
      <c r="M12">
        <f t="shared" si="0"/>
        <v>77.420950571695968</v>
      </c>
      <c r="N12">
        <v>77.420950571695968</v>
      </c>
      <c r="O12">
        <f t="shared" si="1"/>
        <v>0.48523565673828123</v>
      </c>
    </row>
    <row r="13" spans="1:15">
      <c r="A13" t="s">
        <v>21</v>
      </c>
      <c r="B13" s="11" t="s">
        <v>81</v>
      </c>
      <c r="C13" s="11" t="s">
        <v>72</v>
      </c>
      <c r="D13">
        <v>0</v>
      </c>
      <c r="E13">
        <v>0</v>
      </c>
      <c r="F13">
        <v>7</v>
      </c>
      <c r="G13">
        <v>7</v>
      </c>
      <c r="H13" s="11">
        <v>8</v>
      </c>
      <c r="I13" s="11">
        <v>0.36299999999999999</v>
      </c>
      <c r="J13" s="15">
        <v>626.20733642578125</v>
      </c>
      <c r="K13" s="15">
        <v>108.97268676757812</v>
      </c>
      <c r="M13">
        <f t="shared" si="0"/>
        <v>75.687172889709473</v>
      </c>
      <c r="N13">
        <v>75.687172889709473</v>
      </c>
      <c r="O13">
        <f t="shared" si="1"/>
        <v>0.6262073364257813</v>
      </c>
    </row>
    <row r="14" spans="1:15">
      <c r="A14" t="s">
        <v>21</v>
      </c>
      <c r="B14" s="11" t="s">
        <v>3</v>
      </c>
      <c r="C14" s="11" t="s">
        <v>73</v>
      </c>
      <c r="D14" t="s">
        <v>82</v>
      </c>
      <c r="H14" s="11">
        <v>2</v>
      </c>
      <c r="I14" s="11">
        <v>5.7000000000000002E-2</v>
      </c>
      <c r="J14" s="15">
        <v>20.709953308105469</v>
      </c>
      <c r="K14" s="15">
        <v>2.2252845764160156</v>
      </c>
      <c r="M14">
        <f t="shared" si="0"/>
        <v>0</v>
      </c>
      <c r="N14">
        <v>0</v>
      </c>
      <c r="O14">
        <f t="shared" si="1"/>
        <v>2.0709953308105468E-2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C0A7-BF2B-4A0D-89E3-9EF6EDC497B3}">
  <dimension ref="A1:C13"/>
  <sheetViews>
    <sheetView tabSelected="1" workbookViewId="0">
      <selection activeCell="D9" sqref="D9"/>
    </sheetView>
  </sheetViews>
  <sheetFormatPr baseColWidth="10" defaultColWidth="8.83203125" defaultRowHeight="15"/>
  <cols>
    <col min="2" max="2" width="18.6640625" bestFit="1" customWidth="1"/>
    <col min="3" max="3" width="19.6640625" customWidth="1"/>
  </cols>
  <sheetData>
    <row r="1" spans="1:3">
      <c r="A1" t="s">
        <v>44</v>
      </c>
      <c r="B1" s="13" t="s">
        <v>92</v>
      </c>
      <c r="C1" s="13" t="s">
        <v>19</v>
      </c>
    </row>
    <row r="2" spans="1:3">
      <c r="A2">
        <v>0</v>
      </c>
      <c r="B2">
        <v>0.36299999999999999</v>
      </c>
      <c r="C2" s="16">
        <v>80.337993621826172</v>
      </c>
    </row>
    <row r="3" spans="1:3">
      <c r="A3">
        <v>2</v>
      </c>
      <c r="B3">
        <v>0.19600000000000001</v>
      </c>
      <c r="C3" s="16">
        <v>41.258146286010742</v>
      </c>
    </row>
    <row r="4" spans="1:3">
      <c r="A4">
        <v>3</v>
      </c>
      <c r="B4">
        <v>0.13400000000000001</v>
      </c>
      <c r="C4" s="16">
        <v>27.095239003499348</v>
      </c>
    </row>
    <row r="5" spans="1:3">
      <c r="A5">
        <v>4</v>
      </c>
      <c r="B5">
        <v>9.6000000000000002E-2</v>
      </c>
      <c r="C5" s="16">
        <v>19.317437171936035</v>
      </c>
    </row>
    <row r="6" spans="1:3">
      <c r="A6">
        <v>5</v>
      </c>
      <c r="B6">
        <v>7.9000000000000001E-2</v>
      </c>
      <c r="C6" s="16">
        <v>15.879680633544922</v>
      </c>
    </row>
    <row r="7" spans="1:3">
      <c r="A7">
        <v>6</v>
      </c>
      <c r="B7">
        <v>6.2E-2</v>
      </c>
      <c r="C7" s="16">
        <v>13.672731399536133</v>
      </c>
    </row>
    <row r="8" spans="1:3">
      <c r="A8">
        <v>7</v>
      </c>
      <c r="B8">
        <v>5.8000000000000003E-2</v>
      </c>
      <c r="C8" s="16">
        <v>11.667736053466797</v>
      </c>
    </row>
    <row r="9" spans="1:3">
      <c r="A9">
        <v>8</v>
      </c>
      <c r="B9">
        <v>0</v>
      </c>
      <c r="C9" s="16">
        <v>0</v>
      </c>
    </row>
    <row r="10" spans="1:3">
      <c r="C10" s="16"/>
    </row>
    <row r="11" spans="1:3">
      <c r="C11" s="16"/>
    </row>
    <row r="12" spans="1:3">
      <c r="C12" s="16"/>
    </row>
    <row r="13" spans="1:3">
      <c r="C13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39E35-B7CF-44EC-B9A0-1BE1F996A6F9}">
  <dimension ref="A1:F24"/>
  <sheetViews>
    <sheetView workbookViewId="0">
      <selection activeCell="I12" sqref="I12"/>
    </sheetView>
  </sheetViews>
  <sheetFormatPr baseColWidth="10" defaultColWidth="8.83203125" defaultRowHeight="15"/>
  <cols>
    <col min="1" max="1" width="31" customWidth="1"/>
    <col min="3" max="3" width="16.1640625" customWidth="1"/>
    <col min="4" max="4" width="18.6640625" bestFit="1" customWidth="1"/>
    <col min="5" max="5" width="22.6640625" customWidth="1"/>
    <col min="6" max="6" width="21.1640625" bestFit="1" customWidth="1"/>
  </cols>
  <sheetData>
    <row r="1" spans="1:6">
      <c r="A1" t="s">
        <v>98</v>
      </c>
    </row>
    <row r="2" spans="1:6">
      <c r="A2" s="14" t="s">
        <v>93</v>
      </c>
      <c r="B2">
        <v>223.98</v>
      </c>
    </row>
    <row r="3" spans="1:6">
      <c r="A3" s="14" t="s">
        <v>94</v>
      </c>
      <c r="B3">
        <v>-1.7722899999999999</v>
      </c>
    </row>
    <row r="4" spans="1:6">
      <c r="A4" s="14" t="s">
        <v>99</v>
      </c>
      <c r="B4" s="10">
        <v>2.5</v>
      </c>
    </row>
    <row r="5" spans="1:6">
      <c r="D5" s="20" t="s">
        <v>97</v>
      </c>
    </row>
    <row r="6" spans="1:6">
      <c r="A6" s="14" t="s">
        <v>0</v>
      </c>
      <c r="D6" s="18" t="s">
        <v>95</v>
      </c>
      <c r="E6" s="18" t="s">
        <v>19</v>
      </c>
      <c r="F6" s="18" t="s">
        <v>96</v>
      </c>
    </row>
    <row r="7" spans="1:6">
      <c r="A7" s="17">
        <v>45302</v>
      </c>
      <c r="D7" s="21">
        <v>0.43099999999999999</v>
      </c>
      <c r="E7" s="22">
        <f t="shared" ref="E7:E24" si="0">B$2*D7+B$3</f>
        <v>94.763089999999991</v>
      </c>
      <c r="F7" s="22">
        <f t="shared" ref="F7:F24" si="1">((B$4*0.4)/E7)*1000</f>
        <v>10.552631831655132</v>
      </c>
    </row>
    <row r="8" spans="1:6">
      <c r="A8" s="17">
        <v>45306</v>
      </c>
      <c r="D8" s="22">
        <v>0.45400000000000001</v>
      </c>
      <c r="E8" s="22">
        <f t="shared" si="0"/>
        <v>99.914630000000002</v>
      </c>
      <c r="F8" s="22">
        <f t="shared" si="1"/>
        <v>10.008544294264013</v>
      </c>
    </row>
    <row r="9" spans="1:6">
      <c r="A9" s="17">
        <v>45308</v>
      </c>
      <c r="D9" s="22">
        <v>0.38800000000000001</v>
      </c>
      <c r="E9" s="22">
        <f t="shared" si="0"/>
        <v>85.131950000000003</v>
      </c>
      <c r="F9" s="22">
        <f t="shared" si="1"/>
        <v>11.74647121321666</v>
      </c>
    </row>
    <row r="10" spans="1:6">
      <c r="A10" s="17">
        <v>45310</v>
      </c>
      <c r="D10" s="22">
        <v>0.40100000000000002</v>
      </c>
      <c r="E10" s="22">
        <f t="shared" si="0"/>
        <v>88.043689999999998</v>
      </c>
      <c r="F10" s="22">
        <f t="shared" si="1"/>
        <v>11.357997376075447</v>
      </c>
    </row>
    <row r="11" spans="1:6">
      <c r="A11" s="17">
        <v>45313</v>
      </c>
      <c r="D11" s="22">
        <v>0.45200000000000001</v>
      </c>
      <c r="E11" s="22">
        <f t="shared" si="0"/>
        <v>99.466669999999993</v>
      </c>
      <c r="F11" s="22">
        <f t="shared" si="1"/>
        <v>10.053618966031536</v>
      </c>
    </row>
    <row r="12" spans="1:6">
      <c r="A12" s="17">
        <v>45315</v>
      </c>
      <c r="D12" s="22">
        <v>0.436</v>
      </c>
      <c r="E12" s="22">
        <f t="shared" si="0"/>
        <v>95.882989999999992</v>
      </c>
      <c r="F12" s="22">
        <f t="shared" si="1"/>
        <v>10.429378558178048</v>
      </c>
    </row>
    <row r="13" spans="1:6">
      <c r="A13" s="17">
        <v>45317</v>
      </c>
      <c r="D13" s="22"/>
      <c r="E13" s="22">
        <f t="shared" si="0"/>
        <v>-1.7722899999999999</v>
      </c>
      <c r="F13" s="22">
        <f t="shared" si="1"/>
        <v>-564.24174373268488</v>
      </c>
    </row>
    <row r="14" spans="1:6">
      <c r="A14" s="17">
        <v>45320</v>
      </c>
      <c r="D14" s="22">
        <v>0.47099999999999997</v>
      </c>
      <c r="E14" s="22">
        <f t="shared" si="0"/>
        <v>103.72228999999999</v>
      </c>
      <c r="F14" s="22">
        <f t="shared" si="1"/>
        <v>9.6411292114742189</v>
      </c>
    </row>
    <row r="15" spans="1:6">
      <c r="A15" s="17">
        <v>45322</v>
      </c>
      <c r="D15" s="22">
        <v>0.45700000000000002</v>
      </c>
      <c r="E15" s="22">
        <f t="shared" si="0"/>
        <v>100.58656999999999</v>
      </c>
      <c r="F15" s="22">
        <f t="shared" si="1"/>
        <v>9.9416850579555511</v>
      </c>
    </row>
    <row r="16" spans="1:6">
      <c r="A16" s="17">
        <v>45324</v>
      </c>
      <c r="D16" s="22">
        <v>0.42099999999999999</v>
      </c>
      <c r="E16" s="22">
        <f t="shared" si="0"/>
        <v>92.523289999999989</v>
      </c>
      <c r="F16" s="22">
        <f t="shared" si="1"/>
        <v>10.808089509138728</v>
      </c>
    </row>
    <row r="17" spans="1:6">
      <c r="A17" s="17">
        <v>45327</v>
      </c>
      <c r="D17" s="22">
        <v>0.48799999999999999</v>
      </c>
      <c r="E17" s="22">
        <f t="shared" si="0"/>
        <v>107.52995</v>
      </c>
      <c r="F17" s="22">
        <f t="shared" si="1"/>
        <v>9.2997346320722727</v>
      </c>
    </row>
    <row r="18" spans="1:6">
      <c r="A18" s="17">
        <v>45329</v>
      </c>
      <c r="D18" s="22">
        <v>0.41399999999999998</v>
      </c>
      <c r="E18" s="22">
        <f t="shared" si="0"/>
        <v>90.955429999999993</v>
      </c>
      <c r="F18" s="22">
        <f t="shared" si="1"/>
        <v>10.994395826615301</v>
      </c>
    </row>
    <row r="19" spans="1:6">
      <c r="A19" s="17">
        <v>45331</v>
      </c>
      <c r="D19" s="22">
        <v>0.38500000000000001</v>
      </c>
      <c r="E19" s="22">
        <f t="shared" si="0"/>
        <v>84.460009999999997</v>
      </c>
      <c r="F19" s="22">
        <f>((B$4*0.4)/E19)*1000</f>
        <v>11.839922822647074</v>
      </c>
    </row>
    <row r="20" spans="1:6">
      <c r="A20" s="17">
        <v>45334</v>
      </c>
      <c r="D20" s="22">
        <v>0.52800000000000002</v>
      </c>
      <c r="E20" s="22">
        <f t="shared" si="0"/>
        <v>116.48915</v>
      </c>
      <c r="F20" s="22">
        <f t="shared" si="1"/>
        <v>8.584490486882256</v>
      </c>
    </row>
    <row r="21" spans="1:6">
      <c r="A21" s="17">
        <v>45336</v>
      </c>
      <c r="D21" s="22">
        <v>0.443</v>
      </c>
      <c r="E21" s="22">
        <f t="shared" si="0"/>
        <v>97.450850000000003</v>
      </c>
      <c r="F21" s="22">
        <f t="shared" si="1"/>
        <v>10.261583146786304</v>
      </c>
    </row>
    <row r="22" spans="1:6">
      <c r="A22" s="17">
        <v>45338</v>
      </c>
      <c r="D22" s="23">
        <v>0.46</v>
      </c>
      <c r="E22" s="22">
        <f t="shared" si="0"/>
        <v>101.25851</v>
      </c>
      <c r="F22" s="22">
        <f t="shared" si="1"/>
        <v>9.8757131622813716</v>
      </c>
    </row>
    <row r="23" spans="1:6">
      <c r="A23" s="17">
        <v>45341</v>
      </c>
      <c r="D23" s="22">
        <v>0.51200000000000001</v>
      </c>
      <c r="E23" s="22">
        <f t="shared" si="0"/>
        <v>112.90546999999999</v>
      </c>
      <c r="F23" s="22">
        <f t="shared" si="1"/>
        <v>8.8569668059483746</v>
      </c>
    </row>
    <row r="24" spans="1:6">
      <c r="A24" s="17">
        <v>45343</v>
      </c>
      <c r="D24" s="22"/>
      <c r="E24" s="22">
        <f t="shared" si="0"/>
        <v>-1.7722899999999999</v>
      </c>
      <c r="F24" s="22">
        <f t="shared" si="1"/>
        <v>-564.24174373268488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3FD38-58A6-4BC3-ABF2-64AC63243671}">
  <dimension ref="A1:Q59"/>
  <sheetViews>
    <sheetView zoomScale="85" zoomScaleNormal="85" workbookViewId="0">
      <selection activeCell="E16" sqref="E16"/>
    </sheetView>
  </sheetViews>
  <sheetFormatPr baseColWidth="10" defaultColWidth="8.83203125" defaultRowHeight="15"/>
  <cols>
    <col min="1" max="1" width="29.1640625" bestFit="1" customWidth="1"/>
    <col min="2" max="2" width="11.33203125" customWidth="1"/>
    <col min="3" max="3" width="10.83203125" customWidth="1"/>
    <col min="4" max="4" width="28.1640625" bestFit="1" customWidth="1"/>
    <col min="5" max="5" width="19.5" customWidth="1"/>
    <col min="6" max="6" width="21.83203125" bestFit="1" customWidth="1"/>
    <col min="7" max="7" width="23.1640625" style="12" bestFit="1" customWidth="1"/>
    <col min="8" max="8" width="23.1640625" style="12" customWidth="1"/>
    <col min="9" max="9" width="19" bestFit="1" customWidth="1"/>
    <col min="10" max="10" width="19.5" bestFit="1" customWidth="1"/>
    <col min="11" max="11" width="21.1640625" bestFit="1" customWidth="1"/>
    <col min="12" max="13" width="20" bestFit="1" customWidth="1"/>
    <col min="14" max="14" width="20" customWidth="1"/>
    <col min="15" max="15" width="21.5" bestFit="1" customWidth="1"/>
    <col min="16" max="17" width="10.5" bestFit="1" customWidth="1"/>
  </cols>
  <sheetData>
    <row r="1" spans="1:17">
      <c r="A1" s="24" t="s">
        <v>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>
      <c r="A2" s="11" t="s">
        <v>0</v>
      </c>
      <c r="D2" s="25" t="s">
        <v>11</v>
      </c>
      <c r="E2" s="25"/>
      <c r="F2" s="25"/>
      <c r="G2" s="25"/>
      <c r="H2" s="25"/>
      <c r="I2" s="25"/>
      <c r="J2" s="25"/>
      <c r="K2" s="25"/>
      <c r="L2" s="25"/>
      <c r="M2" s="12"/>
      <c r="N2" s="12"/>
    </row>
    <row r="3" spans="1:17"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1" t="s">
        <v>9</v>
      </c>
      <c r="K3" s="11" t="s">
        <v>10</v>
      </c>
      <c r="M3" s="11"/>
      <c r="N3" s="11"/>
    </row>
    <row r="4" spans="1:17">
      <c r="B4" s="1" t="s">
        <v>13</v>
      </c>
      <c r="C4" s="1"/>
      <c r="D4" s="11">
        <v>5.7000000000000002E-2</v>
      </c>
      <c r="E4" s="11">
        <v>0.36299999999999999</v>
      </c>
      <c r="F4" s="11">
        <v>0.19600000000000001</v>
      </c>
      <c r="G4" s="11">
        <v>0.13400000000000001</v>
      </c>
      <c r="H4" s="11">
        <v>9.6000000000000002E-2</v>
      </c>
      <c r="I4" s="11">
        <v>7.9000000000000001E-2</v>
      </c>
      <c r="J4" s="11">
        <v>6.2E-2</v>
      </c>
      <c r="K4" s="11">
        <v>5.8000000000000003E-2</v>
      </c>
      <c r="M4" s="11"/>
      <c r="N4" s="11"/>
    </row>
    <row r="5" spans="1:17">
      <c r="B5" s="1" t="s">
        <v>12</v>
      </c>
      <c r="C5" s="1"/>
      <c r="D5" s="11"/>
      <c r="E5" s="2">
        <v>84.942970275878906</v>
      </c>
      <c r="F5" s="2">
        <v>43.560634613037109</v>
      </c>
      <c r="G5" s="2">
        <v>28.630231221516926</v>
      </c>
      <c r="H5" s="2">
        <v>20.468681335449219</v>
      </c>
      <c r="I5" s="2">
        <v>16.80067596435547</v>
      </c>
      <c r="J5" s="2">
        <v>14.440227508544922</v>
      </c>
      <c r="K5" s="2">
        <v>12.325589861188616</v>
      </c>
      <c r="M5" s="2"/>
      <c r="N5" s="2"/>
    </row>
    <row r="6" spans="1:17">
      <c r="B6" s="1" t="s">
        <v>12</v>
      </c>
      <c r="C6" s="1"/>
      <c r="D6" s="11"/>
      <c r="E6" s="11">
        <v>0.16607728576660155</v>
      </c>
      <c r="F6" s="11">
        <v>0.31803057861328127</v>
      </c>
      <c r="G6" s="11">
        <v>0.48523565673828123</v>
      </c>
      <c r="H6" s="11">
        <v>0.6262073364257813</v>
      </c>
      <c r="I6" s="11"/>
      <c r="J6" s="11"/>
      <c r="K6" s="11"/>
      <c r="M6" s="11"/>
      <c r="N6" s="11"/>
    </row>
    <row r="7" spans="1:17">
      <c r="A7" s="1"/>
      <c r="B7" s="11" t="s">
        <v>14</v>
      </c>
      <c r="C7" s="11"/>
      <c r="D7" s="11"/>
      <c r="E7" s="1" t="s">
        <v>15</v>
      </c>
      <c r="F7" s="1" t="s">
        <v>16</v>
      </c>
      <c r="G7" s="1" t="s">
        <v>17</v>
      </c>
      <c r="H7" s="1" t="s">
        <v>18</v>
      </c>
      <c r="I7" s="11"/>
      <c r="J7" s="11"/>
      <c r="K7" s="11"/>
      <c r="M7" s="11"/>
      <c r="N7" s="11"/>
    </row>
    <row r="8" spans="1:17">
      <c r="A8" s="1"/>
      <c r="B8" s="24" t="s">
        <v>1</v>
      </c>
      <c r="C8" s="24"/>
      <c r="E8" t="s">
        <v>28</v>
      </c>
      <c r="F8" t="s">
        <v>28</v>
      </c>
      <c r="G8" s="11"/>
      <c r="H8" s="11"/>
    </row>
    <row r="9" spans="1:17">
      <c r="A9" s="1"/>
      <c r="B9" s="1" t="s">
        <v>20</v>
      </c>
      <c r="C9" s="11" t="s">
        <v>21</v>
      </c>
      <c r="D9" s="1" t="s">
        <v>29</v>
      </c>
      <c r="E9" s="1" t="s">
        <v>13</v>
      </c>
      <c r="F9" s="1" t="s">
        <v>19</v>
      </c>
      <c r="G9" s="12" t="s">
        <v>33</v>
      </c>
      <c r="H9" s="1" t="s">
        <v>27</v>
      </c>
      <c r="I9" s="1" t="s">
        <v>22</v>
      </c>
      <c r="J9" s="11" t="s">
        <v>23</v>
      </c>
      <c r="K9" s="1" t="s">
        <v>24</v>
      </c>
      <c r="L9" s="1" t="s">
        <v>25</v>
      </c>
      <c r="M9" s="1" t="s">
        <v>26</v>
      </c>
      <c r="N9" s="1" t="s">
        <v>34</v>
      </c>
      <c r="O9" t="s">
        <v>30</v>
      </c>
    </row>
    <row r="10" spans="1:17">
      <c r="A10" s="1">
        <v>45182</v>
      </c>
      <c r="B10" s="12">
        <v>236.76</v>
      </c>
      <c r="C10" s="12">
        <v>-1.8218000000000001</v>
      </c>
      <c r="D10" s="11">
        <v>5.6000000000000001E-2</v>
      </c>
      <c r="E10" s="11">
        <v>0.39900000000000002</v>
      </c>
      <c r="F10" s="3">
        <f>B10*E10+C10</f>
        <v>92.645440000000008</v>
      </c>
      <c r="G10" s="4">
        <f>((O10*0.03)/F10)*1000</f>
        <v>0.4857227727560039</v>
      </c>
      <c r="H10" s="4">
        <f>((O10*0.05)/F10)*1000</f>
        <v>0.80953795459333999</v>
      </c>
      <c r="I10" s="4">
        <f>((O10*0.1)/F10)*1000</f>
        <v>1.61907590918668</v>
      </c>
      <c r="J10" s="4">
        <f>((O10*0.15)/F10)*1000</f>
        <v>2.4286138637800194</v>
      </c>
      <c r="K10" s="4">
        <f>((O10*0.2)/F10)*1000</f>
        <v>3.23815181837336</v>
      </c>
      <c r="L10" s="4">
        <f>((O10*0.3)/F10)*1000</f>
        <v>4.8572277275600388</v>
      </c>
      <c r="M10" s="4">
        <f>((O10*0.4)/F10)*1000</f>
        <v>6.4763036367467199</v>
      </c>
      <c r="N10" s="4">
        <f>((O10*0.6)/F10)*1000</f>
        <v>9.7144554551200777</v>
      </c>
      <c r="O10" s="3">
        <v>1.5</v>
      </c>
      <c r="P10" s="11"/>
      <c r="Q10" s="11"/>
    </row>
    <row r="11" spans="1:17">
      <c r="A11" s="1">
        <v>45183</v>
      </c>
      <c r="B11" s="12">
        <v>236.76</v>
      </c>
      <c r="C11" s="12">
        <v>-1.8218000000000001</v>
      </c>
      <c r="D11" s="11">
        <v>5.8000000000000003E-2</v>
      </c>
      <c r="E11" s="11">
        <v>0.38900000000000001</v>
      </c>
      <c r="F11" s="3">
        <f>B11*E11+C11</f>
        <v>90.277839999999998</v>
      </c>
      <c r="G11" s="4">
        <f t="shared" ref="G11:G59" si="0">((O11*0.03)/F11)*1000</f>
        <v>0.49846119490674567</v>
      </c>
      <c r="H11" s="4">
        <f>((O11*0.05)/F11)*1000</f>
        <v>0.83076865817790957</v>
      </c>
      <c r="I11" s="4">
        <f>((O11*0.1)/F11)*1000</f>
        <v>1.6615373163558191</v>
      </c>
      <c r="J11" s="4">
        <f>((O11*0.15)/F11)*1000</f>
        <v>2.4923059745337284</v>
      </c>
      <c r="K11" s="4">
        <f>((O11*0.2)/F11)*1000</f>
        <v>3.3230746327116383</v>
      </c>
      <c r="L11" s="4">
        <f>((O11*0.3)/F11)*1000</f>
        <v>4.9846119490674567</v>
      </c>
      <c r="M11" s="4">
        <f>((O11*0.4)/F11)*1000</f>
        <v>6.6461492654232766</v>
      </c>
      <c r="N11" s="4">
        <f t="shared" ref="N11:N57" si="1">((O11*0.6)/F11)*1000</f>
        <v>9.9692238981349135</v>
      </c>
      <c r="O11" s="3">
        <v>1.5</v>
      </c>
      <c r="P11" s="11"/>
      <c r="Q11" s="11"/>
    </row>
    <row r="12" spans="1:17">
      <c r="A12" s="1">
        <v>45184</v>
      </c>
      <c r="B12" s="12">
        <v>236.76</v>
      </c>
      <c r="C12" s="12">
        <v>-1.8218000000000001</v>
      </c>
      <c r="D12" s="11">
        <v>6.4000000000000001E-2</v>
      </c>
      <c r="E12" s="11">
        <v>0.41599999999999998</v>
      </c>
      <c r="F12" s="3">
        <f>B12*E12+C12</f>
        <v>96.670360000000002</v>
      </c>
      <c r="G12" s="4">
        <f t="shared" si="0"/>
        <v>0.46549945608974663</v>
      </c>
      <c r="H12" s="4">
        <f>((O12*0.05)/F12)*1000</f>
        <v>0.77583242681624454</v>
      </c>
      <c r="I12" s="4">
        <f>((O12*0.1)/F12)*1000</f>
        <v>1.5516648536324891</v>
      </c>
      <c r="J12" s="4">
        <f>((O12*0.15)/F12)*1000</f>
        <v>2.3274972804487328</v>
      </c>
      <c r="K12" s="4">
        <f>((O12*0.2)/F12)*1000</f>
        <v>3.1033297072649781</v>
      </c>
      <c r="L12" s="4">
        <f>((O12*0.3)/F12)*1000</f>
        <v>4.6549945608974657</v>
      </c>
      <c r="M12" s="4">
        <f>((O12*0.4)/F12)*1000</f>
        <v>6.2066594145299563</v>
      </c>
      <c r="N12" s="4">
        <f t="shared" si="1"/>
        <v>9.3099891217949313</v>
      </c>
      <c r="O12" s="3">
        <v>1.5</v>
      </c>
      <c r="P12" s="11"/>
      <c r="Q12" s="11"/>
    </row>
    <row r="13" spans="1:17">
      <c r="A13" s="1">
        <v>45185</v>
      </c>
      <c r="B13" s="12">
        <v>236.76</v>
      </c>
      <c r="C13" s="12">
        <v>-1.8218000000000001</v>
      </c>
      <c r="D13" s="11"/>
      <c r="E13" s="11"/>
      <c r="F13" s="3"/>
      <c r="G13" s="4"/>
      <c r="H13" s="4"/>
      <c r="I13" s="4"/>
      <c r="J13" s="4"/>
      <c r="K13" s="4"/>
      <c r="L13" s="4"/>
      <c r="M13" s="4"/>
      <c r="N13" s="4"/>
      <c r="O13" s="3">
        <v>1.5</v>
      </c>
      <c r="P13" s="11"/>
      <c r="Q13" s="11"/>
    </row>
    <row r="14" spans="1:17">
      <c r="A14" s="1">
        <v>45186</v>
      </c>
      <c r="B14" s="12">
        <v>236.76</v>
      </c>
      <c r="C14" s="12">
        <v>-1.8218000000000001</v>
      </c>
      <c r="D14" s="11"/>
      <c r="E14" s="11"/>
      <c r="F14" s="3"/>
      <c r="G14" s="4"/>
      <c r="H14" s="4"/>
      <c r="I14" s="4"/>
      <c r="J14" s="4"/>
      <c r="K14" s="4"/>
      <c r="L14" s="4"/>
      <c r="M14" s="4"/>
      <c r="N14" s="4"/>
      <c r="O14" s="3">
        <v>1.5</v>
      </c>
      <c r="P14" s="11"/>
      <c r="Q14" s="11"/>
    </row>
    <row r="15" spans="1:17">
      <c r="A15" s="1">
        <v>45187</v>
      </c>
      <c r="B15" s="12">
        <v>236.76</v>
      </c>
      <c r="C15" s="12">
        <v>-1.8218000000000001</v>
      </c>
      <c r="D15" s="11"/>
      <c r="E15" s="11"/>
      <c r="F15" s="3"/>
      <c r="G15" s="4"/>
      <c r="H15" s="4"/>
      <c r="I15" s="4"/>
      <c r="J15" s="4"/>
      <c r="K15" s="4"/>
      <c r="L15" s="4"/>
      <c r="M15" s="4"/>
      <c r="N15" s="4"/>
      <c r="O15" s="3">
        <v>1.5</v>
      </c>
      <c r="P15" s="11"/>
      <c r="Q15" s="11"/>
    </row>
    <row r="16" spans="1:17">
      <c r="A16" s="1">
        <v>45188</v>
      </c>
      <c r="B16" s="12">
        <v>236.76</v>
      </c>
      <c r="C16" s="12">
        <v>-1.8218000000000001</v>
      </c>
      <c r="D16" s="11">
        <v>0.06</v>
      </c>
      <c r="E16" s="11">
        <v>0.36599999999999999</v>
      </c>
      <c r="F16" s="3">
        <f>B16*E16+C16</f>
        <v>84.832359999999994</v>
      </c>
      <c r="G16" s="4">
        <f t="shared" si="0"/>
        <v>0.53045795260204953</v>
      </c>
      <c r="H16" s="4">
        <f>((O16*0.05)/F16)*1000</f>
        <v>0.88409658767008259</v>
      </c>
      <c r="I16" s="4">
        <f>((O16*0.1)/F16)*1000</f>
        <v>1.7681931753401652</v>
      </c>
      <c r="J16" s="4">
        <f>((O16*0.15)/F16)*1000</f>
        <v>2.6522897630102475</v>
      </c>
      <c r="K16" s="4">
        <f>((O16*0.2)/F16)*1000</f>
        <v>3.5363863506803304</v>
      </c>
      <c r="L16" s="4">
        <f>((O16*0.3)/F16)*1000</f>
        <v>5.3045795260204951</v>
      </c>
      <c r="M16" s="4">
        <f>((O16*0.4)/F16)*1000</f>
        <v>7.0727727013606607</v>
      </c>
      <c r="N16" s="4">
        <f t="shared" si="1"/>
        <v>10.60915905204099</v>
      </c>
      <c r="O16" s="3">
        <v>1.5</v>
      </c>
      <c r="P16" s="11"/>
      <c r="Q16" s="11"/>
    </row>
    <row r="17" spans="1:17">
      <c r="A17" s="1">
        <v>45189</v>
      </c>
      <c r="B17" s="12">
        <v>236.76</v>
      </c>
      <c r="C17" s="12">
        <v>-1.8218000000000001</v>
      </c>
      <c r="D17" s="11"/>
      <c r="E17" s="11"/>
      <c r="F17" s="3"/>
      <c r="G17" s="4"/>
      <c r="H17" s="4"/>
      <c r="I17" s="4"/>
      <c r="J17" s="4"/>
      <c r="K17" s="4"/>
      <c r="L17" s="4"/>
      <c r="M17" s="4"/>
      <c r="N17" s="4"/>
      <c r="O17" s="3">
        <v>1.5</v>
      </c>
      <c r="P17" s="11"/>
      <c r="Q17" s="11"/>
    </row>
    <row r="18" spans="1:17">
      <c r="A18" s="1">
        <v>45190</v>
      </c>
      <c r="B18" s="12">
        <v>236.76</v>
      </c>
      <c r="C18" s="12">
        <v>-1.8218000000000001</v>
      </c>
      <c r="D18" s="11">
        <v>5.8999999999999997E-2</v>
      </c>
      <c r="E18" s="11">
        <v>0.4</v>
      </c>
      <c r="F18" s="3">
        <f t="shared" ref="F18:F30" si="2">B18*E18+C18</f>
        <v>92.882200000000012</v>
      </c>
      <c r="G18" s="4">
        <f t="shared" si="0"/>
        <v>0.48448464829644422</v>
      </c>
      <c r="H18" s="4">
        <f>((O18*0.05)/F18)*1000</f>
        <v>0.80747441382740726</v>
      </c>
      <c r="I18" s="4">
        <f>((O18*0.1)/F18)*1000</f>
        <v>1.6149488276548145</v>
      </c>
      <c r="J18" s="4">
        <f>((O18*0.15)/F18)*1000</f>
        <v>2.4224232414822207</v>
      </c>
      <c r="K18" s="4">
        <f>((O18*0.2)/F18)*1000</f>
        <v>3.229897655309629</v>
      </c>
      <c r="L18" s="4">
        <f>((O18*0.3)/F18)*1000</f>
        <v>4.8448464829644413</v>
      </c>
      <c r="M18" s="4">
        <f>((O18*0.4)/F18)*1000</f>
        <v>6.459795310619258</v>
      </c>
      <c r="N18" s="4">
        <f t="shared" si="1"/>
        <v>9.6896929659288826</v>
      </c>
      <c r="O18" s="3">
        <v>1.5</v>
      </c>
      <c r="P18" s="11"/>
      <c r="Q18" s="11"/>
    </row>
    <row r="19" spans="1:17">
      <c r="A19" s="1">
        <v>45191</v>
      </c>
      <c r="B19" s="12">
        <v>236.76</v>
      </c>
      <c r="C19" s="12">
        <v>-1.8218000000000001</v>
      </c>
      <c r="D19" s="11">
        <v>6.2E-2</v>
      </c>
      <c r="E19" s="11">
        <v>0.38400000000000001</v>
      </c>
      <c r="F19" s="3">
        <f t="shared" si="2"/>
        <v>89.094040000000007</v>
      </c>
      <c r="G19" s="4">
        <f t="shared" si="0"/>
        <v>0.50508429071125283</v>
      </c>
      <c r="H19" s="4">
        <f>((O19*0.05)/F19)*1000</f>
        <v>0.84180715118542171</v>
      </c>
      <c r="I19" s="4">
        <f>((O19*0.1)/F19)*1000</f>
        <v>1.6836143023708434</v>
      </c>
      <c r="J19" s="4">
        <f>((O19*0.15)/F19)*1000</f>
        <v>2.5254214535562647</v>
      </c>
      <c r="K19" s="4">
        <f>((O19*0.2)/F19)*1000</f>
        <v>3.3672286047416868</v>
      </c>
      <c r="L19" s="4">
        <f>((O19*0.3)/F19)*1000</f>
        <v>5.0508429071125294</v>
      </c>
      <c r="M19" s="4">
        <f>((O19*0.4)/F19)*1000</f>
        <v>6.7344572094833737</v>
      </c>
      <c r="N19" s="4">
        <f t="shared" si="1"/>
        <v>10.101685814225059</v>
      </c>
      <c r="O19" s="3">
        <v>1.5</v>
      </c>
      <c r="P19" s="11"/>
      <c r="Q19" s="11"/>
    </row>
    <row r="20" spans="1:17">
      <c r="A20" s="1">
        <v>45192</v>
      </c>
      <c r="B20" s="12">
        <v>236.76</v>
      </c>
      <c r="C20" s="12">
        <v>-1.8218000000000001</v>
      </c>
      <c r="D20" s="11"/>
      <c r="E20" s="11"/>
      <c r="F20" s="3"/>
      <c r="G20" s="4"/>
      <c r="H20" s="4"/>
      <c r="I20" s="4"/>
      <c r="J20" s="4"/>
      <c r="K20" s="4"/>
      <c r="L20" s="4"/>
      <c r="M20" s="4"/>
      <c r="N20" s="4"/>
      <c r="O20" s="3">
        <v>1.5</v>
      </c>
      <c r="P20" s="11"/>
      <c r="Q20" s="11"/>
    </row>
    <row r="21" spans="1:17">
      <c r="A21" s="1">
        <v>45193</v>
      </c>
      <c r="B21" s="12">
        <v>236.76</v>
      </c>
      <c r="C21" s="12">
        <v>-1.8218000000000001</v>
      </c>
      <c r="D21" s="11"/>
      <c r="E21" s="11"/>
      <c r="F21" s="3"/>
      <c r="G21" s="4"/>
      <c r="H21" s="4"/>
      <c r="I21" s="4"/>
      <c r="J21" s="4"/>
      <c r="K21" s="4"/>
      <c r="L21" s="4"/>
      <c r="M21" s="4"/>
      <c r="N21" s="4"/>
      <c r="O21" s="3">
        <v>1.5</v>
      </c>
      <c r="P21" s="11"/>
      <c r="Q21" s="11"/>
    </row>
    <row r="22" spans="1:17">
      <c r="A22" s="1">
        <v>45194</v>
      </c>
      <c r="B22" s="12">
        <v>236.76</v>
      </c>
      <c r="C22" s="12">
        <v>-1.8218000000000001</v>
      </c>
      <c r="D22" s="11"/>
      <c r="E22" s="11"/>
      <c r="F22" s="3"/>
      <c r="G22" s="4"/>
      <c r="H22" s="4"/>
      <c r="I22" s="4"/>
      <c r="J22" s="4"/>
      <c r="K22" s="4"/>
      <c r="L22" s="4"/>
      <c r="M22" s="4"/>
      <c r="N22" s="4"/>
      <c r="O22" s="3">
        <v>1.5</v>
      </c>
      <c r="P22" s="11"/>
      <c r="Q22" s="11"/>
    </row>
    <row r="23" spans="1:17">
      <c r="A23" s="1">
        <v>45195</v>
      </c>
      <c r="B23" s="12">
        <v>236.76</v>
      </c>
      <c r="C23" s="12">
        <v>-1.8218000000000001</v>
      </c>
      <c r="D23" s="11"/>
      <c r="E23" s="11"/>
      <c r="F23" s="3"/>
      <c r="G23" s="4"/>
      <c r="H23" s="4"/>
      <c r="I23" s="4"/>
      <c r="J23" s="4"/>
      <c r="K23" s="4"/>
      <c r="L23" s="4"/>
      <c r="M23" s="4"/>
      <c r="N23" s="4"/>
      <c r="O23" s="3">
        <v>1.5</v>
      </c>
      <c r="P23" s="11"/>
      <c r="Q23" s="11"/>
    </row>
    <row r="24" spans="1:17">
      <c r="A24" s="1">
        <v>45196</v>
      </c>
      <c r="B24" s="12">
        <v>236.76</v>
      </c>
      <c r="C24" s="12">
        <v>-1.8218000000000001</v>
      </c>
      <c r="D24" s="11">
        <v>5.7000000000000002E-2</v>
      </c>
      <c r="E24" s="11">
        <v>0.38500000000000001</v>
      </c>
      <c r="F24" s="3">
        <f t="shared" si="2"/>
        <v>89.330799999999996</v>
      </c>
      <c r="G24" s="4">
        <f t="shared" si="0"/>
        <v>0.50374562860737837</v>
      </c>
      <c r="H24" s="4">
        <f>((O24*0.05)/F24)*1000</f>
        <v>0.83957604767896421</v>
      </c>
      <c r="I24" s="4">
        <f>((O24*0.1)/F24)*1000</f>
        <v>1.6791520953579284</v>
      </c>
      <c r="J24" s="4">
        <f>((O24*0.15)/F24)*1000</f>
        <v>2.518728143036892</v>
      </c>
      <c r="K24" s="4">
        <f>((O24*0.2)/F24)*1000</f>
        <v>3.3583041907158568</v>
      </c>
      <c r="L24" s="4">
        <f>((O24*0.3)/F24)*1000</f>
        <v>5.0374562860737839</v>
      </c>
      <c r="M24" s="4">
        <f>((O24*0.4)/F24)*1000</f>
        <v>6.7166083814317137</v>
      </c>
      <c r="N24" s="4">
        <f t="shared" si="1"/>
        <v>10.074912572147568</v>
      </c>
      <c r="O24" s="3">
        <v>1.5</v>
      </c>
      <c r="P24" s="11"/>
      <c r="Q24" s="11"/>
    </row>
    <row r="25" spans="1:17">
      <c r="A25" s="1">
        <v>45197</v>
      </c>
      <c r="B25" s="12">
        <v>236.76</v>
      </c>
      <c r="C25" s="12">
        <v>-1.8218000000000001</v>
      </c>
      <c r="D25" s="11">
        <v>5.7000000000000002E-2</v>
      </c>
      <c r="E25" s="11">
        <v>0.41099999999999998</v>
      </c>
      <c r="F25" s="3">
        <f t="shared" si="2"/>
        <v>95.486559999999997</v>
      </c>
      <c r="G25" s="4">
        <f t="shared" si="0"/>
        <v>0.47127051178720858</v>
      </c>
      <c r="H25" s="4">
        <f>((O25*0.05)/F25)*1000</f>
        <v>0.78545085297868111</v>
      </c>
      <c r="I25" s="4">
        <f>((O25*0.1)/F25)*1000</f>
        <v>1.5709017059573622</v>
      </c>
      <c r="J25" s="4">
        <f>((O25*0.15)/F25)*1000</f>
        <v>2.3563525589360426</v>
      </c>
      <c r="K25" s="4">
        <f>((O25*0.2)/F25)*1000</f>
        <v>3.1418034119147245</v>
      </c>
      <c r="L25" s="4">
        <f>((O25*0.3)/F25)*1000</f>
        <v>4.7127051178720851</v>
      </c>
      <c r="M25" s="4">
        <f>((O25*0.4)/F25)*1000</f>
        <v>6.2836068238294489</v>
      </c>
      <c r="N25" s="4">
        <f t="shared" si="1"/>
        <v>9.4254102357441703</v>
      </c>
      <c r="O25" s="3">
        <v>1.5</v>
      </c>
      <c r="P25" s="11"/>
      <c r="Q25" s="11"/>
    </row>
    <row r="26" spans="1:17">
      <c r="A26" s="1">
        <v>45198</v>
      </c>
      <c r="B26" s="12">
        <v>236.76</v>
      </c>
      <c r="C26" s="12">
        <v>-1.8218000000000001</v>
      </c>
      <c r="D26" s="11">
        <v>5.6000000000000001E-2</v>
      </c>
      <c r="E26" s="11">
        <v>0.40500000000000003</v>
      </c>
      <c r="F26" s="3">
        <f t="shared" si="2"/>
        <v>94.066000000000003</v>
      </c>
      <c r="G26" s="4">
        <f t="shared" si="0"/>
        <v>0.4783875151489379</v>
      </c>
      <c r="H26" s="4">
        <f>((O26*0.05)/F26)*1000</f>
        <v>0.79731252524823015</v>
      </c>
      <c r="I26" s="4">
        <f>((O26*0.1)/F26)*1000</f>
        <v>1.5946250504964603</v>
      </c>
      <c r="J26" s="4">
        <f>((O26*0.15)/F26)*1000</f>
        <v>2.3919375757446897</v>
      </c>
      <c r="K26" s="4">
        <f>((O26*0.2)/F26)*1000</f>
        <v>3.1892501009929206</v>
      </c>
      <c r="L26" s="4">
        <f>((O26*0.3)/F26)*1000</f>
        <v>4.7838751514893794</v>
      </c>
      <c r="M26" s="4">
        <f>((O26*0.4)/F26)*1000</f>
        <v>6.3785002019858412</v>
      </c>
      <c r="N26" s="4">
        <f t="shared" si="1"/>
        <v>9.5677503029787587</v>
      </c>
      <c r="O26" s="3">
        <v>1.5</v>
      </c>
      <c r="P26" s="11"/>
      <c r="Q26" s="11"/>
    </row>
    <row r="27" spans="1:17">
      <c r="A27" s="1">
        <v>45199</v>
      </c>
      <c r="B27" s="12">
        <v>236.76</v>
      </c>
      <c r="C27" s="12">
        <v>-1.8218000000000001</v>
      </c>
      <c r="D27" s="11"/>
      <c r="E27" s="11"/>
      <c r="F27" s="3"/>
      <c r="G27" s="4"/>
      <c r="H27" s="4"/>
      <c r="I27" s="4"/>
      <c r="J27" s="4"/>
      <c r="K27" s="4"/>
      <c r="L27" s="4"/>
      <c r="M27" s="4"/>
      <c r="N27" s="4"/>
      <c r="O27" s="3">
        <v>1.5</v>
      </c>
      <c r="P27" s="11"/>
      <c r="Q27" s="11"/>
    </row>
    <row r="28" spans="1:17" s="10" customFormat="1">
      <c r="A28" s="5">
        <v>45200</v>
      </c>
      <c r="B28" s="6">
        <v>236.76</v>
      </c>
      <c r="C28" s="6">
        <v>-1.8218000000000001</v>
      </c>
      <c r="D28" s="7">
        <v>5.6000000000000001E-2</v>
      </c>
      <c r="E28" s="7">
        <v>0.35699999999999998</v>
      </c>
      <c r="F28" s="8">
        <f t="shared" si="2"/>
        <v>82.701520000000002</v>
      </c>
      <c r="G28" s="9">
        <f t="shared" si="0"/>
        <v>0.5441254284080872</v>
      </c>
      <c r="H28" s="9">
        <f t="shared" ref="H28:H57" si="3">((O28*0.05)/F28)*1000</f>
        <v>0.90687571401347888</v>
      </c>
      <c r="I28" s="9">
        <f t="shared" ref="I28:I57" si="4">((O28*0.1)/F28)*1000</f>
        <v>1.8137514280269578</v>
      </c>
      <c r="J28" s="9">
        <f t="shared" ref="J28:J57" si="5">((O28*0.15)/F28)*1000</f>
        <v>2.7206271420404362</v>
      </c>
      <c r="K28" s="9">
        <f t="shared" ref="K28:K57" si="6">((O28*0.2)/F28)*1000</f>
        <v>3.6275028560539155</v>
      </c>
      <c r="L28" s="9">
        <f t="shared" ref="L28:L57" si="7">((O28*0.3)/F28)*1000</f>
        <v>5.4412542840808724</v>
      </c>
      <c r="M28" s="9">
        <f t="shared" ref="M28:M57" si="8">((O28*0.4)/F28)*1000</f>
        <v>7.2550057121078311</v>
      </c>
      <c r="N28" s="4">
        <f t="shared" si="1"/>
        <v>10.882508568161745</v>
      </c>
      <c r="O28" s="8">
        <v>1.5</v>
      </c>
      <c r="P28" s="7"/>
      <c r="Q28" s="7"/>
    </row>
    <row r="29" spans="1:17">
      <c r="A29" s="1">
        <v>45201</v>
      </c>
      <c r="B29" s="12">
        <v>236.76</v>
      </c>
      <c r="C29" s="12">
        <v>-1.8218000000000001</v>
      </c>
      <c r="D29" s="11">
        <v>5.5E-2</v>
      </c>
      <c r="E29" s="11">
        <v>0.40899999999999997</v>
      </c>
      <c r="F29" s="3">
        <f t="shared" si="2"/>
        <v>95.01303999999999</v>
      </c>
      <c r="G29" s="4">
        <f t="shared" si="0"/>
        <v>0.4736192000592761</v>
      </c>
      <c r="H29" s="4">
        <f t="shared" si="3"/>
        <v>0.789365333432127</v>
      </c>
      <c r="I29" s="4">
        <f t="shared" si="4"/>
        <v>1.578730666864254</v>
      </c>
      <c r="J29" s="4">
        <f t="shared" si="5"/>
        <v>2.3680960002963802</v>
      </c>
      <c r="K29" s="4">
        <f t="shared" si="6"/>
        <v>3.157461333728508</v>
      </c>
      <c r="L29" s="4">
        <f t="shared" si="7"/>
        <v>4.7361920005927605</v>
      </c>
      <c r="M29" s="4">
        <f t="shared" si="8"/>
        <v>6.314922667457016</v>
      </c>
      <c r="N29" s="4">
        <f t="shared" si="1"/>
        <v>9.4723840011855209</v>
      </c>
      <c r="O29" s="3">
        <v>1.5</v>
      </c>
      <c r="P29" s="11"/>
      <c r="Q29" s="11"/>
    </row>
    <row r="30" spans="1:17">
      <c r="A30" s="1">
        <v>45202</v>
      </c>
      <c r="B30" s="12">
        <v>236.76</v>
      </c>
      <c r="C30" s="12">
        <v>-1.8218000000000001</v>
      </c>
      <c r="D30" s="11">
        <v>0.06</v>
      </c>
      <c r="E30" s="11">
        <v>0.40100000000000002</v>
      </c>
      <c r="F30" s="3">
        <f t="shared" si="2"/>
        <v>93.118960000000001</v>
      </c>
      <c r="G30" s="4">
        <f t="shared" si="0"/>
        <v>0.48325281983389845</v>
      </c>
      <c r="H30" s="4">
        <f t="shared" si="3"/>
        <v>0.80542136638983097</v>
      </c>
      <c r="I30" s="4">
        <f t="shared" si="4"/>
        <v>1.6108427327796619</v>
      </c>
      <c r="J30" s="4">
        <f t="shared" si="5"/>
        <v>2.4162640991694921</v>
      </c>
      <c r="K30" s="4">
        <f t="shared" si="6"/>
        <v>3.2216854655593239</v>
      </c>
      <c r="L30" s="4">
        <f t="shared" si="7"/>
        <v>4.8325281983389843</v>
      </c>
      <c r="M30" s="4">
        <f t="shared" si="8"/>
        <v>6.4433709311186478</v>
      </c>
      <c r="N30" s="4">
        <f t="shared" si="1"/>
        <v>9.6650563966779686</v>
      </c>
      <c r="O30" s="3">
        <v>1.5</v>
      </c>
      <c r="P30" s="11"/>
      <c r="Q30" s="11"/>
    </row>
    <row r="31" spans="1:17">
      <c r="A31" s="1">
        <v>45203</v>
      </c>
      <c r="B31" s="12">
        <v>236.76</v>
      </c>
      <c r="C31" s="12">
        <v>-1.8218000000000001</v>
      </c>
      <c r="D31" s="11">
        <v>6.3E-2</v>
      </c>
      <c r="E31" s="11">
        <v>0.379</v>
      </c>
      <c r="F31" s="3">
        <f>B31*E31+C31</f>
        <v>87.910240000000002</v>
      </c>
      <c r="G31" s="4">
        <f t="shared" si="0"/>
        <v>0.51188575983867179</v>
      </c>
      <c r="H31" s="4">
        <f t="shared" si="3"/>
        <v>0.85314293306445321</v>
      </c>
      <c r="I31" s="4">
        <f t="shared" si="4"/>
        <v>1.7062858661289064</v>
      </c>
      <c r="J31" s="4">
        <f t="shared" si="5"/>
        <v>2.5594287991933591</v>
      </c>
      <c r="K31" s="4">
        <f t="shared" si="6"/>
        <v>3.4125717322578129</v>
      </c>
      <c r="L31" s="4">
        <f t="shared" si="7"/>
        <v>5.1188575983867182</v>
      </c>
      <c r="M31" s="4">
        <f t="shared" si="8"/>
        <v>6.8251434645156257</v>
      </c>
      <c r="N31" s="4">
        <f t="shared" si="1"/>
        <v>10.237715196773436</v>
      </c>
      <c r="O31" s="3">
        <v>1.5</v>
      </c>
      <c r="P31" s="11"/>
      <c r="Q31" s="11"/>
    </row>
    <row r="32" spans="1:17" s="10" customFormat="1">
      <c r="A32" s="5">
        <v>45204</v>
      </c>
      <c r="B32" s="6">
        <v>236.76</v>
      </c>
      <c r="C32" s="6">
        <v>-1.8218000000000001</v>
      </c>
      <c r="D32" s="7">
        <v>5.8000000000000003E-2</v>
      </c>
      <c r="E32" s="7">
        <v>0.45300000000000001</v>
      </c>
      <c r="F32" s="8">
        <f t="shared" ref="F32:F57" si="9">B32*E32+C32</f>
        <v>105.43048</v>
      </c>
      <c r="G32" s="9">
        <f t="shared" si="0"/>
        <v>0.42682154155041307</v>
      </c>
      <c r="H32" s="9">
        <f t="shared" si="3"/>
        <v>0.71136923591735535</v>
      </c>
      <c r="I32" s="9">
        <f t="shared" si="4"/>
        <v>1.4227384718347107</v>
      </c>
      <c r="J32" s="9">
        <f t="shared" si="5"/>
        <v>2.1341077077520656</v>
      </c>
      <c r="K32" s="9">
        <f t="shared" si="6"/>
        <v>2.8454769436694214</v>
      </c>
      <c r="L32" s="9">
        <f t="shared" si="7"/>
        <v>4.2682154155041312</v>
      </c>
      <c r="M32" s="9">
        <f t="shared" si="8"/>
        <v>5.6909538873388428</v>
      </c>
      <c r="N32" s="4">
        <f t="shared" si="1"/>
        <v>8.5364308310082624</v>
      </c>
      <c r="O32" s="8">
        <v>1.5</v>
      </c>
      <c r="P32" s="7"/>
      <c r="Q32" s="7"/>
    </row>
    <row r="33" spans="1:17">
      <c r="A33" s="1">
        <v>45205</v>
      </c>
      <c r="B33" s="12">
        <v>236.76</v>
      </c>
      <c r="C33" s="12">
        <v>-1.8218000000000001</v>
      </c>
      <c r="D33" s="11">
        <v>5.8000000000000003E-2</v>
      </c>
      <c r="E33" s="11">
        <v>0.39300000000000002</v>
      </c>
      <c r="F33" s="3">
        <f t="shared" si="9"/>
        <v>91.224879999999999</v>
      </c>
      <c r="G33" s="4">
        <f t="shared" si="0"/>
        <v>0.4932864806180069</v>
      </c>
      <c r="H33" s="4">
        <f t="shared" si="3"/>
        <v>0.82214413436334488</v>
      </c>
      <c r="I33" s="4">
        <f t="shared" si="4"/>
        <v>1.6442882687266898</v>
      </c>
      <c r="J33" s="4">
        <f t="shared" si="5"/>
        <v>2.466432403090034</v>
      </c>
      <c r="K33" s="4">
        <f t="shared" si="6"/>
        <v>3.2885765374533795</v>
      </c>
      <c r="L33" s="4">
        <f t="shared" si="7"/>
        <v>4.932864806180068</v>
      </c>
      <c r="M33" s="4">
        <f t="shared" si="8"/>
        <v>6.577153074906759</v>
      </c>
      <c r="N33" s="4">
        <f t="shared" si="1"/>
        <v>9.8657296123601359</v>
      </c>
      <c r="O33" s="3">
        <v>1.5</v>
      </c>
      <c r="P33" s="11"/>
      <c r="Q33" s="11"/>
    </row>
    <row r="34" spans="1:17">
      <c r="A34" s="1">
        <v>45206</v>
      </c>
      <c r="B34" s="12">
        <v>236.76</v>
      </c>
      <c r="C34" s="12">
        <v>-1.8218000000000001</v>
      </c>
      <c r="D34" s="11">
        <v>5.5E-2</v>
      </c>
      <c r="E34" s="11">
        <v>0.41499999999999998</v>
      </c>
      <c r="F34" s="3">
        <f t="shared" si="9"/>
        <v>96.433599999999998</v>
      </c>
      <c r="G34" s="4">
        <f t="shared" si="0"/>
        <v>0.46664233213319833</v>
      </c>
      <c r="H34" s="4">
        <f t="shared" si="3"/>
        <v>0.77773722022199743</v>
      </c>
      <c r="I34" s="4">
        <f t="shared" si="4"/>
        <v>1.5554744404439949</v>
      </c>
      <c r="J34" s="4">
        <f t="shared" si="5"/>
        <v>2.3332116606659921</v>
      </c>
      <c r="K34" s="4">
        <f t="shared" si="6"/>
        <v>3.1109488808879897</v>
      </c>
      <c r="L34" s="4">
        <f t="shared" si="7"/>
        <v>4.6664233213319841</v>
      </c>
      <c r="M34" s="4">
        <f t="shared" si="8"/>
        <v>6.2218977617759794</v>
      </c>
      <c r="N34" s="4">
        <f t="shared" si="1"/>
        <v>9.3328466426639682</v>
      </c>
      <c r="O34" s="3">
        <v>1.5</v>
      </c>
      <c r="P34" s="11"/>
      <c r="Q34" s="11"/>
    </row>
    <row r="35" spans="1:17">
      <c r="A35" s="1">
        <v>45207</v>
      </c>
      <c r="B35" s="12">
        <v>236.76</v>
      </c>
      <c r="C35" s="12">
        <v>-1.8218000000000001</v>
      </c>
      <c r="D35" s="11">
        <v>5.6000000000000001E-2</v>
      </c>
      <c r="E35" s="11">
        <v>0.40400000000000003</v>
      </c>
      <c r="F35" s="3">
        <f t="shared" si="9"/>
        <v>93.829240000000013</v>
      </c>
      <c r="G35" s="4">
        <f t="shared" si="0"/>
        <v>0.47959463382629969</v>
      </c>
      <c r="H35" s="4">
        <f t="shared" si="3"/>
        <v>0.79932438971049968</v>
      </c>
      <c r="I35" s="4">
        <f t="shared" si="4"/>
        <v>1.5986487794209994</v>
      </c>
      <c r="J35" s="4">
        <f t="shared" si="5"/>
        <v>2.3979731691314981</v>
      </c>
      <c r="K35" s="4">
        <f t="shared" si="6"/>
        <v>3.1972975588419987</v>
      </c>
      <c r="L35" s="4">
        <f t="shared" si="7"/>
        <v>4.7959463382629961</v>
      </c>
      <c r="M35" s="4">
        <f t="shared" si="8"/>
        <v>6.3945951176839975</v>
      </c>
      <c r="N35" s="4">
        <f t="shared" si="1"/>
        <v>9.5918926765259922</v>
      </c>
      <c r="O35" s="3">
        <v>1.5</v>
      </c>
      <c r="P35" s="11"/>
      <c r="Q35" s="11"/>
    </row>
    <row r="36" spans="1:17">
      <c r="A36" s="1">
        <v>45208</v>
      </c>
      <c r="B36" s="12">
        <v>236.76</v>
      </c>
      <c r="C36" s="12">
        <v>-1.8218000000000001</v>
      </c>
      <c r="D36" s="11">
        <v>5.6000000000000001E-2</v>
      </c>
      <c r="E36" s="11">
        <v>0.39800000000000002</v>
      </c>
      <c r="F36" s="3">
        <f t="shared" si="9"/>
        <v>92.408680000000004</v>
      </c>
      <c r="G36" s="4">
        <f t="shared" si="0"/>
        <v>0.48696724160544225</v>
      </c>
      <c r="H36" s="4">
        <f t="shared" si="3"/>
        <v>0.81161206934240382</v>
      </c>
      <c r="I36" s="4">
        <f t="shared" si="4"/>
        <v>1.6232241386848076</v>
      </c>
      <c r="J36" s="4">
        <f t="shared" si="5"/>
        <v>2.4348362080272112</v>
      </c>
      <c r="K36" s="4">
        <f t="shared" si="6"/>
        <v>3.2464482773696153</v>
      </c>
      <c r="L36" s="4">
        <f t="shared" si="7"/>
        <v>4.8696724160544225</v>
      </c>
      <c r="M36" s="4">
        <f t="shared" si="8"/>
        <v>6.4928965547392306</v>
      </c>
      <c r="N36" s="4">
        <f t="shared" si="1"/>
        <v>9.7393448321088449</v>
      </c>
      <c r="O36" s="3">
        <v>1.5</v>
      </c>
      <c r="P36" s="11"/>
      <c r="Q36" s="11"/>
    </row>
    <row r="37" spans="1:17">
      <c r="A37" s="1">
        <v>45209</v>
      </c>
      <c r="B37" s="12">
        <v>236.76</v>
      </c>
      <c r="C37" s="12">
        <v>-1.8218000000000001</v>
      </c>
      <c r="D37" s="11">
        <v>5.8999999999999997E-2</v>
      </c>
      <c r="E37" s="11">
        <v>0.39500000000000002</v>
      </c>
      <c r="F37" s="3">
        <f t="shared" si="9"/>
        <v>91.698400000000007</v>
      </c>
      <c r="G37" s="4">
        <f t="shared" si="0"/>
        <v>0.49073920591853287</v>
      </c>
      <c r="H37" s="4">
        <f t="shared" si="3"/>
        <v>0.81789867653088821</v>
      </c>
      <c r="I37" s="4">
        <f t="shared" si="4"/>
        <v>1.6357973530617764</v>
      </c>
      <c r="J37" s="4">
        <f t="shared" si="5"/>
        <v>2.4536960295926642</v>
      </c>
      <c r="K37" s="4">
        <f t="shared" si="6"/>
        <v>3.2715947061235529</v>
      </c>
      <c r="L37" s="4">
        <f t="shared" si="7"/>
        <v>4.9073920591853284</v>
      </c>
      <c r="M37" s="4">
        <f t="shared" si="8"/>
        <v>6.5431894122471057</v>
      </c>
      <c r="N37" s="4">
        <f t="shared" si="1"/>
        <v>9.8147841183706568</v>
      </c>
      <c r="O37" s="3">
        <v>1.5</v>
      </c>
      <c r="P37" s="11"/>
      <c r="Q37" s="11"/>
    </row>
    <row r="38" spans="1:17">
      <c r="A38" s="1">
        <v>45210</v>
      </c>
      <c r="B38" s="12">
        <v>236.76</v>
      </c>
      <c r="C38" s="12">
        <v>-1.8218000000000001</v>
      </c>
      <c r="D38" s="11">
        <v>5.7000000000000002E-2</v>
      </c>
      <c r="E38" s="11">
        <v>0.41699999999999998</v>
      </c>
      <c r="F38" s="3">
        <f t="shared" si="9"/>
        <v>96.907119999999992</v>
      </c>
      <c r="G38" s="4">
        <f t="shared" si="0"/>
        <v>0.4643621645138149</v>
      </c>
      <c r="H38" s="4">
        <f t="shared" si="3"/>
        <v>0.77393694085635834</v>
      </c>
      <c r="I38" s="4">
        <f t="shared" si="4"/>
        <v>1.5478738817127167</v>
      </c>
      <c r="J38" s="4">
        <f t="shared" si="5"/>
        <v>2.3218108225690743</v>
      </c>
      <c r="K38" s="4">
        <f t="shared" si="6"/>
        <v>3.0957477634254333</v>
      </c>
      <c r="L38" s="4">
        <f t="shared" si="7"/>
        <v>4.6436216451381487</v>
      </c>
      <c r="M38" s="4">
        <f t="shared" si="8"/>
        <v>6.1914955268508667</v>
      </c>
      <c r="N38" s="4">
        <f t="shared" si="1"/>
        <v>9.2872432902762974</v>
      </c>
      <c r="O38" s="3">
        <v>1.5</v>
      </c>
      <c r="P38" s="11"/>
      <c r="Q38" s="11"/>
    </row>
    <row r="39" spans="1:17">
      <c r="A39" s="1">
        <v>45211</v>
      </c>
      <c r="B39" s="12">
        <v>236.76</v>
      </c>
      <c r="C39" s="12">
        <v>-1.8218000000000001</v>
      </c>
      <c r="D39" s="11">
        <v>5.8000000000000003E-2</v>
      </c>
      <c r="E39" s="11">
        <v>0.39200000000000002</v>
      </c>
      <c r="F39" s="3">
        <f t="shared" si="9"/>
        <v>90.988120000000009</v>
      </c>
      <c r="G39" s="4">
        <f t="shared" si="0"/>
        <v>0.49457006035513196</v>
      </c>
      <c r="H39" s="4">
        <f t="shared" si="3"/>
        <v>0.82428343392522019</v>
      </c>
      <c r="I39" s="4">
        <f t="shared" si="4"/>
        <v>1.6485668678504404</v>
      </c>
      <c r="J39" s="4">
        <f t="shared" si="5"/>
        <v>2.4728503017756598</v>
      </c>
      <c r="K39" s="4">
        <f t="shared" si="6"/>
        <v>3.2971337357008808</v>
      </c>
      <c r="L39" s="4">
        <f t="shared" si="7"/>
        <v>4.9457006035513196</v>
      </c>
      <c r="M39" s="4">
        <f t="shared" si="8"/>
        <v>6.5942674714017615</v>
      </c>
      <c r="N39" s="4">
        <f t="shared" si="1"/>
        <v>9.8914012071026391</v>
      </c>
      <c r="O39" s="3">
        <v>1.5</v>
      </c>
      <c r="P39" s="11"/>
      <c r="Q39" s="11"/>
    </row>
    <row r="40" spans="1:17">
      <c r="A40" s="1">
        <v>45212</v>
      </c>
      <c r="B40" s="12">
        <v>236.76</v>
      </c>
      <c r="C40" s="12">
        <v>-1.8218000000000001</v>
      </c>
      <c r="D40" s="11">
        <v>5.7000000000000002E-2</v>
      </c>
      <c r="E40" s="11">
        <v>0.42099999999999999</v>
      </c>
      <c r="F40" s="3">
        <f t="shared" si="9"/>
        <v>97.854159999999993</v>
      </c>
      <c r="G40" s="4">
        <f t="shared" si="0"/>
        <v>0.4598680321817693</v>
      </c>
      <c r="H40" s="4">
        <f t="shared" si="3"/>
        <v>0.76644672030294891</v>
      </c>
      <c r="I40" s="4">
        <f t="shared" si="4"/>
        <v>1.5328934406058978</v>
      </c>
      <c r="J40" s="4">
        <f t="shared" si="5"/>
        <v>2.2993401609088462</v>
      </c>
      <c r="K40" s="4">
        <f t="shared" si="6"/>
        <v>3.0657868812117957</v>
      </c>
      <c r="L40" s="4">
        <f t="shared" si="7"/>
        <v>4.5986803218176924</v>
      </c>
      <c r="M40" s="4">
        <f t="shared" si="8"/>
        <v>6.1315737624235913</v>
      </c>
      <c r="N40" s="4">
        <f t="shared" si="1"/>
        <v>9.1973606436353847</v>
      </c>
      <c r="O40" s="3">
        <v>1.5</v>
      </c>
      <c r="P40" s="11"/>
      <c r="Q40" s="11"/>
    </row>
    <row r="41" spans="1:17">
      <c r="A41" s="1">
        <v>45213</v>
      </c>
      <c r="B41" s="12">
        <v>236.76</v>
      </c>
      <c r="C41" s="12">
        <v>-1.8218000000000001</v>
      </c>
      <c r="D41" s="11">
        <v>5.5E-2</v>
      </c>
      <c r="E41" s="11">
        <v>0.51600000000000001</v>
      </c>
      <c r="F41" s="3">
        <f t="shared" si="9"/>
        <v>120.34636</v>
      </c>
      <c r="G41" s="4">
        <f t="shared" si="0"/>
        <v>0.37392074010381365</v>
      </c>
      <c r="H41" s="4">
        <f t="shared" si="3"/>
        <v>0.62320123350635626</v>
      </c>
      <c r="I41" s="4">
        <f t="shared" si="4"/>
        <v>1.2464024670127125</v>
      </c>
      <c r="J41" s="4">
        <f t="shared" si="5"/>
        <v>1.8696037005190682</v>
      </c>
      <c r="K41" s="4">
        <f t="shared" si="6"/>
        <v>2.492804934025425</v>
      </c>
      <c r="L41" s="4">
        <f t="shared" si="7"/>
        <v>3.7392074010381364</v>
      </c>
      <c r="M41" s="4">
        <f t="shared" si="8"/>
        <v>4.98560986805085</v>
      </c>
      <c r="N41" s="4">
        <f t="shared" si="1"/>
        <v>7.4784148020762728</v>
      </c>
      <c r="O41" s="3">
        <v>1.5</v>
      </c>
      <c r="P41" s="11"/>
      <c r="Q41" s="11"/>
    </row>
    <row r="42" spans="1:17">
      <c r="A42" s="1">
        <v>45214</v>
      </c>
      <c r="B42" s="12">
        <v>236.76</v>
      </c>
      <c r="C42" s="12">
        <v>-1.8218000000000001</v>
      </c>
      <c r="D42" s="11">
        <v>5.7000000000000002E-2</v>
      </c>
      <c r="E42" s="11">
        <v>0.47199999999999998</v>
      </c>
      <c r="F42" s="3">
        <f t="shared" si="9"/>
        <v>109.92891999999999</v>
      </c>
      <c r="G42" s="4">
        <f t="shared" si="0"/>
        <v>0.40935542712509138</v>
      </c>
      <c r="H42" s="4">
        <f t="shared" si="3"/>
        <v>0.68225904520848579</v>
      </c>
      <c r="I42" s="4">
        <f t="shared" si="4"/>
        <v>1.3645180904169716</v>
      </c>
      <c r="J42" s="4">
        <f t="shared" si="5"/>
        <v>2.0467771356254567</v>
      </c>
      <c r="K42" s="4">
        <f t="shared" si="6"/>
        <v>2.7290361808339432</v>
      </c>
      <c r="L42" s="4">
        <f t="shared" si="7"/>
        <v>4.0935542712509134</v>
      </c>
      <c r="M42" s="4">
        <f t="shared" si="8"/>
        <v>5.4580723616678863</v>
      </c>
      <c r="N42" s="4">
        <f t="shared" si="1"/>
        <v>8.1871085425018268</v>
      </c>
      <c r="O42" s="3">
        <v>1.5</v>
      </c>
      <c r="P42" s="11"/>
      <c r="Q42" s="11"/>
    </row>
    <row r="43" spans="1:17">
      <c r="A43" s="1">
        <v>45215</v>
      </c>
      <c r="B43" s="12">
        <v>236.76</v>
      </c>
      <c r="C43" s="12">
        <v>-1.8218000000000001</v>
      </c>
      <c r="D43" s="11">
        <v>6.0999999999999999E-2</v>
      </c>
      <c r="E43" s="11">
        <v>0.47699999999999998</v>
      </c>
      <c r="F43" s="3">
        <f t="shared" si="9"/>
        <v>111.11272</v>
      </c>
      <c r="G43" s="4">
        <f t="shared" si="0"/>
        <v>0.40499413568491527</v>
      </c>
      <c r="H43" s="4">
        <f t="shared" si="3"/>
        <v>0.6749902261415256</v>
      </c>
      <c r="I43" s="4">
        <f t="shared" si="4"/>
        <v>1.3499804522830512</v>
      </c>
      <c r="J43" s="4">
        <f t="shared" si="5"/>
        <v>2.0249706784245762</v>
      </c>
      <c r="K43" s="4">
        <f t="shared" si="6"/>
        <v>2.6999609045661024</v>
      </c>
      <c r="L43" s="4">
        <f t="shared" si="7"/>
        <v>4.0499413568491525</v>
      </c>
      <c r="M43" s="4">
        <f t="shared" si="8"/>
        <v>5.3999218091322048</v>
      </c>
      <c r="N43" s="4">
        <f t="shared" si="1"/>
        <v>8.0998827136983049</v>
      </c>
      <c r="O43" s="3">
        <v>1.5</v>
      </c>
      <c r="P43" s="11"/>
      <c r="Q43" s="11"/>
    </row>
    <row r="44" spans="1:17">
      <c r="A44" s="1">
        <v>45216</v>
      </c>
      <c r="B44" s="12">
        <v>236.76</v>
      </c>
      <c r="C44" s="12">
        <v>-1.8218000000000001</v>
      </c>
      <c r="D44" s="11">
        <v>5.6000000000000001E-2</v>
      </c>
      <c r="E44" s="11">
        <v>0.53</v>
      </c>
      <c r="F44" s="3">
        <f t="shared" si="9"/>
        <v>123.661</v>
      </c>
      <c r="G44" s="4">
        <f t="shared" si="0"/>
        <v>0.36389807619217052</v>
      </c>
      <c r="H44" s="4">
        <f t="shared" si="3"/>
        <v>0.60649679365361764</v>
      </c>
      <c r="I44" s="4">
        <f t="shared" si="4"/>
        <v>1.2129935873072353</v>
      </c>
      <c r="J44" s="4">
        <f t="shared" si="5"/>
        <v>1.8194903809608525</v>
      </c>
      <c r="K44" s="4">
        <f t="shared" si="6"/>
        <v>2.4259871746144706</v>
      </c>
      <c r="L44" s="4">
        <f t="shared" si="7"/>
        <v>3.6389807619217049</v>
      </c>
      <c r="M44" s="4">
        <f t="shared" si="8"/>
        <v>4.8519743492289411</v>
      </c>
      <c r="N44" s="4">
        <f t="shared" si="1"/>
        <v>7.2779615238434099</v>
      </c>
      <c r="O44" s="3">
        <v>1.5</v>
      </c>
      <c r="P44" s="11"/>
      <c r="Q44" s="11"/>
    </row>
    <row r="45" spans="1:17">
      <c r="A45" s="1">
        <v>45217</v>
      </c>
      <c r="B45" s="12">
        <v>236.76</v>
      </c>
      <c r="C45" s="12">
        <v>-1.8218000000000001</v>
      </c>
      <c r="D45" s="11">
        <v>5.6000000000000001E-2</v>
      </c>
      <c r="E45" s="11">
        <v>0.50700000000000001</v>
      </c>
      <c r="F45" s="3">
        <f t="shared" si="9"/>
        <v>118.21552</v>
      </c>
      <c r="G45" s="4">
        <f t="shared" si="0"/>
        <v>0.38066067805648529</v>
      </c>
      <c r="H45" s="4">
        <f t="shared" si="3"/>
        <v>0.63443446342747567</v>
      </c>
      <c r="I45" s="4">
        <f t="shared" si="4"/>
        <v>1.2688689268549513</v>
      </c>
      <c r="J45" s="4">
        <f t="shared" si="5"/>
        <v>1.9033033902824266</v>
      </c>
      <c r="K45" s="4">
        <f t="shared" si="6"/>
        <v>2.5377378537099027</v>
      </c>
      <c r="L45" s="4">
        <f t="shared" si="7"/>
        <v>3.8066067805648531</v>
      </c>
      <c r="M45" s="4">
        <f t="shared" si="8"/>
        <v>5.0754757074198054</v>
      </c>
      <c r="N45" s="4">
        <f t="shared" si="1"/>
        <v>7.6132135611297063</v>
      </c>
      <c r="O45" s="3">
        <v>1.5</v>
      </c>
      <c r="P45" s="11"/>
      <c r="Q45" s="11"/>
    </row>
    <row r="46" spans="1:17">
      <c r="A46" s="1">
        <v>45218</v>
      </c>
      <c r="B46" s="12">
        <v>236.76</v>
      </c>
      <c r="C46" s="12">
        <v>-1.8218000000000001</v>
      </c>
      <c r="D46" s="11">
        <v>5.8000000000000003E-2</v>
      </c>
      <c r="E46" s="11">
        <v>0.502</v>
      </c>
      <c r="F46" s="3">
        <f t="shared" si="9"/>
        <v>117.03171999999999</v>
      </c>
      <c r="G46" s="4">
        <f t="shared" si="0"/>
        <v>0.38451113937315456</v>
      </c>
      <c r="H46" s="4">
        <f t="shared" si="3"/>
        <v>0.64085189895525774</v>
      </c>
      <c r="I46" s="4">
        <f t="shared" si="4"/>
        <v>1.2817037979105155</v>
      </c>
      <c r="J46" s="4">
        <f t="shared" si="5"/>
        <v>1.9225556968657729</v>
      </c>
      <c r="K46" s="4">
        <f t="shared" si="6"/>
        <v>2.5634075958210309</v>
      </c>
      <c r="L46" s="4">
        <f t="shared" si="7"/>
        <v>3.8451113937315458</v>
      </c>
      <c r="M46" s="4">
        <f t="shared" si="8"/>
        <v>5.1268151916420619</v>
      </c>
      <c r="N46" s="4">
        <f t="shared" si="1"/>
        <v>7.6902227874630915</v>
      </c>
      <c r="O46" s="3">
        <v>1.5</v>
      </c>
      <c r="P46" s="11"/>
      <c r="Q46" s="11"/>
    </row>
    <row r="47" spans="1:17">
      <c r="A47" s="1">
        <v>45219</v>
      </c>
      <c r="B47" s="12">
        <v>236.76</v>
      </c>
      <c r="C47" s="12">
        <v>-1.8218000000000001</v>
      </c>
      <c r="D47" s="11">
        <v>5.5E-2</v>
      </c>
      <c r="E47" s="11">
        <v>0.48899999999999999</v>
      </c>
      <c r="F47" s="3">
        <f t="shared" si="9"/>
        <v>113.95384</v>
      </c>
      <c r="G47" s="4">
        <f t="shared" si="0"/>
        <v>0.39489674064515945</v>
      </c>
      <c r="H47" s="4">
        <f t="shared" si="3"/>
        <v>0.65816123440859919</v>
      </c>
      <c r="I47" s="4">
        <f t="shared" si="4"/>
        <v>1.3163224688171984</v>
      </c>
      <c r="J47" s="4">
        <f t="shared" si="5"/>
        <v>1.9744837032257969</v>
      </c>
      <c r="K47" s="4">
        <f t="shared" si="6"/>
        <v>2.6326449376343968</v>
      </c>
      <c r="L47" s="4">
        <f t="shared" si="7"/>
        <v>3.9489674064515938</v>
      </c>
      <c r="M47" s="4">
        <f t="shared" si="8"/>
        <v>5.2652898752687936</v>
      </c>
      <c r="N47" s="4">
        <f t="shared" si="1"/>
        <v>7.8979348129031877</v>
      </c>
      <c r="O47" s="3">
        <v>1.5</v>
      </c>
      <c r="P47" s="11"/>
      <c r="Q47" s="11"/>
    </row>
    <row r="48" spans="1:17">
      <c r="A48" s="1">
        <v>45220</v>
      </c>
      <c r="B48" s="12">
        <v>236.76</v>
      </c>
      <c r="C48" s="12">
        <v>-1.8218000000000001</v>
      </c>
      <c r="D48" s="11">
        <v>5.3999999999999999E-2</v>
      </c>
      <c r="E48" s="11">
        <v>0.505</v>
      </c>
      <c r="F48" s="3">
        <f t="shared" si="9"/>
        <v>117.742</v>
      </c>
      <c r="G48" s="4">
        <f t="shared" si="0"/>
        <v>0.38219157140187865</v>
      </c>
      <c r="H48" s="4">
        <f t="shared" si="3"/>
        <v>0.63698595233646449</v>
      </c>
      <c r="I48" s="4">
        <f t="shared" si="4"/>
        <v>1.273971904672929</v>
      </c>
      <c r="J48" s="4">
        <f t="shared" si="5"/>
        <v>1.9109578570093932</v>
      </c>
      <c r="K48" s="4">
        <f t="shared" si="6"/>
        <v>2.547943809345858</v>
      </c>
      <c r="L48" s="4">
        <f t="shared" si="7"/>
        <v>3.8219157140187865</v>
      </c>
      <c r="M48" s="4">
        <f t="shared" si="8"/>
        <v>5.0958876186917159</v>
      </c>
      <c r="N48" s="4">
        <f t="shared" si="1"/>
        <v>7.643831428037573</v>
      </c>
      <c r="O48" s="3">
        <v>1.5</v>
      </c>
      <c r="P48" s="11"/>
      <c r="Q48" s="11"/>
    </row>
    <row r="49" spans="1:17">
      <c r="A49" s="1">
        <v>45221</v>
      </c>
      <c r="B49" s="12">
        <v>236.76</v>
      </c>
      <c r="C49" s="12">
        <v>-1.8218000000000001</v>
      </c>
      <c r="D49" s="11">
        <v>5.3999999999999999E-2</v>
      </c>
      <c r="E49" s="11">
        <v>0.497</v>
      </c>
      <c r="F49" s="3">
        <f t="shared" si="9"/>
        <v>115.84792</v>
      </c>
      <c r="G49" s="4">
        <f t="shared" si="0"/>
        <v>0.38844029310150752</v>
      </c>
      <c r="H49" s="4">
        <f t="shared" si="3"/>
        <v>0.64740048850251264</v>
      </c>
      <c r="I49" s="4">
        <f t="shared" si="4"/>
        <v>1.2948009770050253</v>
      </c>
      <c r="J49" s="4">
        <f t="shared" si="5"/>
        <v>1.9422014655075377</v>
      </c>
      <c r="K49" s="4">
        <f t="shared" si="6"/>
        <v>2.5896019540100506</v>
      </c>
      <c r="L49" s="4">
        <f t="shared" si="7"/>
        <v>3.8844029310150754</v>
      </c>
      <c r="M49" s="4">
        <f t="shared" si="8"/>
        <v>5.1792039080201011</v>
      </c>
      <c r="N49" s="4">
        <f t="shared" si="1"/>
        <v>7.7688058620301508</v>
      </c>
      <c r="O49" s="3">
        <v>1.5</v>
      </c>
      <c r="P49" s="11"/>
      <c r="Q49" s="11"/>
    </row>
    <row r="50" spans="1:17">
      <c r="A50" s="1">
        <v>45222</v>
      </c>
      <c r="B50" s="12">
        <v>236.76</v>
      </c>
      <c r="C50" s="12">
        <v>-1.8218000000000001</v>
      </c>
      <c r="D50" s="11">
        <v>5.8000000000000003E-2</v>
      </c>
      <c r="E50" s="11">
        <v>0.49299999999999999</v>
      </c>
      <c r="F50" s="3">
        <f t="shared" si="9"/>
        <v>114.90088</v>
      </c>
      <c r="G50" s="4">
        <f t="shared" si="0"/>
        <v>0.3916419090959094</v>
      </c>
      <c r="H50" s="4">
        <f t="shared" si="3"/>
        <v>0.6527365151598491</v>
      </c>
      <c r="I50" s="4">
        <f t="shared" si="4"/>
        <v>1.3054730303196982</v>
      </c>
      <c r="J50" s="4">
        <f t="shared" si="5"/>
        <v>1.9582095454795472</v>
      </c>
      <c r="K50" s="4">
        <f t="shared" si="6"/>
        <v>2.6109460606393964</v>
      </c>
      <c r="L50" s="4">
        <f t="shared" si="7"/>
        <v>3.9164190909590944</v>
      </c>
      <c r="M50" s="4">
        <f t="shared" si="8"/>
        <v>5.2218921212787928</v>
      </c>
      <c r="N50" s="4">
        <f t="shared" si="1"/>
        <v>7.8328381819181887</v>
      </c>
      <c r="O50" s="3">
        <v>1.5</v>
      </c>
      <c r="P50" s="11"/>
      <c r="Q50" s="11"/>
    </row>
    <row r="51" spans="1:17">
      <c r="A51" s="1">
        <v>45223</v>
      </c>
      <c r="B51" s="12">
        <v>236.76</v>
      </c>
      <c r="C51" s="12">
        <v>-1.8218000000000001</v>
      </c>
      <c r="D51" s="11"/>
      <c r="E51" s="11">
        <v>0.503</v>
      </c>
      <c r="F51" s="3">
        <f t="shared" si="9"/>
        <v>117.26848</v>
      </c>
      <c r="G51" s="4">
        <f t="shared" si="0"/>
        <v>0.3837348279776458</v>
      </c>
      <c r="H51" s="4">
        <f t="shared" si="3"/>
        <v>0.63955804662940974</v>
      </c>
      <c r="I51" s="4">
        <f t="shared" si="4"/>
        <v>1.2791160932588195</v>
      </c>
      <c r="J51" s="4">
        <f t="shared" si="5"/>
        <v>1.918674139888229</v>
      </c>
      <c r="K51" s="4">
        <f t="shared" si="6"/>
        <v>2.558232186517639</v>
      </c>
      <c r="L51" s="4">
        <f t="shared" si="7"/>
        <v>3.837348279776458</v>
      </c>
      <c r="M51" s="4">
        <f t="shared" si="8"/>
        <v>5.1164643730352779</v>
      </c>
      <c r="N51" s="4">
        <f t="shared" si="1"/>
        <v>7.674696559552916</v>
      </c>
      <c r="O51" s="3">
        <v>1.5</v>
      </c>
      <c r="P51" s="11"/>
      <c r="Q51" s="11"/>
    </row>
    <row r="52" spans="1:17">
      <c r="A52" s="1">
        <v>45224</v>
      </c>
      <c r="B52" s="12">
        <v>236.76</v>
      </c>
      <c r="C52" s="12">
        <v>-1.8218000000000001</v>
      </c>
      <c r="D52" s="11"/>
      <c r="E52" s="11">
        <v>0.53200000000000003</v>
      </c>
      <c r="F52" s="3">
        <f t="shared" si="9"/>
        <v>124.13452000000001</v>
      </c>
      <c r="G52" s="4">
        <f t="shared" si="0"/>
        <v>0.36250996096814969</v>
      </c>
      <c r="H52" s="4">
        <f t="shared" si="3"/>
        <v>0.6041832682802496</v>
      </c>
      <c r="I52" s="4">
        <f t="shared" si="4"/>
        <v>1.2083665365604992</v>
      </c>
      <c r="J52" s="4">
        <f t="shared" si="5"/>
        <v>1.8125498048407482</v>
      </c>
      <c r="K52" s="4">
        <f t="shared" si="6"/>
        <v>2.4167330731209984</v>
      </c>
      <c r="L52" s="4">
        <f t="shared" si="7"/>
        <v>3.6250996096814965</v>
      </c>
      <c r="M52" s="4">
        <f t="shared" si="8"/>
        <v>4.8334661462419968</v>
      </c>
      <c r="N52" s="4">
        <f t="shared" si="1"/>
        <v>7.2501992193629929</v>
      </c>
      <c r="O52" s="3">
        <v>1.5</v>
      </c>
      <c r="P52" s="11"/>
      <c r="Q52" s="11"/>
    </row>
    <row r="53" spans="1:17">
      <c r="A53" s="1">
        <v>45225</v>
      </c>
      <c r="B53" s="12">
        <v>236.76</v>
      </c>
      <c r="C53" s="12">
        <v>-1.8218000000000001</v>
      </c>
      <c r="D53" s="11"/>
      <c r="E53" s="11">
        <v>0.504</v>
      </c>
      <c r="F53" s="3">
        <f t="shared" si="9"/>
        <v>117.50524</v>
      </c>
      <c r="G53" s="4">
        <f t="shared" si="0"/>
        <v>0.38296164494451479</v>
      </c>
      <c r="H53" s="4">
        <f t="shared" si="3"/>
        <v>0.63826940824085809</v>
      </c>
      <c r="I53" s="4">
        <f t="shared" si="4"/>
        <v>1.2765388164817162</v>
      </c>
      <c r="J53" s="4">
        <f t="shared" si="5"/>
        <v>1.9148082247225739</v>
      </c>
      <c r="K53" s="4">
        <f t="shared" si="6"/>
        <v>2.5530776329634324</v>
      </c>
      <c r="L53" s="4">
        <f t="shared" si="7"/>
        <v>3.8296164494451479</v>
      </c>
      <c r="M53" s="4">
        <f t="shared" si="8"/>
        <v>5.1061552659268648</v>
      </c>
      <c r="N53" s="4">
        <f t="shared" si="1"/>
        <v>7.6592328988902958</v>
      </c>
      <c r="O53" s="3">
        <v>1.5</v>
      </c>
      <c r="P53" s="11"/>
      <c r="Q53" s="11"/>
    </row>
    <row r="54" spans="1:17">
      <c r="A54" s="1">
        <v>45226</v>
      </c>
      <c r="B54" s="12">
        <v>236.76</v>
      </c>
      <c r="C54" s="12">
        <v>-1.8218000000000001</v>
      </c>
      <c r="D54" s="11"/>
      <c r="E54" s="11"/>
      <c r="F54" s="3">
        <f t="shared" si="9"/>
        <v>-1.8218000000000001</v>
      </c>
      <c r="G54" s="4">
        <f t="shared" si="0"/>
        <v>-24.700845317817542</v>
      </c>
      <c r="H54" s="4">
        <f t="shared" si="3"/>
        <v>-41.168075529695912</v>
      </c>
      <c r="I54" s="4">
        <f t="shared" si="4"/>
        <v>-82.336151059391824</v>
      </c>
      <c r="J54" s="4">
        <f t="shared" si="5"/>
        <v>-123.50422658908771</v>
      </c>
      <c r="K54" s="4">
        <f t="shared" si="6"/>
        <v>-164.67230211878365</v>
      </c>
      <c r="L54" s="4">
        <f t="shared" si="7"/>
        <v>-247.00845317817542</v>
      </c>
      <c r="M54" s="4">
        <f t="shared" si="8"/>
        <v>-329.3446042375673</v>
      </c>
      <c r="N54" s="4">
        <f t="shared" si="1"/>
        <v>-494.01690635635083</v>
      </c>
      <c r="O54" s="3">
        <v>1.5</v>
      </c>
      <c r="P54" s="11"/>
      <c r="Q54" s="11"/>
    </row>
    <row r="55" spans="1:17">
      <c r="A55" s="1">
        <v>45227</v>
      </c>
      <c r="B55" s="12">
        <v>236.76</v>
      </c>
      <c r="C55" s="12">
        <v>-1.8218000000000001</v>
      </c>
      <c r="D55" s="11"/>
      <c r="E55" s="11"/>
      <c r="F55" s="3">
        <f t="shared" si="9"/>
        <v>-1.8218000000000001</v>
      </c>
      <c r="G55" s="4">
        <f t="shared" si="0"/>
        <v>-24.700845317817542</v>
      </c>
      <c r="H55" s="4">
        <f t="shared" si="3"/>
        <v>-41.168075529695912</v>
      </c>
      <c r="I55" s="4">
        <f t="shared" si="4"/>
        <v>-82.336151059391824</v>
      </c>
      <c r="J55" s="4">
        <f t="shared" si="5"/>
        <v>-123.50422658908771</v>
      </c>
      <c r="K55" s="4">
        <f t="shared" si="6"/>
        <v>-164.67230211878365</v>
      </c>
      <c r="L55" s="4">
        <f t="shared" si="7"/>
        <v>-247.00845317817542</v>
      </c>
      <c r="M55" s="4">
        <f t="shared" si="8"/>
        <v>-329.3446042375673</v>
      </c>
      <c r="N55" s="4">
        <f t="shared" si="1"/>
        <v>-494.01690635635083</v>
      </c>
      <c r="O55" s="3">
        <v>1.5</v>
      </c>
      <c r="P55" s="11"/>
      <c r="Q55" s="11"/>
    </row>
    <row r="56" spans="1:17">
      <c r="A56" s="1">
        <v>45228</v>
      </c>
      <c r="B56" s="12">
        <v>236.76</v>
      </c>
      <c r="C56" s="12">
        <v>-1.8218000000000001</v>
      </c>
      <c r="D56" s="11"/>
      <c r="E56" s="11"/>
      <c r="F56" s="3">
        <f t="shared" si="9"/>
        <v>-1.8218000000000001</v>
      </c>
      <c r="G56" s="4">
        <f t="shared" si="0"/>
        <v>-24.700845317817542</v>
      </c>
      <c r="H56" s="4">
        <f t="shared" si="3"/>
        <v>-41.168075529695912</v>
      </c>
      <c r="I56" s="4">
        <f t="shared" si="4"/>
        <v>-82.336151059391824</v>
      </c>
      <c r="J56" s="4">
        <f t="shared" si="5"/>
        <v>-123.50422658908771</v>
      </c>
      <c r="K56" s="4">
        <f t="shared" si="6"/>
        <v>-164.67230211878365</v>
      </c>
      <c r="L56" s="4">
        <f t="shared" si="7"/>
        <v>-247.00845317817542</v>
      </c>
      <c r="M56" s="4">
        <f t="shared" si="8"/>
        <v>-329.3446042375673</v>
      </c>
      <c r="N56" s="4">
        <f t="shared" si="1"/>
        <v>-494.01690635635083</v>
      </c>
      <c r="O56" s="3">
        <v>1.5</v>
      </c>
      <c r="P56" s="11"/>
      <c r="Q56" s="11"/>
    </row>
    <row r="57" spans="1:17">
      <c r="A57" s="1">
        <v>45229</v>
      </c>
      <c r="B57" s="12">
        <v>236.76</v>
      </c>
      <c r="C57" s="12">
        <v>-1.8E-3</v>
      </c>
      <c r="D57" s="11"/>
      <c r="E57" s="11"/>
      <c r="F57" s="3">
        <f t="shared" si="9"/>
        <v>-1.8E-3</v>
      </c>
      <c r="G57" s="4">
        <f t="shared" si="0"/>
        <v>-25000</v>
      </c>
      <c r="H57" s="4">
        <f t="shared" si="3"/>
        <v>-41666.666666666672</v>
      </c>
      <c r="I57" s="4">
        <f t="shared" si="4"/>
        <v>-83333.333333333343</v>
      </c>
      <c r="J57" s="4">
        <f t="shared" si="5"/>
        <v>-124999.99999999999</v>
      </c>
      <c r="K57" s="4">
        <f t="shared" si="6"/>
        <v>-166666.66666666669</v>
      </c>
      <c r="L57" s="4">
        <f t="shared" si="7"/>
        <v>-249999.99999999997</v>
      </c>
      <c r="M57" s="4">
        <f t="shared" si="8"/>
        <v>-333333.33333333337</v>
      </c>
      <c r="N57" s="4">
        <f t="shared" si="1"/>
        <v>-499999.99999999994</v>
      </c>
      <c r="O57" s="3">
        <v>1.5</v>
      </c>
      <c r="P57" s="11"/>
      <c r="Q57" s="11"/>
    </row>
    <row r="58" spans="1:17">
      <c r="A58" s="11" t="s">
        <v>31</v>
      </c>
      <c r="B58" s="11"/>
      <c r="C58" s="11"/>
      <c r="D58" s="11"/>
      <c r="E58" s="11"/>
      <c r="F58" s="3">
        <f>AVERAGE(F10:F12,F16,F18:F19,F24:F26,F28:F31)</f>
        <v>91.079181538461526</v>
      </c>
      <c r="G58" s="4">
        <f t="shared" si="0"/>
        <v>0</v>
      </c>
      <c r="H58" s="4">
        <f>AVERAGE(H10:H12,H16,H18:H19,H24:H26,H28:H31)</f>
        <v>0.82512784346739765</v>
      </c>
      <c r="I58" s="4">
        <f>AVERAGE(I10:I12,I16,I18:I19,I24:I26,I28:I31)</f>
        <v>1.6502556869347953</v>
      </c>
      <c r="J58" s="4">
        <f>AVERAGE(J10:J12,J16,J18:J19,J24:J26,J28:J31)</f>
        <v>2.4753835304021923</v>
      </c>
      <c r="K58" s="4">
        <f>AVERAGE(K10:K12,K16,K18:K19,K24:K26,K28:K31)</f>
        <v>3.3005113738695906</v>
      </c>
      <c r="L58" s="4">
        <f>AVERAGE(L10:L12,L16,L18:L19,L24:L26,L28:L31)</f>
        <v>4.9507670608043846</v>
      </c>
      <c r="M58" s="11"/>
      <c r="N58" s="11"/>
      <c r="O58" s="11"/>
      <c r="P58" s="11"/>
      <c r="Q58" s="11"/>
    </row>
    <row r="59" spans="1:17">
      <c r="A59" s="11" t="s">
        <v>32</v>
      </c>
      <c r="B59" s="11"/>
      <c r="C59" s="11"/>
      <c r="D59" s="11"/>
      <c r="E59" s="11"/>
      <c r="F59" s="4">
        <f>STDEV(F10:F12,F16,F18:F19,F24:F26,F28:F36)</f>
        <v>4.9941275575973174</v>
      </c>
      <c r="G59" s="4">
        <f t="shared" si="0"/>
        <v>0</v>
      </c>
      <c r="H59" s="4">
        <f>STDEV(H10:H12,H16,H18:H19,H24:H26,H28:H36)</f>
        <v>4.35270808031979E-2</v>
      </c>
      <c r="I59" s="4">
        <f>STDEV(I10:I12,I16,I18:I19,I24:I26,I28:I31)</f>
        <v>7.8450887521979179E-2</v>
      </c>
      <c r="J59" s="4">
        <f>STDEV(J10:J12,J16,J18:J19,J24:J26,J28:J31)</f>
        <v>0.11767633128296891</v>
      </c>
      <c r="K59" s="4">
        <f>STDEV(K10:K12,K16,K18:K19,K24:K26,K28:K31)</f>
        <v>0.15690177504395836</v>
      </c>
      <c r="L59" s="4">
        <f>STDEV(L10:L12,L16,L18:L19,L24:L26,L28:L31)</f>
        <v>0.23535266256593781</v>
      </c>
      <c r="M59" s="11"/>
      <c r="N59" s="11"/>
      <c r="O59" s="11"/>
      <c r="P59" s="11"/>
      <c r="Q59" s="11"/>
    </row>
  </sheetData>
  <mergeCells count="3">
    <mergeCell ref="A1:Q1"/>
    <mergeCell ref="D2:L2"/>
    <mergeCell ref="B8:C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</vt:lpstr>
      <vt:lpstr>Carbon regression line</vt:lpstr>
      <vt:lpstr>Carbon calculation</vt:lpstr>
      <vt:lpstr>Liam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Liam</dc:creator>
  <cp:lastModifiedBy>Microsoft Office User</cp:lastModifiedBy>
  <dcterms:created xsi:type="dcterms:W3CDTF">2023-09-11T11:40:42Z</dcterms:created>
  <dcterms:modified xsi:type="dcterms:W3CDTF">2024-02-26T11:51:09Z</dcterms:modified>
</cp:coreProperties>
</file>