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56" documentId="14_{C793FAFD-FBF5-5E43-8744-8FDE773B4600}" xr6:coauthVersionLast="47" xr6:coauthVersionMax="47" xr10:uidLastSave="{A3686DDD-9E12-C046-95A6-C5F65FC12757}"/>
  <bookViews>
    <workbookView xWindow="0" yWindow="0" windowWidth="40960" windowHeight="23040" xr2:uid="{D2C8731B-3CDA-F546-8437-4794B27A2701}"/>
  </bookViews>
  <sheets>
    <sheet name="Overview" sheetId="1" r:id="rId1"/>
    <sheet name="Features" sheetId="2" r:id="rId2"/>
  </sheets>
  <definedNames>
    <definedName name="_xlnm._FilterDatabase" localSheetId="1" hidden="1">Features!$A$1:$BC$1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2" l="1"/>
  <c r="BC3" i="2"/>
  <c r="BC4" i="2"/>
  <c r="BC5" i="2"/>
  <c r="BC6" i="2"/>
  <c r="BC7" i="2"/>
  <c r="BC8" i="2"/>
  <c r="BC9" i="2"/>
  <c r="G14" i="1" s="1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G27" i="1" s="1"/>
  <c r="BC26" i="2"/>
  <c r="BC27" i="2"/>
  <c r="BC28" i="2"/>
  <c r="BC29" i="2"/>
  <c r="G13" i="1"/>
  <c r="H13" i="1" s="1"/>
  <c r="G22" i="1"/>
  <c r="H22" i="1" s="1"/>
  <c r="G21" i="1"/>
  <c r="H21" i="1" s="1"/>
  <c r="G28" i="1"/>
  <c r="H28" i="1" s="1"/>
  <c r="G5" i="1"/>
  <c r="H5" i="1" s="1"/>
  <c r="G4" i="1"/>
  <c r="H4" i="1" s="1"/>
  <c r="G24" i="1"/>
  <c r="H24" i="1" s="1"/>
  <c r="G3" i="1"/>
  <c r="H3" i="1" s="1"/>
  <c r="G29" i="1"/>
  <c r="H29" i="1" s="1"/>
  <c r="G18" i="1"/>
  <c r="H18" i="1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30" i="2"/>
  <c r="G8" i="1"/>
  <c r="H8" i="1" s="1"/>
  <c r="G2" i="1"/>
  <c r="H2" i="1" s="1"/>
  <c r="G6" i="1"/>
  <c r="H6" i="1" s="1"/>
  <c r="G15" i="1"/>
  <c r="H15" i="1" s="1"/>
  <c r="G7" i="1"/>
  <c r="H7" i="1" s="1"/>
  <c r="G11" i="1"/>
  <c r="H11" i="1" s="1"/>
  <c r="G10" i="1"/>
  <c r="H10" i="1" s="1"/>
  <c r="G9" i="1"/>
  <c r="H9" i="1" s="1"/>
  <c r="G20" i="1"/>
  <c r="H20" i="1" s="1"/>
  <c r="G19" i="1"/>
  <c r="H19" i="1" s="1"/>
  <c r="G23" i="1"/>
  <c r="H23" i="1" s="1"/>
  <c r="G25" i="1"/>
  <c r="H25" i="1" s="1"/>
  <c r="G12" i="1"/>
  <c r="H12" i="1" s="1"/>
  <c r="G16" i="1"/>
  <c r="H16" i="1" s="1"/>
  <c r="G17" i="1"/>
  <c r="H17" i="1" s="1"/>
  <c r="G26" i="1"/>
  <c r="H26" i="1" s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2" i="1"/>
  <c r="F14" i="1"/>
  <c r="F13" i="1"/>
  <c r="F15" i="1"/>
  <c r="F11" i="1"/>
  <c r="F10" i="1"/>
  <c r="F9" i="1"/>
  <c r="F8" i="1"/>
  <c r="F7" i="1"/>
  <c r="F6" i="1"/>
  <c r="F4" i="1"/>
  <c r="F5" i="1"/>
  <c r="F3" i="1"/>
  <c r="F2" i="1"/>
  <c r="H27" i="1" l="1"/>
  <c r="H14" i="1"/>
</calcChain>
</file>

<file path=xl/sharedStrings.xml><?xml version="1.0" encoding="utf-8"?>
<sst xmlns="http://schemas.openxmlformats.org/spreadsheetml/2006/main" count="176" uniqueCount="125">
  <si>
    <t>Url</t>
  </si>
  <si>
    <t>Author</t>
  </si>
  <si>
    <t>Programming language</t>
  </si>
  <si>
    <t>Main size</t>
  </si>
  <si>
    <t>Extra size</t>
  </si>
  <si>
    <t>Total size</t>
  </si>
  <si>
    <t>Gravity</t>
  </si>
  <si>
    <t>Horizontal movement</t>
  </si>
  <si>
    <t>Line clearing</t>
  </si>
  <si>
    <t>Game over detection</t>
  </si>
  <si>
    <t>Rotation</t>
  </si>
  <si>
    <t>All tetrominoes</t>
  </si>
  <si>
    <t>No bugs</t>
  </si>
  <si>
    <t>Line clear points</t>
  </si>
  <si>
    <t>Pause</t>
  </si>
  <si>
    <t>Soft drop</t>
  </si>
  <si>
    <t>Colored pieces</t>
  </si>
  <si>
    <t>Faster levels</t>
  </si>
  <si>
    <t>Animations</t>
  </si>
  <si>
    <t>No ceiling</t>
  </si>
  <si>
    <t>Drop points</t>
  </si>
  <si>
    <t>Placement transition</t>
  </si>
  <si>
    <t>Retry</t>
  </si>
  <si>
    <t>Hard drop</t>
  </si>
  <si>
    <t>Piece preview</t>
  </si>
  <si>
    <t>Restart</t>
  </si>
  <si>
    <t>Placement points</t>
  </si>
  <si>
    <t>Random background color</t>
  </si>
  <si>
    <t>Height score multiplier</t>
  </si>
  <si>
    <t>Quit</t>
  </si>
  <si>
    <t>Sleep mode</t>
  </si>
  <si>
    <t>Game over screen</t>
  </si>
  <si>
    <t>High scores</t>
  </si>
  <si>
    <t>Alternative rotation</t>
  </si>
  <si>
    <t>Level selection</t>
  </si>
  <si>
    <t>Level score multiplier</t>
  </si>
  <si>
    <t>Persistent high scores</t>
  </si>
  <si>
    <t>Drought prevention</t>
  </si>
  <si>
    <t>Easter eggs</t>
  </si>
  <si>
    <t>Hold piece</t>
  </si>
  <si>
    <t>Obstacle height selection</t>
  </si>
  <si>
    <t>Visible center of rotation</t>
  </si>
  <si>
    <t>Survival time points</t>
  </si>
  <si>
    <t>Music</t>
  </si>
  <si>
    <t>Title screen</t>
  </si>
  <si>
    <t>Rotation direction selection</t>
  </si>
  <si>
    <t>Toggleable piece preview</t>
  </si>
  <si>
    <t>Skip level</t>
  </si>
  <si>
    <t>Piece preview selection</t>
  </si>
  <si>
    <t>Controls guide</t>
  </si>
  <si>
    <t>Smooth gravity</t>
  </si>
  <si>
    <t>Wall kicks</t>
  </si>
  <si>
    <t>Toggleable music</t>
  </si>
  <si>
    <t>SFX</t>
  </si>
  <si>
    <t>Lock delay</t>
  </si>
  <si>
    <t>Ghost piece</t>
  </si>
  <si>
    <t>Piece statistics</t>
  </si>
  <si>
    <t>Shadows</t>
  </si>
  <si>
    <t>High scores with names</t>
  </si>
  <si>
    <t>Feature count</t>
  </si>
  <si>
    <t>Bytes per feature</t>
  </si>
  <si>
    <t>https://nineteendo.github.io/tetris4karchive/4is-256</t>
  </si>
  <si>
    <t>Jan Kadlec</t>
  </si>
  <si>
    <t>Assembly</t>
  </si>
  <si>
    <t>https://nineteendo.github.io/tetris4karchive/tetros-v105</t>
  </si>
  <si>
    <t>Tomasz Grysztar</t>
  </si>
  <si>
    <t>https://nineteendo.github.io/tetris4karchive/binary-tetris</t>
  </si>
  <si>
    <t>Bumpy</t>
  </si>
  <si>
    <t>JavaScript</t>
  </si>
  <si>
    <t>https://nineteendo.github.io/tetris4karchive/tetris-256b</t>
  </si>
  <si>
    <t>Megasys</t>
  </si>
  <si>
    <t>https://nineteendo.github.io/tetris4karchive/mini-tetris</t>
  </si>
  <si>
    <t>Rebecca König</t>
  </si>
  <si>
    <t>https://nineteendo.github.io/tetris4karchive/tiny-tetris</t>
  </si>
  <si>
    <t>Dwing</t>
  </si>
  <si>
    <t>https://nineteendo.github.io/tetris4karchive/binary-tetris-2</t>
  </si>
  <si>
    <t>Martin Kleppe</t>
  </si>
  <si>
    <t>https://nineteendo.github.io/tetris4karchive/tinytris</t>
  </si>
  <si>
    <t>Pellsson</t>
  </si>
  <si>
    <t>https://nineteendo.github.io/tetris4karchive/tetros</t>
  </si>
  <si>
    <t>Daniel Etzold</t>
  </si>
  <si>
    <t>https://nineteendo.github.io/tetris4karchive/tetris-84</t>
  </si>
  <si>
    <t>Nice Zombies</t>
  </si>
  <si>
    <t>TI-BASIC</t>
  </si>
  <si>
    <t>https://nineteendo.github.io/tetris4karchive/tetris</t>
  </si>
  <si>
    <t>UNKNOWN</t>
  </si>
  <si>
    <t>https://nineteendo.github.io/tetris4karchive/tetranglix</t>
  </si>
  <si>
    <t>XlogicX</t>
  </si>
  <si>
    <t>https://nineteendo.github.io/tetris4karchive/tetranglix-2</t>
  </si>
  <si>
    <t>shikhin</t>
  </si>
  <si>
    <t>https://nineteendo.github.io/tetris4karchive/256b-tetris-theme</t>
  </si>
  <si>
    <t>Mathieu Henri</t>
  </si>
  <si>
    <t>https://nineteendo.github.io/tetris4karchive/binary-tetris-3</t>
  </si>
  <si>
    <t>notjagan</t>
  </si>
  <si>
    <t>Python</t>
  </si>
  <si>
    <t>https://nineteendo.github.io/tetris4karchive/1.5kb-tetris</t>
  </si>
  <si>
    <t>Joris Zwart</t>
  </si>
  <si>
    <t>https://nineteendo.github.io/tetris4karchive/1.32kb-tetris</t>
  </si>
  <si>
    <t>Vzub Pnukem</t>
  </si>
  <si>
    <t>https://nineteendo.github.io/tetris4karchive/small-tetris</t>
  </si>
  <si>
    <t>Tore Bastiansen</t>
  </si>
  <si>
    <t>https://nineteendo.github.io/tetris4karchive/asmtris</t>
  </si>
  <si>
    <t>Sebastian Mihai</t>
  </si>
  <si>
    <t>https://nineteendo.github.io/tetris4karchive/tetris-light</t>
  </si>
  <si>
    <t>Arek Michowski</t>
  </si>
  <si>
    <t>https://nineteendo.github.io/tetris4karchive/tis</t>
  </si>
  <si>
    <t>Thomas ten Cate</t>
  </si>
  <si>
    <t>https://nineteendo.github.io/tetris4karchive/another-tetris-4k</t>
  </si>
  <si>
    <t>flub</t>
  </si>
  <si>
    <t>Java</t>
  </si>
  <si>
    <t>https://nineteendo.github.io/tetris4karchive/tetris-3</t>
  </si>
  <si>
    <t>nitacku</t>
  </si>
  <si>
    <t>https://nineteendo.github.io/tetris4karchive/tetris-2</t>
  </si>
  <si>
    <t>manatwork</t>
  </si>
  <si>
    <t>Pascal</t>
  </si>
  <si>
    <t>https://nineteendo.github.io/tetris4karchive/tetris-5</t>
  </si>
  <si>
    <t>Andrew March</t>
  </si>
  <si>
    <t>https://nineteendo.github.io/tetris4karchive/tetris-4</t>
  </si>
  <si>
    <t>mniip</t>
  </si>
  <si>
    <t>Lua</t>
  </si>
  <si>
    <t>https://nineteendo.github.io/tetris4karchive/4k-tris</t>
  </si>
  <si>
    <t>Petr Blahos</t>
  </si>
  <si>
    <t>https://nineteendo.github.io/tetris4karchive/tetris-4k</t>
  </si>
  <si>
    <t>wiesi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</si>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</sst>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0.0,\ &quot;KB&quot;;0.0,,\ &quot;MB&quot;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textRotation="180"/>
    </xf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1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180" wrapText="0" indent="0" justifyLastLine="0" shrinkToFit="0" readingOrder="0"/>
    </dxf>
    <dxf>
      <numFmt numFmtId="0" formatCode="General"/>
    </dxf>
    <dxf>
      <numFmt numFmtId="164" formatCode="[&lt;1000]0\ &quot;B&quot;;[&lt;1000000]0.0,\ &quot;KB&quot;;0.0,,\ &quot;MB&quot;"/>
    </dxf>
    <dxf>
      <numFmt numFmtId="164" formatCode="[&lt;1000]0\ &quot;B&quot;;[&lt;1000000]0.0,\ &quot;KB&quot;;0.0,,\ &quot;MB&quot;"/>
    </dxf>
    <dxf>
      <numFmt numFmtId="164" formatCode="[&lt;1000]0\ &quot;B&quot;;[&lt;1000000]0.0,\ &quot;KB&quot;;0.0,,\ &quot;MB&quot;"/>
    </dxf>
    <dxf>
      <numFmt numFmtId="164" formatCode="[&lt;1000]0\ &quot;B&quot;;[&lt;1000000]0.0,\ &quot;KB&quot;;0.0,,\ &quot;MB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AA468-6EB8-5644-9640-B46A2AD2502E}" name="Overview" displayName="Overview" ref="A1:H29" totalsRowShown="0" headerRowCellStyle="Normal" dataCellStyle="Normal">
  <autoFilter ref="A1:H29" xr:uid="{79EAA468-6EB8-5644-9640-B46A2AD2502E}"/>
  <sortState xmlns:xlrd2="http://schemas.microsoft.com/office/spreadsheetml/2017/richdata2" ref="A2:H29">
    <sortCondition ref="F1:F29"/>
  </sortState>
  <tableColumns count="8">
    <tableColumn id="1" xr3:uid="{84789775-DE85-D947-845C-1C9D083E1A58}" name="Url" dataCellStyle="Hyperlink"/>
    <tableColumn id="2" xr3:uid="{32550A16-D826-E54E-BF97-71D3022BA370}" name="Author" dataCellStyle="Normal"/>
    <tableColumn id="3" xr3:uid="{2ACC8159-96C4-4647-B692-5BBD3DDEE4DF}" name="Programming language" dataCellStyle="Normal"/>
    <tableColumn id="4" xr3:uid="{68D30827-3F0C-8B44-BAA0-ECC2AEC03BA1}" name="Main size" dataDxfId="117" dataCellStyle="Normal"/>
    <tableColumn id="5" xr3:uid="{1B0AF07C-29E3-1948-9A5B-D8042FFA187C}" name="Extra size" dataDxfId="116" dataCellStyle="Normal"/>
    <tableColumn id="6" xr3:uid="{DA1DF1E5-E7CF-1A41-BAEA-E8FCFC42214F}" name="Total size" dataDxfId="115" dataCellStyle="Normal">
      <calculatedColumnFormula>Overview[[#This Row],[Main size]]+Overview[[#This Row],[Extra size]]</calculatedColumnFormula>
    </tableColumn>
    <tableColumn id="60" xr3:uid="{E53957EA-C893-AE47-BDF7-B7968A238BFF}" name="Feature count" dataDxfId="113" dataCellStyle="Normal">
      <calculatedColumnFormula>VLOOKUP(Overview[[#This Row],[Url]], Features[], 55, FALSE)</calculatedColumnFormula>
    </tableColumn>
    <tableColumn id="61" xr3:uid="{EA6C999C-4085-C548-91A6-EB1D10584871}" name="Bytes per feature" dataDxfId="114" dataCellStyle="Normal">
      <calculatedColumnFormula>Overview[[#This Row],[Main size]]/Overview[[#This Row],[Feature 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71A6A-B10F-1E41-9D52-0FFC0EDAFD1B}" name="Features" displayName="Features" ref="A1:BC30" totalsRowCount="1" headerRowDxfId="112" headerRowCellStyle="Normal" dataCellStyle="Normal">
  <autoFilter ref="A1:BC29" xr:uid="{7F871A6A-B10F-1E41-9D52-0FFC0EDAFD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</autoFilter>
  <sortState xmlns:xlrd2="http://schemas.microsoft.com/office/spreadsheetml/2017/richdata2" ref="A2:BC29">
    <sortCondition ref="BC1:BC29"/>
  </sortState>
  <tableColumns count="55">
    <tableColumn id="1" xr3:uid="{F70794FC-72A5-8C42-BCD0-4D5674CE7CDE}" name="Url" totalsRowLabel="Total" dataCellStyle="Hyperlink"/>
    <tableColumn id="2" xr3:uid="{917160AE-27FA-C245-AE68-ED3E0D3E64B4}" name="Quit" totalsRowFunction="custom" dataDxfId="107" totalsRowDxfId="54" dataCellStyle="Normal">
      <totalsRowFormula>COUNTIF(Features[Quit], "&gt;0")</totalsRowFormula>
    </tableColumn>
    <tableColumn id="3" xr3:uid="{AC4B77B4-2182-C247-BF49-DF6C43CFE4DA}" name="Sleep mode" totalsRowFunction="custom" dataDxfId="106" totalsRowDxfId="53" dataCellStyle="Normal">
      <totalsRowFormula>COUNTIF(Features[Sleep mode], "&gt;0")</totalsRowFormula>
    </tableColumn>
    <tableColumn id="4" xr3:uid="{0C1151E1-4DDD-834C-915A-3408AFCEA404}" name="Restart" totalsRowFunction="custom" dataDxfId="105" totalsRowDxfId="52" dataCellStyle="Normal">
      <totalsRowFormula>COUNTIF(Features[Restart], "&gt;0")</totalsRowFormula>
    </tableColumn>
    <tableColumn id="5" xr3:uid="{B2523235-CB04-C046-9961-276F3D35F985}" name="Music" totalsRowFunction="custom" dataDxfId="104" totalsRowDxfId="51" dataCellStyle="Normal">
      <totalsRowFormula>COUNTIF(Features[Music], "&gt;0")</totalsRowFormula>
    </tableColumn>
    <tableColumn id="6" xr3:uid="{0E53DBF9-7D44-D944-9F38-E5DA3592255D}" name="Gravity" totalsRowFunction="custom" dataDxfId="103" totalsRowDxfId="50" dataCellStyle="Normal">
      <totalsRowFormula>COUNTIF(Features[Gravity], "&gt;0")</totalsRowFormula>
    </tableColumn>
    <tableColumn id="7" xr3:uid="{753C877A-31CE-5644-836B-ABE496A396FD}" name="Horizontal movement" totalsRowFunction="custom" dataDxfId="102" totalsRowDxfId="49" dataCellStyle="Normal">
      <totalsRowFormula>COUNTIF(Features[Horizontal movement], "&gt;0")</totalsRowFormula>
    </tableColumn>
    <tableColumn id="8" xr3:uid="{D34823E0-EA9E-2541-99EA-611B09636589}" name="Line clearing" totalsRowFunction="custom" dataDxfId="101" totalsRowDxfId="48" dataCellStyle="Normal">
      <totalsRowFormula>COUNTIF(Features[Line clearing], "&gt;0")</totalsRowFormula>
    </tableColumn>
    <tableColumn id="9" xr3:uid="{980397D8-C412-194A-905F-C2E309BC56E1}" name="No bugs" totalsRowFunction="custom" dataDxfId="100" totalsRowDxfId="47" dataCellStyle="Normal">
      <totalsRowFormula>COUNTIF(Features[No bugs], "&gt;0")</totalsRowFormula>
    </tableColumn>
    <tableColumn id="10" xr3:uid="{DD298EA1-001C-604A-A069-12D1ACA05336}" name="Soft drop" totalsRowFunction="custom" dataDxfId="99" totalsRowDxfId="46" dataCellStyle="Normal">
      <totalsRowFormula>COUNTIF(Features[Soft drop], "&gt;0")</totalsRowFormula>
    </tableColumn>
    <tableColumn id="11" xr3:uid="{34EFFAF4-7174-AA43-AEF6-C1C40CE576EA}" name="Rotation" totalsRowFunction="custom" dataDxfId="98" totalsRowDxfId="45" dataCellStyle="Normal">
      <totalsRowFormula>COUNTIF(Features[Rotation], "&gt;0")</totalsRowFormula>
    </tableColumn>
    <tableColumn id="12" xr3:uid="{052242E3-B8DA-7B41-A480-E4F0913C2FE9}" name="Game over detection" totalsRowFunction="custom" dataDxfId="97" totalsRowDxfId="44" dataCellStyle="Normal">
      <totalsRowFormula>COUNTIF(Features[Game over detection], "&gt;0")</totalsRowFormula>
    </tableColumn>
    <tableColumn id="13" xr3:uid="{8ABE9943-DFFF-2746-ACE7-7804224357AC}" name="All tetrominoes" totalsRowFunction="custom" dataDxfId="96" totalsRowDxfId="43" dataCellStyle="Normal">
      <totalsRowFormula>COUNTIF(Features[All tetrominoes], "&gt;0")</totalsRowFormula>
    </tableColumn>
    <tableColumn id="14" xr3:uid="{375818CE-BA59-AD43-BF46-5EB47E573C15}" name="Pause" totalsRowFunction="custom" dataDxfId="95" totalsRowDxfId="42" dataCellStyle="Normal">
      <totalsRowFormula>COUNTIF(Features[Pause], "&gt;0")</totalsRowFormula>
    </tableColumn>
    <tableColumn id="15" xr3:uid="{9E6540CC-A854-C94D-BF5D-467A6595EA84}" name="Retry" totalsRowFunction="custom" dataDxfId="94" totalsRowDxfId="41" dataCellStyle="Normal">
      <totalsRowFormula>COUNTIF(Features[Retry], "&gt;0")</totalsRowFormula>
    </tableColumn>
    <tableColumn id="16" xr3:uid="{721AF9F0-924B-D842-AF3F-CDCE105901A4}" name="Line clear points" totalsRowFunction="custom" dataDxfId="93" totalsRowDxfId="40" dataCellStyle="Normal">
      <totalsRowFormula>COUNTIF(Features[Line clear points], "&gt;0")</totalsRowFormula>
    </tableColumn>
    <tableColumn id="17" xr3:uid="{9C620DD6-D4B9-C14D-B084-36EC231242B1}" name="Survival time points" totalsRowFunction="custom" dataDxfId="92" totalsRowDxfId="39" dataCellStyle="Normal">
      <totalsRowFormula>COUNTIF(Features[Survival time points], "&gt;0")</totalsRowFormula>
    </tableColumn>
    <tableColumn id="18" xr3:uid="{6FE8B878-4961-9E42-BB7C-039A1756D9A0}" name="Colored pieces" totalsRowFunction="custom" dataDxfId="91" totalsRowDxfId="38" dataCellStyle="Normal">
      <totalsRowFormula>COUNTIF(Features[Colored pieces], "&gt;0")</totalsRowFormula>
    </tableColumn>
    <tableColumn id="19" xr3:uid="{E010A103-DD4C-694B-93D2-BAD2049B79B4}" name="Hard drop" totalsRowFunction="custom" dataDxfId="90" totalsRowDxfId="37" dataCellStyle="Normal">
      <totalsRowFormula>COUNTIF(Features[Hard drop], "&gt;0")</totalsRowFormula>
    </tableColumn>
    <tableColumn id="20" xr3:uid="{1DDCC536-0286-A744-B0D7-7F43464FE762}" name="Game over screen" totalsRowFunction="custom" dataDxfId="89" totalsRowDxfId="36" dataCellStyle="Normal">
      <totalsRowFormula>COUNTIF(Features[Game over screen], "&gt;0")</totalsRowFormula>
    </tableColumn>
    <tableColumn id="21" xr3:uid="{7401CD05-FEA4-2C46-AC78-8622140A4367}" name="Title screen" totalsRowFunction="custom" dataDxfId="88" totalsRowDxfId="35" dataCellStyle="Normal">
      <totalsRowFormula>COUNTIF(Features[Title screen], "&gt;0")</totalsRowFormula>
    </tableColumn>
    <tableColumn id="22" xr3:uid="{AE2B66D0-29A5-5244-A14C-3E61EF97224B}" name="Faster levels" totalsRowFunction="custom" dataDxfId="87" totalsRowDxfId="34" dataCellStyle="Normal">
      <totalsRowFormula>COUNTIF(Features[Faster levels], "&gt;0")</totalsRowFormula>
    </tableColumn>
    <tableColumn id="23" xr3:uid="{5DBB163D-CA3C-FE49-8BEE-BA883EE3244C}" name="Animations" totalsRowFunction="custom" dataDxfId="86" totalsRowDxfId="33" dataCellStyle="Normal">
      <totalsRowFormula>COUNTIF(Features[Animations], "&gt;0")</totalsRowFormula>
    </tableColumn>
    <tableColumn id="24" xr3:uid="{BA3A28B6-31E9-FF4B-A2CF-AEF8203EB3A4}" name="No ceiling" totalsRowFunction="custom" dataDxfId="85" totalsRowDxfId="32" dataCellStyle="Normal">
      <totalsRowFormula>COUNTIF(Features[No ceiling], "&gt;0")</totalsRowFormula>
    </tableColumn>
    <tableColumn id="25" xr3:uid="{E17D0CF6-5DD6-954C-A2D7-17C4E00183D6}" name="Drop points" totalsRowFunction="custom" dataDxfId="84" totalsRowDxfId="31" dataCellStyle="Normal">
      <totalsRowFormula>COUNTIF(Features[Drop points], "&gt;0")</totalsRowFormula>
    </tableColumn>
    <tableColumn id="26" xr3:uid="{7AF25299-AD34-B04F-AD67-FF7C0EFF626B}" name="Placement transition" totalsRowFunction="custom" dataDxfId="83" totalsRowDxfId="30" dataCellStyle="Normal">
      <totalsRowFormula>COUNTIF(Features[Placement transition], "&gt;0")</totalsRowFormula>
    </tableColumn>
    <tableColumn id="27" xr3:uid="{C368C28F-D7B5-0046-B199-F0D36DDB6016}" name="Piece preview" totalsRowFunction="custom" dataDxfId="82" totalsRowDxfId="29" dataCellStyle="Normal">
      <totalsRowFormula>COUNTIF(Features[Piece preview], "&gt;0")</totalsRowFormula>
    </tableColumn>
    <tableColumn id="28" xr3:uid="{1C20FCF3-3207-4841-833D-2CBDD707FAFC}" name="Smooth gravity" totalsRowFunction="custom" dataDxfId="81" totalsRowDxfId="28" dataCellStyle="Normal">
      <totalsRowFormula>COUNTIF(Features[Smooth gravity], "&gt;0")</totalsRowFormula>
    </tableColumn>
    <tableColumn id="29" xr3:uid="{0771323D-0108-7F41-A86C-83298C1E9A45}" name="Controls guide" totalsRowFunction="custom" dataDxfId="80" totalsRowDxfId="27" dataCellStyle="Normal">
      <totalsRowFormula>COUNTIF(Features[Controls guide], "&gt;0")</totalsRowFormula>
    </tableColumn>
    <tableColumn id="30" xr3:uid="{6FD760D7-E85D-AB42-ACC5-DD18445D0024}" name="Alternative rotation" totalsRowFunction="custom" dataDxfId="79" totalsRowDxfId="26" dataCellStyle="Normal">
      <totalsRowFormula>COUNTIF(Features[Alternative rotation], "&gt;0")</totalsRowFormula>
    </tableColumn>
    <tableColumn id="31" xr3:uid="{D574A9AF-E1F5-4846-8FA8-394B6BB30BD3}" name="Placement points" totalsRowFunction="custom" dataDxfId="78" totalsRowDxfId="25" dataCellStyle="Normal">
      <totalsRowFormula>COUNTIF(Features[Placement points], "&gt;0")</totalsRowFormula>
    </tableColumn>
    <tableColumn id="32" xr3:uid="{F18403D7-C0B4-5341-96D5-D80EF00B1419}" name="Random background color" totalsRowFunction="custom" dataDxfId="77" totalsRowDxfId="24" dataCellStyle="Normal">
      <totalsRowFormula>COUNTIF(Features[Random background color], "&gt;0")</totalsRowFormula>
    </tableColumn>
    <tableColumn id="33" xr3:uid="{495CED07-52BC-DA40-BA19-C361372D0361}" name="Height score multiplier" totalsRowFunction="custom" dataDxfId="76" totalsRowDxfId="23" dataCellStyle="Normal">
      <totalsRowFormula>COUNTIF(Features[Height score multiplier], "&gt;0")</totalsRowFormula>
    </tableColumn>
    <tableColumn id="34" xr3:uid="{A142DCEF-6BB9-8947-9CA7-8B61D1C13708}" name="High scores" totalsRowFunction="custom" dataDxfId="75" totalsRowDxfId="22" dataCellStyle="Normal">
      <totalsRowFormula>COUNTIF(Features[High scores], "&gt;0")</totalsRowFormula>
    </tableColumn>
    <tableColumn id="35" xr3:uid="{2EDAECD0-FAC6-6645-A79A-6B2838636AC4}" name="Level selection" totalsRowFunction="custom" dataDxfId="74" totalsRowDxfId="21" dataCellStyle="Normal">
      <totalsRowFormula>COUNTIF(Features[Level selection], "&gt;0")</totalsRowFormula>
    </tableColumn>
    <tableColumn id="36" xr3:uid="{A3F3018C-8019-EE43-A14D-81D280AFA9FE}" name="Rotation direction selection" totalsRowFunction="custom" dataDxfId="73" totalsRowDxfId="20" dataCellStyle="Normal">
      <totalsRowFormula>COUNTIF(Features[Rotation direction selection], "&gt;0")</totalsRowFormula>
    </tableColumn>
    <tableColumn id="37" xr3:uid="{2C01B9A2-DA5B-1B4C-91E6-9EF64885935C}" name="Persistent high scores" totalsRowFunction="custom" dataDxfId="72" totalsRowDxfId="19" dataCellStyle="Normal">
      <totalsRowFormula>COUNTIF(Features[Persistent high scores], "&gt;0")</totalsRowFormula>
    </tableColumn>
    <tableColumn id="38" xr3:uid="{4A276C80-B282-2046-AEA1-D0C75A67F682}" name="Level score multiplier" totalsRowFunction="custom" dataDxfId="71" totalsRowDxfId="18" dataCellStyle="Normal">
      <totalsRowFormula>COUNTIF(Features[Level score multiplier], "&gt;0")</totalsRowFormula>
    </tableColumn>
    <tableColumn id="39" xr3:uid="{FF3027C5-38EA-9D4B-AF80-08FCEF5CDFF8}" name="Toggleable piece preview" totalsRowFunction="custom" dataDxfId="70" totalsRowDxfId="17" dataCellStyle="Normal">
      <totalsRowFormula>COUNTIF(Features[Toggleable piece preview], "&gt;0")</totalsRowFormula>
    </tableColumn>
    <tableColumn id="40" xr3:uid="{026C1524-4ADC-104B-AB29-5F5E31DB7CD9}" name="Skip level" totalsRowFunction="custom" dataDxfId="69" totalsRowDxfId="16" dataCellStyle="Normal">
      <totalsRowFormula>COUNTIF(Features[Skip level], "&gt;0")</totalsRowFormula>
    </tableColumn>
    <tableColumn id="41" xr3:uid="{5ECF244D-9051-1A44-B6E6-282F5BCF6B6C}" name="Piece preview selection" totalsRowFunction="custom" dataDxfId="68" totalsRowDxfId="15" dataCellStyle="Normal">
      <totalsRowFormula>COUNTIF(Features[Piece preview selection], "&gt;0")</totalsRowFormula>
    </tableColumn>
    <tableColumn id="42" xr3:uid="{BB11ED80-2777-CE44-A47F-0560DD1624F3}" name="High scores with names" totalsRowFunction="custom" dataDxfId="67" totalsRowDxfId="14" dataCellStyle="Normal">
      <totalsRowFormula>COUNTIF(Features[High scores with names], "&gt;0")</totalsRowFormula>
    </tableColumn>
    <tableColumn id="43" xr3:uid="{7F00B3B9-E62E-F243-8A15-B781419BA359}" name="SFX" totalsRowFunction="custom" dataDxfId="66" totalsRowDxfId="13" dataCellStyle="Normal">
      <totalsRowFormula>COUNTIF(Features[SFX], "&gt;0")</totalsRowFormula>
    </tableColumn>
    <tableColumn id="44" xr3:uid="{199C38DB-A514-9340-B0D6-CC52CDEE9AA1}" name="Shadows" totalsRowFunction="custom" dataDxfId="65" totalsRowDxfId="12" dataCellStyle="Normal">
      <totalsRowFormula>COUNTIF(Features[Shadows], "&gt;0")</totalsRowFormula>
    </tableColumn>
    <tableColumn id="45" xr3:uid="{8E03E5B0-32AB-BD42-8CF4-4473F39FDF5B}" name="Wall kicks" totalsRowFunction="custom" dataDxfId="64" totalsRowDxfId="11" dataCellStyle="Normal">
      <totalsRowFormula>COUNTIF(Features[Wall kicks], "&gt;0")</totalsRowFormula>
    </tableColumn>
    <tableColumn id="46" xr3:uid="{D08990EB-CC9C-1048-9DB5-FF4FEB6524E0}" name="Toggleable music" totalsRowFunction="custom" dataDxfId="63" totalsRowDxfId="10" dataCellStyle="Normal">
      <totalsRowFormula>COUNTIF(Features[Toggleable music], "&gt;0")</totalsRowFormula>
    </tableColumn>
    <tableColumn id="47" xr3:uid="{A012D82E-C082-3D4E-84C2-03778B7C1CC4}" name="Piece statistics" totalsRowFunction="custom" dataDxfId="62" totalsRowDxfId="9" dataCellStyle="Normal">
      <totalsRowFormula>COUNTIF(Features[Piece statistics], "&gt;0")</totalsRowFormula>
    </tableColumn>
    <tableColumn id="48" xr3:uid="{C15AD540-7DE8-DF45-A8E8-55E8643D06B7}" name="Drought prevention" totalsRowFunction="custom" dataDxfId="61" totalsRowDxfId="8" dataCellStyle="Normal">
      <totalsRowFormula>COUNTIF(Features[Drought prevention], "&gt;0")</totalsRowFormula>
    </tableColumn>
    <tableColumn id="49" xr3:uid="{1FB6C722-4F1C-9F4F-B726-D161CDF248C5}" name="Easter eggs" totalsRowFunction="custom" dataDxfId="60" totalsRowDxfId="7" dataCellStyle="Normal">
      <totalsRowFormula>COUNTIF(Features[Easter eggs], "&gt;0")</totalsRowFormula>
    </tableColumn>
    <tableColumn id="50" xr3:uid="{C0F9622B-0303-874E-BD3E-395D5F8176F7}" name="Lock delay" totalsRowFunction="custom" dataDxfId="59" totalsRowDxfId="6" dataCellStyle="Normal">
      <totalsRowFormula>COUNTIF(Features[Lock delay], "&gt;0")</totalsRowFormula>
    </tableColumn>
    <tableColumn id="51" xr3:uid="{C8048FA2-65A2-8541-9E2D-57711CFF5E25}" name="Ghost piece" totalsRowFunction="custom" dataDxfId="58" totalsRowDxfId="5" dataCellStyle="Normal">
      <totalsRowFormula>COUNTIF(Features[Ghost piece], "&gt;0")</totalsRowFormula>
    </tableColumn>
    <tableColumn id="52" xr3:uid="{9950FAA2-911B-E54F-9A8D-469DF04C1ED2}" name="Hold piece" totalsRowFunction="custom" dataDxfId="57" totalsRowDxfId="4" dataCellStyle="Normal">
      <totalsRowFormula>COUNTIF(Features[Hold piece], "&gt;0")</totalsRowFormula>
    </tableColumn>
    <tableColumn id="53" xr3:uid="{F4E79DE1-E082-F44C-B4A6-196AFF2BA6E3}" name="Obstacle height selection" totalsRowFunction="custom" dataDxfId="56" totalsRowDxfId="3" dataCellStyle="Normal">
      <totalsRowFormula>COUNTIF(Features[Obstacle height selection], "&gt;0")</totalsRowFormula>
    </tableColumn>
    <tableColumn id="54" xr3:uid="{5C9C161C-D9C6-1347-910D-8853B1E54ACE}" name="Visible center of rotation" totalsRowFunction="custom" dataDxfId="55" totalsRowDxfId="2" dataCellStyle="Normal">
      <totalsRowFormula>COUNTIF(Features[Visible center of rotation], "&gt;0")</totalsRowFormula>
    </tableColumn>
    <tableColumn id="55" xr3:uid="{80FF05F3-03F6-A246-9527-AE851A5C29EC}" name="Feature count" dataDxfId="0" totalsRowDxfId="1" dataCellStyle="Normal">
      <calculatedColumnFormula>COUNTIF(Features[[#This Row],[Quit]:[Visible center of rotation]], "&gt;0")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AAA-9E37-3942-934D-C30EB6EA013C}">
  <dimension ref="A1:H29"/>
  <sheetViews>
    <sheetView tabSelected="1" zoomScale="205" zoomScaleNormal="205" workbookViewId="0">
      <selection activeCell="E3" sqref="A2:H29"/>
    </sheetView>
  </sheetViews>
  <sheetFormatPr baseColWidth="10" defaultRowHeight="16" x14ac:dyDescent="0.2"/>
  <cols>
    <col min="1" max="1" width="53.5" bestFit="1" customWidth="1"/>
    <col min="2" max="2" width="14.6640625" bestFit="1" customWidth="1"/>
    <col min="3" max="3" width="23" bestFit="1" customWidth="1"/>
    <col min="4" max="4" width="11.33203125" bestFit="1" customWidth="1"/>
    <col min="5" max="5" width="11.5" customWidth="1"/>
    <col min="6" max="6" width="11.33203125" bestFit="1" customWidth="1"/>
    <col min="7" max="7" width="1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</v>
      </c>
      <c r="H1" t="s">
        <v>60</v>
      </c>
    </row>
    <row r="2" spans="1:8" x14ac:dyDescent="0.2">
      <c r="A2" s="1" t="s">
        <v>77</v>
      </c>
      <c r="B2" t="s">
        <v>78</v>
      </c>
      <c r="C2" t="s">
        <v>63</v>
      </c>
      <c r="D2" s="2">
        <v>251</v>
      </c>
      <c r="E2" s="2">
        <v>0</v>
      </c>
      <c r="F2" s="2">
        <f>Overview[[#This Row],[Main size]]+Overview[[#This Row],[Extra size]]</f>
        <v>251</v>
      </c>
      <c r="G2">
        <f>VLOOKUP(Overview[[#This Row],[Url]], Features[], 55, FALSE)</f>
        <v>7</v>
      </c>
      <c r="H2" s="2">
        <f>Overview[[#This Row],[Main size]]/Overview[[#This Row],[Feature count]]</f>
        <v>35.857142857142854</v>
      </c>
    </row>
    <row r="3" spans="1:8" x14ac:dyDescent="0.2">
      <c r="A3" s="1" t="s">
        <v>90</v>
      </c>
      <c r="B3" t="s">
        <v>91</v>
      </c>
      <c r="C3" t="s">
        <v>68</v>
      </c>
      <c r="D3" s="2">
        <v>227</v>
      </c>
      <c r="E3" s="2">
        <v>25</v>
      </c>
      <c r="F3" s="2">
        <f>Overview[[#This Row],[Main size]]+Overview[[#This Row],[Extra size]]</f>
        <v>252</v>
      </c>
      <c r="G3">
        <f>VLOOKUP(Overview[[#This Row],[Url]], Features[], 55, FALSE)</f>
        <v>4</v>
      </c>
      <c r="H3" s="2">
        <f>Overview[[#This Row],[Main size]]/Overview[[#This Row],[Feature count]]</f>
        <v>56.75</v>
      </c>
    </row>
    <row r="4" spans="1:8" x14ac:dyDescent="0.2">
      <c r="A4" s="1" t="s">
        <v>61</v>
      </c>
      <c r="B4" t="s">
        <v>62</v>
      </c>
      <c r="C4" t="s">
        <v>63</v>
      </c>
      <c r="D4" s="2">
        <v>256</v>
      </c>
      <c r="E4" s="2">
        <v>0</v>
      </c>
      <c r="F4" s="2">
        <f>Overview[[#This Row],[Main size]]+Overview[[#This Row],[Extra size]]</f>
        <v>256</v>
      </c>
      <c r="G4">
        <f>VLOOKUP(Overview[[#This Row],[Url]], Features[], 55, FALSE)</f>
        <v>16</v>
      </c>
      <c r="H4" s="2">
        <f>Overview[[#This Row],[Main size]]/Overview[[#This Row],[Feature count]]</f>
        <v>16</v>
      </c>
    </row>
    <row r="5" spans="1:8" x14ac:dyDescent="0.2">
      <c r="A5" s="1" t="s">
        <v>69</v>
      </c>
      <c r="B5" t="s">
        <v>70</v>
      </c>
      <c r="C5" t="s">
        <v>63</v>
      </c>
      <c r="D5" s="2">
        <v>256</v>
      </c>
      <c r="E5" s="2">
        <v>0</v>
      </c>
      <c r="F5" s="2">
        <f>Overview[[#This Row],[Main size]]+Overview[[#This Row],[Extra size]]</f>
        <v>256</v>
      </c>
      <c r="G5">
        <f>VLOOKUP(Overview[[#This Row],[Url]], Features[], 55, FALSE)</f>
        <v>8</v>
      </c>
      <c r="H5" s="2">
        <f>Overview[[#This Row],[Main size]]/Overview[[#This Row],[Feature count]]</f>
        <v>32</v>
      </c>
    </row>
    <row r="6" spans="1:8" x14ac:dyDescent="0.2">
      <c r="A6" s="1" t="s">
        <v>75</v>
      </c>
      <c r="B6" t="s">
        <v>76</v>
      </c>
      <c r="C6" t="s">
        <v>68</v>
      </c>
      <c r="D6" s="2">
        <v>274</v>
      </c>
      <c r="E6" s="2">
        <v>26</v>
      </c>
      <c r="F6" s="2">
        <f>Overview[[#This Row],[Main size]]+Overview[[#This Row],[Extra size]]</f>
        <v>300</v>
      </c>
      <c r="G6">
        <f>VLOOKUP(Overview[[#This Row],[Url]], Features[], 55, FALSE)</f>
        <v>8</v>
      </c>
      <c r="H6" s="2">
        <f>Overview[[#This Row],[Main size]]/Overview[[#This Row],[Feature count]]</f>
        <v>34.25</v>
      </c>
    </row>
    <row r="7" spans="1:8" x14ac:dyDescent="0.2">
      <c r="A7" s="1" t="s">
        <v>66</v>
      </c>
      <c r="B7" t="s">
        <v>67</v>
      </c>
      <c r="C7" t="s">
        <v>68</v>
      </c>
      <c r="D7" s="2">
        <v>304</v>
      </c>
      <c r="E7" s="2">
        <v>27</v>
      </c>
      <c r="F7" s="2">
        <f>Overview[[#This Row],[Main size]]+Overview[[#This Row],[Extra size]]</f>
        <v>331</v>
      </c>
      <c r="G7">
        <f>VLOOKUP(Overview[[#This Row],[Url]], Features[], 55, FALSE)</f>
        <v>10</v>
      </c>
      <c r="H7" s="2">
        <f>Overview[[#This Row],[Main size]]/Overview[[#This Row],[Feature count]]</f>
        <v>30.4</v>
      </c>
    </row>
    <row r="8" spans="1:8" x14ac:dyDescent="0.2">
      <c r="A8" s="1" t="s">
        <v>92</v>
      </c>
      <c r="B8" t="s">
        <v>93</v>
      </c>
      <c r="C8" t="s">
        <v>94</v>
      </c>
      <c r="D8" s="2">
        <v>457</v>
      </c>
      <c r="E8" s="2">
        <v>0</v>
      </c>
      <c r="F8" s="2">
        <f>Overview[[#This Row],[Main size]]+Overview[[#This Row],[Extra size]]</f>
        <v>457</v>
      </c>
      <c r="G8">
        <f>VLOOKUP(Overview[[#This Row],[Url]], Features[], 55, FALSE)</f>
        <v>7</v>
      </c>
      <c r="H8" s="2">
        <f>Overview[[#This Row],[Main size]]/Overview[[#This Row],[Feature count]]</f>
        <v>65.285714285714292</v>
      </c>
    </row>
    <row r="9" spans="1:8" x14ac:dyDescent="0.2">
      <c r="A9" s="1" t="s">
        <v>73</v>
      </c>
      <c r="B9" t="s">
        <v>74</v>
      </c>
      <c r="C9" t="s">
        <v>63</v>
      </c>
      <c r="D9" s="2">
        <v>471</v>
      </c>
      <c r="E9" s="2">
        <v>0</v>
      </c>
      <c r="F9" s="2">
        <f>Overview[[#This Row],[Main size]]+Overview[[#This Row],[Extra size]]</f>
        <v>471</v>
      </c>
      <c r="G9">
        <f>VLOOKUP(Overview[[#This Row],[Url]], Features[], 55, FALSE)</f>
        <v>14</v>
      </c>
      <c r="H9" s="2">
        <f>Overview[[#This Row],[Main size]]/Overview[[#This Row],[Feature count]]</f>
        <v>33.642857142857146</v>
      </c>
    </row>
    <row r="10" spans="1:8" x14ac:dyDescent="0.2">
      <c r="A10" s="1" t="s">
        <v>71</v>
      </c>
      <c r="B10" t="s">
        <v>72</v>
      </c>
      <c r="C10" t="s">
        <v>68</v>
      </c>
      <c r="D10" s="2">
        <v>464</v>
      </c>
      <c r="E10" s="2">
        <v>42</v>
      </c>
      <c r="F10" s="2">
        <f>Overview[[#This Row],[Main size]]+Overview[[#This Row],[Extra size]]</f>
        <v>506</v>
      </c>
      <c r="G10">
        <f>VLOOKUP(Overview[[#This Row],[Url]], Features[], 55, FALSE)</f>
        <v>14</v>
      </c>
      <c r="H10" s="2">
        <f>Overview[[#This Row],[Main size]]/Overview[[#This Row],[Feature count]]</f>
        <v>33.142857142857146</v>
      </c>
    </row>
    <row r="11" spans="1:8" x14ac:dyDescent="0.2">
      <c r="A11" s="1" t="s">
        <v>84</v>
      </c>
      <c r="B11" t="s">
        <v>85</v>
      </c>
      <c r="C11" t="s">
        <v>63</v>
      </c>
      <c r="D11" s="2">
        <v>510</v>
      </c>
      <c r="E11" s="2">
        <v>0</v>
      </c>
      <c r="F11" s="2">
        <f>Overview[[#This Row],[Main size]]+Overview[[#This Row],[Extra size]]</f>
        <v>510</v>
      </c>
      <c r="G11">
        <f>VLOOKUP(Overview[[#This Row],[Url]], Features[], 55, FALSE)</f>
        <v>11</v>
      </c>
      <c r="H11" s="2">
        <f>Overview[[#This Row],[Main size]]/Overview[[#This Row],[Feature count]]</f>
        <v>46.363636363636367</v>
      </c>
    </row>
    <row r="12" spans="1:8" x14ac:dyDescent="0.2">
      <c r="A12" s="1" t="s">
        <v>64</v>
      </c>
      <c r="B12" t="s">
        <v>65</v>
      </c>
      <c r="C12" t="s">
        <v>63</v>
      </c>
      <c r="D12" s="2">
        <v>508</v>
      </c>
      <c r="E12" s="2">
        <v>4</v>
      </c>
      <c r="F12" s="2">
        <f>Overview[[#This Row],[Main size]]+Overview[[#This Row],[Extra size]]</f>
        <v>512</v>
      </c>
      <c r="G12">
        <f>VLOOKUP(Overview[[#This Row],[Url]], Features[], 55, FALSE)</f>
        <v>17</v>
      </c>
      <c r="H12" s="2">
        <f>Overview[[#This Row],[Main size]]/Overview[[#This Row],[Feature count]]</f>
        <v>29.882352941176471</v>
      </c>
    </row>
    <row r="13" spans="1:8" x14ac:dyDescent="0.2">
      <c r="A13" s="1" t="s">
        <v>79</v>
      </c>
      <c r="B13" t="s">
        <v>80</v>
      </c>
      <c r="C13" t="s">
        <v>63</v>
      </c>
      <c r="D13" s="2">
        <v>446</v>
      </c>
      <c r="E13" s="2">
        <v>66</v>
      </c>
      <c r="F13" s="2">
        <f>Overview[[#This Row],[Main size]]+Overview[[#This Row],[Extra size]]</f>
        <v>512</v>
      </c>
      <c r="G13">
        <f>VLOOKUP(Overview[[#This Row],[Url]], Features[], 55, FALSE)</f>
        <v>10</v>
      </c>
      <c r="H13" s="2">
        <f>Overview[[#This Row],[Main size]]/Overview[[#This Row],[Feature count]]</f>
        <v>44.6</v>
      </c>
    </row>
    <row r="14" spans="1:8" x14ac:dyDescent="0.2">
      <c r="A14" s="1" t="s">
        <v>86</v>
      </c>
      <c r="B14" t="s">
        <v>87</v>
      </c>
      <c r="C14" t="s">
        <v>63</v>
      </c>
      <c r="D14" s="2">
        <v>491</v>
      </c>
      <c r="E14" s="2">
        <v>21</v>
      </c>
      <c r="F14" s="2">
        <f>Overview[[#This Row],[Main size]]+Overview[[#This Row],[Extra size]]</f>
        <v>512</v>
      </c>
      <c r="G14">
        <f>VLOOKUP(Overview[[#This Row],[Url]], Features[], 55, FALSE)</f>
        <v>10</v>
      </c>
      <c r="H14" s="2">
        <f>Overview[[#This Row],[Main size]]/Overview[[#This Row],[Feature count]]</f>
        <v>49.1</v>
      </c>
    </row>
    <row r="15" spans="1:8" x14ac:dyDescent="0.2">
      <c r="A15" s="1" t="s">
        <v>88</v>
      </c>
      <c r="B15" t="s">
        <v>89</v>
      </c>
      <c r="C15" t="s">
        <v>63</v>
      </c>
      <c r="D15" s="2">
        <v>446</v>
      </c>
      <c r="E15" s="2">
        <v>66</v>
      </c>
      <c r="F15" s="2">
        <f>Overview[[#This Row],[Main size]]+Overview[[#This Row],[Extra size]]</f>
        <v>512</v>
      </c>
      <c r="G15">
        <f>VLOOKUP(Overview[[#This Row],[Url]], Features[], 55, FALSE)</f>
        <v>8</v>
      </c>
      <c r="H15" s="2">
        <f>Overview[[#This Row],[Main size]]/Overview[[#This Row],[Feature count]]</f>
        <v>55.75</v>
      </c>
    </row>
    <row r="16" spans="1:8" x14ac:dyDescent="0.2">
      <c r="A16" s="1" t="s">
        <v>97</v>
      </c>
      <c r="B16" t="s">
        <v>98</v>
      </c>
      <c r="C16" t="s">
        <v>63</v>
      </c>
      <c r="D16" s="2">
        <v>1358</v>
      </c>
      <c r="E16" s="2">
        <v>0</v>
      </c>
      <c r="F16" s="2">
        <f>Overview[[#This Row],[Main size]]+Overview[[#This Row],[Extra size]]</f>
        <v>1358</v>
      </c>
      <c r="G16">
        <f>VLOOKUP(Overview[[#This Row],[Url]], Features[], 55, FALSE)</f>
        <v>18</v>
      </c>
      <c r="H16" s="2">
        <f>Overview[[#This Row],[Main size]]/Overview[[#This Row],[Feature count]]</f>
        <v>75.444444444444443</v>
      </c>
    </row>
    <row r="17" spans="1:8" x14ac:dyDescent="0.2">
      <c r="A17" s="1" t="s">
        <v>95</v>
      </c>
      <c r="B17" t="s">
        <v>96</v>
      </c>
      <c r="C17" t="s">
        <v>68</v>
      </c>
      <c r="D17" s="2">
        <v>1269</v>
      </c>
      <c r="E17" s="2">
        <v>234</v>
      </c>
      <c r="F17" s="2">
        <f>Overview[[#This Row],[Main size]]+Overview[[#This Row],[Extra size]]</f>
        <v>1503</v>
      </c>
      <c r="G17">
        <f>VLOOKUP(Overview[[#This Row],[Url]], Features[], 55, FALSE)</f>
        <v>18</v>
      </c>
      <c r="H17" s="2">
        <f>Overview[[#This Row],[Main size]]/Overview[[#This Row],[Feature count]]</f>
        <v>70.5</v>
      </c>
    </row>
    <row r="18" spans="1:8" x14ac:dyDescent="0.2">
      <c r="A18" s="1" t="s">
        <v>81</v>
      </c>
      <c r="B18" t="s">
        <v>82</v>
      </c>
      <c r="C18" t="s">
        <v>83</v>
      </c>
      <c r="D18" s="2">
        <v>1459</v>
      </c>
      <c r="E18" s="2">
        <v>91</v>
      </c>
      <c r="F18" s="2">
        <f>Overview[[#This Row],[Main size]]+Overview[[#This Row],[Extra size]]</f>
        <v>1550</v>
      </c>
      <c r="G18">
        <f>VLOOKUP(Overview[[#This Row],[Url]], Features[], 55, FALSE)</f>
        <v>32</v>
      </c>
      <c r="H18" s="2">
        <f>Overview[[#This Row],[Main size]]/Overview[[#This Row],[Feature count]]</f>
        <v>45.59375</v>
      </c>
    </row>
    <row r="19" spans="1:8" x14ac:dyDescent="0.2">
      <c r="A19" s="1" t="s">
        <v>101</v>
      </c>
      <c r="B19" t="s">
        <v>102</v>
      </c>
      <c r="C19" t="s">
        <v>63</v>
      </c>
      <c r="D19" s="2">
        <v>1896</v>
      </c>
      <c r="E19" s="2">
        <v>0</v>
      </c>
      <c r="F19" s="2">
        <f>Overview[[#This Row],[Main size]]+Overview[[#This Row],[Extra size]]</f>
        <v>1896</v>
      </c>
      <c r="G19">
        <f>VLOOKUP(Overview[[#This Row],[Url]], Features[], 55, FALSE)</f>
        <v>16</v>
      </c>
      <c r="H19" s="2">
        <f>Overview[[#This Row],[Main size]]/Overview[[#This Row],[Feature count]]</f>
        <v>118.5</v>
      </c>
    </row>
    <row r="20" spans="1:8" x14ac:dyDescent="0.2">
      <c r="A20" s="1" t="s">
        <v>103</v>
      </c>
      <c r="B20" t="s">
        <v>104</v>
      </c>
      <c r="C20" t="s">
        <v>68</v>
      </c>
      <c r="D20" s="2">
        <v>1805</v>
      </c>
      <c r="E20" s="2">
        <v>123</v>
      </c>
      <c r="F20" s="2">
        <f>Overview[[#This Row],[Main size]]+Overview[[#This Row],[Extra size]]</f>
        <v>1928</v>
      </c>
      <c r="G20">
        <f>VLOOKUP(Overview[[#This Row],[Url]], Features[], 55, FALSE)</f>
        <v>15</v>
      </c>
      <c r="H20" s="2">
        <f>Overview[[#This Row],[Main size]]/Overview[[#This Row],[Feature count]]</f>
        <v>120.33333333333333</v>
      </c>
    </row>
    <row r="21" spans="1:8" x14ac:dyDescent="0.2">
      <c r="A21" s="1" t="s">
        <v>99</v>
      </c>
      <c r="B21" t="s">
        <v>100</v>
      </c>
      <c r="C21" t="s">
        <v>63</v>
      </c>
      <c r="D21" s="2">
        <v>2048</v>
      </c>
      <c r="E21" s="2">
        <v>0</v>
      </c>
      <c r="F21" s="2">
        <f>Overview[[#This Row],[Main size]]+Overview[[#This Row],[Extra size]]</f>
        <v>2048</v>
      </c>
      <c r="G21">
        <f>VLOOKUP(Overview[[#This Row],[Url]], Features[], 55, FALSE)</f>
        <v>21</v>
      </c>
      <c r="H21" s="2">
        <f>Overview[[#This Row],[Main size]]/Overview[[#This Row],[Feature count]]</f>
        <v>97.523809523809518</v>
      </c>
    </row>
    <row r="22" spans="1:8" x14ac:dyDescent="0.2">
      <c r="A22" s="1" t="s">
        <v>112</v>
      </c>
      <c r="B22" t="s">
        <v>113</v>
      </c>
      <c r="C22" t="s">
        <v>114</v>
      </c>
      <c r="D22" s="2">
        <v>2738</v>
      </c>
      <c r="E22" s="2">
        <v>0</v>
      </c>
      <c r="F22" s="2">
        <f>Overview[[#This Row],[Main size]]+Overview[[#This Row],[Extra size]]</f>
        <v>2738</v>
      </c>
      <c r="G22">
        <f>VLOOKUP(Overview[[#This Row],[Url]], Features[], 55, FALSE)</f>
        <v>17</v>
      </c>
      <c r="H22" s="2">
        <f>Overview[[#This Row],[Main size]]/Overview[[#This Row],[Feature count]]</f>
        <v>161.05882352941177</v>
      </c>
    </row>
    <row r="23" spans="1:8" x14ac:dyDescent="0.2">
      <c r="A23" s="1" t="s">
        <v>115</v>
      </c>
      <c r="B23" t="s">
        <v>116</v>
      </c>
      <c r="C23" t="s">
        <v>68</v>
      </c>
      <c r="D23" s="2">
        <v>2710</v>
      </c>
      <c r="E23" s="2">
        <v>100</v>
      </c>
      <c r="F23" s="2">
        <f>Overview[[#This Row],[Main size]]+Overview[[#This Row],[Extra size]]</f>
        <v>2810</v>
      </c>
      <c r="G23">
        <f>VLOOKUP(Overview[[#This Row],[Url]], Features[], 55, FALSE)</f>
        <v>16</v>
      </c>
      <c r="H23" s="2">
        <f>Overview[[#This Row],[Main size]]/Overview[[#This Row],[Feature count]]</f>
        <v>169.375</v>
      </c>
    </row>
    <row r="24" spans="1:8" x14ac:dyDescent="0.2">
      <c r="A24" s="1" t="s">
        <v>110</v>
      </c>
      <c r="B24" t="s">
        <v>111</v>
      </c>
      <c r="C24" t="s">
        <v>83</v>
      </c>
      <c r="D24" s="2">
        <v>2824</v>
      </c>
      <c r="E24" s="2">
        <v>0</v>
      </c>
      <c r="F24" s="2">
        <f>Overview[[#This Row],[Main size]]+Overview[[#This Row],[Extra size]]</f>
        <v>2824</v>
      </c>
      <c r="G24">
        <f>VLOOKUP(Overview[[#This Row],[Url]], Features[], 55, FALSE)</f>
        <v>18</v>
      </c>
      <c r="H24" s="2">
        <f>Overview[[#This Row],[Main size]]/Overview[[#This Row],[Feature count]]</f>
        <v>156.88888888888889</v>
      </c>
    </row>
    <row r="25" spans="1:8" x14ac:dyDescent="0.2">
      <c r="A25" s="1" t="s">
        <v>117</v>
      </c>
      <c r="B25" t="s">
        <v>118</v>
      </c>
      <c r="C25" t="s">
        <v>119</v>
      </c>
      <c r="D25" s="2">
        <v>2882</v>
      </c>
      <c r="E25" s="2">
        <v>0</v>
      </c>
      <c r="F25" s="2">
        <f>Overview[[#This Row],[Main size]]+Overview[[#This Row],[Extra size]]</f>
        <v>2882</v>
      </c>
      <c r="G25">
        <f>VLOOKUP(Overview[[#This Row],[Url]], Features[], 55, FALSE)</f>
        <v>17</v>
      </c>
      <c r="H25" s="2">
        <f>Overview[[#This Row],[Main size]]/Overview[[#This Row],[Feature count]]</f>
        <v>169.52941176470588</v>
      </c>
    </row>
    <row r="26" spans="1:8" x14ac:dyDescent="0.2">
      <c r="A26" s="1" t="s">
        <v>107</v>
      </c>
      <c r="B26" t="s">
        <v>108</v>
      </c>
      <c r="C26" t="s">
        <v>109</v>
      </c>
      <c r="D26" s="2">
        <v>3998</v>
      </c>
      <c r="E26" s="2">
        <v>0</v>
      </c>
      <c r="F26" s="2">
        <f>Overview[[#This Row],[Main size]]+Overview[[#This Row],[Extra size]]</f>
        <v>3998</v>
      </c>
      <c r="G26">
        <f>VLOOKUP(Overview[[#This Row],[Url]], Features[], 55, FALSE)</f>
        <v>26</v>
      </c>
      <c r="H26" s="2">
        <f>Overview[[#This Row],[Main size]]/Overview[[#This Row],[Feature count]]</f>
        <v>153.76923076923077</v>
      </c>
    </row>
    <row r="27" spans="1:8" x14ac:dyDescent="0.2">
      <c r="A27" s="1" t="s">
        <v>122</v>
      </c>
      <c r="B27" t="s">
        <v>123</v>
      </c>
      <c r="C27" t="s">
        <v>109</v>
      </c>
      <c r="D27" s="2">
        <v>4002</v>
      </c>
      <c r="E27" s="2">
        <v>0</v>
      </c>
      <c r="F27" s="2">
        <f>Overview[[#This Row],[Main size]]+Overview[[#This Row],[Extra size]]</f>
        <v>4002</v>
      </c>
      <c r="G27">
        <f>VLOOKUP(Overview[[#This Row],[Url]], Features[], 55, FALSE)</f>
        <v>22</v>
      </c>
      <c r="H27" s="2">
        <f>Overview[[#This Row],[Main size]]/Overview[[#This Row],[Feature count]]</f>
        <v>181.90909090909091</v>
      </c>
    </row>
    <row r="28" spans="1:8" x14ac:dyDescent="0.2">
      <c r="A28" s="1" t="s">
        <v>120</v>
      </c>
      <c r="B28" t="s">
        <v>121</v>
      </c>
      <c r="C28" t="s">
        <v>109</v>
      </c>
      <c r="D28" s="2">
        <v>4095</v>
      </c>
      <c r="E28" s="2">
        <v>0</v>
      </c>
      <c r="F28" s="2">
        <f>Overview[[#This Row],[Main size]]+Overview[[#This Row],[Extra size]]</f>
        <v>4095</v>
      </c>
      <c r="G28">
        <f>VLOOKUP(Overview[[#This Row],[Url]], Features[], 55, FALSE)</f>
        <v>23</v>
      </c>
      <c r="H28" s="2">
        <f>Overview[[#This Row],[Main size]]/Overview[[#This Row],[Feature count]]</f>
        <v>178.04347826086956</v>
      </c>
    </row>
    <row r="29" spans="1:8" x14ac:dyDescent="0.2">
      <c r="A29" s="1" t="s">
        <v>105</v>
      </c>
      <c r="B29" t="s">
        <v>106</v>
      </c>
      <c r="C29" t="s">
        <v>68</v>
      </c>
      <c r="D29" s="2">
        <v>4016</v>
      </c>
      <c r="E29" s="2">
        <v>1024</v>
      </c>
      <c r="F29" s="2">
        <f>Overview[[#This Row],[Main size]]+Overview[[#This Row],[Extra size]]</f>
        <v>5040</v>
      </c>
      <c r="G29">
        <f>VLOOKUP(Overview[[#This Row],[Url]], Features[], 55, FALSE)</f>
        <v>31</v>
      </c>
      <c r="H29" s="2">
        <f>Overview[[#This Row],[Main size]]/Overview[[#This Row],[Feature count]]</f>
        <v>129.54838709677421</v>
      </c>
    </row>
  </sheetData>
  <conditionalFormatting sqref="B2:B29">
    <cfRule type="cellIs" dxfId="111" priority="1" operator="equal">
      <formula>"UNKNOWN"</formula>
    </cfRule>
  </conditionalFormatting>
  <conditionalFormatting sqref="D2:D29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29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2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29">
    <cfRule type="colorScale" priority="8">
      <colorScale>
        <cfvo type="min"/>
        <cfvo type="max"/>
        <color rgb="FFFCFCFF"/>
        <color rgb="FF63BE7B"/>
      </colorScale>
    </cfRule>
  </conditionalFormatting>
  <conditionalFormatting sqref="H2:H29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15" r:id="rId1" xr:uid="{B07E376C-E798-2F47-920F-5B91ACDA6122}"/>
    <hyperlink ref="A20" r:id="rId2" xr:uid="{C6CE5C19-07FF-9F43-B80C-971D157E5C55}"/>
    <hyperlink ref="A29" r:id="rId3" xr:uid="{756D9FD3-BBFF-C744-9339-7F843586BCCA}"/>
    <hyperlink ref="A23" r:id="rId4" xr:uid="{6C63676C-79ED-DF4D-86FB-2E6F2BB82036}"/>
    <hyperlink ref="A25" r:id="rId5" xr:uid="{0C3B738C-879C-5B41-AD30-91009AA0EBE1}"/>
    <hyperlink ref="A22" r:id="rId6" xr:uid="{63F4EA34-0928-5544-940E-18BA5CBDB5F4}"/>
    <hyperlink ref="A24" r:id="rId7" xr:uid="{6C7BE5DC-8076-4540-95D6-C84D5469820A}"/>
    <hyperlink ref="A21" r:id="rId8" xr:uid="{F2616269-BAD3-E24D-A6D8-3FBFFE2A0FD9}"/>
    <hyperlink ref="A26" r:id="rId9" xr:uid="{81A4C045-838B-E54E-852E-87D407E9B58F}"/>
    <hyperlink ref="A8" r:id="rId10" xr:uid="{EDA4E642-9B94-E545-9FBE-24904D257A4F}"/>
    <hyperlink ref="A17" r:id="rId11" xr:uid="{344D33CD-AA79-804B-88B7-2CBA3742C673}"/>
    <hyperlink ref="A16" r:id="rId12" xr:uid="{7554D355-CD5A-C84C-B7B9-588B354C4C5E}"/>
    <hyperlink ref="A19" r:id="rId13" xr:uid="{E11A365F-EBBF-A74B-A731-E32486B90852}"/>
    <hyperlink ref="A3" r:id="rId14" xr:uid="{F0D9D984-4A55-4846-B7AE-6EB515F32EF7}"/>
    <hyperlink ref="A14" r:id="rId15" xr:uid="{91055984-9D5B-2343-9BD9-EE20BC18EB4F}"/>
    <hyperlink ref="A11" r:id="rId16" xr:uid="{7DF8730B-D4A5-0B49-9A7B-5B5FBAB16BF5}"/>
    <hyperlink ref="A18" r:id="rId17" xr:uid="{62F20F57-46C8-7C40-B4E0-E0EEF0A2E574}"/>
    <hyperlink ref="A13" r:id="rId18" xr:uid="{6D2D3536-D0B5-1B4C-B595-252DBE695AB9}"/>
    <hyperlink ref="A2" r:id="rId19" xr:uid="{12EC9702-1938-6443-910B-623DAEC0DDE7}"/>
    <hyperlink ref="A9" r:id="rId20" xr:uid="{37B3F4F7-EF7C-7C43-895D-BAD1136F5F1D}"/>
    <hyperlink ref="A6" r:id="rId21" xr:uid="{FBFA231F-9187-264F-BEA0-D4476B356F00}"/>
    <hyperlink ref="A10" r:id="rId22" xr:uid="{4CC68BB1-F3B6-CA4E-ADC9-1029082A650E}"/>
    <hyperlink ref="A12" r:id="rId23" xr:uid="{E8C2D340-3F74-4641-B366-6DA9EE31E1FF}"/>
    <hyperlink ref="A7" r:id="rId24" xr:uid="{16240B2B-9A51-9542-A0AE-B0A776E81691}"/>
    <hyperlink ref="A27" r:id="rId25" xr:uid="{F4B86630-585C-DB47-BDDC-2117DB8BA61B}"/>
    <hyperlink ref="A5" r:id="rId26" xr:uid="{25488FC2-09E2-8647-9086-A225149BF7A3}"/>
    <hyperlink ref="A28" r:id="rId27" xr:uid="{C4B14E8B-5A06-C545-BD95-5C5904AEE133}"/>
    <hyperlink ref="A4" r:id="rId28" xr:uid="{7DECA8D9-C7EF-4241-A088-9D1199D12386}"/>
  </hyperlinks>
  <pageMargins left="0.7" right="0.7" top="0.75" bottom="0.75" header="0.3" footer="0.3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B179-3967-C04B-B20E-010BC5D1A776}">
  <dimension ref="A1:BC30"/>
  <sheetViews>
    <sheetView zoomScale="134" zoomScaleNormal="134" workbookViewId="0">
      <selection activeCell="BC29" sqref="BC29"/>
    </sheetView>
  </sheetViews>
  <sheetFormatPr baseColWidth="10" defaultRowHeight="16" x14ac:dyDescent="0.2"/>
  <cols>
    <col min="1" max="1" width="53.5" bestFit="1" customWidth="1"/>
    <col min="2" max="61" width="3.6640625" bestFit="1" customWidth="1"/>
    <col min="62" max="62" width="5.6640625" bestFit="1" customWidth="1"/>
    <col min="63" max="16381" width="3.6640625" bestFit="1" customWidth="1"/>
    <col min="16382" max="16384" width="3.6640625" customWidth="1"/>
  </cols>
  <sheetData>
    <row r="1" spans="1:55" s="3" customFormat="1" ht="144" x14ac:dyDescent="0.2">
      <c r="A1" s="3" t="s">
        <v>0</v>
      </c>
      <c r="B1" s="3" t="s">
        <v>29</v>
      </c>
      <c r="C1" s="3" t="s">
        <v>30</v>
      </c>
      <c r="D1" s="3" t="s">
        <v>25</v>
      </c>
      <c r="E1" s="3" t="s">
        <v>43</v>
      </c>
      <c r="F1" s="3" t="s">
        <v>6</v>
      </c>
      <c r="G1" s="3" t="s">
        <v>7</v>
      </c>
      <c r="H1" s="3" t="s">
        <v>8</v>
      </c>
      <c r="I1" s="3" t="s">
        <v>12</v>
      </c>
      <c r="J1" s="3" t="s">
        <v>15</v>
      </c>
      <c r="K1" s="3" t="s">
        <v>10</v>
      </c>
      <c r="L1" s="3" t="s">
        <v>9</v>
      </c>
      <c r="M1" s="3" t="s">
        <v>11</v>
      </c>
      <c r="N1" s="3" t="s">
        <v>14</v>
      </c>
      <c r="O1" s="3" t="s">
        <v>22</v>
      </c>
      <c r="P1" s="3" t="s">
        <v>13</v>
      </c>
      <c r="Q1" s="3" t="s">
        <v>42</v>
      </c>
      <c r="R1" s="3" t="s">
        <v>16</v>
      </c>
      <c r="S1" s="3" t="s">
        <v>23</v>
      </c>
      <c r="T1" s="3" t="s">
        <v>31</v>
      </c>
      <c r="U1" s="3" t="s">
        <v>44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24</v>
      </c>
      <c r="AB1" s="3" t="s">
        <v>50</v>
      </c>
      <c r="AC1" s="3" t="s">
        <v>49</v>
      </c>
      <c r="AD1" s="3" t="s">
        <v>33</v>
      </c>
      <c r="AE1" s="3" t="s">
        <v>26</v>
      </c>
      <c r="AF1" s="3" t="s">
        <v>27</v>
      </c>
      <c r="AG1" s="3" t="s">
        <v>28</v>
      </c>
      <c r="AH1" s="3" t="s">
        <v>32</v>
      </c>
      <c r="AI1" s="3" t="s">
        <v>34</v>
      </c>
      <c r="AJ1" s="3" t="s">
        <v>45</v>
      </c>
      <c r="AK1" s="3" t="s">
        <v>36</v>
      </c>
      <c r="AL1" s="3" t="s">
        <v>35</v>
      </c>
      <c r="AM1" s="3" t="s">
        <v>46</v>
      </c>
      <c r="AN1" s="3" t="s">
        <v>47</v>
      </c>
      <c r="AO1" s="3" t="s">
        <v>48</v>
      </c>
      <c r="AP1" s="3" t="s">
        <v>58</v>
      </c>
      <c r="AQ1" s="3" t="s">
        <v>53</v>
      </c>
      <c r="AR1" s="3" t="s">
        <v>57</v>
      </c>
      <c r="AS1" s="3" t="s">
        <v>51</v>
      </c>
      <c r="AT1" s="3" t="s">
        <v>52</v>
      </c>
      <c r="AU1" s="3" t="s">
        <v>56</v>
      </c>
      <c r="AV1" s="3" t="s">
        <v>37</v>
      </c>
      <c r="AW1" s="3" t="s">
        <v>38</v>
      </c>
      <c r="AX1" s="3" t="s">
        <v>54</v>
      </c>
      <c r="AY1" s="3" t="s">
        <v>55</v>
      </c>
      <c r="AZ1" s="3" t="s">
        <v>39</v>
      </c>
      <c r="BA1" s="3" t="s">
        <v>40</v>
      </c>
      <c r="BB1" s="3" t="s">
        <v>41</v>
      </c>
      <c r="BC1" s="3" t="s">
        <v>59</v>
      </c>
    </row>
    <row r="2" spans="1:55" x14ac:dyDescent="0.2">
      <c r="A2" s="1" t="s">
        <v>90</v>
      </c>
      <c r="B2" s="4">
        <v>1</v>
      </c>
      <c r="C2" s="4">
        <v>1</v>
      </c>
      <c r="D2" s="4">
        <v>1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>
        <f>COUNTIF(Features[[#This Row],[Quit]:[Visible center of rotation]], "&gt;0")</f>
        <v>4</v>
      </c>
    </row>
    <row r="3" spans="1:55" x14ac:dyDescent="0.2">
      <c r="A3" s="1" t="s">
        <v>92</v>
      </c>
      <c r="B3" s="4">
        <v>2</v>
      </c>
      <c r="C3" s="4">
        <v>1</v>
      </c>
      <c r="D3" s="4">
        <v>0</v>
      </c>
      <c r="E3" s="4">
        <v>0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>
        <f>COUNTIF(Features[[#This Row],[Quit]:[Visible center of rotation]], "&gt;0")</f>
        <v>7</v>
      </c>
    </row>
    <row r="4" spans="1:55" x14ac:dyDescent="0.2">
      <c r="A4" s="1" t="s">
        <v>77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2</v>
      </c>
      <c r="H4" s="4">
        <v>2</v>
      </c>
      <c r="I4" s="4">
        <v>0</v>
      </c>
      <c r="J4" s="4">
        <v>0</v>
      </c>
      <c r="K4" s="4">
        <v>2</v>
      </c>
      <c r="L4" s="4">
        <v>2</v>
      </c>
      <c r="M4" s="4">
        <v>2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>
        <f>COUNTIF(Features[[#This Row],[Quit]:[Visible center of rotation]], "&gt;0")</f>
        <v>7</v>
      </c>
    </row>
    <row r="5" spans="1:55" x14ac:dyDescent="0.2">
      <c r="A5" s="1" t="s">
        <v>75</v>
      </c>
      <c r="B5" s="4">
        <v>1</v>
      </c>
      <c r="C5" s="4">
        <v>1</v>
      </c>
      <c r="D5" s="4">
        <v>1</v>
      </c>
      <c r="E5" s="4">
        <v>0</v>
      </c>
      <c r="F5" s="4">
        <v>2</v>
      </c>
      <c r="G5" s="4">
        <v>2</v>
      </c>
      <c r="H5" s="4">
        <v>2</v>
      </c>
      <c r="I5" s="4">
        <v>0</v>
      </c>
      <c r="J5" s="4">
        <v>2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>
        <f>COUNTIF(Features[[#This Row],[Quit]:[Visible center of rotation]], "&gt;0")</f>
        <v>8</v>
      </c>
    </row>
    <row r="6" spans="1:55" x14ac:dyDescent="0.2">
      <c r="A6" s="1" t="s">
        <v>88</v>
      </c>
      <c r="B6" s="4">
        <v>0</v>
      </c>
      <c r="C6" s="4">
        <v>0</v>
      </c>
      <c r="D6" s="4">
        <v>0</v>
      </c>
      <c r="E6" s="4">
        <v>0</v>
      </c>
      <c r="F6" s="4">
        <v>2</v>
      </c>
      <c r="G6" s="4">
        <v>2</v>
      </c>
      <c r="H6" s="4">
        <v>2</v>
      </c>
      <c r="I6" s="4">
        <v>0</v>
      </c>
      <c r="J6" s="4">
        <v>0</v>
      </c>
      <c r="K6" s="4">
        <v>2</v>
      </c>
      <c r="L6" s="4">
        <v>2</v>
      </c>
      <c r="M6" s="4">
        <v>0</v>
      </c>
      <c r="N6" s="4">
        <v>1</v>
      </c>
      <c r="O6" s="4">
        <v>0</v>
      </c>
      <c r="P6" s="4">
        <v>2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>
        <f>COUNTIF(Features[[#This Row],[Quit]:[Visible center of rotation]], "&gt;0")</f>
        <v>8</v>
      </c>
    </row>
    <row r="7" spans="1:55" x14ac:dyDescent="0.2">
      <c r="A7" s="1" t="s">
        <v>69</v>
      </c>
      <c r="B7" s="4">
        <v>2</v>
      </c>
      <c r="C7" s="4">
        <v>0</v>
      </c>
      <c r="D7" s="4">
        <v>0</v>
      </c>
      <c r="E7" s="4">
        <v>0</v>
      </c>
      <c r="F7" s="4">
        <v>2</v>
      </c>
      <c r="G7" s="4">
        <v>2</v>
      </c>
      <c r="H7" s="4">
        <v>2</v>
      </c>
      <c r="I7" s="4">
        <v>2</v>
      </c>
      <c r="J7" s="4">
        <v>0</v>
      </c>
      <c r="K7" s="4">
        <v>2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>
        <f>COUNTIF(Features[[#This Row],[Quit]:[Visible center of rotation]], "&gt;0")</f>
        <v>8</v>
      </c>
    </row>
    <row r="8" spans="1:55" x14ac:dyDescent="0.2">
      <c r="A8" s="1" t="s">
        <v>66</v>
      </c>
      <c r="B8" s="4">
        <v>1</v>
      </c>
      <c r="C8" s="4">
        <v>1</v>
      </c>
      <c r="D8" s="4">
        <v>1</v>
      </c>
      <c r="E8" s="4">
        <v>0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0</v>
      </c>
      <c r="L8" s="4">
        <v>2</v>
      </c>
      <c r="M8" s="4">
        <v>0</v>
      </c>
      <c r="N8" s="4">
        <v>0</v>
      </c>
      <c r="O8" s="4">
        <v>2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>
        <f>COUNTIF(Features[[#This Row],[Quit]:[Visible center of rotation]], "&gt;0")</f>
        <v>10</v>
      </c>
    </row>
    <row r="9" spans="1:55" x14ac:dyDescent="0.2">
      <c r="A9" s="1" t="s">
        <v>86</v>
      </c>
      <c r="B9" s="4">
        <v>0</v>
      </c>
      <c r="C9" s="4">
        <v>0</v>
      </c>
      <c r="D9" s="4">
        <v>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0</v>
      </c>
      <c r="K9" s="4">
        <v>2</v>
      </c>
      <c r="L9" s="4">
        <v>2</v>
      </c>
      <c r="M9" s="4">
        <v>2</v>
      </c>
      <c r="N9" s="4">
        <v>1</v>
      </c>
      <c r="O9" s="4">
        <v>0</v>
      </c>
      <c r="P9" s="4">
        <v>2</v>
      </c>
      <c r="Q9" s="4">
        <v>2</v>
      </c>
      <c r="R9" s="4">
        <v>2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>
        <f>COUNTIF(Features[[#This Row],[Quit]:[Visible center of rotation]], "&gt;0")</f>
        <v>10</v>
      </c>
    </row>
    <row r="10" spans="1:55" x14ac:dyDescent="0.2">
      <c r="A10" s="1" t="s">
        <v>79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2</v>
      </c>
      <c r="L10" s="4">
        <v>2</v>
      </c>
      <c r="M10" s="4">
        <v>2</v>
      </c>
      <c r="N10" s="4">
        <v>1</v>
      </c>
      <c r="O10" s="4">
        <v>0</v>
      </c>
      <c r="P10" s="4">
        <v>0</v>
      </c>
      <c r="Q10" s="4">
        <v>0</v>
      </c>
      <c r="R10" s="4">
        <v>2</v>
      </c>
      <c r="S10" s="4">
        <v>2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>
        <f>COUNTIF(Features[[#This Row],[Quit]:[Visible center of rotation]], "&gt;0")</f>
        <v>10</v>
      </c>
    </row>
    <row r="11" spans="1:55" x14ac:dyDescent="0.2">
      <c r="A11" s="1" t="s">
        <v>84</v>
      </c>
      <c r="B11" s="4">
        <v>2</v>
      </c>
      <c r="C11" s="4">
        <v>0</v>
      </c>
      <c r="D11" s="4">
        <v>0</v>
      </c>
      <c r="E11" s="4">
        <v>0</v>
      </c>
      <c r="F11" s="4">
        <v>2</v>
      </c>
      <c r="G11" s="4">
        <v>2</v>
      </c>
      <c r="H11" s="4">
        <v>2</v>
      </c>
      <c r="I11" s="4">
        <v>2</v>
      </c>
      <c r="J11" s="4">
        <v>0</v>
      </c>
      <c r="K11" s="4">
        <v>2</v>
      </c>
      <c r="L11" s="4">
        <v>2</v>
      </c>
      <c r="M11" s="4">
        <v>2</v>
      </c>
      <c r="N11" s="4">
        <v>1</v>
      </c>
      <c r="O11" s="4">
        <v>0</v>
      </c>
      <c r="P11" s="4">
        <v>0</v>
      </c>
      <c r="Q11" s="4">
        <v>0</v>
      </c>
      <c r="R11" s="4">
        <v>2</v>
      </c>
      <c r="S11" s="4">
        <v>2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>
        <f>COUNTIF(Features[[#This Row],[Quit]:[Visible center of rotation]], "&gt;0")</f>
        <v>11</v>
      </c>
    </row>
    <row r="12" spans="1:55" x14ac:dyDescent="0.2">
      <c r="A12" s="1" t="s">
        <v>71</v>
      </c>
      <c r="B12" s="4">
        <v>1</v>
      </c>
      <c r="C12" s="4">
        <v>1</v>
      </c>
      <c r="D12" s="4">
        <v>1</v>
      </c>
      <c r="E12" s="4">
        <v>0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2</v>
      </c>
      <c r="L12" s="4">
        <v>2</v>
      </c>
      <c r="M12" s="4">
        <v>2</v>
      </c>
      <c r="N12" s="4">
        <v>0</v>
      </c>
      <c r="O12" s="4">
        <v>1</v>
      </c>
      <c r="P12" s="4">
        <v>2</v>
      </c>
      <c r="Q12" s="4">
        <v>0</v>
      </c>
      <c r="R12" s="4">
        <v>0</v>
      </c>
      <c r="S12" s="4">
        <v>2</v>
      </c>
      <c r="T12" s="4">
        <v>2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>
        <f>COUNTIF(Features[[#This Row],[Quit]:[Visible center of rotation]], "&gt;0")</f>
        <v>14</v>
      </c>
    </row>
    <row r="13" spans="1:55" x14ac:dyDescent="0.2">
      <c r="A13" s="1" t="s">
        <v>73</v>
      </c>
      <c r="B13" s="4">
        <v>2</v>
      </c>
      <c r="C13" s="4">
        <v>0</v>
      </c>
      <c r="D13" s="4">
        <v>0</v>
      </c>
      <c r="E13" s="4">
        <v>0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1</v>
      </c>
      <c r="O13" s="4">
        <v>0</v>
      </c>
      <c r="P13" s="4">
        <v>2</v>
      </c>
      <c r="Q13" s="4">
        <v>0</v>
      </c>
      <c r="R13" s="4">
        <v>2</v>
      </c>
      <c r="S13" s="4">
        <v>2</v>
      </c>
      <c r="T13" s="4">
        <v>2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>
        <f>COUNTIF(Features[[#This Row],[Quit]:[Visible center of rotation]], "&gt;0")</f>
        <v>14</v>
      </c>
    </row>
    <row r="14" spans="1:55" x14ac:dyDescent="0.2">
      <c r="A14" s="1" t="s">
        <v>103</v>
      </c>
      <c r="B14" s="4">
        <v>1</v>
      </c>
      <c r="C14" s="4">
        <v>1</v>
      </c>
      <c r="D14" s="4">
        <v>1</v>
      </c>
      <c r="E14" s="4">
        <v>0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0</v>
      </c>
      <c r="T14" s="4">
        <v>2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>
        <f>COUNTIF(Features[[#This Row],[Quit]:[Visible center of rotation]], "&gt;0")</f>
        <v>15</v>
      </c>
    </row>
    <row r="15" spans="1:55" x14ac:dyDescent="0.2">
      <c r="A15" s="1" t="s">
        <v>61</v>
      </c>
      <c r="B15" s="4">
        <v>0</v>
      </c>
      <c r="C15" s="4">
        <v>0</v>
      </c>
      <c r="D15" s="4">
        <v>0</v>
      </c>
      <c r="E15" s="4">
        <v>0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1</v>
      </c>
      <c r="O15" s="4">
        <v>0</v>
      </c>
      <c r="P15" s="4">
        <v>2</v>
      </c>
      <c r="Q15" s="4">
        <v>0</v>
      </c>
      <c r="R15" s="4">
        <v>2</v>
      </c>
      <c r="S15" s="4">
        <v>0</v>
      </c>
      <c r="T15" s="4">
        <v>0</v>
      </c>
      <c r="U15" s="4">
        <v>0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>
        <f>COUNTIF(Features[[#This Row],[Quit]:[Visible center of rotation]], "&gt;0")</f>
        <v>16</v>
      </c>
    </row>
    <row r="16" spans="1:55" x14ac:dyDescent="0.2">
      <c r="A16" s="1" t="s">
        <v>101</v>
      </c>
      <c r="B16" s="4">
        <v>2</v>
      </c>
      <c r="C16" s="4">
        <v>0</v>
      </c>
      <c r="D16" s="4">
        <v>0</v>
      </c>
      <c r="E16" s="4">
        <v>0</v>
      </c>
      <c r="F16" s="4">
        <v>2</v>
      </c>
      <c r="G16" s="4">
        <v>2</v>
      </c>
      <c r="H16" s="4">
        <v>2</v>
      </c>
      <c r="I16" s="4">
        <v>2</v>
      </c>
      <c r="J16" s="4">
        <v>0</v>
      </c>
      <c r="K16" s="4">
        <v>2</v>
      </c>
      <c r="L16" s="4">
        <v>2</v>
      </c>
      <c r="M16" s="4">
        <v>2</v>
      </c>
      <c r="N16" s="4">
        <v>1</v>
      </c>
      <c r="O16" s="4">
        <v>0</v>
      </c>
      <c r="P16" s="4">
        <v>0</v>
      </c>
      <c r="Q16" s="4">
        <v>0</v>
      </c>
      <c r="R16" s="4">
        <v>2</v>
      </c>
      <c r="S16" s="4">
        <v>0</v>
      </c>
      <c r="T16" s="4">
        <v>2</v>
      </c>
      <c r="U16" s="4">
        <v>0</v>
      </c>
      <c r="V16" s="4">
        <v>0</v>
      </c>
      <c r="W16" s="4">
        <v>2</v>
      </c>
      <c r="X16" s="4">
        <v>0</v>
      </c>
      <c r="Y16" s="4">
        <v>0</v>
      </c>
      <c r="Z16" s="4">
        <v>2</v>
      </c>
      <c r="AA16" s="4">
        <v>2</v>
      </c>
      <c r="AB16" s="4">
        <v>2</v>
      </c>
      <c r="AC16" s="4">
        <v>2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>
        <f>COUNTIF(Features[[#This Row],[Quit]:[Visible center of rotation]], "&gt;0")</f>
        <v>16</v>
      </c>
    </row>
    <row r="17" spans="1:55" x14ac:dyDescent="0.2">
      <c r="A17" s="1" t="s">
        <v>115</v>
      </c>
      <c r="B17" s="4">
        <v>1</v>
      </c>
      <c r="C17" s="4">
        <v>1</v>
      </c>
      <c r="D17" s="4">
        <v>1</v>
      </c>
      <c r="E17" s="4">
        <v>0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0</v>
      </c>
      <c r="O17" s="4">
        <v>1</v>
      </c>
      <c r="P17" s="4">
        <v>2</v>
      </c>
      <c r="Q17" s="4">
        <v>0</v>
      </c>
      <c r="R17" s="4">
        <v>0</v>
      </c>
      <c r="S17" s="4">
        <v>0</v>
      </c>
      <c r="T17" s="4">
        <v>2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2</v>
      </c>
      <c r="AA17" s="4">
        <v>0</v>
      </c>
      <c r="AB17" s="4">
        <v>0</v>
      </c>
      <c r="AC17" s="4">
        <v>0</v>
      </c>
      <c r="AD17" s="4">
        <v>2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>
        <f>COUNTIF(Features[[#This Row],[Quit]:[Visible center of rotation]], "&gt;0")</f>
        <v>16</v>
      </c>
    </row>
    <row r="18" spans="1:55" x14ac:dyDescent="0.2">
      <c r="A18" s="1" t="s">
        <v>112</v>
      </c>
      <c r="B18" s="4">
        <v>2</v>
      </c>
      <c r="C18" s="4">
        <v>1</v>
      </c>
      <c r="D18" s="4">
        <v>0</v>
      </c>
      <c r="E18" s="4">
        <v>0</v>
      </c>
      <c r="F18" s="4">
        <v>2</v>
      </c>
      <c r="G18" s="4">
        <v>2</v>
      </c>
      <c r="H18" s="4">
        <v>2</v>
      </c>
      <c r="I18" s="4">
        <v>0</v>
      </c>
      <c r="J18" s="4">
        <v>0</v>
      </c>
      <c r="K18" s="4">
        <v>2</v>
      </c>
      <c r="L18" s="4">
        <v>2</v>
      </c>
      <c r="M18" s="4">
        <v>2</v>
      </c>
      <c r="N18" s="4">
        <v>0</v>
      </c>
      <c r="O18" s="4">
        <v>0</v>
      </c>
      <c r="P18" s="4">
        <v>2</v>
      </c>
      <c r="Q18" s="4">
        <v>0</v>
      </c>
      <c r="R18" s="4">
        <v>2</v>
      </c>
      <c r="S18" s="4">
        <v>2</v>
      </c>
      <c r="T18" s="4">
        <v>2</v>
      </c>
      <c r="U18" s="4">
        <v>0</v>
      </c>
      <c r="V18" s="4">
        <v>2</v>
      </c>
      <c r="W18" s="4">
        <v>0</v>
      </c>
      <c r="X18" s="4">
        <v>0</v>
      </c>
      <c r="Y18" s="4">
        <v>2</v>
      </c>
      <c r="Z18" s="4">
        <v>0</v>
      </c>
      <c r="AA18" s="4">
        <v>2</v>
      </c>
      <c r="AB18" s="4">
        <v>0</v>
      </c>
      <c r="AC18" s="4">
        <v>0</v>
      </c>
      <c r="AD18" s="4">
        <v>2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>
        <f>COUNTIF(Features[[#This Row],[Quit]:[Visible center of rotation]], "&gt;0")</f>
        <v>17</v>
      </c>
    </row>
    <row r="19" spans="1:55" x14ac:dyDescent="0.2">
      <c r="A19" s="1" t="s">
        <v>117</v>
      </c>
      <c r="B19" s="4">
        <v>1</v>
      </c>
      <c r="C19" s="4">
        <v>1</v>
      </c>
      <c r="D19" s="4">
        <v>0</v>
      </c>
      <c r="E19" s="4">
        <v>0</v>
      </c>
      <c r="F19" s="4">
        <v>2</v>
      </c>
      <c r="G19" s="4">
        <v>2</v>
      </c>
      <c r="H19" s="4">
        <v>2</v>
      </c>
      <c r="I19" s="4">
        <v>2</v>
      </c>
      <c r="J19" s="4">
        <v>0</v>
      </c>
      <c r="K19" s="4">
        <v>2</v>
      </c>
      <c r="L19" s="4">
        <v>2</v>
      </c>
      <c r="M19" s="4">
        <v>2</v>
      </c>
      <c r="N19" s="4">
        <v>0</v>
      </c>
      <c r="O19" s="4">
        <v>2</v>
      </c>
      <c r="P19" s="4">
        <v>2</v>
      </c>
      <c r="Q19" s="4">
        <v>0</v>
      </c>
      <c r="R19" s="4">
        <v>2</v>
      </c>
      <c r="S19" s="4">
        <v>2</v>
      </c>
      <c r="T19" s="4">
        <v>2</v>
      </c>
      <c r="U19" s="4">
        <v>0</v>
      </c>
      <c r="V19" s="4">
        <v>2</v>
      </c>
      <c r="W19" s="4">
        <v>0</v>
      </c>
      <c r="X19" s="4">
        <v>2</v>
      </c>
      <c r="Y19" s="4">
        <v>0</v>
      </c>
      <c r="Z19" s="4">
        <v>0</v>
      </c>
      <c r="AA19" s="4">
        <v>2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>
        <f>COUNTIF(Features[[#This Row],[Quit]:[Visible center of rotation]], "&gt;0")</f>
        <v>17</v>
      </c>
    </row>
    <row r="20" spans="1:55" x14ac:dyDescent="0.2">
      <c r="A20" s="1" t="s">
        <v>64</v>
      </c>
      <c r="B20" s="4">
        <v>0</v>
      </c>
      <c r="C20" s="4">
        <v>0</v>
      </c>
      <c r="D20" s="4">
        <v>2</v>
      </c>
      <c r="E20" s="4">
        <v>0</v>
      </c>
      <c r="F20" s="4">
        <v>2</v>
      </c>
      <c r="G20" s="4">
        <v>2</v>
      </c>
      <c r="H20" s="4">
        <v>2</v>
      </c>
      <c r="I20" s="4">
        <v>2</v>
      </c>
      <c r="J20" s="4">
        <v>0</v>
      </c>
      <c r="K20" s="4">
        <v>2</v>
      </c>
      <c r="L20" s="4">
        <v>2</v>
      </c>
      <c r="M20" s="4">
        <v>2</v>
      </c>
      <c r="N20" s="4">
        <v>1</v>
      </c>
      <c r="O20" s="4">
        <v>2</v>
      </c>
      <c r="P20" s="4">
        <v>2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2</v>
      </c>
      <c r="W20" s="4">
        <v>0</v>
      </c>
      <c r="X20" s="4">
        <v>0</v>
      </c>
      <c r="Y20" s="4">
        <v>0</v>
      </c>
      <c r="Z20" s="4">
        <v>0</v>
      </c>
      <c r="AA20" s="4">
        <v>2</v>
      </c>
      <c r="AB20" s="4">
        <v>0</v>
      </c>
      <c r="AC20" s="4">
        <v>0</v>
      </c>
      <c r="AD20" s="4">
        <v>0</v>
      </c>
      <c r="AE20" s="4">
        <v>2</v>
      </c>
      <c r="AF20" s="4">
        <v>2</v>
      </c>
      <c r="AG20" s="4">
        <v>2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>
        <f>COUNTIF(Features[[#This Row],[Quit]:[Visible center of rotation]], "&gt;0")</f>
        <v>17</v>
      </c>
    </row>
    <row r="21" spans="1:55" x14ac:dyDescent="0.2">
      <c r="A21" s="1" t="s">
        <v>97</v>
      </c>
      <c r="B21" s="4">
        <v>2</v>
      </c>
      <c r="C21" s="4">
        <v>0</v>
      </c>
      <c r="D21" s="4">
        <v>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2</v>
      </c>
      <c r="K21" s="4">
        <v>2</v>
      </c>
      <c r="L21" s="4">
        <v>2</v>
      </c>
      <c r="M21" s="4">
        <v>2</v>
      </c>
      <c r="N21" s="4">
        <v>1</v>
      </c>
      <c r="O21" s="4">
        <v>2</v>
      </c>
      <c r="P21" s="4">
        <v>2</v>
      </c>
      <c r="Q21" s="4">
        <v>0</v>
      </c>
      <c r="R21" s="4">
        <v>0</v>
      </c>
      <c r="S21" s="4">
        <v>0</v>
      </c>
      <c r="T21" s="4">
        <v>2</v>
      </c>
      <c r="U21" s="4">
        <v>2</v>
      </c>
      <c r="V21" s="4">
        <v>2</v>
      </c>
      <c r="W21" s="4">
        <v>0</v>
      </c>
      <c r="X21" s="4">
        <v>0</v>
      </c>
      <c r="Y21" s="4">
        <v>0</v>
      </c>
      <c r="Z21" s="4">
        <v>0</v>
      </c>
      <c r="AA21" s="4">
        <v>2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2</v>
      </c>
      <c r="AI21" s="4">
        <v>2</v>
      </c>
      <c r="AJ21" s="4">
        <v>2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>
        <f>COUNTIF(Features[[#This Row],[Quit]:[Visible center of rotation]], "&gt;0")</f>
        <v>18</v>
      </c>
    </row>
    <row r="22" spans="1:55" x14ac:dyDescent="0.2">
      <c r="A22" s="1" t="s">
        <v>95</v>
      </c>
      <c r="B22" s="4">
        <v>1</v>
      </c>
      <c r="C22" s="4">
        <v>1</v>
      </c>
      <c r="D22" s="4">
        <v>1</v>
      </c>
      <c r="E22" s="4">
        <v>0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0</v>
      </c>
      <c r="O22" s="4">
        <v>1</v>
      </c>
      <c r="P22" s="4">
        <v>0</v>
      </c>
      <c r="Q22" s="4">
        <v>0</v>
      </c>
      <c r="R22" s="4">
        <v>2</v>
      </c>
      <c r="S22" s="4">
        <v>2</v>
      </c>
      <c r="T22" s="4">
        <v>2</v>
      </c>
      <c r="U22" s="4">
        <v>0</v>
      </c>
      <c r="V22" s="4">
        <v>0</v>
      </c>
      <c r="W22" s="4">
        <v>0</v>
      </c>
      <c r="X22" s="4">
        <v>0</v>
      </c>
      <c r="Y22" s="4">
        <v>2</v>
      </c>
      <c r="Z22" s="4">
        <v>0</v>
      </c>
      <c r="AA22" s="4">
        <v>2</v>
      </c>
      <c r="AB22" s="4">
        <v>0</v>
      </c>
      <c r="AC22" s="4">
        <v>0</v>
      </c>
      <c r="AD22" s="4">
        <v>0</v>
      </c>
      <c r="AE22" s="4">
        <v>2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>
        <f>COUNTIF(Features[[#This Row],[Quit]:[Visible center of rotation]], "&gt;0")</f>
        <v>18</v>
      </c>
    </row>
    <row r="23" spans="1:55" x14ac:dyDescent="0.2">
      <c r="A23" s="1" t="s">
        <v>110</v>
      </c>
      <c r="B23" s="4">
        <v>2</v>
      </c>
      <c r="C23" s="4">
        <v>0</v>
      </c>
      <c r="D23" s="4">
        <v>2</v>
      </c>
      <c r="E23" s="4">
        <v>0</v>
      </c>
      <c r="F23" s="4">
        <v>2</v>
      </c>
      <c r="G23" s="4">
        <v>2</v>
      </c>
      <c r="H23" s="4">
        <v>2</v>
      </c>
      <c r="I23" s="4">
        <v>0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0</v>
      </c>
      <c r="R23" s="4">
        <v>0</v>
      </c>
      <c r="S23" s="4">
        <v>0</v>
      </c>
      <c r="T23" s="4">
        <v>2</v>
      </c>
      <c r="U23" s="4">
        <v>0</v>
      </c>
      <c r="V23" s="4">
        <v>2</v>
      </c>
      <c r="W23" s="4">
        <v>2</v>
      </c>
      <c r="X23" s="4">
        <v>0</v>
      </c>
      <c r="Y23" s="4">
        <v>0</v>
      </c>
      <c r="Z23" s="4">
        <v>0</v>
      </c>
      <c r="AA23" s="4">
        <v>2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2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>
        <f>COUNTIF(Features[[#This Row],[Quit]:[Visible center of rotation]], "&gt;0")</f>
        <v>18</v>
      </c>
    </row>
    <row r="24" spans="1:55" x14ac:dyDescent="0.2">
      <c r="A24" s="1" t="s">
        <v>99</v>
      </c>
      <c r="B24" s="4">
        <v>0</v>
      </c>
      <c r="C24" s="4">
        <v>0</v>
      </c>
      <c r="D24" s="4">
        <v>0</v>
      </c>
      <c r="E24" s="4">
        <v>0</v>
      </c>
      <c r="F24" s="4">
        <v>2</v>
      </c>
      <c r="G24" s="4">
        <v>2</v>
      </c>
      <c r="H24" s="4">
        <v>2</v>
      </c>
      <c r="I24" s="4">
        <v>2</v>
      </c>
      <c r="J24" s="4">
        <v>0</v>
      </c>
      <c r="K24" s="4">
        <v>2</v>
      </c>
      <c r="L24" s="4">
        <v>2</v>
      </c>
      <c r="M24" s="4">
        <v>2</v>
      </c>
      <c r="N24" s="4">
        <v>1</v>
      </c>
      <c r="O24" s="4">
        <v>2</v>
      </c>
      <c r="P24" s="4">
        <v>0</v>
      </c>
      <c r="Q24" s="4">
        <v>0</v>
      </c>
      <c r="R24" s="4">
        <v>2</v>
      </c>
      <c r="S24" s="4">
        <v>2</v>
      </c>
      <c r="T24" s="4">
        <v>2</v>
      </c>
      <c r="U24" s="4">
        <v>0</v>
      </c>
      <c r="V24" s="4">
        <v>2</v>
      </c>
      <c r="W24" s="4">
        <v>0</v>
      </c>
      <c r="X24" s="4">
        <v>0</v>
      </c>
      <c r="Y24" s="4">
        <v>2</v>
      </c>
      <c r="Z24" s="4">
        <v>0</v>
      </c>
      <c r="AA24" s="4">
        <v>2</v>
      </c>
      <c r="AB24" s="4">
        <v>0</v>
      </c>
      <c r="AC24" s="4">
        <v>0</v>
      </c>
      <c r="AD24" s="4">
        <v>0</v>
      </c>
      <c r="AE24" s="4">
        <v>2</v>
      </c>
      <c r="AF24" s="4">
        <v>0</v>
      </c>
      <c r="AG24" s="4">
        <v>0</v>
      </c>
      <c r="AH24" s="4">
        <v>0</v>
      </c>
      <c r="AI24" s="4">
        <v>2</v>
      </c>
      <c r="AJ24" s="4">
        <v>0</v>
      </c>
      <c r="AK24" s="4">
        <v>0</v>
      </c>
      <c r="AL24" s="4">
        <v>2</v>
      </c>
      <c r="AM24" s="4">
        <v>2</v>
      </c>
      <c r="AN24" s="4">
        <v>2</v>
      </c>
      <c r="AO24" s="4">
        <v>2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>
        <f>COUNTIF(Features[[#This Row],[Quit]:[Visible center of rotation]], "&gt;0")</f>
        <v>21</v>
      </c>
    </row>
    <row r="25" spans="1:55" x14ac:dyDescent="0.2">
      <c r="A25" s="1" t="s">
        <v>122</v>
      </c>
      <c r="B25" s="4">
        <v>2</v>
      </c>
      <c r="C25" s="4">
        <v>1</v>
      </c>
      <c r="D25" s="4">
        <v>2</v>
      </c>
      <c r="E25" s="4">
        <v>0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0</v>
      </c>
      <c r="R25" s="4">
        <v>0</v>
      </c>
      <c r="S25" s="4">
        <v>2</v>
      </c>
      <c r="T25" s="4">
        <v>2</v>
      </c>
      <c r="U25" s="4">
        <v>2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2</v>
      </c>
      <c r="AB25" s="4">
        <v>0</v>
      </c>
      <c r="AC25" s="4">
        <v>0</v>
      </c>
      <c r="AD25" s="4">
        <v>2</v>
      </c>
      <c r="AE25" s="4">
        <v>0</v>
      </c>
      <c r="AF25" s="4">
        <v>0</v>
      </c>
      <c r="AG25" s="4">
        <v>0</v>
      </c>
      <c r="AH25" s="4">
        <v>2</v>
      </c>
      <c r="AI25" s="4">
        <v>0</v>
      </c>
      <c r="AJ25" s="4">
        <v>0</v>
      </c>
      <c r="AK25" s="4">
        <v>2</v>
      </c>
      <c r="AL25" s="4">
        <v>0</v>
      </c>
      <c r="AM25" s="4">
        <v>0</v>
      </c>
      <c r="AN25" s="4">
        <v>0</v>
      </c>
      <c r="AO25" s="4">
        <v>0</v>
      </c>
      <c r="AP25" s="4">
        <v>2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>
        <f>COUNTIF(Features[[#This Row],[Quit]:[Visible center of rotation]], "&gt;0")</f>
        <v>22</v>
      </c>
    </row>
    <row r="26" spans="1:55" x14ac:dyDescent="0.2">
      <c r="A26" s="1" t="s">
        <v>120</v>
      </c>
      <c r="B26" s="4">
        <v>1</v>
      </c>
      <c r="C26" s="4">
        <v>1</v>
      </c>
      <c r="D26" s="4">
        <v>0</v>
      </c>
      <c r="E26" s="4">
        <v>0</v>
      </c>
      <c r="F26" s="4">
        <v>2</v>
      </c>
      <c r="G26" s="4">
        <v>2</v>
      </c>
      <c r="H26" s="4">
        <v>2</v>
      </c>
      <c r="I26" s="4">
        <v>2</v>
      </c>
      <c r="J26" s="4">
        <v>0</v>
      </c>
      <c r="K26" s="4">
        <v>2</v>
      </c>
      <c r="L26" s="4">
        <v>2</v>
      </c>
      <c r="M26" s="4">
        <v>2</v>
      </c>
      <c r="N26" s="4">
        <v>0</v>
      </c>
      <c r="O26" s="4">
        <v>2</v>
      </c>
      <c r="P26" s="4">
        <v>2</v>
      </c>
      <c r="Q26" s="4">
        <v>0</v>
      </c>
      <c r="R26" s="4">
        <v>2</v>
      </c>
      <c r="S26" s="4">
        <v>2</v>
      </c>
      <c r="T26" s="4">
        <v>2</v>
      </c>
      <c r="U26" s="4">
        <v>0</v>
      </c>
      <c r="V26" s="4">
        <v>2</v>
      </c>
      <c r="W26" s="4">
        <v>2</v>
      </c>
      <c r="X26" s="4">
        <v>2</v>
      </c>
      <c r="Y26" s="4">
        <v>0</v>
      </c>
      <c r="Z26" s="4">
        <v>0</v>
      </c>
      <c r="AA26" s="4">
        <v>2</v>
      </c>
      <c r="AB26" s="4">
        <v>2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2</v>
      </c>
      <c r="AJ26" s="4">
        <v>0</v>
      </c>
      <c r="AK26" s="4">
        <v>0</v>
      </c>
      <c r="AL26" s="4">
        <v>2</v>
      </c>
      <c r="AM26" s="4">
        <v>0</v>
      </c>
      <c r="AN26" s="4">
        <v>0</v>
      </c>
      <c r="AO26" s="4">
        <v>0</v>
      </c>
      <c r="AP26" s="4">
        <v>0</v>
      </c>
      <c r="AQ26" s="4">
        <v>2</v>
      </c>
      <c r="AR26" s="4">
        <v>2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>
        <f>COUNTIF(Features[[#This Row],[Quit]:[Visible center of rotation]], "&gt;0")</f>
        <v>23</v>
      </c>
    </row>
    <row r="27" spans="1:55" x14ac:dyDescent="0.2">
      <c r="A27" s="1" t="s">
        <v>107</v>
      </c>
      <c r="B27" s="4">
        <v>1</v>
      </c>
      <c r="C27" s="4">
        <v>1</v>
      </c>
      <c r="D27" s="4">
        <v>0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0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0</v>
      </c>
      <c r="X27" s="4">
        <v>2</v>
      </c>
      <c r="Y27" s="4">
        <v>0</v>
      </c>
      <c r="Z27" s="4">
        <v>0</v>
      </c>
      <c r="AA27" s="4">
        <v>2</v>
      </c>
      <c r="AB27" s="4">
        <v>0</v>
      </c>
      <c r="AC27" s="4">
        <v>0</v>
      </c>
      <c r="AD27" s="4">
        <v>0</v>
      </c>
      <c r="AE27" s="4">
        <v>2</v>
      </c>
      <c r="AF27" s="4">
        <v>0</v>
      </c>
      <c r="AG27" s="4">
        <v>0</v>
      </c>
      <c r="AH27" s="4">
        <v>2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2</v>
      </c>
      <c r="AT27" s="4">
        <v>2</v>
      </c>
      <c r="AU27" s="4">
        <v>2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>
        <f>COUNTIF(Features[[#This Row],[Quit]:[Visible center of rotation]], "&gt;0")</f>
        <v>26</v>
      </c>
    </row>
    <row r="28" spans="1:55" x14ac:dyDescent="0.2">
      <c r="A28" s="1" t="s">
        <v>105</v>
      </c>
      <c r="B28" s="4">
        <v>2</v>
      </c>
      <c r="C28" s="4">
        <v>1</v>
      </c>
      <c r="D28" s="4">
        <v>1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0</v>
      </c>
      <c r="O28" s="4">
        <v>1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4">
        <v>0</v>
      </c>
      <c r="V28" s="4">
        <v>2</v>
      </c>
      <c r="W28" s="4">
        <v>2</v>
      </c>
      <c r="X28" s="4">
        <v>2</v>
      </c>
      <c r="Y28" s="4">
        <v>0</v>
      </c>
      <c r="Z28" s="4">
        <v>0</v>
      </c>
      <c r="AA28" s="4">
        <v>2</v>
      </c>
      <c r="AB28" s="4">
        <v>0</v>
      </c>
      <c r="AC28" s="4">
        <v>2</v>
      </c>
      <c r="AD28" s="4">
        <v>2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2</v>
      </c>
      <c r="AM28" s="4">
        <v>0</v>
      </c>
      <c r="AN28" s="4">
        <v>0</v>
      </c>
      <c r="AO28" s="4">
        <v>0</v>
      </c>
      <c r="AP28" s="4">
        <v>0</v>
      </c>
      <c r="AQ28" s="4">
        <v>2</v>
      </c>
      <c r="AR28" s="4">
        <v>0</v>
      </c>
      <c r="AS28" s="4">
        <v>2</v>
      </c>
      <c r="AT28" s="4">
        <v>2</v>
      </c>
      <c r="AU28" s="4">
        <v>0</v>
      </c>
      <c r="AV28" s="4">
        <v>2</v>
      </c>
      <c r="AW28" s="4">
        <v>2</v>
      </c>
      <c r="AX28" s="4">
        <v>2</v>
      </c>
      <c r="AY28" s="4">
        <v>2</v>
      </c>
      <c r="AZ28" s="4">
        <v>0</v>
      </c>
      <c r="BA28" s="4">
        <v>0</v>
      </c>
      <c r="BB28" s="4">
        <v>0</v>
      </c>
      <c r="BC28">
        <f>COUNTIF(Features[[#This Row],[Quit]:[Visible center of rotation]], "&gt;0")</f>
        <v>31</v>
      </c>
    </row>
    <row r="29" spans="1:55" x14ac:dyDescent="0.2">
      <c r="A29" s="1" t="s">
        <v>81</v>
      </c>
      <c r="B29" s="4">
        <v>2</v>
      </c>
      <c r="C29" s="4">
        <v>2</v>
      </c>
      <c r="D29" s="4">
        <v>2</v>
      </c>
      <c r="E29" s="4">
        <v>0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0</v>
      </c>
      <c r="R29" s="4">
        <v>0</v>
      </c>
      <c r="S29" s="4">
        <v>0</v>
      </c>
      <c r="T29" s="4">
        <v>2</v>
      </c>
      <c r="U29" s="4">
        <v>0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  <c r="AB29" s="4">
        <v>0</v>
      </c>
      <c r="AC29" s="4">
        <v>0</v>
      </c>
      <c r="AD29" s="4">
        <v>2</v>
      </c>
      <c r="AE29" s="4">
        <v>2</v>
      </c>
      <c r="AF29" s="4">
        <v>0</v>
      </c>
      <c r="AG29" s="4">
        <v>0</v>
      </c>
      <c r="AH29" s="4">
        <v>2</v>
      </c>
      <c r="AI29" s="4">
        <v>2</v>
      </c>
      <c r="AJ29" s="4">
        <v>0</v>
      </c>
      <c r="AK29" s="4">
        <v>1</v>
      </c>
      <c r="AL29" s="4">
        <v>2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2</v>
      </c>
      <c r="AW29" s="4">
        <v>2</v>
      </c>
      <c r="AX29" s="4">
        <v>0</v>
      </c>
      <c r="AY29" s="4">
        <v>0</v>
      </c>
      <c r="AZ29" s="4">
        <v>2</v>
      </c>
      <c r="BA29" s="4">
        <v>2</v>
      </c>
      <c r="BB29" s="4">
        <v>2</v>
      </c>
      <c r="BC29">
        <f>COUNTIF(Features[[#This Row],[Quit]:[Visible center of rotation]], "&gt;0")</f>
        <v>32</v>
      </c>
    </row>
    <row r="30" spans="1:55" x14ac:dyDescent="0.2">
      <c r="A30" t="s">
        <v>124</v>
      </c>
      <c r="B30" s="6">
        <f>COUNTIF(Features[Quit], "&gt;0")</f>
        <v>21</v>
      </c>
      <c r="C30" s="6">
        <f>COUNTIF(Features[Sleep mode], "&gt;0")</f>
        <v>15</v>
      </c>
      <c r="D30" s="6">
        <f>COUNTIF(Features[Restart], "&gt;0")</f>
        <v>12</v>
      </c>
      <c r="E30" s="6">
        <f>COUNTIF(Features[Music], "&gt;0")</f>
        <v>3</v>
      </c>
      <c r="F30" s="6">
        <f>COUNTIF(Features[Gravity], "&gt;0")</f>
        <v>27</v>
      </c>
      <c r="G30" s="6">
        <f>COUNTIF(Features[Horizontal movement], "&gt;0")</f>
        <v>27</v>
      </c>
      <c r="H30" s="6">
        <f>COUNTIF(Features[Line clearing], "&gt;0")</f>
        <v>27</v>
      </c>
      <c r="I30" s="6">
        <f>COUNTIF(Features[No bugs], "&gt;0")</f>
        <v>20</v>
      </c>
      <c r="J30" s="6">
        <f>COUNTIF(Features[Soft drop], "&gt;0")</f>
        <v>14</v>
      </c>
      <c r="K30" s="6">
        <f>COUNTIF(Features[Rotation], "&gt;0")</f>
        <v>24</v>
      </c>
      <c r="L30" s="6">
        <f>COUNTIF(Features[Game over detection], "&gt;0")</f>
        <v>24</v>
      </c>
      <c r="M30" s="6">
        <f>COUNTIF(Features[All tetrominoes], "&gt;0")</f>
        <v>22</v>
      </c>
      <c r="N30" s="6">
        <f>COUNTIF(Features[Pause], "&gt;0")</f>
        <v>16</v>
      </c>
      <c r="O30" s="6">
        <f>COUNTIF(Features[Retry], "&gt;0")</f>
        <v>16</v>
      </c>
      <c r="P30" s="6">
        <f>COUNTIF(Features[Line clear points], "&gt;0")</f>
        <v>17</v>
      </c>
      <c r="Q30" s="6">
        <f>COUNTIF(Features[Survival time points], "&gt;0")</f>
        <v>2</v>
      </c>
      <c r="R30" s="6">
        <f>COUNTIF(Features[Colored pieces], "&gt;0")</f>
        <v>14</v>
      </c>
      <c r="S30" s="6">
        <f>COUNTIF(Features[Hard drop], "&gt;0")</f>
        <v>13</v>
      </c>
      <c r="T30" s="6">
        <f>COUNTIF(Features[Game over screen], "&gt;0")</f>
        <v>16</v>
      </c>
      <c r="U30" s="6">
        <f>COUNTIF(Features[Title screen], "&gt;0")</f>
        <v>4</v>
      </c>
      <c r="V30" s="6">
        <f>COUNTIF(Features[Faster levels], "&gt;0")</f>
        <v>11</v>
      </c>
      <c r="W30" s="6">
        <f>COUNTIF(Features[Animations], "&gt;0")</f>
        <v>6</v>
      </c>
      <c r="X30" s="6">
        <f>COUNTIF(Features[No ceiling], "&gt;0")</f>
        <v>6</v>
      </c>
      <c r="Y30" s="6">
        <f>COUNTIF(Features[Drop points], "&gt;0")</f>
        <v>5</v>
      </c>
      <c r="Z30" s="6">
        <f>COUNTIF(Features[Placement transition], "&gt;0")</f>
        <v>4</v>
      </c>
      <c r="AA30" s="6">
        <f>COUNTIF(Features[Piece preview], "&gt;0")</f>
        <v>13</v>
      </c>
      <c r="AB30" s="6">
        <f>COUNTIF(Features[Smooth gravity], "&gt;0")</f>
        <v>2</v>
      </c>
      <c r="AC30" s="6">
        <f>COUNTIF(Features[Controls guide], "&gt;0")</f>
        <v>2</v>
      </c>
      <c r="AD30" s="6">
        <f>COUNTIF(Features[Alternative rotation], "&gt;0")</f>
        <v>5</v>
      </c>
      <c r="AE30" s="6">
        <f>COUNTIF(Features[Placement points], "&gt;0")</f>
        <v>6</v>
      </c>
      <c r="AF30" s="6">
        <f>COUNTIF(Features[Random background color], "&gt;0")</f>
        <v>1</v>
      </c>
      <c r="AG30" s="6">
        <f>COUNTIF(Features[Height score multiplier], "&gt;0")</f>
        <v>1</v>
      </c>
      <c r="AH30" s="6">
        <f>COUNTIF(Features[High scores], "&gt;0")</f>
        <v>5</v>
      </c>
      <c r="AI30" s="6">
        <f>COUNTIF(Features[Level selection], "&gt;0")</f>
        <v>4</v>
      </c>
      <c r="AJ30" s="6">
        <f>COUNTIF(Features[Rotation direction selection], "&gt;0")</f>
        <v>1</v>
      </c>
      <c r="AK30" s="6">
        <f>COUNTIF(Features[Persistent high scores], "&gt;0")</f>
        <v>3</v>
      </c>
      <c r="AL30" s="6">
        <f>COUNTIF(Features[Level score multiplier], "&gt;0")</f>
        <v>4</v>
      </c>
      <c r="AM30" s="6">
        <f>COUNTIF(Features[Toggleable piece preview], "&gt;0")</f>
        <v>1</v>
      </c>
      <c r="AN30" s="6">
        <f>COUNTIF(Features[Skip level], "&gt;0")</f>
        <v>1</v>
      </c>
      <c r="AO30" s="6">
        <f>COUNTIF(Features[Piece preview selection], "&gt;0")</f>
        <v>1</v>
      </c>
      <c r="AP30" s="6">
        <f>COUNTIF(Features[High scores with names], "&gt;0")</f>
        <v>1</v>
      </c>
      <c r="AQ30" s="6">
        <f>COUNTIF(Features[SFX], "&gt;0")</f>
        <v>2</v>
      </c>
      <c r="AR30" s="6">
        <f>COUNTIF(Features[Shadows], "&gt;0")</f>
        <v>1</v>
      </c>
      <c r="AS30" s="6">
        <f>COUNTIF(Features[Wall kicks], "&gt;0")</f>
        <v>2</v>
      </c>
      <c r="AT30" s="6">
        <f>COUNTIF(Features[Toggleable music], "&gt;0")</f>
        <v>2</v>
      </c>
      <c r="AU30" s="6">
        <f>COUNTIF(Features[Piece statistics], "&gt;0")</f>
        <v>1</v>
      </c>
      <c r="AV30" s="6">
        <f>COUNTIF(Features[Drought prevention], "&gt;0")</f>
        <v>2</v>
      </c>
      <c r="AW30" s="6">
        <f>COUNTIF(Features[Easter eggs], "&gt;0")</f>
        <v>2</v>
      </c>
      <c r="AX30" s="6">
        <f>COUNTIF(Features[Lock delay], "&gt;0")</f>
        <v>1</v>
      </c>
      <c r="AY30" s="6">
        <f>COUNTIF(Features[Ghost piece], "&gt;0")</f>
        <v>1</v>
      </c>
      <c r="AZ30" s="6">
        <f>COUNTIF(Features[Hold piece], "&gt;0")</f>
        <v>1</v>
      </c>
      <c r="BA30" s="6">
        <f>COUNTIF(Features[Obstacle height selection], "&gt;0")</f>
        <v>1</v>
      </c>
      <c r="BB30" s="6">
        <f>COUNTIF(Features[Visible center of rotation], "&gt;0")</f>
        <v>1</v>
      </c>
      <c r="BC30" s="5"/>
    </row>
  </sheetData>
  <conditionalFormatting sqref="B2:BB29">
    <cfRule type="cellIs" dxfId="110" priority="1" operator="equal">
      <formula>0</formula>
    </cfRule>
    <cfRule type="cellIs" dxfId="109" priority="2" operator="equal">
      <formula>1</formula>
    </cfRule>
    <cfRule type="cellIs" dxfId="108" priority="3" operator="equal">
      <formula>2</formula>
    </cfRule>
  </conditionalFormatting>
  <conditionalFormatting sqref="BC2:BC29">
    <cfRule type="colorScale" priority="4">
      <colorScale>
        <cfvo type="min"/>
        <cfvo type="max"/>
        <color rgb="FFFCFCFF"/>
        <color rgb="FF63BE7B"/>
      </colorScale>
    </cfRule>
  </conditionalFormatting>
  <hyperlinks>
    <hyperlink ref="A6" r:id="rId1" xr:uid="{DF8AC484-185C-2E4D-A445-3D71355B0020}"/>
    <hyperlink ref="A14" r:id="rId2" xr:uid="{2EB01F96-A8CB-0F4B-88E0-228A666C8BF8}"/>
    <hyperlink ref="A28" r:id="rId3" xr:uid="{E47B9B73-EBE6-0F44-ACFA-10A2B76FD8FA}"/>
    <hyperlink ref="A17" r:id="rId4" xr:uid="{63A42413-3D67-4C45-903B-AEA0946B2BBD}"/>
    <hyperlink ref="A19" r:id="rId5" xr:uid="{D5FFDC87-70B6-544A-9720-148512FDDDFE}"/>
    <hyperlink ref="A18" r:id="rId6" xr:uid="{5FC795A3-07DB-8043-A211-45DBCB2AF72B}"/>
    <hyperlink ref="A23" r:id="rId7" xr:uid="{B1A7E2A2-24D4-9446-A911-409E6781730F}"/>
    <hyperlink ref="A24" r:id="rId8" xr:uid="{B59F50FC-D59C-7C42-B8B7-EDC432874B08}"/>
    <hyperlink ref="A27" r:id="rId9" xr:uid="{70DE4EA5-AB13-C449-B68E-F0844F0E27A3}"/>
    <hyperlink ref="A3" r:id="rId10" xr:uid="{3D34C098-95BC-7349-B395-B5AF720BB9E2}"/>
    <hyperlink ref="A22" r:id="rId11" xr:uid="{AAFD340F-CCD1-E94A-8807-CB7F6E0656ED}"/>
    <hyperlink ref="A21" r:id="rId12" xr:uid="{7C1163A9-966D-634D-A6FD-734108B75172}"/>
    <hyperlink ref="A16" r:id="rId13" xr:uid="{D7B1721C-138B-7141-BAE5-086C798BCA27}"/>
    <hyperlink ref="A2" r:id="rId14" xr:uid="{9807E677-0463-4D41-819B-3FB3EDB75107}"/>
    <hyperlink ref="A9" r:id="rId15" xr:uid="{A19A6A68-C9CC-1C48-9DB5-0B36F042DE2D}"/>
    <hyperlink ref="A11" r:id="rId16" xr:uid="{19E92826-2949-F847-8909-04A16C08A6AB}"/>
    <hyperlink ref="A29" r:id="rId17" xr:uid="{FD2230CB-FB0A-F143-82FB-7ED72CDE73E1}"/>
    <hyperlink ref="A10" r:id="rId18" xr:uid="{7D01A4DE-7CF0-A24B-AD38-DEB12EE78B9C}"/>
    <hyperlink ref="A4" r:id="rId19" xr:uid="{84EEDAAC-0C9F-7B4D-9235-414FD75BD0E6}"/>
    <hyperlink ref="A13" r:id="rId20" xr:uid="{8208745F-AC45-B042-9B92-E9A6B3913093}"/>
    <hyperlink ref="A5" r:id="rId21" xr:uid="{865DB2DF-CE4E-EA45-9893-19E9F8038B91}"/>
    <hyperlink ref="A12" r:id="rId22" xr:uid="{34AA9E23-EF9F-AE41-B7D6-D5154A299438}"/>
    <hyperlink ref="A20" r:id="rId23" xr:uid="{AA940A67-0BDC-004B-8A78-37A8297BD74F}"/>
    <hyperlink ref="A8" r:id="rId24" xr:uid="{FDF58F02-05E3-364F-985D-E80A897A1698}"/>
    <hyperlink ref="A25" r:id="rId25" xr:uid="{0DC4ADED-DE7F-F847-A0F6-590906B8D4AA}"/>
    <hyperlink ref="A7" r:id="rId26" xr:uid="{1BEC94E7-D8C3-8744-BF86-FB820CD153A5}"/>
    <hyperlink ref="A26" r:id="rId27" xr:uid="{6DF0B158-1CF3-2A4F-921A-5868AE4249EC}"/>
    <hyperlink ref="A15" r:id="rId28" xr:uid="{8A194135-A644-1040-B689-B7CAFC0D31A1}"/>
  </hyperlinks>
  <pageMargins left="0.7" right="0.7" top="0.75" bottom="0.75" header="0.3" footer="0.3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2024-01-23T17:44:40Z</dcterms:created>
  <dcterms:modified xsi:type="dcterms:W3CDTF">2024-01-23T20:05:27Z</dcterms:modified>
</cp:coreProperties>
</file>