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110" windowHeight="9615" activeTab="3"/>
  </bookViews>
  <sheets>
    <sheet name="calculation of PCR" sheetId="1" r:id="rId1"/>
    <sheet name="Raw PCR data" sheetId="2" r:id="rId2"/>
    <sheet name="Invasion" sheetId="3" r:id="rId3"/>
    <sheet name="Wound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<sst xmlns="http://schemas.openxmlformats.org/spreadsheetml/2006/main" count="144" uniqueCount="48">
  <si>
    <t xml:space="preserve">Cq   </t>
  </si>
  <si>
    <t>Cq Mean</t>
  </si>
  <si>
    <t>target gene</t>
  </si>
  <si>
    <t>expression</t>
  </si>
  <si>
    <t>average</t>
  </si>
  <si>
    <t>p value</t>
  </si>
  <si>
    <t>HS-5</t>
  </si>
  <si>
    <t>GAPDH</t>
  </si>
  <si>
    <t>E2F1</t>
  </si>
  <si>
    <t>HAP1</t>
  </si>
  <si>
    <t>EZH2</t>
  </si>
  <si>
    <t>Hole position</t>
  </si>
  <si>
    <t>Channel</t>
  </si>
  <si>
    <t>CT value</t>
  </si>
  <si>
    <t>TM value</t>
  </si>
  <si>
    <t>Type</t>
  </si>
  <si>
    <t>Target genes</t>
  </si>
  <si>
    <t>Samples</t>
  </si>
  <si>
    <t>Housekeeper gene</t>
  </si>
  <si>
    <t>Control sample</t>
  </si>
  <si>
    <t>Channel genes</t>
  </si>
  <si>
    <t>A01</t>
  </si>
  <si>
    <t>FAM</t>
  </si>
  <si>
    <t>未知</t>
  </si>
  <si>
    <t>A02</t>
  </si>
  <si>
    <t>A03</t>
  </si>
  <si>
    <t>A04</t>
  </si>
  <si>
    <t>A05</t>
  </si>
  <si>
    <t>A06</t>
  </si>
  <si>
    <t>B01</t>
  </si>
  <si>
    <t>B02</t>
  </si>
  <si>
    <t>B03</t>
  </si>
  <si>
    <t>B04</t>
  </si>
  <si>
    <t>B05</t>
  </si>
  <si>
    <t>B06</t>
  </si>
  <si>
    <t>C01</t>
  </si>
  <si>
    <t>C02</t>
  </si>
  <si>
    <t>C03</t>
  </si>
  <si>
    <t>C04</t>
  </si>
  <si>
    <t>C05</t>
  </si>
  <si>
    <t>C06</t>
  </si>
  <si>
    <t>si-NC</t>
  </si>
  <si>
    <t>si-E2F1</t>
  </si>
  <si>
    <t>P</t>
  </si>
  <si>
    <t>Invasion</t>
  </si>
  <si>
    <t>blank area</t>
  </si>
  <si>
    <t>Migration rate%</t>
  </si>
  <si>
    <t>p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</si>
</sst>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###0.00;\-###0.00"/>
  </numFmts>
  <fonts count="27">
    <font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12"/>
      <color theme="1"/>
      <name val="等线"/>
      <charset val="134"/>
      <scheme val="minor"/>
    </font>
    <font>
      <sz val="10"/>
      <name val="Arial"/>
      <charset val="134"/>
    </font>
    <font>
      <b/>
      <sz val="8.25"/>
      <name val="Microsoft Sans Serif"/>
      <charset val="134"/>
    </font>
    <font>
      <sz val="11"/>
      <color rgb="FFFF0000"/>
      <name val="等线"/>
      <charset val="134"/>
      <scheme val="minor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8.25"/>
      <name val="Microsoft Sans Serif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3" fontId="6" fillId="0" borderId="0" applyFont="0" applyFill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2" borderId="1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3" borderId="4" applyNumberFormat="0" applyAlignment="0" applyProtection="0">
      <alignment vertical="center"/>
    </xf>
    <xf numFmtId="0" fontId="16" fillId="4" borderId="5" applyNumberFormat="0" applyAlignment="0" applyProtection="0">
      <alignment vertical="center"/>
    </xf>
    <xf numFmtId="0" fontId="17" fillId="4" borderId="4" applyNumberFormat="0" applyAlignment="0" applyProtection="0">
      <alignment vertical="center"/>
    </xf>
    <xf numFmtId="0" fontId="18" fillId="5" borderId="6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6" fillId="0" borderId="0">
      <alignment vertical="top"/>
      <protection locked="0"/>
    </xf>
  </cellStyleXfs>
  <cellXfs count="11">
    <xf numFmtId="0" fontId="0" fillId="0" borderId="0" xfId="0"/>
    <xf numFmtId="0" fontId="1" fillId="0" borderId="0" xfId="0" applyFont="1"/>
    <xf numFmtId="9" fontId="0" fillId="0" borderId="0" xfId="3" applyFont="1" applyAlignment="1"/>
    <xf numFmtId="0" fontId="2" fillId="0" borderId="0" xfId="0" applyFont="1" applyAlignment="1">
      <alignment vertical="center"/>
    </xf>
    <xf numFmtId="0" fontId="0" fillId="0" borderId="0" xfId="0" applyAlignment="1">
      <alignment horizontal="center"/>
    </xf>
    <xf numFmtId="0" fontId="3" fillId="0" borderId="0" xfId="0" applyFont="1"/>
    <xf numFmtId="0" fontId="0" fillId="0" borderId="0" xfId="0" applyAlignment="1">
      <alignment vertical="center"/>
    </xf>
    <xf numFmtId="176" fontId="0" fillId="0" borderId="0" xfId="0" applyNumberFormat="1"/>
    <xf numFmtId="177" fontId="4" fillId="0" borderId="0" xfId="49" applyNumberFormat="1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Font="1"/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Normal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3"/>
  <sheetViews>
    <sheetView workbookViewId="0">
      <selection activeCell="C22" sqref="C22"/>
    </sheetView>
  </sheetViews>
  <sheetFormatPr defaultColWidth="9" defaultRowHeight="14.25"/>
  <sheetData>
    <row r="1" s="6" customFormat="1" spans="1:18">
      <c r="A1"/>
      <c r="B1"/>
      <c r="C1" s="7" t="s">
        <v>0</v>
      </c>
      <c r="D1" s="7" t="s">
        <v>1</v>
      </c>
      <c r="E1" s="6" t="s">
        <v>2</v>
      </c>
      <c r="F1"/>
      <c r="G1"/>
      <c r="H1"/>
      <c r="I1" t="s">
        <v>3</v>
      </c>
      <c r="J1" t="s">
        <v>4</v>
      </c>
      <c r="K1"/>
      <c r="L1" s="4" t="s">
        <v>5</v>
      </c>
      <c r="N1" s="8"/>
      <c r="O1" s="8"/>
      <c r="P1" s="8"/>
      <c r="Q1" s="8"/>
      <c r="R1" s="8"/>
    </row>
    <row r="2" s="6" customFormat="1" spans="1:18">
      <c r="A2" s="6" t="s">
        <v>6</v>
      </c>
      <c r="B2" t="s">
        <v>7</v>
      </c>
      <c r="C2" s="6">
        <v>14.44</v>
      </c>
      <c r="D2" s="7">
        <f>AVERAGE(C2:C4)</f>
        <v>14.4033333333333</v>
      </c>
      <c r="E2" s="6">
        <v>31.59</v>
      </c>
      <c r="F2" s="7">
        <f>E2-D2</f>
        <v>17.1866666666667</v>
      </c>
      <c r="G2" s="7">
        <f>AVERAGE(F2:F4)</f>
        <v>16.9633333333333</v>
      </c>
      <c r="H2" s="7">
        <f>F2-G2</f>
        <v>0.223333333333333</v>
      </c>
      <c r="I2">
        <f>POWER(2,-H2)</f>
        <v>0.856584018970457</v>
      </c>
      <c r="J2">
        <f>AVERAGE(I2:I4)</f>
        <v>1.00605714336059</v>
      </c>
      <c r="K2">
        <f>STDEV(I2:I4)</f>
        <v>0.132075324712741</v>
      </c>
      <c r="L2"/>
      <c r="M2" s="9" t="s">
        <v>8</v>
      </c>
      <c r="P2" s="8"/>
      <c r="Q2" s="8"/>
      <c r="R2" s="8"/>
    </row>
    <row r="3" s="6" customFormat="1" spans="1:18">
      <c r="A3" s="6" t="s">
        <v>6</v>
      </c>
      <c r="B3" t="s">
        <v>7</v>
      </c>
      <c r="C3" s="6">
        <v>14.36</v>
      </c>
      <c r="D3" s="7">
        <f>AVERAGE(C2:C4)</f>
        <v>14.4033333333333</v>
      </c>
      <c r="E3" s="6">
        <v>31.22</v>
      </c>
      <c r="F3" s="7">
        <f t="shared" ref="F3:F8" si="0">E3-D3</f>
        <v>16.8166666666667</v>
      </c>
      <c r="G3" s="7">
        <f>G2</f>
        <v>16.9633333333333</v>
      </c>
      <c r="H3" s="7">
        <f t="shared" ref="H3:H8" si="1">F3-G3</f>
        <v>-0.146666666666665</v>
      </c>
      <c r="I3">
        <f t="shared" ref="I3:I8" si="2">POWER(2,-H3)</f>
        <v>1.10700878159531</v>
      </c>
      <c r="J3"/>
      <c r="K3"/>
      <c r="L3"/>
      <c r="M3" s="9"/>
      <c r="P3" s="8"/>
      <c r="Q3" s="8"/>
      <c r="R3" s="8"/>
    </row>
    <row r="4" s="6" customFormat="1" spans="1:18">
      <c r="A4" s="6" t="s">
        <v>6</v>
      </c>
      <c r="B4" t="s">
        <v>7</v>
      </c>
      <c r="C4" s="6">
        <v>14.41</v>
      </c>
      <c r="D4" s="7">
        <f>AVERAGE(C2:C4)</f>
        <v>14.4033333333333</v>
      </c>
      <c r="E4" s="6">
        <v>31.29</v>
      </c>
      <c r="F4" s="7">
        <f t="shared" si="0"/>
        <v>16.8866666666667</v>
      </c>
      <c r="G4" s="7">
        <f t="shared" ref="G4:G7" si="3">G3</f>
        <v>16.9633333333333</v>
      </c>
      <c r="H4" s="7">
        <f t="shared" si="1"/>
        <v>-0.0766666666666644</v>
      </c>
      <c r="I4">
        <f t="shared" si="2"/>
        <v>1.05457862951601</v>
      </c>
      <c r="J4"/>
      <c r="K4"/>
      <c r="L4"/>
      <c r="M4" s="9"/>
      <c r="P4" s="8"/>
      <c r="Q4" s="8"/>
      <c r="R4" s="8"/>
    </row>
    <row r="5" s="6" customFormat="1" ht="15.75" spans="1:18">
      <c r="A5" s="3" t="s">
        <v>9</v>
      </c>
      <c r="B5" t="s">
        <v>7</v>
      </c>
      <c r="C5" s="6">
        <v>14.08</v>
      </c>
      <c r="D5" s="7">
        <f>AVERAGE(C5:C7)</f>
        <v>14.0766666666667</v>
      </c>
      <c r="E5" s="6">
        <v>26.79</v>
      </c>
      <c r="F5" s="7">
        <f t="shared" si="0"/>
        <v>12.7133333333333</v>
      </c>
      <c r="G5" s="7">
        <f t="shared" si="3"/>
        <v>16.9633333333333</v>
      </c>
      <c r="H5" s="7">
        <f t="shared" si="1"/>
        <v>-4.25</v>
      </c>
      <c r="I5">
        <f t="shared" si="2"/>
        <v>19.0273138400436</v>
      </c>
      <c r="J5">
        <f>AVERAGE(I5:I7)</f>
        <v>17.3155722287633</v>
      </c>
      <c r="K5">
        <f>STDEV(I5:I7)</f>
        <v>1.5883000543004</v>
      </c>
      <c r="L5" s="10">
        <f>IF(_xlfn.F.TEST(I2:I4,I5:I7)&gt;0.05,_xlfn.T.TEST(I2:I4,I5:I7,2,2),_xlfn.T.TEST(I2:I4,I5:I7,2,3))</f>
        <v>0.002979159498139</v>
      </c>
      <c r="M5" s="9"/>
      <c r="N5" s="8"/>
      <c r="O5" s="8"/>
      <c r="P5" s="8"/>
      <c r="Q5" s="8"/>
      <c r="R5" s="8"/>
    </row>
    <row r="6" s="6" customFormat="1" ht="15.75" spans="1:18">
      <c r="A6" s="3" t="s">
        <v>9</v>
      </c>
      <c r="B6" t="s">
        <v>7</v>
      </c>
      <c r="C6" s="6">
        <v>14.1</v>
      </c>
      <c r="D6" s="7">
        <f>AVERAGE(C5:C7)</f>
        <v>14.0766666666667</v>
      </c>
      <c r="E6" s="6">
        <v>27.05</v>
      </c>
      <c r="F6" s="7">
        <f t="shared" si="0"/>
        <v>12.9733333333333</v>
      </c>
      <c r="G6" s="7">
        <f t="shared" si="3"/>
        <v>16.9633333333333</v>
      </c>
      <c r="H6" s="7">
        <f t="shared" si="1"/>
        <v>-3.99</v>
      </c>
      <c r="I6">
        <f t="shared" si="2"/>
        <v>15.8894799269926</v>
      </c>
      <c r="J6"/>
      <c r="K6"/>
      <c r="L6"/>
      <c r="M6" s="9"/>
      <c r="N6" s="8"/>
      <c r="O6" s="8"/>
      <c r="P6" s="8"/>
      <c r="Q6" s="8"/>
      <c r="R6" s="8"/>
    </row>
    <row r="7" s="6" customFormat="1" ht="15.75" spans="1:18">
      <c r="A7" s="3" t="s">
        <v>9</v>
      </c>
      <c r="B7" t="s">
        <v>7</v>
      </c>
      <c r="C7" s="6">
        <v>14.05</v>
      </c>
      <c r="D7" s="7">
        <f>AVERAGE(C5:C7)</f>
        <v>14.0766666666667</v>
      </c>
      <c r="E7" s="6">
        <v>26.95</v>
      </c>
      <c r="F7" s="7">
        <f t="shared" si="0"/>
        <v>12.8733333333333</v>
      </c>
      <c r="G7" s="7">
        <f t="shared" si="3"/>
        <v>16.9633333333333</v>
      </c>
      <c r="H7" s="7">
        <f t="shared" si="1"/>
        <v>-4.09</v>
      </c>
      <c r="I7">
        <f t="shared" si="2"/>
        <v>17.0299229192538</v>
      </c>
      <c r="J7"/>
      <c r="K7"/>
      <c r="L7"/>
      <c r="M7" s="9"/>
      <c r="N7" s="8"/>
      <c r="O7" s="8"/>
      <c r="P7" s="8"/>
      <c r="Q7" s="8"/>
      <c r="R7" s="8"/>
    </row>
    <row r="8" s="6" customFormat="1" spans="1:18">
      <c r="A8" s="6" t="s">
        <v>6</v>
      </c>
      <c r="B8" t="s">
        <v>7</v>
      </c>
      <c r="C8" s="6">
        <v>14.44</v>
      </c>
      <c r="D8" s="7">
        <f>AVERAGE(C8:C10)</f>
        <v>14.4033333333333</v>
      </c>
      <c r="E8" s="6">
        <v>18.19</v>
      </c>
      <c r="F8" s="7">
        <f t="shared" si="0"/>
        <v>3.78666666666667</v>
      </c>
      <c r="G8" s="7">
        <f>AVERAGE(F8:F10)</f>
        <v>3.79333333333334</v>
      </c>
      <c r="H8" s="7">
        <f t="shared" si="1"/>
        <v>-0.00666666666666638</v>
      </c>
      <c r="I8">
        <f t="shared" si="2"/>
        <v>1.00463167440205</v>
      </c>
      <c r="J8">
        <f>AVERAGE(I8:I10)</f>
        <v>1.00102820553325</v>
      </c>
      <c r="K8">
        <f>STDEV(I8:I10)</f>
        <v>0.0554400593646386</v>
      </c>
      <c r="L8"/>
      <c r="M8" s="9" t="s">
        <v>10</v>
      </c>
      <c r="P8" s="8"/>
      <c r="Q8" s="8"/>
      <c r="R8" s="8"/>
    </row>
    <row r="9" s="6" customFormat="1" spans="1:18">
      <c r="A9" s="6" t="s">
        <v>6</v>
      </c>
      <c r="B9" t="s">
        <v>7</v>
      </c>
      <c r="C9" s="6">
        <v>14.36</v>
      </c>
      <c r="D9" s="7">
        <f>AVERAGE(C8:C10)</f>
        <v>14.4033333333333</v>
      </c>
      <c r="E9" s="6">
        <v>18.12</v>
      </c>
      <c r="F9" s="7">
        <f t="shared" ref="F9:F13" si="4">E9-D9</f>
        <v>3.71666666666667</v>
      </c>
      <c r="G9" s="7">
        <f>G8</f>
        <v>3.79333333333334</v>
      </c>
      <c r="H9" s="7">
        <f t="shared" ref="H9:H13" si="5">F9-G9</f>
        <v>-0.0766666666666667</v>
      </c>
      <c r="I9">
        <f t="shared" ref="I9:I13" si="6">POWER(2,-H9)</f>
        <v>1.05457862951601</v>
      </c>
      <c r="J9"/>
      <c r="K9"/>
      <c r="L9"/>
      <c r="M9" s="9"/>
      <c r="P9" s="8"/>
      <c r="Q9" s="8"/>
      <c r="R9" s="8"/>
    </row>
    <row r="10" s="6" customFormat="1" spans="1:18">
      <c r="A10" s="6" t="s">
        <v>6</v>
      </c>
      <c r="B10" t="s">
        <v>7</v>
      </c>
      <c r="C10" s="6">
        <v>14.41</v>
      </c>
      <c r="D10" s="7">
        <f>AVERAGE(C8:C10)</f>
        <v>14.4033333333333</v>
      </c>
      <c r="E10" s="6">
        <v>18.28</v>
      </c>
      <c r="F10" s="7">
        <f t="shared" si="4"/>
        <v>3.87666666666667</v>
      </c>
      <c r="G10" s="7">
        <f t="shared" ref="G10:G13" si="7">G9</f>
        <v>3.79333333333334</v>
      </c>
      <c r="H10" s="7">
        <f t="shared" si="5"/>
        <v>0.0833333333333335</v>
      </c>
      <c r="I10">
        <f t="shared" si="6"/>
        <v>0.943874312681693</v>
      </c>
      <c r="J10"/>
      <c r="K10"/>
      <c r="L10"/>
      <c r="M10" s="9"/>
      <c r="P10" s="8"/>
      <c r="Q10" s="8"/>
      <c r="R10" s="8"/>
    </row>
    <row r="11" s="6" customFormat="1" ht="15.75" spans="1:18">
      <c r="A11" s="3" t="s">
        <v>9</v>
      </c>
      <c r="B11" t="s">
        <v>7</v>
      </c>
      <c r="C11" s="6">
        <v>14.08</v>
      </c>
      <c r="D11" s="7">
        <f>AVERAGE(C11:C13)</f>
        <v>14.0766666666667</v>
      </c>
      <c r="E11" s="6">
        <v>16.54</v>
      </c>
      <c r="F11" s="7">
        <f t="shared" si="4"/>
        <v>2.46333333333333</v>
      </c>
      <c r="G11" s="7">
        <f t="shared" si="7"/>
        <v>3.79333333333334</v>
      </c>
      <c r="H11" s="7">
        <f t="shared" si="5"/>
        <v>-1.33000000000001</v>
      </c>
      <c r="I11">
        <f t="shared" si="6"/>
        <v>2.51402674904367</v>
      </c>
      <c r="J11">
        <f>AVERAGE(I11:I13)</f>
        <v>2.47386537703922</v>
      </c>
      <c r="K11">
        <f>STDEV(I11:I13)</f>
        <v>0.0358053372301082</v>
      </c>
      <c r="L11" s="10">
        <f>IF(_xlfn.F.TEST(I8:I10,I11:I13)&gt;0.05,_xlfn.T.TEST(I8:I10,I11:I13,2,2),_xlfn.T.TEST(I8:I10,I11:I13,2,3))</f>
        <v>2.6758076900747e-6</v>
      </c>
      <c r="M11" s="9"/>
      <c r="N11" s="8"/>
      <c r="O11" s="8"/>
      <c r="P11" s="8"/>
      <c r="Q11" s="8"/>
      <c r="R11" s="8"/>
    </row>
    <row r="12" s="6" customFormat="1" ht="15.75" spans="1:18">
      <c r="A12" s="3" t="s">
        <v>9</v>
      </c>
      <c r="B12" t="s">
        <v>7</v>
      </c>
      <c r="C12" s="6">
        <v>14.1</v>
      </c>
      <c r="D12" s="7">
        <f>AVERAGE(C11:C13)</f>
        <v>14.0766666666667</v>
      </c>
      <c r="E12" s="6">
        <v>16.57</v>
      </c>
      <c r="F12" s="7">
        <f t="shared" si="4"/>
        <v>2.49333333333333</v>
      </c>
      <c r="G12" s="7">
        <f t="shared" si="7"/>
        <v>3.79333333333334</v>
      </c>
      <c r="H12" s="7">
        <f t="shared" si="5"/>
        <v>-1.3</v>
      </c>
      <c r="I12">
        <f t="shared" si="6"/>
        <v>2.46228882668984</v>
      </c>
      <c r="J12"/>
      <c r="K12"/>
      <c r="L12"/>
      <c r="M12" s="9"/>
      <c r="N12" s="8"/>
      <c r="O12" s="8"/>
      <c r="P12" s="8"/>
      <c r="Q12" s="8"/>
      <c r="R12" s="8"/>
    </row>
    <row r="13" s="6" customFormat="1" ht="15.75" spans="1:18">
      <c r="A13" s="3" t="s">
        <v>9</v>
      </c>
      <c r="B13" t="s">
        <v>7</v>
      </c>
      <c r="C13" s="6">
        <v>14.05</v>
      </c>
      <c r="D13" s="7">
        <f>AVERAGE(C11:C13)</f>
        <v>14.0766666666667</v>
      </c>
      <c r="E13" s="6">
        <v>16.58</v>
      </c>
      <c r="F13" s="7">
        <f t="shared" si="4"/>
        <v>2.50333333333333</v>
      </c>
      <c r="G13" s="7">
        <f t="shared" si="7"/>
        <v>3.79333333333334</v>
      </c>
      <c r="H13" s="7">
        <f t="shared" si="5"/>
        <v>-1.29000000000001</v>
      </c>
      <c r="I13">
        <f t="shared" si="6"/>
        <v>2.44528055538415</v>
      </c>
      <c r="J13"/>
      <c r="K13"/>
      <c r="L13"/>
      <c r="M13" s="9"/>
      <c r="N13" s="8"/>
      <c r="O13" s="8"/>
      <c r="P13" s="8"/>
      <c r="Q13" s="8"/>
      <c r="R13" s="8"/>
    </row>
  </sheetData>
  <mergeCells count="2">
    <mergeCell ref="M2:M7"/>
    <mergeCell ref="M8:M13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9"/>
  <sheetViews>
    <sheetView workbookViewId="0">
      <selection activeCell="G7" sqref="G7"/>
    </sheetView>
  </sheetViews>
  <sheetFormatPr defaultColWidth="9" defaultRowHeight="14.25"/>
  <sheetData>
    <row r="1" s="6" customFormat="1" spans="1:10">
      <c r="A1" s="6" t="s">
        <v>11</v>
      </c>
      <c r="B1" s="6" t="s">
        <v>12</v>
      </c>
      <c r="C1" s="6" t="s">
        <v>13</v>
      </c>
      <c r="D1" s="6" t="s">
        <v>14</v>
      </c>
      <c r="E1" s="6" t="s">
        <v>15</v>
      </c>
      <c r="F1" s="6" t="s">
        <v>16</v>
      </c>
      <c r="G1" s="6" t="s">
        <v>17</v>
      </c>
      <c r="H1" s="6" t="s">
        <v>18</v>
      </c>
      <c r="I1" s="6" t="s">
        <v>19</v>
      </c>
      <c r="J1" s="6" t="s">
        <v>20</v>
      </c>
    </row>
    <row r="2" s="6" customFormat="1" spans="1:7">
      <c r="A2" s="6" t="s">
        <v>21</v>
      </c>
      <c r="B2" s="6" t="s">
        <v>22</v>
      </c>
      <c r="C2" s="6">
        <v>31.59</v>
      </c>
      <c r="D2" s="6">
        <v>80.5</v>
      </c>
      <c r="E2" s="6" t="s">
        <v>23</v>
      </c>
      <c r="F2" s="6" t="s">
        <v>8</v>
      </c>
      <c r="G2" s="6" t="s">
        <v>6</v>
      </c>
    </row>
    <row r="3" s="6" customFormat="1" spans="1:7">
      <c r="A3" s="6" t="s">
        <v>24</v>
      </c>
      <c r="B3" s="6" t="s">
        <v>22</v>
      </c>
      <c r="C3" s="6">
        <v>31.22</v>
      </c>
      <c r="D3" s="6">
        <v>80.5</v>
      </c>
      <c r="E3" s="6" t="s">
        <v>23</v>
      </c>
      <c r="F3" s="6" t="s">
        <v>8</v>
      </c>
      <c r="G3" s="6" t="s">
        <v>6</v>
      </c>
    </row>
    <row r="4" s="6" customFormat="1" spans="1:7">
      <c r="A4" s="6" t="s">
        <v>25</v>
      </c>
      <c r="B4" s="6" t="s">
        <v>22</v>
      </c>
      <c r="C4" s="6">
        <v>31.29</v>
      </c>
      <c r="D4" s="6">
        <v>80.5</v>
      </c>
      <c r="E4" s="6" t="s">
        <v>23</v>
      </c>
      <c r="F4" s="6" t="s">
        <v>8</v>
      </c>
      <c r="G4" s="6" t="s">
        <v>6</v>
      </c>
    </row>
    <row r="5" s="6" customFormat="1" ht="15.75" spans="1:7">
      <c r="A5" s="6" t="s">
        <v>26</v>
      </c>
      <c r="B5" s="6" t="s">
        <v>22</v>
      </c>
      <c r="C5" s="6">
        <v>26.79</v>
      </c>
      <c r="D5" s="6">
        <v>80.5</v>
      </c>
      <c r="E5" s="6" t="s">
        <v>23</v>
      </c>
      <c r="F5" s="6" t="s">
        <v>8</v>
      </c>
      <c r="G5" s="3" t="s">
        <v>9</v>
      </c>
    </row>
    <row r="6" s="6" customFormat="1" ht="15.75" spans="1:7">
      <c r="A6" s="6" t="s">
        <v>27</v>
      </c>
      <c r="B6" s="6" t="s">
        <v>22</v>
      </c>
      <c r="C6" s="6">
        <v>27.05</v>
      </c>
      <c r="D6" s="6">
        <v>80.5</v>
      </c>
      <c r="E6" s="6" t="s">
        <v>23</v>
      </c>
      <c r="F6" s="6" t="s">
        <v>8</v>
      </c>
      <c r="G6" s="3" t="s">
        <v>9</v>
      </c>
    </row>
    <row r="7" s="6" customFormat="1" ht="15.75" spans="1:7">
      <c r="A7" s="6" t="s">
        <v>28</v>
      </c>
      <c r="B7" s="6" t="s">
        <v>22</v>
      </c>
      <c r="C7" s="6">
        <v>26.95</v>
      </c>
      <c r="D7" s="6">
        <v>80.5</v>
      </c>
      <c r="E7" s="6" t="s">
        <v>23</v>
      </c>
      <c r="F7" s="6" t="s">
        <v>8</v>
      </c>
      <c r="G7" s="3" t="s">
        <v>9</v>
      </c>
    </row>
    <row r="8" s="6" customFormat="1" spans="1:7">
      <c r="A8" s="6" t="s">
        <v>29</v>
      </c>
      <c r="B8" s="6" t="s">
        <v>22</v>
      </c>
      <c r="C8" s="6">
        <v>18.19</v>
      </c>
      <c r="D8" s="6">
        <v>88.5</v>
      </c>
      <c r="E8" s="6" t="s">
        <v>23</v>
      </c>
      <c r="F8" s="6" t="s">
        <v>10</v>
      </c>
      <c r="G8" s="6" t="s">
        <v>6</v>
      </c>
    </row>
    <row r="9" s="6" customFormat="1" spans="1:7">
      <c r="A9" s="6" t="s">
        <v>30</v>
      </c>
      <c r="B9" s="6" t="s">
        <v>22</v>
      </c>
      <c r="C9" s="6">
        <v>18.12</v>
      </c>
      <c r="D9" s="6">
        <v>88.5</v>
      </c>
      <c r="E9" s="6" t="s">
        <v>23</v>
      </c>
      <c r="F9" s="6" t="s">
        <v>10</v>
      </c>
      <c r="G9" s="6" t="s">
        <v>6</v>
      </c>
    </row>
    <row r="10" s="6" customFormat="1" spans="1:7">
      <c r="A10" s="6" t="s">
        <v>31</v>
      </c>
      <c r="B10" s="6" t="s">
        <v>22</v>
      </c>
      <c r="C10" s="6">
        <v>18.28</v>
      </c>
      <c r="D10" s="6">
        <v>88.5</v>
      </c>
      <c r="E10" s="6" t="s">
        <v>23</v>
      </c>
      <c r="F10" s="6" t="s">
        <v>10</v>
      </c>
      <c r="G10" s="6" t="s">
        <v>6</v>
      </c>
    </row>
    <row r="11" s="6" customFormat="1" ht="15.75" spans="1:7">
      <c r="A11" s="6" t="s">
        <v>32</v>
      </c>
      <c r="B11" s="6" t="s">
        <v>22</v>
      </c>
      <c r="C11" s="6">
        <v>16.54</v>
      </c>
      <c r="D11" s="6">
        <v>88.5</v>
      </c>
      <c r="E11" s="6" t="s">
        <v>23</v>
      </c>
      <c r="F11" s="6" t="s">
        <v>10</v>
      </c>
      <c r="G11" s="3" t="s">
        <v>9</v>
      </c>
    </row>
    <row r="12" s="6" customFormat="1" ht="15.75" spans="1:7">
      <c r="A12" s="6" t="s">
        <v>33</v>
      </c>
      <c r="B12" s="6" t="s">
        <v>22</v>
      </c>
      <c r="C12" s="6">
        <v>16.57</v>
      </c>
      <c r="D12" s="6">
        <v>88.5</v>
      </c>
      <c r="E12" s="6" t="s">
        <v>23</v>
      </c>
      <c r="F12" s="6" t="s">
        <v>10</v>
      </c>
      <c r="G12" s="3" t="s">
        <v>9</v>
      </c>
    </row>
    <row r="13" s="6" customFormat="1" ht="15.75" spans="1:7">
      <c r="A13" s="6" t="s">
        <v>34</v>
      </c>
      <c r="B13" s="6" t="s">
        <v>22</v>
      </c>
      <c r="C13" s="6">
        <v>16.58</v>
      </c>
      <c r="D13" s="6">
        <v>88.5</v>
      </c>
      <c r="E13" s="6" t="s">
        <v>23</v>
      </c>
      <c r="F13" s="6" t="s">
        <v>10</v>
      </c>
      <c r="G13" s="3" t="s">
        <v>9</v>
      </c>
    </row>
    <row r="14" s="6" customFormat="1" spans="1:7">
      <c r="A14" s="6" t="s">
        <v>35</v>
      </c>
      <c r="B14" s="6" t="s">
        <v>22</v>
      </c>
      <c r="C14" s="6">
        <v>14.44</v>
      </c>
      <c r="D14" s="6">
        <v>80.5</v>
      </c>
      <c r="E14" s="6" t="s">
        <v>23</v>
      </c>
      <c r="F14" s="6" t="s">
        <v>7</v>
      </c>
      <c r="G14" s="6" t="s">
        <v>6</v>
      </c>
    </row>
    <row r="15" s="6" customFormat="1" spans="1:7">
      <c r="A15" s="6" t="s">
        <v>36</v>
      </c>
      <c r="B15" s="6" t="s">
        <v>22</v>
      </c>
      <c r="C15" s="6">
        <v>14.36</v>
      </c>
      <c r="D15" s="6">
        <v>80.5</v>
      </c>
      <c r="E15" s="6" t="s">
        <v>23</v>
      </c>
      <c r="F15" s="6" t="s">
        <v>7</v>
      </c>
      <c r="G15" s="6" t="s">
        <v>6</v>
      </c>
    </row>
    <row r="16" s="6" customFormat="1" spans="1:7">
      <c r="A16" s="6" t="s">
        <v>37</v>
      </c>
      <c r="B16" s="6" t="s">
        <v>22</v>
      </c>
      <c r="C16" s="6">
        <v>14.41</v>
      </c>
      <c r="D16" s="6">
        <v>80.5</v>
      </c>
      <c r="E16" s="6" t="s">
        <v>23</v>
      </c>
      <c r="F16" s="6" t="s">
        <v>7</v>
      </c>
      <c r="G16" s="6" t="s">
        <v>6</v>
      </c>
    </row>
    <row r="17" s="6" customFormat="1" ht="15.75" spans="1:7">
      <c r="A17" s="6" t="s">
        <v>38</v>
      </c>
      <c r="B17" s="6" t="s">
        <v>22</v>
      </c>
      <c r="C17" s="6">
        <v>14.08</v>
      </c>
      <c r="D17" s="6">
        <v>80.5</v>
      </c>
      <c r="E17" s="6" t="s">
        <v>23</v>
      </c>
      <c r="F17" s="6" t="s">
        <v>7</v>
      </c>
      <c r="G17" s="3" t="s">
        <v>9</v>
      </c>
    </row>
    <row r="18" s="6" customFormat="1" ht="15.75" spans="1:7">
      <c r="A18" s="6" t="s">
        <v>39</v>
      </c>
      <c r="B18" s="6" t="s">
        <v>22</v>
      </c>
      <c r="C18" s="6">
        <v>14.1</v>
      </c>
      <c r="D18" s="6">
        <v>80.5</v>
      </c>
      <c r="E18" s="6" t="s">
        <v>23</v>
      </c>
      <c r="F18" s="6" t="s">
        <v>7</v>
      </c>
      <c r="G18" s="3" t="s">
        <v>9</v>
      </c>
    </row>
    <row r="19" s="6" customFormat="1" ht="15.75" spans="1:7">
      <c r="A19" s="6" t="s">
        <v>40</v>
      </c>
      <c r="B19" s="6" t="s">
        <v>22</v>
      </c>
      <c r="C19" s="6">
        <v>14.05</v>
      </c>
      <c r="D19" s="6">
        <v>80.5</v>
      </c>
      <c r="E19" s="6" t="s">
        <v>23</v>
      </c>
      <c r="F19" s="6" t="s">
        <v>7</v>
      </c>
      <c r="G19" s="3" t="s">
        <v>9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"/>
  <sheetViews>
    <sheetView workbookViewId="0">
      <selection activeCell="C2" sqref="C2:D4"/>
    </sheetView>
  </sheetViews>
  <sheetFormatPr defaultColWidth="9" defaultRowHeight="14.25" outlineLevelRow="3" outlineLevelCol="4"/>
  <sheetData>
    <row r="1" ht="15.75" spans="1:5">
      <c r="A1" s="3" t="s">
        <v>9</v>
      </c>
      <c r="C1" s="4" t="s">
        <v>41</v>
      </c>
      <c r="D1" s="4" t="s">
        <v>42</v>
      </c>
      <c r="E1" s="4" t="s">
        <v>43</v>
      </c>
    </row>
    <row r="2" spans="2:5">
      <c r="B2" s="4" t="s">
        <v>44</v>
      </c>
      <c r="C2" s="5">
        <v>631</v>
      </c>
      <c r="D2" s="5">
        <v>86</v>
      </c>
      <c r="E2" s="4">
        <f>_xlfn.T.TEST(C2:C4,D2:D4,2,3)</f>
        <v>0.000129443248720541</v>
      </c>
    </row>
    <row r="3" spans="2:5">
      <c r="B3" s="4"/>
      <c r="C3" s="5">
        <v>587</v>
      </c>
      <c r="D3" s="5">
        <v>101</v>
      </c>
      <c r="E3" s="4"/>
    </row>
    <row r="4" spans="2:5">
      <c r="B4" s="4"/>
      <c r="C4" s="5">
        <v>622</v>
      </c>
      <c r="D4" s="5">
        <v>84</v>
      </c>
      <c r="E4" s="4"/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7"/>
  <sheetViews>
    <sheetView tabSelected="1" workbookViewId="0">
      <selection activeCell="F1" sqref="F1"/>
    </sheetView>
  </sheetViews>
  <sheetFormatPr defaultColWidth="9" defaultRowHeight="14.25" outlineLevelRow="6"/>
  <sheetData>
    <row r="1" spans="1:11">
      <c r="A1" t="s">
        <v>41</v>
      </c>
      <c r="B1" t="s">
        <v>45</v>
      </c>
      <c r="D1" t="s">
        <v>46</v>
      </c>
      <c r="F1" s="1" t="s">
        <v>42</v>
      </c>
      <c r="G1" t="s">
        <v>45</v>
      </c>
      <c r="I1" t="s">
        <v>46</v>
      </c>
      <c r="K1" t="s">
        <v>47</v>
      </c>
    </row>
    <row r="2" spans="1:10">
      <c r="A2">
        <v>1</v>
      </c>
      <c r="B2">
        <v>830233</v>
      </c>
      <c r="C2">
        <f>AVERAGE(B2:B4)</f>
        <v>844762</v>
      </c>
      <c r="F2">
        <v>1</v>
      </c>
      <c r="G2">
        <v>858824</v>
      </c>
      <c r="H2">
        <f>G2/G2</f>
        <v>1</v>
      </c>
      <c r="J2">
        <f>AVERAGE(G2:G4)</f>
        <v>854980.333333333</v>
      </c>
    </row>
    <row r="3" spans="1:8">
      <c r="A3">
        <v>1</v>
      </c>
      <c r="B3">
        <v>846725</v>
      </c>
      <c r="F3">
        <v>1</v>
      </c>
      <c r="G3">
        <v>867156</v>
      </c>
      <c r="H3">
        <f t="shared" ref="H3:H4" si="0">G3/G3</f>
        <v>1</v>
      </c>
    </row>
    <row r="4" spans="1:8">
      <c r="A4">
        <v>1</v>
      </c>
      <c r="B4">
        <v>857328</v>
      </c>
      <c r="F4">
        <v>1</v>
      </c>
      <c r="G4">
        <v>838961</v>
      </c>
      <c r="H4">
        <f t="shared" si="0"/>
        <v>1</v>
      </c>
    </row>
    <row r="5" spans="1:11">
      <c r="A5">
        <v>1</v>
      </c>
      <c r="B5">
        <v>448501</v>
      </c>
      <c r="C5" s="2">
        <f>B5/C2</f>
        <v>0.530919951418269</v>
      </c>
      <c r="D5" s="2">
        <f>1-C5</f>
        <v>0.469080048581731</v>
      </c>
      <c r="F5">
        <v>1</v>
      </c>
      <c r="G5">
        <v>685698</v>
      </c>
      <c r="H5" s="2">
        <f>G5/J2</f>
        <v>0.802004412577131</v>
      </c>
      <c r="I5" s="2">
        <f>1-H5</f>
        <v>0.197995587422869</v>
      </c>
      <c r="K5">
        <f>_xlfn.T.TEST(D5:D7,I5:I7,2,3)</f>
        <v>2.92032828109831e-5</v>
      </c>
    </row>
    <row r="6" spans="1:9">
      <c r="A6">
        <v>1</v>
      </c>
      <c r="B6">
        <v>423455</v>
      </c>
      <c r="C6" s="2">
        <f>B6/C2</f>
        <v>0.501271364005483</v>
      </c>
      <c r="D6" s="2">
        <f t="shared" ref="D6:D7" si="1">1-C6</f>
        <v>0.498728635994517</v>
      </c>
      <c r="F6">
        <v>1</v>
      </c>
      <c r="G6">
        <v>661872</v>
      </c>
      <c r="H6" s="2">
        <f>G6/J2</f>
        <v>0.774137104908066</v>
      </c>
      <c r="I6" s="2">
        <f t="shared" ref="I6:I7" si="2">1-H6</f>
        <v>0.225862895091934</v>
      </c>
    </row>
    <row r="7" spans="1:9">
      <c r="A7">
        <v>1</v>
      </c>
      <c r="B7">
        <v>429643</v>
      </c>
      <c r="C7" s="2">
        <f>B7/C2</f>
        <v>0.508596504104114</v>
      </c>
      <c r="D7" s="2">
        <f t="shared" si="1"/>
        <v>0.491403495895886</v>
      </c>
      <c r="F7">
        <v>1</v>
      </c>
      <c r="G7">
        <v>662943</v>
      </c>
      <c r="H7" s="2">
        <f>G7/J2</f>
        <v>0.775389765300644</v>
      </c>
      <c r="I7" s="2">
        <f t="shared" si="2"/>
        <v>0.224610234699356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calculation of PCR</vt:lpstr>
      <vt:lpstr>Raw PCR data</vt:lpstr>
      <vt:lpstr>Invasion</vt:lpstr>
      <vt:lpstr>Wound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2015-06-05T18:19:00Z</dcterms:created>
  <dcterms:modified xsi:type="dcterms:W3CDTF">2024-07-29T05:46:37Z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7F10DE42401947D7A80DAE2324D616B0_12</vt:lpwstr>
  </property>
  <property fmtid="{D5CDD505-2E9C-101B-9397-08002B2CF9AE}" pid="3" name="KSOProductBuildVer">
    <vt:lpwstr>2052-12.1.0.17147</vt:lpwstr>
  </property>
</Properties>
</file>