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4045" windowHeight="12375"/>
  </bookViews>
  <sheets>
    <sheet name="分录" sheetId="3" r:id="rId1"/>
    <sheet name="资产负债表" sheetId="4" r:id="rId2"/>
    <sheet name="利润表" sheetId="5" r:id="rId3"/>
    <sheet name="现金流量表" sheetId="6" r:id="rId4"/>
    <sheet name="科目填写规范" sheetId="9" r:id="rId5"/>
  </sheets>
  <definedNames>
    <definedName name="_xlnm._FilterDatabase" localSheetId="0" hidden="1">分录!$A$1:$M$363</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6" i="6" l="1"/>
  <c r="C13" i="6"/>
  <c r="C44" i="6" l="1"/>
  <c r="C34" i="6"/>
  <c r="C33" i="6"/>
  <c r="C29" i="6"/>
  <c r="C27" i="6"/>
  <c r="C30" i="6" s="1"/>
  <c r="C22" i="6"/>
  <c r="C25" i="6" s="1"/>
  <c r="C16" i="6"/>
  <c r="C15" i="6"/>
  <c r="C14" i="6"/>
  <c r="C11" i="6"/>
  <c r="C9" i="6"/>
  <c r="C23" i="5"/>
  <c r="D23" i="5" s="1"/>
  <c r="D21" i="5"/>
  <c r="C20" i="5"/>
  <c r="D20" i="5" s="1"/>
  <c r="C19" i="5"/>
  <c r="D19" i="5" s="1"/>
  <c r="D17" i="5"/>
  <c r="C16" i="5"/>
  <c r="D16" i="5" s="1"/>
  <c r="C15" i="5"/>
  <c r="D15" i="5" s="1"/>
  <c r="C14" i="5"/>
  <c r="D14" i="5" s="1"/>
  <c r="C13" i="5"/>
  <c r="D13" i="5" s="1"/>
  <c r="C12" i="5"/>
  <c r="D12" i="5" s="1"/>
  <c r="C11" i="5"/>
  <c r="D11" i="5" s="1"/>
  <c r="C10" i="5"/>
  <c r="D10" i="5" s="1"/>
  <c r="C9" i="5"/>
  <c r="D9" i="5" s="1"/>
  <c r="C8" i="5"/>
  <c r="D8" i="5" s="1"/>
  <c r="F36" i="4"/>
  <c r="C36" i="4"/>
  <c r="F35" i="4"/>
  <c r="C35" i="4"/>
  <c r="F34" i="4"/>
  <c r="C34" i="4"/>
  <c r="F33" i="4"/>
  <c r="C33" i="4"/>
  <c r="F32" i="4"/>
  <c r="C32" i="4"/>
  <c r="C31" i="4"/>
  <c r="C30" i="4"/>
  <c r="C29" i="4"/>
  <c r="F28" i="4"/>
  <c r="C28" i="4"/>
  <c r="F27" i="4"/>
  <c r="C27" i="4"/>
  <c r="F26" i="4"/>
  <c r="C26" i="4"/>
  <c r="F25" i="4"/>
  <c r="C25" i="4"/>
  <c r="F24" i="4"/>
  <c r="C24" i="4"/>
  <c r="F23" i="4"/>
  <c r="C23" i="4"/>
  <c r="F22" i="4"/>
  <c r="C22" i="4"/>
  <c r="F19" i="4"/>
  <c r="F18" i="4"/>
  <c r="F17" i="4"/>
  <c r="F16" i="4"/>
  <c r="C16" i="4"/>
  <c r="F15" i="4"/>
  <c r="C15" i="4"/>
  <c r="C14" i="4"/>
  <c r="F13" i="4"/>
  <c r="C13" i="4"/>
  <c r="F12" i="4"/>
  <c r="C12" i="4"/>
  <c r="F11" i="4"/>
  <c r="C11" i="4"/>
  <c r="F10" i="4"/>
  <c r="C10" i="4"/>
  <c r="F9" i="4"/>
  <c r="C9" i="4"/>
  <c r="F8" i="4"/>
  <c r="C8" i="4"/>
  <c r="C43" i="6" s="1"/>
  <c r="C45" i="6" s="1"/>
  <c r="F14" i="4"/>
  <c r="C12" i="6" l="1"/>
  <c r="C36" i="6"/>
  <c r="C41" i="6" s="1"/>
  <c r="C17" i="6"/>
  <c r="C31" i="6"/>
  <c r="F38" i="4"/>
  <c r="C37" i="4"/>
  <c r="F29" i="4"/>
  <c r="F20" i="4"/>
  <c r="C18" i="5"/>
  <c r="C19" i="4"/>
  <c r="C18" i="6" l="1"/>
  <c r="F30" i="4"/>
  <c r="F39" i="4" s="1"/>
  <c r="C39" i="4"/>
  <c r="C22" i="5"/>
  <c r="D18" i="5"/>
  <c r="F42" i="4" l="1"/>
  <c r="C24" i="5"/>
  <c r="D24" i="5" s="1"/>
  <c r="D22" i="5"/>
</calcChain>
</file>

<file path=xl/sharedStrings.xml><?xml version="1.0" encoding="utf-8"?>
<sst xmlns="http://schemas.openxmlformats.org/spreadsheetml/2006/main" count="1683" uniqueCount="569">
  <si>
    <t>借方</t>
  </si>
  <si>
    <t>贷方</t>
  </si>
  <si>
    <t>本年利润</t>
  </si>
  <si>
    <t>财务费用-利息收入</t>
  </si>
  <si>
    <r>
      <rPr>
        <b/>
        <sz val="10"/>
        <rFont val="Arial"/>
      </rPr>
      <t>ERP</t>
    </r>
    <r>
      <rPr>
        <b/>
        <sz val="10"/>
        <rFont val="宋体"/>
        <charset val="134"/>
      </rPr>
      <t>系统内凭证录入需要挂核算维度</t>
    </r>
  </si>
  <si>
    <t>财务费用-利息支出</t>
  </si>
  <si>
    <t>财务费用-现金折扣</t>
  </si>
  <si>
    <t>待处理财产损溢</t>
  </si>
  <si>
    <t>待处理财产损益</t>
  </si>
  <si>
    <t>发出商品</t>
  </si>
  <si>
    <t>固定资产</t>
  </si>
  <si>
    <t>固定资产清理</t>
  </si>
  <si>
    <t>管理费用-办公费</t>
  </si>
  <si>
    <t>坏账准备</t>
  </si>
  <si>
    <t>管理费用-保险费</t>
  </si>
  <si>
    <t>库存商品-步进电机</t>
  </si>
  <si>
    <t>管理费用-差旅费</t>
  </si>
  <si>
    <t>库存商品-齿轮马达</t>
  </si>
  <si>
    <t>管理费用-厂房租金</t>
  </si>
  <si>
    <t>库存商品-滚珠丝杆</t>
  </si>
  <si>
    <t>管理费用-电话费</t>
  </si>
  <si>
    <t>库存商品-精密工作台</t>
  </si>
  <si>
    <t>管理费用-服务费</t>
  </si>
  <si>
    <t>库存商品-铝型钢架</t>
  </si>
  <si>
    <t>管理费用-工资</t>
  </si>
  <si>
    <t>库存商品-丝杆</t>
  </si>
  <si>
    <t>管理费用-燃油费</t>
  </si>
  <si>
    <t>库存商品-线性滑轨</t>
  </si>
  <si>
    <t>管理费用-水电费</t>
  </si>
  <si>
    <t>库存商品-异步电机</t>
  </si>
  <si>
    <t>管理费用-物料消耗</t>
  </si>
  <si>
    <t>库存商品-直接材料</t>
  </si>
  <si>
    <t>管理费用-业务招待费</t>
  </si>
  <si>
    <t>库存商品-直线导轨</t>
  </si>
  <si>
    <t>管理费用-折旧费</t>
  </si>
  <si>
    <t>库存商品-阻挡器</t>
  </si>
  <si>
    <t>库存现金</t>
  </si>
  <si>
    <t>交易性金融资产</t>
  </si>
  <si>
    <t>累计折旧</t>
  </si>
  <si>
    <t>利润分配-未分配利润</t>
  </si>
  <si>
    <t>其他业务收入</t>
  </si>
  <si>
    <t>其他应收款-员工往来</t>
  </si>
  <si>
    <t>其他业务成本</t>
  </si>
  <si>
    <t>生产成本-步进电机</t>
  </si>
  <si>
    <t>生产成本-异步电机</t>
  </si>
  <si>
    <t>受托代销商品</t>
  </si>
  <si>
    <t>生产成本-滚珠丝杆</t>
  </si>
  <si>
    <t>受托代销商品款</t>
  </si>
  <si>
    <t>生产成本-精密工作台</t>
  </si>
  <si>
    <t>投资收益</t>
  </si>
  <si>
    <t>生产成本-铝型钢架</t>
  </si>
  <si>
    <t>银行存款-招行</t>
  </si>
  <si>
    <t>生产成本-水电费</t>
  </si>
  <si>
    <t>应付账款-金铭财务代理有限公司</t>
  </si>
  <si>
    <t>生产成本-物料消耗</t>
  </si>
  <si>
    <t>应付账款-南瑞金属材料厂</t>
  </si>
  <si>
    <t>生产成本-线性滑轨</t>
  </si>
  <si>
    <t>应付账款-瑞丰机电设备有限公司</t>
  </si>
  <si>
    <t>生产成本-修理费</t>
  </si>
  <si>
    <t>应付账款-新城机电公司</t>
  </si>
  <si>
    <t>应付账款-信达电子设备厂</t>
  </si>
  <si>
    <t>生产成本-折旧费</t>
  </si>
  <si>
    <t>应付账款-暂估应付款-瑞丰材料厂</t>
  </si>
  <si>
    <t>生产成本-直线导轨</t>
  </si>
  <si>
    <t>应付职工薪酬-工资</t>
  </si>
  <si>
    <t>应交税费-应交城市维护建设费</t>
  </si>
  <si>
    <t>应交税费-应交地方教育费附加</t>
  </si>
  <si>
    <t>所得税费用</t>
  </si>
  <si>
    <t>应交税费-应交教育费附加</t>
  </si>
  <si>
    <t>应交税费-应交所得税</t>
  </si>
  <si>
    <t>销售费用-手续费</t>
  </si>
  <si>
    <t>应交税费-应交增值税-进项税额</t>
  </si>
  <si>
    <t>销售费用-运杂费</t>
  </si>
  <si>
    <t>应交税费-应交增值税-未交税金</t>
  </si>
  <si>
    <t>应交税费-应交增值税-销项税额</t>
  </si>
  <si>
    <t>应收利息</t>
  </si>
  <si>
    <t>应付账款-瑞丰材料厂</t>
  </si>
  <si>
    <t>应收票据-瑞海机电商城</t>
  </si>
  <si>
    <t>应付账款-物达工业联合公司</t>
  </si>
  <si>
    <t>应收账款-城达材料公司</t>
  </si>
  <si>
    <t>应收账款-城南物贸商城</t>
  </si>
  <si>
    <t>应收账款-南平机电设备公司</t>
  </si>
  <si>
    <t>应收账款-瑞海机电商城</t>
  </si>
  <si>
    <t>应付职工薪酬-职工福利费</t>
  </si>
  <si>
    <t>应收账款-新城机电公司</t>
  </si>
  <si>
    <t>应交税费-应交城市维护建设税</t>
  </si>
  <si>
    <t>营业外收入</t>
  </si>
  <si>
    <t>预收账款-瑞海机电商城</t>
  </si>
  <si>
    <t>原材料-按钮</t>
  </si>
  <si>
    <t>原材料-成套钢丝</t>
  </si>
  <si>
    <t>原材料-断路器</t>
  </si>
  <si>
    <t>原材料-负荷开关</t>
  </si>
  <si>
    <t>原材料-钢球</t>
  </si>
  <si>
    <t>原材料-螺杆</t>
  </si>
  <si>
    <t>应收票据</t>
  </si>
  <si>
    <t>原材料-螺帽</t>
  </si>
  <si>
    <t>原材料-铝板</t>
  </si>
  <si>
    <t>原材料-支架</t>
  </si>
  <si>
    <t>长期借款</t>
  </si>
  <si>
    <t>制造费用-水电费</t>
  </si>
  <si>
    <t>营业税金及附加</t>
  </si>
  <si>
    <t>制造费用-物料消耗</t>
  </si>
  <si>
    <t>营业外支出</t>
  </si>
  <si>
    <t>制造费用-修理费</t>
  </si>
  <si>
    <t>预付账款-永和报业</t>
  </si>
  <si>
    <t>制造费用-折旧费</t>
  </si>
  <si>
    <t>主营业务收入</t>
  </si>
  <si>
    <t>原材料-继电器</t>
  </si>
  <si>
    <t>在建工程</t>
  </si>
  <si>
    <t>长期股权投资</t>
  </si>
  <si>
    <t>主营业务成本</t>
  </si>
  <si>
    <t>系统题号</t>
  </si>
  <si>
    <t>实验项目</t>
  </si>
  <si>
    <t>业务描述</t>
  </si>
  <si>
    <t>凭证号</t>
  </si>
  <si>
    <t>金额</t>
  </si>
  <si>
    <t>辅修班选题</t>
  </si>
  <si>
    <t>会计循环类型</t>
  </si>
  <si>
    <t>现金流量表项目</t>
  </si>
  <si>
    <r>
      <rPr>
        <sz val="10"/>
        <rFont val="宋体"/>
        <charset val="134"/>
      </rPr>
      <t>第</t>
    </r>
    <r>
      <rPr>
        <sz val="10"/>
        <rFont val="Arial"/>
      </rPr>
      <t>8</t>
    </r>
    <r>
      <rPr>
        <sz val="10"/>
        <rFont val="宋体"/>
        <charset val="134"/>
      </rPr>
      <t>题</t>
    </r>
  </si>
  <si>
    <t>1采购原材料（货款已付）</t>
  </si>
  <si>
    <t>借</t>
  </si>
  <si>
    <t>贷</t>
  </si>
  <si>
    <t>是</t>
  </si>
  <si>
    <t>存货业务的核算</t>
  </si>
  <si>
    <t>经营活动产生的现金流量_现金流出_购买商品、接受劳务支付的现金</t>
  </si>
  <si>
    <r>
      <rPr>
        <sz val="10"/>
        <rFont val="宋体"/>
        <charset val="134"/>
      </rPr>
      <t>第</t>
    </r>
    <r>
      <rPr>
        <sz val="10"/>
        <rFont val="Arial"/>
      </rPr>
      <t>9</t>
    </r>
    <r>
      <rPr>
        <sz val="10"/>
        <rFont val="宋体"/>
        <charset val="134"/>
      </rPr>
      <t>题</t>
    </r>
  </si>
  <si>
    <t>2支付燃油费</t>
  </si>
  <si>
    <t>成本、费用的确认</t>
  </si>
  <si>
    <t>经营活动产生的现金流量_现金流出_支付其他与经营活动有关的现金</t>
  </si>
  <si>
    <r>
      <rPr>
        <sz val="10"/>
        <rFont val="宋体"/>
        <charset val="134"/>
      </rPr>
      <t>第</t>
    </r>
    <r>
      <rPr>
        <sz val="10"/>
        <rFont val="Arial"/>
      </rPr>
      <t>1</t>
    </r>
    <r>
      <rPr>
        <sz val="10"/>
        <rFont val="宋体"/>
        <charset val="134"/>
      </rPr>
      <t>0题</t>
    </r>
  </si>
  <si>
    <t>3得知已核销货款可收回</t>
  </si>
  <si>
    <t>流动负债、准备与或有事项的核算</t>
  </si>
  <si>
    <r>
      <rPr>
        <sz val="10"/>
        <rFont val="宋体"/>
        <charset val="134"/>
      </rPr>
      <t>第</t>
    </r>
    <r>
      <rPr>
        <sz val="10"/>
        <rFont val="Arial"/>
      </rPr>
      <t>1</t>
    </r>
    <r>
      <rPr>
        <sz val="10"/>
        <rFont val="宋体"/>
        <charset val="134"/>
      </rPr>
      <t>1题</t>
    </r>
  </si>
  <si>
    <t>4收到已核销货款</t>
  </si>
  <si>
    <t>货币资金和应收款项（含应付款项）的核算</t>
  </si>
  <si>
    <t>经营活动产生的现金流量_现金流入_销售商品、提供劳务收到的现金</t>
  </si>
  <si>
    <r>
      <rPr>
        <sz val="10"/>
        <rFont val="宋体"/>
        <charset val="134"/>
      </rPr>
      <t>第</t>
    </r>
    <r>
      <rPr>
        <sz val="10"/>
        <rFont val="Arial"/>
      </rPr>
      <t>1</t>
    </r>
    <r>
      <rPr>
        <sz val="10"/>
        <rFont val="宋体"/>
        <charset val="134"/>
      </rPr>
      <t>2题</t>
    </r>
  </si>
  <si>
    <t>5采购原材料（含税货款未付）</t>
  </si>
  <si>
    <r>
      <rPr>
        <sz val="10"/>
        <rFont val="宋体"/>
        <charset val="134"/>
      </rPr>
      <t>第</t>
    </r>
    <r>
      <rPr>
        <sz val="10"/>
        <rFont val="Arial"/>
      </rPr>
      <t>1</t>
    </r>
    <r>
      <rPr>
        <sz val="10"/>
        <rFont val="宋体"/>
        <charset val="134"/>
      </rPr>
      <t>3题</t>
    </r>
  </si>
  <si>
    <r>
      <rPr>
        <sz val="10"/>
        <rFont val="宋体"/>
        <charset val="134"/>
      </rPr>
      <t>第</t>
    </r>
    <r>
      <rPr>
        <sz val="10"/>
        <rFont val="Arial"/>
      </rPr>
      <t>1</t>
    </r>
    <r>
      <rPr>
        <sz val="10"/>
        <rFont val="宋体"/>
        <charset val="134"/>
      </rPr>
      <t>4题</t>
    </r>
  </si>
  <si>
    <t>7预付款购买报刊（发票已收到）</t>
  </si>
  <si>
    <r>
      <rPr>
        <sz val="10"/>
        <rFont val="宋体"/>
        <charset val="134"/>
      </rPr>
      <t>第</t>
    </r>
    <r>
      <rPr>
        <sz val="10"/>
        <rFont val="Arial"/>
      </rPr>
      <t>1</t>
    </r>
    <r>
      <rPr>
        <sz val="10"/>
        <rFont val="宋体"/>
        <charset val="134"/>
      </rPr>
      <t>5题</t>
    </r>
  </si>
  <si>
    <t>实验8</t>
  </si>
  <si>
    <t>1月2日，财务部收到电信局账单，银行转账支付当月电话费400元。根据以上业务场景，录入凭证并保存。其中，凭证摘要为“支付电话费”。</t>
  </si>
  <si>
    <r>
      <rPr>
        <sz val="10"/>
        <rFont val="宋体"/>
        <charset val="134"/>
      </rPr>
      <t>第</t>
    </r>
    <r>
      <rPr>
        <sz val="10"/>
        <rFont val="Arial"/>
      </rPr>
      <t>1</t>
    </r>
    <r>
      <rPr>
        <sz val="10"/>
        <rFont val="宋体"/>
        <charset val="134"/>
      </rPr>
      <t>6题</t>
    </r>
  </si>
  <si>
    <t>8购买股票</t>
  </si>
  <si>
    <t>金融资产的核算</t>
  </si>
  <si>
    <r>
      <rPr>
        <sz val="10"/>
        <rFont val="宋体"/>
        <charset val="134"/>
      </rPr>
      <t>投资活动产生的现金流量</t>
    </r>
    <r>
      <rPr>
        <sz val="10"/>
        <rFont val="Arial"/>
      </rPr>
      <t>_</t>
    </r>
    <r>
      <rPr>
        <sz val="10"/>
        <rFont val="宋体"/>
        <charset val="134"/>
      </rPr>
      <t>现金流出</t>
    </r>
    <r>
      <rPr>
        <sz val="10"/>
        <rFont val="Arial"/>
      </rPr>
      <t>_</t>
    </r>
    <r>
      <rPr>
        <sz val="10"/>
        <rFont val="宋体"/>
        <charset val="134"/>
      </rPr>
      <t>支付其他与投资活动有关的现金</t>
    </r>
  </si>
  <si>
    <r>
      <rPr>
        <sz val="10"/>
        <rFont val="宋体"/>
        <charset val="134"/>
      </rPr>
      <t>投资活动产生的现金流量</t>
    </r>
    <r>
      <rPr>
        <sz val="10"/>
        <rFont val="Arial"/>
      </rPr>
      <t>_</t>
    </r>
    <r>
      <rPr>
        <sz val="10"/>
        <rFont val="宋体"/>
        <charset val="134"/>
      </rPr>
      <t>现金流出</t>
    </r>
    <r>
      <rPr>
        <sz val="10"/>
        <rFont val="Arial"/>
      </rPr>
      <t>_</t>
    </r>
    <r>
      <rPr>
        <sz val="10"/>
        <rFont val="宋体"/>
        <charset val="134"/>
      </rPr>
      <t>投资支付的现金</t>
    </r>
  </si>
  <si>
    <t>投资活动产生的现金流量_现金流出_支付其他与投资活动有关的现金</t>
  </si>
  <si>
    <r>
      <rPr>
        <sz val="10"/>
        <rFont val="宋体"/>
        <charset val="134"/>
      </rPr>
      <t>第</t>
    </r>
    <r>
      <rPr>
        <sz val="10"/>
        <rFont val="Arial"/>
      </rPr>
      <t>1</t>
    </r>
    <r>
      <rPr>
        <sz val="10"/>
        <rFont val="宋体"/>
        <charset val="134"/>
      </rPr>
      <t>7题</t>
    </r>
  </si>
  <si>
    <t>9借入长期借款</t>
  </si>
  <si>
    <t>非流动负债的核算</t>
  </si>
  <si>
    <t>筹资活动产生的现金流量_现金流入_取得借款收到的现金</t>
  </si>
  <si>
    <r>
      <rPr>
        <sz val="10"/>
        <rFont val="宋体"/>
        <charset val="134"/>
      </rPr>
      <t>第</t>
    </r>
    <r>
      <rPr>
        <sz val="10"/>
        <rFont val="Arial"/>
      </rPr>
      <t>1</t>
    </r>
    <r>
      <rPr>
        <sz val="10"/>
        <rFont val="宋体"/>
        <charset val="134"/>
      </rPr>
      <t>8题</t>
    </r>
  </si>
  <si>
    <t>10支付在建工程款</t>
  </si>
  <si>
    <t>在建工程的核算</t>
  </si>
  <si>
    <t>投资活动产生的现金流量_现金流出_购建固定资产、无形资产和其他长期资产支付的现金</t>
  </si>
  <si>
    <r>
      <rPr>
        <sz val="10"/>
        <rFont val="宋体"/>
        <charset val="134"/>
      </rPr>
      <t>第</t>
    </r>
    <r>
      <rPr>
        <sz val="10"/>
        <rFont val="Arial"/>
      </rPr>
      <t>1</t>
    </r>
    <r>
      <rPr>
        <sz val="10"/>
        <rFont val="宋体"/>
        <charset val="134"/>
      </rPr>
      <t>9题</t>
    </r>
  </si>
  <si>
    <t>11采购原材料（暂估入库）</t>
  </si>
  <si>
    <r>
      <rPr>
        <sz val="10"/>
        <rFont val="宋体"/>
        <charset val="134"/>
      </rPr>
      <t>第</t>
    </r>
    <r>
      <rPr>
        <sz val="10"/>
        <rFont val="Arial"/>
      </rPr>
      <t>2</t>
    </r>
    <r>
      <rPr>
        <sz val="10"/>
        <rFont val="宋体"/>
        <charset val="134"/>
      </rPr>
      <t>0题</t>
    </r>
  </si>
  <si>
    <t>12发出商品</t>
  </si>
  <si>
    <t>收入的确认</t>
  </si>
  <si>
    <r>
      <rPr>
        <sz val="10"/>
        <rFont val="宋体"/>
        <charset val="134"/>
      </rPr>
      <t>第</t>
    </r>
    <r>
      <rPr>
        <sz val="10"/>
        <rFont val="Arial"/>
      </rPr>
      <t>2</t>
    </r>
    <r>
      <rPr>
        <sz val="10"/>
        <rFont val="宋体"/>
        <charset val="134"/>
      </rPr>
      <t>1题</t>
    </r>
  </si>
  <si>
    <t>13生产领用原材料</t>
  </si>
  <si>
    <r>
      <rPr>
        <sz val="10"/>
        <rFont val="宋体"/>
        <charset val="134"/>
      </rPr>
      <t>第</t>
    </r>
    <r>
      <rPr>
        <sz val="10"/>
        <rFont val="Arial"/>
      </rPr>
      <t>2</t>
    </r>
    <r>
      <rPr>
        <sz val="10"/>
        <rFont val="宋体"/>
        <charset val="134"/>
      </rPr>
      <t>2题</t>
    </r>
  </si>
  <si>
    <t>14车间和管理部门一般消耗领用原材料</t>
  </si>
  <si>
    <r>
      <rPr>
        <sz val="10"/>
        <rFont val="宋体"/>
        <charset val="134"/>
      </rPr>
      <t>第</t>
    </r>
    <r>
      <rPr>
        <sz val="10"/>
        <rFont val="Arial"/>
      </rPr>
      <t>2</t>
    </r>
    <r>
      <rPr>
        <sz val="10"/>
        <rFont val="宋体"/>
        <charset val="134"/>
      </rPr>
      <t>3题</t>
    </r>
  </si>
  <si>
    <t>实验16</t>
  </si>
  <si>
    <t>1月6日，采购部从信达电子设备厂购入原材料一批，其中：铝板2000个，单价98元；螺杆2000只，单价58元；螺帽2000个，单价78元，各种材料适用的增值税税率均为13%。全部款项尚未支付，材料已验收入库。根据合同规定，当月付清全款享受2%折扣。根据以上业务场景，录入凭证并保存。其中，凭证摘要为“购买原材料”。</t>
  </si>
  <si>
    <r>
      <rPr>
        <sz val="10"/>
        <rFont val="宋体"/>
        <charset val="134"/>
      </rPr>
      <t>第</t>
    </r>
    <r>
      <rPr>
        <sz val="10"/>
        <rFont val="Arial"/>
      </rPr>
      <t>2</t>
    </r>
    <r>
      <rPr>
        <sz val="10"/>
        <rFont val="宋体"/>
        <charset val="134"/>
      </rPr>
      <t>4题</t>
    </r>
  </si>
  <si>
    <t>实验17</t>
  </si>
  <si>
    <t>1月8日，财务部收到新城机电公司10月欠货款760000元存入银行。根据以上业务场景，录入凭证并保存。其中，凭证摘要为“收到前欠货款”。</t>
  </si>
  <si>
    <t>经营活动产生的现金流量_现金流入_收到其他与经营活动有关的现金</t>
  </si>
  <si>
    <r>
      <rPr>
        <sz val="10"/>
        <rFont val="宋体"/>
        <charset val="134"/>
      </rPr>
      <t>第</t>
    </r>
    <r>
      <rPr>
        <sz val="10"/>
        <rFont val="Arial"/>
      </rPr>
      <t>2</t>
    </r>
    <r>
      <rPr>
        <sz val="10"/>
        <rFont val="宋体"/>
        <charset val="134"/>
      </rPr>
      <t>5题</t>
    </r>
  </si>
  <si>
    <t>15销售库存商品（货款未收）</t>
  </si>
  <si>
    <r>
      <rPr>
        <sz val="10"/>
        <rFont val="宋体"/>
        <charset val="134"/>
      </rPr>
      <t>第</t>
    </r>
    <r>
      <rPr>
        <sz val="10"/>
        <rFont val="Arial"/>
      </rPr>
      <t>2</t>
    </r>
    <r>
      <rPr>
        <sz val="10"/>
        <rFont val="宋体"/>
        <charset val="134"/>
      </rPr>
      <t>6题</t>
    </r>
  </si>
  <si>
    <t>16确认主营业务成本</t>
  </si>
  <si>
    <r>
      <rPr>
        <sz val="10"/>
        <rFont val="宋体"/>
        <charset val="134"/>
      </rPr>
      <t>第</t>
    </r>
    <r>
      <rPr>
        <sz val="10"/>
        <rFont val="Arial"/>
      </rPr>
      <t>2</t>
    </r>
    <r>
      <rPr>
        <sz val="10"/>
        <rFont val="宋体"/>
        <charset val="134"/>
      </rPr>
      <t>7题</t>
    </r>
  </si>
  <si>
    <r>
      <rPr>
        <sz val="10"/>
        <rFont val="宋体"/>
        <charset val="134"/>
      </rPr>
      <t>第</t>
    </r>
    <r>
      <rPr>
        <sz val="10"/>
        <rFont val="Arial"/>
      </rPr>
      <t>2</t>
    </r>
    <r>
      <rPr>
        <sz val="10"/>
        <rFont val="宋体"/>
        <charset val="134"/>
      </rPr>
      <t>8题</t>
    </r>
  </si>
  <si>
    <r>
      <rPr>
        <sz val="10"/>
        <rFont val="宋体"/>
        <charset val="134"/>
      </rPr>
      <t>第</t>
    </r>
    <r>
      <rPr>
        <sz val="10"/>
        <rFont val="Arial"/>
      </rPr>
      <t>2</t>
    </r>
    <r>
      <rPr>
        <sz val="10"/>
        <rFont val="宋体"/>
        <charset val="134"/>
      </rPr>
      <t>9题</t>
    </r>
  </si>
  <si>
    <t>实验22</t>
  </si>
  <si>
    <t>1月11日，公司持有的瑞海机电商城2020年6月10日出票的银行承兑汇票到期（面值600000元，应计利息2000元），向银行办理委托收款手续，取得托收凭证回单。该银行承兑汇票的年利率为6%，期限为6个月，6月30日，预提该汇票利息2000元。根据以上业务场景，录入凭证并保存。其中，凭证摘要为“托收银行承兑汇票”。</t>
  </si>
  <si>
    <r>
      <rPr>
        <sz val="10"/>
        <rFont val="宋体"/>
        <charset val="134"/>
      </rPr>
      <t>第</t>
    </r>
    <r>
      <rPr>
        <sz val="10"/>
        <rFont val="Arial"/>
      </rPr>
      <t>3</t>
    </r>
    <r>
      <rPr>
        <sz val="10"/>
        <rFont val="宋体"/>
        <charset val="134"/>
      </rPr>
      <t>0题</t>
    </r>
  </si>
  <si>
    <t>实验23</t>
  </si>
  <si>
    <t>1月12日，收到南平机电设备公司出票的银行承兑汇票一张，面值为460390元，用以抵付债务。该票据为不带息票据，期限为1个月。根据以上业务场景，录入凭证并保存。其中，凭证摘要为“收到承兑汇票用于抵债”。</t>
  </si>
  <si>
    <r>
      <rPr>
        <sz val="10"/>
        <rFont val="宋体"/>
        <charset val="134"/>
      </rPr>
      <t>第</t>
    </r>
    <r>
      <rPr>
        <sz val="10"/>
        <rFont val="Arial"/>
      </rPr>
      <t>3</t>
    </r>
    <r>
      <rPr>
        <sz val="10"/>
        <rFont val="宋体"/>
        <charset val="134"/>
      </rPr>
      <t>1题</t>
    </r>
  </si>
  <si>
    <t>实验24</t>
  </si>
  <si>
    <t>1月12日，财务部以银行存款291400元支付10月欠南瑞金属材料厂货款。根据以上业务场景，录入凭证并保存。其中，凭证摘要为“支付前欠货款”。</t>
  </si>
  <si>
    <r>
      <rPr>
        <sz val="10"/>
        <rFont val="宋体"/>
        <charset val="134"/>
      </rPr>
      <t>第</t>
    </r>
    <r>
      <rPr>
        <sz val="10"/>
        <rFont val="Arial"/>
      </rPr>
      <t>3</t>
    </r>
    <r>
      <rPr>
        <sz val="10"/>
        <rFont val="宋体"/>
        <charset val="134"/>
      </rPr>
      <t>2题</t>
    </r>
  </si>
  <si>
    <t>实验25</t>
  </si>
  <si>
    <t>1月13日，本公司应收城南物贸商城账款14000000元已逾期，本公司为该笔应收账款计提了200000元坏账准备，经协商决定进行债务重组。债务重组内容是：①城南物贸商城以银行存款偿付本公司账款2000000元;②城南物贸商城以一项固定资产和一项长期股权投资偿付所欠账款的余额。城南物贸商城该项固定资产的账面价值为5000000元，公允价值为6000000元;长期股权投资的账面价值为5500000元，公允价值为5000000元。（假定不考虑相关税费）。根据以上业务场景，录入凭证并保存。其中，凭证摘要为“债务重组”。</t>
  </si>
  <si>
    <r>
      <rPr>
        <sz val="10"/>
        <rFont val="宋体"/>
        <charset val="134"/>
      </rPr>
      <t>第</t>
    </r>
    <r>
      <rPr>
        <sz val="10"/>
        <rFont val="Arial"/>
      </rPr>
      <t>3</t>
    </r>
    <r>
      <rPr>
        <sz val="10"/>
        <rFont val="宋体"/>
        <charset val="134"/>
      </rPr>
      <t>3题</t>
    </r>
  </si>
  <si>
    <t>实验26</t>
  </si>
  <si>
    <t>1月14日，财务部签发转账支票支付知识产权代理费20000元，适用增值税税率为3%。根据以上业务场景，录入凭证、保存并指定现金流量项目。其中，凭证摘要为“支付知识产权代理费”。</t>
  </si>
  <si>
    <r>
      <rPr>
        <sz val="10"/>
        <rFont val="宋体"/>
        <charset val="134"/>
      </rPr>
      <t>第</t>
    </r>
    <r>
      <rPr>
        <sz val="10"/>
        <rFont val="Arial"/>
      </rPr>
      <t>3</t>
    </r>
    <r>
      <rPr>
        <sz val="10"/>
        <rFont val="宋体"/>
        <charset val="134"/>
      </rPr>
      <t>4题</t>
    </r>
  </si>
  <si>
    <t>实验27</t>
  </si>
  <si>
    <t>1月14日，销售部售给南瑞金属材料厂商品一批，其中：直接材料200件（单位成本15000元），单位不含税售价23800元；滚珠丝杆200支（单位成本10000元），单位不含税售价19800元；全部款项已收妥存入银行，现确认该笔收入。根据以上业务场景，录入凭证并保存。其中，凭证摘要为“销售库存商品”。</t>
  </si>
  <si>
    <r>
      <rPr>
        <sz val="10"/>
        <rFont val="宋体"/>
        <charset val="134"/>
      </rPr>
      <t>第</t>
    </r>
    <r>
      <rPr>
        <sz val="10"/>
        <rFont val="Arial"/>
      </rPr>
      <t>3</t>
    </r>
    <r>
      <rPr>
        <sz val="10"/>
        <rFont val="宋体"/>
        <charset val="134"/>
      </rPr>
      <t>5题</t>
    </r>
  </si>
  <si>
    <t>实验28</t>
  </si>
  <si>
    <t>1月14日，确认销售给南瑞金属材料厂的商品成本，包括：直接材料200件（单位成本15000元），滚珠丝杆200支（单位成本10000元）。根据以上业务场景，录入凭证并保存。其中，凭证摘要为“确认销售商品的成本”。</t>
  </si>
  <si>
    <r>
      <rPr>
        <sz val="10"/>
        <rFont val="宋体"/>
        <charset val="134"/>
      </rPr>
      <t>第</t>
    </r>
    <r>
      <rPr>
        <sz val="10"/>
        <rFont val="Arial"/>
      </rPr>
      <t>3</t>
    </r>
    <r>
      <rPr>
        <sz val="10"/>
        <rFont val="宋体"/>
        <charset val="134"/>
      </rPr>
      <t>6题</t>
    </r>
  </si>
  <si>
    <t>实验29</t>
  </si>
  <si>
    <t>1月15日，财务部支付上月职工困难补助4000元，签发转账支票转交工会委员会。根据以上业务场景，录入凭证并保存。其中，凭证摘要为“支付职工福利费”。</t>
  </si>
  <si>
    <t>经营活动产生的现金流量_现金流出_支付给职工以及为职工支付的现金</t>
  </si>
  <si>
    <r>
      <rPr>
        <sz val="10"/>
        <rFont val="宋体"/>
        <charset val="134"/>
      </rPr>
      <t>第</t>
    </r>
    <r>
      <rPr>
        <sz val="10"/>
        <rFont val="Arial"/>
      </rPr>
      <t>3</t>
    </r>
    <r>
      <rPr>
        <sz val="10"/>
        <rFont val="宋体"/>
        <charset val="134"/>
      </rPr>
      <t>7题</t>
    </r>
  </si>
  <si>
    <t>实验30</t>
  </si>
  <si>
    <t>1月15日，财务部签发转账支票，支付业务招待费2600元。根据以上业务场景，录入凭证、保存并指定现金流量项目。其中，凭证摘要为“支付业务招待费”。</t>
  </si>
  <si>
    <r>
      <rPr>
        <sz val="10"/>
        <rFont val="宋体"/>
        <charset val="134"/>
      </rPr>
      <t>第</t>
    </r>
    <r>
      <rPr>
        <sz val="10"/>
        <rFont val="Arial"/>
      </rPr>
      <t>3</t>
    </r>
    <r>
      <rPr>
        <sz val="10"/>
        <rFont val="宋体"/>
        <charset val="134"/>
      </rPr>
      <t>8题</t>
    </r>
  </si>
  <si>
    <r>
      <rPr>
        <sz val="10"/>
        <rFont val="宋体"/>
        <charset val="134"/>
      </rPr>
      <t>第</t>
    </r>
    <r>
      <rPr>
        <sz val="10"/>
        <rFont val="Arial"/>
      </rPr>
      <t>3</t>
    </r>
    <r>
      <rPr>
        <sz val="10"/>
        <rFont val="宋体"/>
        <charset val="134"/>
      </rPr>
      <t>9题</t>
    </r>
  </si>
  <si>
    <r>
      <rPr>
        <sz val="10"/>
        <rFont val="宋体"/>
        <charset val="134"/>
      </rPr>
      <t>第</t>
    </r>
    <r>
      <rPr>
        <sz val="10"/>
        <rFont val="Arial"/>
      </rPr>
      <t>4</t>
    </r>
    <r>
      <rPr>
        <sz val="10"/>
        <rFont val="宋体"/>
        <charset val="134"/>
      </rPr>
      <t>0题</t>
    </r>
  </si>
  <si>
    <t>实验33</t>
  </si>
  <si>
    <t>1月17日，财务部签发转账支票支付11月欠物达工业联合公司货款119000元。根据以上业务场景，录入凭证、保存并指定现金流量项目。其中，凭证摘要为“支付前欠货款”。</t>
  </si>
  <si>
    <r>
      <rPr>
        <sz val="10"/>
        <rFont val="宋体"/>
        <charset val="134"/>
      </rPr>
      <t>第</t>
    </r>
    <r>
      <rPr>
        <sz val="10"/>
        <rFont val="Arial"/>
      </rPr>
      <t>4</t>
    </r>
    <r>
      <rPr>
        <sz val="10"/>
        <rFont val="宋体"/>
        <charset val="134"/>
      </rPr>
      <t>1题</t>
    </r>
  </si>
  <si>
    <r>
      <rPr>
        <sz val="10"/>
        <rFont val="宋体"/>
        <charset val="134"/>
      </rPr>
      <t>第</t>
    </r>
    <r>
      <rPr>
        <sz val="10"/>
        <rFont val="Arial"/>
      </rPr>
      <t>4</t>
    </r>
    <r>
      <rPr>
        <sz val="10"/>
        <rFont val="宋体"/>
        <charset val="134"/>
      </rPr>
      <t>2题</t>
    </r>
  </si>
  <si>
    <r>
      <rPr>
        <sz val="10"/>
        <rFont val="宋体"/>
        <charset val="134"/>
      </rPr>
      <t>第</t>
    </r>
    <r>
      <rPr>
        <sz val="10"/>
        <rFont val="Arial"/>
      </rPr>
      <t>4</t>
    </r>
    <r>
      <rPr>
        <sz val="10"/>
        <rFont val="宋体"/>
        <charset val="134"/>
      </rPr>
      <t>3题</t>
    </r>
  </si>
  <si>
    <r>
      <rPr>
        <sz val="10"/>
        <rFont val="宋体"/>
        <charset val="134"/>
      </rPr>
      <t>第</t>
    </r>
    <r>
      <rPr>
        <sz val="10"/>
        <rFont val="Arial"/>
      </rPr>
      <t>4</t>
    </r>
    <r>
      <rPr>
        <sz val="10"/>
        <rFont val="宋体"/>
        <charset val="134"/>
      </rPr>
      <t>4题</t>
    </r>
  </si>
  <si>
    <t>实验37</t>
  </si>
  <si>
    <t>1月18日，因出差需要，财务部签发2000元转账支票给乔羽。根据以上业务场景，录入凭证并保存。其中，凭证摘要为“提前预支出差所需费用”。</t>
  </si>
  <si>
    <r>
      <rPr>
        <sz val="10"/>
        <rFont val="宋体"/>
        <charset val="134"/>
      </rPr>
      <t>第</t>
    </r>
    <r>
      <rPr>
        <sz val="10"/>
        <rFont val="Arial"/>
      </rPr>
      <t>4</t>
    </r>
    <r>
      <rPr>
        <sz val="10"/>
        <rFont val="宋体"/>
        <charset val="134"/>
      </rPr>
      <t>5题</t>
    </r>
  </si>
  <si>
    <t>实验38</t>
  </si>
  <si>
    <t>1月19日，财务部支付上月应付职工福利费，其中：职工食堂购买炊具2台，单位进价6000元，增值税税率为13%。签发转账支票支付价税款共计13560元。根据以上业务场景，录入凭证并保存。其中，凭证摘要为”支付上月职工福利费“。</t>
  </si>
  <si>
    <r>
      <rPr>
        <sz val="10"/>
        <rFont val="宋体"/>
        <charset val="134"/>
      </rPr>
      <t>第</t>
    </r>
    <r>
      <rPr>
        <sz val="10"/>
        <rFont val="Arial"/>
      </rPr>
      <t>4</t>
    </r>
    <r>
      <rPr>
        <sz val="10"/>
        <rFont val="宋体"/>
        <charset val="134"/>
      </rPr>
      <t>6题</t>
    </r>
  </si>
  <si>
    <r>
      <rPr>
        <sz val="10"/>
        <rFont val="宋体"/>
        <charset val="134"/>
      </rPr>
      <t>第</t>
    </r>
    <r>
      <rPr>
        <sz val="10"/>
        <rFont val="Arial"/>
      </rPr>
      <t>4</t>
    </r>
    <r>
      <rPr>
        <sz val="10"/>
        <rFont val="宋体"/>
        <charset val="134"/>
      </rPr>
      <t>7题</t>
    </r>
  </si>
  <si>
    <t>实验40</t>
  </si>
  <si>
    <t>1月20日，生产部门领用原材料一批，其中：直线导轨领用铝板600个（单位成本98元），钢球100个（单位成本99元），负荷开关30个（单位成本80元）；滚珠丝杆领用螺杆400个（单位成本58元），钢球100个（单位成本99元），螺帽400个（单位成本78元）。车间一般消耗领用铝板400个（单位成本98元）。根据以上业务场景，录入凭证并保存。其中，凭证摘要为“领用原材料”。</t>
  </si>
  <si>
    <r>
      <rPr>
        <sz val="10"/>
        <rFont val="宋体"/>
        <charset val="134"/>
      </rPr>
      <t>第</t>
    </r>
    <r>
      <rPr>
        <sz val="10"/>
        <rFont val="Arial"/>
      </rPr>
      <t>4</t>
    </r>
    <r>
      <rPr>
        <sz val="10"/>
        <rFont val="宋体"/>
        <charset val="134"/>
      </rPr>
      <t>8题</t>
    </r>
  </si>
  <si>
    <t>实验41</t>
  </si>
  <si>
    <t>1月20日，财务部签发转账支票支付厂房租金4998元（其中增值税238元）。根据以上业务场景，录入凭证并保存。其中，凭证摘要为“支付厂房租金”。</t>
  </si>
  <si>
    <r>
      <rPr>
        <sz val="10"/>
        <rFont val="宋体"/>
        <charset val="134"/>
      </rPr>
      <t>第</t>
    </r>
    <r>
      <rPr>
        <sz val="10"/>
        <rFont val="Arial"/>
      </rPr>
      <t>4</t>
    </r>
    <r>
      <rPr>
        <sz val="10"/>
        <rFont val="宋体"/>
        <charset val="134"/>
      </rPr>
      <t>9题</t>
    </r>
  </si>
  <si>
    <t>实验42</t>
  </si>
  <si>
    <t>1月21日，销售部售给南平机电设备公司产品一批，其中：线性滑轨600台（单位成本2000元），单位不含税售价为2380元；步进电机500台（单位成本1000元），单位不含税售价1980元；铝型钢架200件（单位成本100元），单位不含税售价180元；丝杆1000件（单位成本80元），单位不含税单价140元，增值税税率为13%；全部款项已收到存入银行，现确认该笔收入。根据以上业务场景，录入凭证并保存。其中，凭证摘要为”销售库存商品“。</t>
  </si>
  <si>
    <r>
      <rPr>
        <sz val="10"/>
        <rFont val="宋体"/>
        <charset val="134"/>
      </rPr>
      <t>第</t>
    </r>
    <r>
      <rPr>
        <sz val="10"/>
        <rFont val="Arial"/>
      </rPr>
      <t>5</t>
    </r>
    <r>
      <rPr>
        <sz val="10"/>
        <rFont val="宋体"/>
        <charset val="134"/>
      </rPr>
      <t>0题</t>
    </r>
  </si>
  <si>
    <t>实验43</t>
  </si>
  <si>
    <t>1月21日，确认销售给南平机电设备公司的产品成本，包括：线性滑轨600台（单位成本2000元），步进电机500台（单位成本1000元），铝型钢架200件（单位成本100元），丝杆1000件（单位成本80元）。根据以上业务场景，录入凭证并保存。其中，凭证摘要为”确认销售商品的成本“。</t>
  </si>
  <si>
    <r>
      <rPr>
        <sz val="10"/>
        <rFont val="宋体"/>
        <charset val="134"/>
      </rPr>
      <t>第</t>
    </r>
    <r>
      <rPr>
        <sz val="10"/>
        <rFont val="Arial"/>
      </rPr>
      <t>5</t>
    </r>
    <r>
      <rPr>
        <sz val="10"/>
        <rFont val="宋体"/>
        <charset val="134"/>
      </rPr>
      <t>1题</t>
    </r>
  </si>
  <si>
    <t>实验44</t>
  </si>
  <si>
    <t>1月21日，与金铭财务代理有限公司签订合同，为本公司提供财务服务，根据合同规定，服务费用为5500元，服务费尚未支付。根据以上业务场景，录入凭证并保存。其中，凭证摘要为“支付财务代理费”。</t>
  </si>
  <si>
    <r>
      <rPr>
        <sz val="10"/>
        <rFont val="宋体"/>
        <charset val="134"/>
      </rPr>
      <t>第</t>
    </r>
    <r>
      <rPr>
        <sz val="10"/>
        <rFont val="Arial"/>
      </rPr>
      <t>5</t>
    </r>
    <r>
      <rPr>
        <sz val="10"/>
        <rFont val="宋体"/>
        <charset val="134"/>
      </rPr>
      <t>2题</t>
    </r>
  </si>
  <si>
    <r>
      <rPr>
        <sz val="10"/>
        <rFont val="宋体"/>
        <charset val="134"/>
      </rPr>
      <t>第</t>
    </r>
    <r>
      <rPr>
        <sz val="10"/>
        <rFont val="Arial"/>
      </rPr>
      <t>5</t>
    </r>
    <r>
      <rPr>
        <sz val="10"/>
        <rFont val="宋体"/>
        <charset val="134"/>
      </rPr>
      <t>3题</t>
    </r>
  </si>
  <si>
    <r>
      <rPr>
        <sz val="10"/>
        <rFont val="宋体"/>
        <charset val="134"/>
      </rPr>
      <t>第</t>
    </r>
    <r>
      <rPr>
        <sz val="10"/>
        <rFont val="Arial"/>
      </rPr>
      <t>5</t>
    </r>
    <r>
      <rPr>
        <sz val="10"/>
        <rFont val="宋体"/>
        <charset val="134"/>
      </rPr>
      <t>4题</t>
    </r>
  </si>
  <si>
    <r>
      <rPr>
        <sz val="10"/>
        <rFont val="宋体"/>
        <charset val="134"/>
      </rPr>
      <t>第</t>
    </r>
    <r>
      <rPr>
        <sz val="10"/>
        <rFont val="Arial"/>
      </rPr>
      <t>5</t>
    </r>
    <r>
      <rPr>
        <sz val="10"/>
        <rFont val="宋体"/>
        <charset val="134"/>
      </rPr>
      <t>5题</t>
    </r>
  </si>
  <si>
    <t>固定资产的核算</t>
  </si>
  <si>
    <r>
      <rPr>
        <sz val="10"/>
        <rFont val="宋体"/>
        <charset val="134"/>
      </rPr>
      <t>第</t>
    </r>
    <r>
      <rPr>
        <sz val="10"/>
        <rFont val="Arial"/>
      </rPr>
      <t>5</t>
    </r>
    <r>
      <rPr>
        <sz val="10"/>
        <rFont val="宋体"/>
        <charset val="134"/>
      </rPr>
      <t>6题</t>
    </r>
  </si>
  <si>
    <r>
      <rPr>
        <sz val="10"/>
        <rFont val="宋体"/>
        <charset val="134"/>
      </rPr>
      <t>第</t>
    </r>
    <r>
      <rPr>
        <sz val="10"/>
        <rFont val="Arial"/>
      </rPr>
      <t>5</t>
    </r>
    <r>
      <rPr>
        <sz val="10"/>
        <rFont val="宋体"/>
        <charset val="134"/>
      </rPr>
      <t>7题</t>
    </r>
  </si>
  <si>
    <t>投资活动产生的现金流量_现金流入_处置固定资产、无形资产和其他长期资产收回的现金净额</t>
  </si>
  <si>
    <r>
      <rPr>
        <sz val="10"/>
        <rFont val="宋体"/>
        <charset val="134"/>
      </rPr>
      <t>第</t>
    </r>
    <r>
      <rPr>
        <sz val="10"/>
        <rFont val="Arial"/>
      </rPr>
      <t>5</t>
    </r>
    <r>
      <rPr>
        <sz val="10"/>
        <rFont val="宋体"/>
        <charset val="134"/>
      </rPr>
      <t>8题</t>
    </r>
  </si>
  <si>
    <r>
      <rPr>
        <sz val="10"/>
        <rFont val="宋体"/>
        <charset val="134"/>
      </rPr>
      <t>第</t>
    </r>
    <r>
      <rPr>
        <sz val="10"/>
        <rFont val="Arial"/>
      </rPr>
      <t>5</t>
    </r>
    <r>
      <rPr>
        <sz val="10"/>
        <rFont val="宋体"/>
        <charset val="134"/>
      </rPr>
      <t>9题</t>
    </r>
  </si>
  <si>
    <t>实验52</t>
  </si>
  <si>
    <t>1月22日，生产部门领用原材料一批，其中：异步电机领用钢球500个（单位成本99元），断路器200个（单位成本50元），按钮500个（单位成本115元）；精密工作台领用钢球1000个（单位成本99元），断路器2000个（单位成本50元），按钮3000个（单位成本115元）；步进电机领用螺杆10000个（单位成本58元），螺帽6000个（单位成本78元），按钮7500个（单位成本115元）。根据以上业务场景，录入凭证并保存。其中，凭证摘要为“领用原材料”。</t>
  </si>
  <si>
    <r>
      <rPr>
        <sz val="10"/>
        <rFont val="宋体"/>
        <charset val="134"/>
      </rPr>
      <t>第</t>
    </r>
    <r>
      <rPr>
        <sz val="10"/>
        <rFont val="Arial"/>
      </rPr>
      <t>6</t>
    </r>
    <r>
      <rPr>
        <sz val="10"/>
        <rFont val="宋体"/>
        <charset val="134"/>
      </rPr>
      <t>0题</t>
    </r>
  </si>
  <si>
    <t>实验53</t>
  </si>
  <si>
    <t>1月23日，采购部从瑞丰机电设备有限公司采购原材料一批，其中：螺帽2000个，单价60元；支架2000个，单价58元，各种材料适用的增值税税率均为13%。已支付50%货款，余款下月支付，材料已全部验收入库。根据以上业务场景，录入凭证并保存。其中，凭证摘要为“购买原材料”。</t>
  </si>
  <si>
    <r>
      <rPr>
        <sz val="10"/>
        <rFont val="宋体"/>
        <charset val="134"/>
      </rPr>
      <t>第</t>
    </r>
    <r>
      <rPr>
        <sz val="10"/>
        <rFont val="Arial"/>
      </rPr>
      <t>6</t>
    </r>
    <r>
      <rPr>
        <sz val="10"/>
        <rFont val="宋体"/>
        <charset val="134"/>
      </rPr>
      <t>1题</t>
    </r>
  </si>
  <si>
    <t>实验54</t>
  </si>
  <si>
    <t>1月23日，新城机电公司委托本公司销售高压机床500台，每台以3000元的价格出售，本公司按售价的10%收取手续费，现收到委托高压机床500台。根据以上业务场景，录入凭证并保存。其中，凭证摘要为“受托代销商品”。</t>
  </si>
  <si>
    <r>
      <rPr>
        <sz val="10"/>
        <rFont val="宋体"/>
        <charset val="134"/>
      </rPr>
      <t>第</t>
    </r>
    <r>
      <rPr>
        <sz val="10"/>
        <rFont val="Arial"/>
      </rPr>
      <t>6</t>
    </r>
    <r>
      <rPr>
        <sz val="10"/>
        <rFont val="宋体"/>
        <charset val="134"/>
      </rPr>
      <t>2题</t>
    </r>
  </si>
  <si>
    <t>实验55</t>
  </si>
  <si>
    <t>1月24日，销售部将新城机电公司委托本公司销售的高压机床500台，全部销售给南平机电设备公司，每台售价3000元，适用增值税税率13%，全部款项存入银行。根据以上业务场景，录入凭证并保存。其中，凭证摘要为“销售受托代销商品”。</t>
  </si>
  <si>
    <r>
      <rPr>
        <sz val="10"/>
        <rFont val="宋体"/>
        <charset val="134"/>
      </rPr>
      <t>第</t>
    </r>
    <r>
      <rPr>
        <sz val="10"/>
        <rFont val="Arial"/>
      </rPr>
      <t>6</t>
    </r>
    <r>
      <rPr>
        <sz val="10"/>
        <rFont val="宋体"/>
        <charset val="134"/>
      </rPr>
      <t>3题</t>
    </r>
  </si>
  <si>
    <t>实验56</t>
  </si>
  <si>
    <t>1月24日，财务部收到受托销售高压机床500台的增值税专用发票195000元。根据以上业务场景，录入凭证并保存。其中，凭证摘要为“收到销售委托代销商品的发票”。</t>
  </si>
  <si>
    <r>
      <rPr>
        <sz val="10"/>
        <rFont val="宋体"/>
        <charset val="134"/>
      </rPr>
      <t>第</t>
    </r>
    <r>
      <rPr>
        <sz val="10"/>
        <rFont val="Arial"/>
      </rPr>
      <t>6</t>
    </r>
    <r>
      <rPr>
        <sz val="10"/>
        <rFont val="宋体"/>
        <charset val="134"/>
      </rPr>
      <t>4题</t>
    </r>
  </si>
  <si>
    <t>实验57</t>
  </si>
  <si>
    <t>1月24日，财务部向新城机电公司支付受托销售高压机床500台的货款，共计1740000元。同时，本公司按售价的10%收取手续费。根据以上业务场景，录入凭证并保存。其中，凭证摘要为“归还受托代销商品款”。</t>
  </si>
  <si>
    <r>
      <rPr>
        <sz val="10"/>
        <rFont val="宋体"/>
        <charset val="134"/>
      </rPr>
      <t>第</t>
    </r>
    <r>
      <rPr>
        <sz val="10"/>
        <rFont val="Arial"/>
      </rPr>
      <t>6</t>
    </r>
    <r>
      <rPr>
        <sz val="10"/>
        <rFont val="宋体"/>
        <charset val="134"/>
      </rPr>
      <t>5题</t>
    </r>
  </si>
  <si>
    <t>实验58</t>
  </si>
  <si>
    <t>1月25日，结清信达电子设备厂货款，签发转账支票支付542880元款项，根据合同规定，当月付清全款享受2%折扣。根据以上业务场景，录入凭证并保存。其中，凭证摘要为“结清货款并享受现金折扣”。</t>
  </si>
  <si>
    <r>
      <rPr>
        <sz val="10"/>
        <rFont val="宋体"/>
        <charset val="134"/>
      </rPr>
      <t>第</t>
    </r>
    <r>
      <rPr>
        <sz val="10"/>
        <rFont val="Arial"/>
      </rPr>
      <t>6</t>
    </r>
    <r>
      <rPr>
        <sz val="10"/>
        <rFont val="宋体"/>
        <charset val="134"/>
      </rPr>
      <t>6题</t>
    </r>
  </si>
  <si>
    <t>实验59</t>
  </si>
  <si>
    <t>1月25日，签发现金支票，提取现金5000元备用。根据以上业务场景，录入凭证并保存。其中，凭证摘要为“提现”。</t>
  </si>
  <si>
    <r>
      <rPr>
        <sz val="10"/>
        <rFont val="宋体"/>
        <charset val="134"/>
      </rPr>
      <t>第</t>
    </r>
    <r>
      <rPr>
        <sz val="10"/>
        <rFont val="Arial"/>
      </rPr>
      <t>6</t>
    </r>
    <r>
      <rPr>
        <sz val="10"/>
        <rFont val="宋体"/>
        <charset val="134"/>
      </rPr>
      <t>7题</t>
    </r>
  </si>
  <si>
    <t>实验60</t>
  </si>
  <si>
    <t>1月25日，以库存现金支付销售产品运杂费500元。根据以上业务场景，录入凭证并保存。其中，凭证摘要为“支付运杂费”</t>
  </si>
  <si>
    <r>
      <rPr>
        <sz val="10"/>
        <rFont val="宋体"/>
        <charset val="134"/>
      </rPr>
      <t>第</t>
    </r>
    <r>
      <rPr>
        <sz val="10"/>
        <rFont val="Arial"/>
      </rPr>
      <t>6</t>
    </r>
    <r>
      <rPr>
        <sz val="10"/>
        <rFont val="宋体"/>
        <charset val="134"/>
      </rPr>
      <t>8题</t>
    </r>
  </si>
  <si>
    <t>实验61</t>
  </si>
  <si>
    <t>1月26日，销售部向海城市机电设备采购中心分别销售产品一批，其中：异步电机700台（单位成本1500元），单位售价2749.5元；步进电机500台（单位成本1000元），单位售价2293.2元；铝型钢架100件（单位成本100元），单位售价175.5元；全部款项两个月内分三次收取，分别为货款总额的40%、40%和20%，销售产品以全部发出，未收到货款和票据。根据以上业务场景，录入凭证并保存。其中，凭证摘要为“销售商品已发出，未收款”</t>
  </si>
  <si>
    <r>
      <rPr>
        <sz val="10"/>
        <rFont val="宋体"/>
        <charset val="134"/>
      </rPr>
      <t>第</t>
    </r>
    <r>
      <rPr>
        <sz val="10"/>
        <rFont val="Arial"/>
      </rPr>
      <t>6</t>
    </r>
    <r>
      <rPr>
        <sz val="10"/>
        <rFont val="宋体"/>
        <charset val="134"/>
      </rPr>
      <t>9题</t>
    </r>
  </si>
  <si>
    <t>实验62</t>
  </si>
  <si>
    <t>1月26日，发出向海城市机电设备采购中心销售的产品后，签发转账支票支付销售产品运杂费5000元。根据以上业务场景，录入凭证并保存。其中，凭证摘要为“支付运杂费”。</t>
  </si>
  <si>
    <r>
      <rPr>
        <sz val="10"/>
        <rFont val="宋体"/>
        <charset val="134"/>
      </rPr>
      <t>第</t>
    </r>
    <r>
      <rPr>
        <sz val="10"/>
        <rFont val="Arial"/>
      </rPr>
      <t>7</t>
    </r>
    <r>
      <rPr>
        <sz val="10"/>
        <rFont val="宋体"/>
        <charset val="134"/>
      </rPr>
      <t>0题</t>
    </r>
  </si>
  <si>
    <t>实验63</t>
  </si>
  <si>
    <t>1月26日，行政部的乔羽出差返回，报销差旅费2960元，结清原借2000元，不足部分以现金付讫。根据以上业务场景，录入凭证并保存。其中，凭证摘要为“报销差旅费”。</t>
  </si>
  <si>
    <r>
      <rPr>
        <sz val="10"/>
        <rFont val="宋体"/>
        <charset val="134"/>
      </rPr>
      <t>第</t>
    </r>
    <r>
      <rPr>
        <sz val="10"/>
        <rFont val="Arial"/>
      </rPr>
      <t>7</t>
    </r>
    <r>
      <rPr>
        <sz val="10"/>
        <rFont val="宋体"/>
        <charset val="134"/>
      </rPr>
      <t>1题</t>
    </r>
  </si>
  <si>
    <t>实验64</t>
  </si>
  <si>
    <t>1月26日，生产部门领用原材料一批，其中：线性滑轨领用了螺杆200个（单位成本58元），铝型钢架领用铝板200个（单位成本98元）。根据以上业务场景，录入凭证并保存。其中，凭证摘要为“领用原材料”。</t>
  </si>
  <si>
    <r>
      <rPr>
        <sz val="10"/>
        <rFont val="宋体"/>
        <charset val="134"/>
      </rPr>
      <t>第</t>
    </r>
    <r>
      <rPr>
        <sz val="10"/>
        <rFont val="Arial"/>
      </rPr>
      <t>7</t>
    </r>
    <r>
      <rPr>
        <sz val="10"/>
        <rFont val="宋体"/>
        <charset val="134"/>
      </rPr>
      <t>2题</t>
    </r>
  </si>
  <si>
    <t>实验65</t>
  </si>
  <si>
    <t>1月26日，委托银行向瑞海机电商城收取12月11日的银行承兑汇票款，收到存入银行，共计618000元。根据以上业务场景，录入凭证并保存。其中，凭证摘要为“委托银行承兑汇票款”。</t>
  </si>
  <si>
    <r>
      <rPr>
        <sz val="10"/>
        <rFont val="宋体"/>
        <charset val="134"/>
      </rPr>
      <t>第</t>
    </r>
    <r>
      <rPr>
        <sz val="10"/>
        <rFont val="Arial"/>
      </rPr>
      <t>7</t>
    </r>
    <r>
      <rPr>
        <sz val="10"/>
        <rFont val="宋体"/>
        <charset val="134"/>
      </rPr>
      <t>3题</t>
    </r>
  </si>
  <si>
    <t>实验66</t>
  </si>
  <si>
    <t>1月26日，财务部收到城南物贸商城代销商品款108528元存入银行。根据以上业务场景，录入凭证并保存。其中，凭证摘要为“收到代销货款”。</t>
  </si>
  <si>
    <r>
      <rPr>
        <sz val="10"/>
        <rFont val="宋体"/>
        <charset val="134"/>
      </rPr>
      <t>第</t>
    </r>
    <r>
      <rPr>
        <sz val="10"/>
        <rFont val="Arial"/>
      </rPr>
      <t>7</t>
    </r>
    <r>
      <rPr>
        <sz val="10"/>
        <rFont val="宋体"/>
        <charset val="134"/>
      </rPr>
      <t>4题</t>
    </r>
  </si>
  <si>
    <t>筹资活动产生的现金流量_现金流入_吸收投资收到的现金</t>
  </si>
  <si>
    <r>
      <rPr>
        <sz val="10"/>
        <rFont val="宋体"/>
        <charset val="134"/>
      </rPr>
      <t>第</t>
    </r>
    <r>
      <rPr>
        <sz val="10"/>
        <rFont val="Arial"/>
      </rPr>
      <t>7</t>
    </r>
    <r>
      <rPr>
        <sz val="10"/>
        <rFont val="宋体"/>
        <charset val="134"/>
      </rPr>
      <t>5题</t>
    </r>
  </si>
  <si>
    <t>实验68</t>
  </si>
  <si>
    <t>1月29日，根据11月19日与瑞海机电商城签订的《购销合同》的规定，将其预付货款500000元的订货送达指定地点，其中：齿轮马达500个（单位成本1500元），不含税单价2400元；异步电机500台（单位成本1500元），不含税单价为2000元。增值税税率为13%，价税款总计2486000元，现确认该笔收入。根据以上业务场景，录入凭证并保存。其中，凭证摘要为“将预收款的货物送达”。</t>
  </si>
  <si>
    <r>
      <rPr>
        <sz val="10"/>
        <rFont val="宋体"/>
        <charset val="134"/>
      </rPr>
      <t>第</t>
    </r>
    <r>
      <rPr>
        <sz val="10"/>
        <rFont val="Arial"/>
      </rPr>
      <t>7</t>
    </r>
    <r>
      <rPr>
        <sz val="10"/>
        <rFont val="宋体"/>
        <charset val="134"/>
      </rPr>
      <t>6题</t>
    </r>
  </si>
  <si>
    <t>实验69</t>
  </si>
  <si>
    <t>1月29日，根据11月19日与瑞海机电商城签订的《购销合同》的规定，将其预付货款500000元的订货送达指定地点，该批货物价税款总计2486000元，扣除预收货款500000元后的差额款按合同规定当日结清。根据以上业务场景，录入凭证并保存。其中，凭证摘要为“结清销货款”。</t>
  </si>
  <si>
    <r>
      <rPr>
        <sz val="10"/>
        <rFont val="宋体"/>
        <charset val="134"/>
      </rPr>
      <t>第</t>
    </r>
    <r>
      <rPr>
        <sz val="10"/>
        <rFont val="Arial"/>
      </rPr>
      <t>7</t>
    </r>
    <r>
      <rPr>
        <sz val="10"/>
        <rFont val="宋体"/>
        <charset val="134"/>
      </rPr>
      <t>7题</t>
    </r>
  </si>
  <si>
    <t>实验70</t>
  </si>
  <si>
    <t>1月29日，确认销售给瑞海机电商城的产品成本，包括：齿轮马达500个（单位成本1500元），异步电机500台（单位成本1500元）。根据以上业务场景，录入凭证并保存。其中，凭证摘要为“确认销售商品的成本”。</t>
  </si>
  <si>
    <r>
      <rPr>
        <sz val="10"/>
        <rFont val="宋体"/>
        <charset val="134"/>
      </rPr>
      <t>第</t>
    </r>
    <r>
      <rPr>
        <sz val="10"/>
        <rFont val="Arial"/>
      </rPr>
      <t>7</t>
    </r>
    <r>
      <rPr>
        <sz val="10"/>
        <rFont val="宋体"/>
        <charset val="134"/>
      </rPr>
      <t>8题</t>
    </r>
  </si>
  <si>
    <t>实验71</t>
  </si>
  <si>
    <t>1月31日，财务部收到12月26日，海城市机电设备采购中心分期收款销售第一批货款计1235520元，适用增值税税率为13%，现确认该笔收入。根据以上业务场景，录入凭证并保存。其中，凭证摘要为“收到销售货款”。</t>
  </si>
  <si>
    <r>
      <rPr>
        <sz val="10"/>
        <rFont val="宋体"/>
        <charset val="134"/>
      </rPr>
      <t>第</t>
    </r>
    <r>
      <rPr>
        <sz val="10"/>
        <rFont val="Arial"/>
      </rPr>
      <t>7</t>
    </r>
    <r>
      <rPr>
        <sz val="10"/>
        <rFont val="宋体"/>
        <charset val="134"/>
      </rPr>
      <t>9题</t>
    </r>
  </si>
  <si>
    <t>实验72</t>
  </si>
  <si>
    <t>1月31日，确认海城市机电设备采购中心销售第一批货款对应的产品成本，根据合同规定，按总成本的40%确认。其中：异步电机700台（单位成本1500元）；步进电机500台（单位成本1000元）；铝型钢架100件（单位成本100元）。根据以上业务场景，录入凭证并保存。其中，凭证摘要为“确认销售商品的成本”。</t>
  </si>
  <si>
    <r>
      <rPr>
        <sz val="10"/>
        <rFont val="宋体"/>
        <charset val="134"/>
      </rPr>
      <t>第</t>
    </r>
    <r>
      <rPr>
        <sz val="10"/>
        <rFont val="Arial"/>
      </rPr>
      <t>8</t>
    </r>
    <r>
      <rPr>
        <sz val="10"/>
        <rFont val="宋体"/>
        <charset val="134"/>
      </rPr>
      <t>0题</t>
    </r>
  </si>
  <si>
    <t>实验73</t>
  </si>
  <si>
    <t>1月31日，销售部向新城机电公司销售原材料一批，其中：螺帽1000个（单位成本60元），单位不含税售价100元；支架500个（单位成本58元），单位不含税售价70元。适用增值税税率为13%，价税款均已收到并存入银行，现确认该笔收入。根据以上业务场景，录入凭证并保存。其中，凭证摘要为“销售原材料”。</t>
  </si>
  <si>
    <r>
      <rPr>
        <sz val="10"/>
        <rFont val="宋体"/>
        <charset val="134"/>
      </rPr>
      <t>第</t>
    </r>
    <r>
      <rPr>
        <sz val="10"/>
        <rFont val="Arial"/>
      </rPr>
      <t>8</t>
    </r>
    <r>
      <rPr>
        <sz val="10"/>
        <rFont val="宋体"/>
        <charset val="134"/>
      </rPr>
      <t>1题</t>
    </r>
  </si>
  <si>
    <t>实验74</t>
  </si>
  <si>
    <t>1月31日，确认向新城机电公司销售原材料的成本，包括：螺帽1000个（单位成本60元），支架500个（单位成本58元）。根据以上业务情况，录入凭证并保存。根据以上业务场景，录入凭证并保存。其中，凭证摘要为“确认销售原材料的成本”。</t>
  </si>
  <si>
    <r>
      <rPr>
        <sz val="10"/>
        <rFont val="宋体"/>
        <charset val="134"/>
      </rPr>
      <t>第</t>
    </r>
    <r>
      <rPr>
        <sz val="10"/>
        <rFont val="Arial"/>
      </rPr>
      <t>8</t>
    </r>
    <r>
      <rPr>
        <sz val="10"/>
        <rFont val="宋体"/>
        <charset val="134"/>
      </rPr>
      <t>2题</t>
    </r>
  </si>
  <si>
    <r>
      <rPr>
        <sz val="10"/>
        <rFont val="宋体"/>
        <charset val="134"/>
      </rPr>
      <t>第</t>
    </r>
    <r>
      <rPr>
        <sz val="10"/>
        <rFont val="Arial"/>
      </rPr>
      <t>8</t>
    </r>
    <r>
      <rPr>
        <sz val="10"/>
        <rFont val="宋体"/>
        <charset val="134"/>
      </rPr>
      <t>3题</t>
    </r>
  </si>
  <si>
    <r>
      <rPr>
        <sz val="10"/>
        <rFont val="宋体"/>
        <charset val="134"/>
      </rPr>
      <t>第</t>
    </r>
    <r>
      <rPr>
        <sz val="10"/>
        <rFont val="Arial"/>
      </rPr>
      <t>8</t>
    </r>
    <r>
      <rPr>
        <sz val="10"/>
        <rFont val="宋体"/>
        <charset val="134"/>
      </rPr>
      <t>4题</t>
    </r>
  </si>
  <si>
    <t>实验77</t>
  </si>
  <si>
    <t>1月31日，提取现金2430368.19，备发工资。根据以上业务场景，录入凭证并保存。其中，凭证摘要为“提现”。</t>
  </si>
  <si>
    <r>
      <rPr>
        <sz val="10"/>
        <rFont val="宋体"/>
        <charset val="134"/>
      </rPr>
      <t>第</t>
    </r>
    <r>
      <rPr>
        <sz val="10"/>
        <rFont val="Arial"/>
      </rPr>
      <t>8</t>
    </r>
    <r>
      <rPr>
        <sz val="10"/>
        <rFont val="宋体"/>
        <charset val="134"/>
      </rPr>
      <t>5题</t>
    </r>
  </si>
  <si>
    <r>
      <rPr>
        <sz val="10"/>
        <rFont val="宋体"/>
        <charset val="134"/>
      </rPr>
      <t>第</t>
    </r>
    <r>
      <rPr>
        <sz val="10"/>
        <rFont val="Arial"/>
      </rPr>
      <t>8</t>
    </r>
    <r>
      <rPr>
        <sz val="10"/>
        <rFont val="宋体"/>
        <charset val="134"/>
      </rPr>
      <t>6题</t>
    </r>
  </si>
  <si>
    <r>
      <rPr>
        <sz val="10"/>
        <rFont val="宋体"/>
        <charset val="134"/>
      </rPr>
      <t>第</t>
    </r>
    <r>
      <rPr>
        <sz val="10"/>
        <rFont val="Arial"/>
      </rPr>
      <t>8</t>
    </r>
    <r>
      <rPr>
        <sz val="10"/>
        <rFont val="宋体"/>
        <charset val="134"/>
      </rPr>
      <t>7题</t>
    </r>
  </si>
  <si>
    <t>实验80</t>
  </si>
  <si>
    <t>1月31日，用银行存款支付应由本月负担的财产保险费5000元，应由本月负担的设备修理费2100元。根据以上业务场景，录入凭证并保存。其中，凭证摘要为“支付保险费和修理费”。</t>
  </si>
  <si>
    <r>
      <rPr>
        <sz val="10"/>
        <rFont val="宋体"/>
        <charset val="134"/>
      </rPr>
      <t>第</t>
    </r>
    <r>
      <rPr>
        <sz val="10"/>
        <rFont val="Arial"/>
      </rPr>
      <t>8</t>
    </r>
    <r>
      <rPr>
        <sz val="10"/>
        <rFont val="宋体"/>
        <charset val="134"/>
      </rPr>
      <t>8题</t>
    </r>
  </si>
  <si>
    <t>实验81</t>
  </si>
  <si>
    <t>1月31日，生产部计提本月固定资产折旧108500元，其中：一车间固定资产应计提折旧4832元，二车间固定资产应计提折旧12321元，厂部固定资产应计提折旧91347元。根据以上业务场景，录入凭证并保存。其中，凭证摘要为“计提折旧”。</t>
  </si>
  <si>
    <r>
      <rPr>
        <sz val="10"/>
        <rFont val="宋体"/>
        <charset val="134"/>
      </rPr>
      <t>第</t>
    </r>
    <r>
      <rPr>
        <sz val="10"/>
        <rFont val="Arial"/>
      </rPr>
      <t>8</t>
    </r>
    <r>
      <rPr>
        <sz val="10"/>
        <rFont val="宋体"/>
        <charset val="134"/>
      </rPr>
      <t>9题</t>
    </r>
  </si>
  <si>
    <t>实验82</t>
  </si>
  <si>
    <t>1月31日，以银行存款支付本月水电费5650元（其中增值税650元），其中：应由车间负担2650元，应由厂部行政管理部门负担2350元。根据以上业务场景，录入凭证并保存。其中，凭证摘要为“支付水电费”。</t>
  </si>
  <si>
    <r>
      <rPr>
        <sz val="10"/>
        <rFont val="宋体"/>
        <charset val="134"/>
      </rPr>
      <t>第</t>
    </r>
    <r>
      <rPr>
        <sz val="10"/>
        <rFont val="Arial"/>
      </rPr>
      <t>9</t>
    </r>
    <r>
      <rPr>
        <sz val="10"/>
        <rFont val="宋体"/>
        <charset val="134"/>
      </rPr>
      <t>0题</t>
    </r>
  </si>
  <si>
    <r>
      <rPr>
        <sz val="10"/>
        <rFont val="宋体"/>
        <charset val="134"/>
      </rPr>
      <t>第</t>
    </r>
    <r>
      <rPr>
        <sz val="10"/>
        <rFont val="Arial"/>
      </rPr>
      <t>9</t>
    </r>
    <r>
      <rPr>
        <sz val="10"/>
        <rFont val="宋体"/>
        <charset val="134"/>
      </rPr>
      <t>1题</t>
    </r>
  </si>
  <si>
    <r>
      <rPr>
        <sz val="10"/>
        <rFont val="宋体"/>
        <charset val="134"/>
      </rPr>
      <t>第</t>
    </r>
    <r>
      <rPr>
        <sz val="10"/>
        <rFont val="Arial"/>
      </rPr>
      <t>9</t>
    </r>
    <r>
      <rPr>
        <sz val="10"/>
        <rFont val="宋体"/>
        <charset val="134"/>
      </rPr>
      <t>2题</t>
    </r>
  </si>
  <si>
    <r>
      <rPr>
        <sz val="10"/>
        <rFont val="宋体"/>
        <charset val="134"/>
      </rPr>
      <t>第</t>
    </r>
    <r>
      <rPr>
        <sz val="10"/>
        <rFont val="Arial"/>
      </rPr>
      <t>9</t>
    </r>
    <r>
      <rPr>
        <sz val="10"/>
        <rFont val="宋体"/>
        <charset val="134"/>
      </rPr>
      <t>3题</t>
    </r>
  </si>
  <si>
    <r>
      <rPr>
        <sz val="10"/>
        <rFont val="宋体"/>
        <charset val="134"/>
      </rPr>
      <t>第</t>
    </r>
    <r>
      <rPr>
        <sz val="10"/>
        <rFont val="Arial"/>
      </rPr>
      <t>9</t>
    </r>
    <r>
      <rPr>
        <sz val="10"/>
        <rFont val="宋体"/>
        <charset val="134"/>
      </rPr>
      <t>4题</t>
    </r>
  </si>
  <si>
    <r>
      <rPr>
        <sz val="10"/>
        <rFont val="宋体"/>
        <charset val="134"/>
      </rPr>
      <t>第</t>
    </r>
    <r>
      <rPr>
        <sz val="10"/>
        <rFont val="Arial"/>
      </rPr>
      <t>9</t>
    </r>
    <r>
      <rPr>
        <sz val="10"/>
        <rFont val="宋体"/>
        <charset val="134"/>
      </rPr>
      <t>5题</t>
    </r>
  </si>
  <si>
    <t>所得税的确认</t>
  </si>
  <si>
    <r>
      <rPr>
        <sz val="10"/>
        <rFont val="宋体"/>
        <charset val="134"/>
      </rPr>
      <t>第</t>
    </r>
    <r>
      <rPr>
        <sz val="10"/>
        <rFont val="Arial"/>
      </rPr>
      <t>9</t>
    </r>
    <r>
      <rPr>
        <sz val="10"/>
        <rFont val="宋体"/>
        <charset val="134"/>
      </rPr>
      <t>6题</t>
    </r>
  </si>
  <si>
    <t>经营活动产生的现金流量_现金流出_支付的各项税费</t>
  </si>
  <si>
    <r>
      <rPr>
        <sz val="10"/>
        <rFont val="宋体"/>
        <charset val="134"/>
      </rPr>
      <t>第</t>
    </r>
    <r>
      <rPr>
        <sz val="10"/>
        <rFont val="Arial"/>
      </rPr>
      <t>9</t>
    </r>
    <r>
      <rPr>
        <sz val="10"/>
        <rFont val="宋体"/>
        <charset val="134"/>
      </rPr>
      <t>7题</t>
    </r>
  </si>
  <si>
    <t>结转利润</t>
  </si>
  <si>
    <t>结转损益</t>
  </si>
  <si>
    <t>资产负债表</t>
  </si>
  <si>
    <t>年</t>
  </si>
  <si>
    <t>月</t>
  </si>
  <si>
    <t>会企01表</t>
  </si>
  <si>
    <t>编制单位：</t>
  </si>
  <si>
    <t>单位：元</t>
  </si>
  <si>
    <t>资　　产</t>
  </si>
  <si>
    <t>期末数</t>
  </si>
  <si>
    <t>年初数</t>
  </si>
  <si>
    <t>负债及所有者权益（或股东权益）</t>
  </si>
  <si>
    <t>流动资产:</t>
  </si>
  <si>
    <t>流动负债:</t>
  </si>
  <si>
    <t xml:space="preserve">    货币资金</t>
  </si>
  <si>
    <t xml:space="preserve">    短期借款</t>
  </si>
  <si>
    <t xml:space="preserve">    交易性金融资产</t>
  </si>
  <si>
    <t xml:space="preserve">    交易性金融负债</t>
  </si>
  <si>
    <t xml:space="preserve">    应收票据</t>
  </si>
  <si>
    <t xml:space="preserve">    应付票据</t>
  </si>
  <si>
    <t xml:space="preserve">    应收账款</t>
  </si>
  <si>
    <t xml:space="preserve">    应付账款</t>
  </si>
  <si>
    <t xml:space="preserve">    预付款项</t>
  </si>
  <si>
    <t xml:space="preserve">    预收款项</t>
  </si>
  <si>
    <t xml:space="preserve">    应收利息</t>
  </si>
  <si>
    <t xml:space="preserve">    应付职工薪酬</t>
  </si>
  <si>
    <t xml:space="preserve">    应收股利</t>
  </si>
  <si>
    <t xml:space="preserve">    应交税费</t>
  </si>
  <si>
    <t xml:space="preserve">    其他应收款</t>
  </si>
  <si>
    <t xml:space="preserve">    应付利息</t>
  </si>
  <si>
    <t xml:space="preserve">    存货</t>
  </si>
  <si>
    <t xml:space="preserve">    应付股利</t>
  </si>
  <si>
    <t xml:space="preserve">    一年内到期的非流动资产</t>
  </si>
  <si>
    <t xml:space="preserve">    其他应付款</t>
  </si>
  <si>
    <t xml:space="preserve">    其他流动资产</t>
  </si>
  <si>
    <t xml:space="preserve">    一年内到期的非流动负债</t>
  </si>
  <si>
    <t xml:space="preserve">        流动资产合计</t>
  </si>
  <si>
    <t xml:space="preserve">    其他流动负债</t>
  </si>
  <si>
    <t xml:space="preserve">        流动负债合计</t>
  </si>
  <si>
    <t>非流动资产:</t>
  </si>
  <si>
    <t>非流动负债:</t>
  </si>
  <si>
    <t xml:space="preserve">    可供出售金融资产</t>
  </si>
  <si>
    <t xml:space="preserve">    长期借款</t>
  </si>
  <si>
    <t xml:space="preserve">    持有至到期投资</t>
  </si>
  <si>
    <t xml:space="preserve">    应付债券</t>
  </si>
  <si>
    <t xml:space="preserve">    长期应收款</t>
  </si>
  <si>
    <t xml:space="preserve">    长期应付款</t>
  </si>
  <si>
    <t xml:space="preserve">    长期股权投资</t>
  </si>
  <si>
    <t xml:space="preserve">    专项应付款</t>
  </si>
  <si>
    <t xml:space="preserve">    投资性房地产</t>
  </si>
  <si>
    <t xml:space="preserve">    预计负债</t>
  </si>
  <si>
    <t xml:space="preserve">    固定资产</t>
  </si>
  <si>
    <t xml:space="preserve">    递延所得税负债</t>
  </si>
  <si>
    <t xml:space="preserve">    在建工程</t>
  </si>
  <si>
    <t xml:space="preserve">    其他非流动负债</t>
  </si>
  <si>
    <t xml:space="preserve">    工程物资</t>
  </si>
  <si>
    <t xml:space="preserve">        非流动负债合计</t>
  </si>
  <si>
    <t xml:space="preserve">    固定资产清理</t>
  </si>
  <si>
    <t xml:space="preserve">            负债合计</t>
  </si>
  <si>
    <t xml:space="preserve">    无形资产</t>
  </si>
  <si>
    <t>股东权益:</t>
  </si>
  <si>
    <t xml:space="preserve">    开发支出</t>
  </si>
  <si>
    <t xml:space="preserve">    实收资本(股本)</t>
  </si>
  <si>
    <t xml:space="preserve">    商誉</t>
  </si>
  <si>
    <t xml:space="preserve">    资本公积</t>
  </si>
  <si>
    <t xml:space="preserve">    长期待摊费用</t>
  </si>
  <si>
    <t xml:space="preserve">    减:库存股</t>
  </si>
  <si>
    <t xml:space="preserve">    递延所得税资产</t>
  </si>
  <si>
    <t xml:space="preserve">    盈余公积</t>
  </si>
  <si>
    <t xml:space="preserve">    其他非流动资产</t>
  </si>
  <si>
    <t xml:space="preserve">    未分配利润</t>
  </si>
  <si>
    <t xml:space="preserve">        非流动资产合计</t>
  </si>
  <si>
    <t xml:space="preserve">    外币报表折算差额</t>
  </si>
  <si>
    <t xml:space="preserve">        股东权益合计</t>
  </si>
  <si>
    <t xml:space="preserve">            资产总计</t>
  </si>
  <si>
    <t xml:space="preserve">            负债和股东权益合计</t>
  </si>
  <si>
    <t>利润表</t>
  </si>
  <si>
    <t xml:space="preserve">            2021   年    01   月</t>
  </si>
  <si>
    <t>会企02表</t>
  </si>
  <si>
    <t>项    目</t>
  </si>
  <si>
    <t>本期金额</t>
  </si>
  <si>
    <t>本年累计金额</t>
  </si>
  <si>
    <t>一、营业收入</t>
  </si>
  <si>
    <t xml:space="preserve">    减:营业成本</t>
  </si>
  <si>
    <t xml:space="preserve">        营业税金及附加</t>
  </si>
  <si>
    <t xml:space="preserve">        销售费用</t>
  </si>
  <si>
    <t xml:space="preserve">        管理费用</t>
  </si>
  <si>
    <t xml:space="preserve">        财务费用</t>
  </si>
  <si>
    <t xml:space="preserve">        资产减值损失</t>
  </si>
  <si>
    <t xml:space="preserve">    加:公允价值变动收益(损失以“-”号填列)</t>
  </si>
  <si>
    <t xml:space="preserve">        投资收益(损失以“-”号填列)</t>
  </si>
  <si>
    <t xml:space="preserve">        其中:对联营企业和合营企业的投资收益</t>
  </si>
  <si>
    <t>二、营业利润（亏损以“-”号填列）</t>
  </si>
  <si>
    <t xml:space="preserve">    加：营业外收入</t>
  </si>
  <si>
    <t xml:space="preserve">    减：营业外支出</t>
  </si>
  <si>
    <t xml:space="preserve">        其中：非流动资产处置损失</t>
  </si>
  <si>
    <t>三、利润总额（亏损总额以“-”号填列）</t>
  </si>
  <si>
    <t xml:space="preserve">    减：所得税费用</t>
  </si>
  <si>
    <t>四、净利润（净亏损以“-”号填列）</t>
  </si>
  <si>
    <t>五、每股收益</t>
  </si>
  <si>
    <t xml:space="preserve">    （一）基本每股收益</t>
  </si>
  <si>
    <t xml:space="preserve">    （二）稀释每股收益</t>
  </si>
  <si>
    <t>现金流量表</t>
  </si>
  <si>
    <t xml:space="preserve">         2021    年   01 月</t>
  </si>
  <si>
    <t>会企03表</t>
  </si>
  <si>
    <t>上期金额</t>
  </si>
  <si>
    <t>一、经营活动产生的现金流量</t>
  </si>
  <si>
    <t xml:space="preserve">        销售商品、提供劳务收到的现金</t>
  </si>
  <si>
    <t xml:space="preserve">        收到的税费返还</t>
  </si>
  <si>
    <t xml:space="preserve">        收到其他与经营活动有关的现金</t>
  </si>
  <si>
    <t xml:space="preserve">     经营活动现金流入小计</t>
  </si>
  <si>
    <t xml:space="preserve">        购买商品、接受劳务支付的现金</t>
  </si>
  <si>
    <t xml:space="preserve">        支付给职工以及为职工支付的现金</t>
  </si>
  <si>
    <t xml:space="preserve">        支付的各项税费</t>
  </si>
  <si>
    <t xml:space="preserve">        支付其他与经营活动有关的现金</t>
  </si>
  <si>
    <t xml:space="preserve">    经营活动现金流出小计</t>
  </si>
  <si>
    <t xml:space="preserve">    经营活动产生的现金流量净额</t>
  </si>
  <si>
    <t>二、投资活动产生的现金流量：</t>
  </si>
  <si>
    <t xml:space="preserve">        收回投资收到的现金</t>
  </si>
  <si>
    <t xml:space="preserve">        取得投资收益收到的现金</t>
  </si>
  <si>
    <t xml:space="preserve">        处置固定资产、无形资产和其他长期资产收回的现金净额</t>
  </si>
  <si>
    <t xml:space="preserve">        处置子公司及其他营业单位收到的现金净额</t>
  </si>
  <si>
    <t xml:space="preserve">        收到其他与投资活动有关的现金</t>
  </si>
  <si>
    <t xml:space="preserve">    投资活动现金流入小计</t>
  </si>
  <si>
    <t xml:space="preserve">        购建固定资产、无形资产和其他长期资产支付的现金</t>
  </si>
  <si>
    <t xml:space="preserve">        投资支付的现金</t>
  </si>
  <si>
    <t xml:space="preserve">        取得子公司及其他营业单位支付的现金净额</t>
  </si>
  <si>
    <t xml:space="preserve">        支付其他与投资活动有关的现金</t>
  </si>
  <si>
    <t xml:space="preserve">    投资活动现金流出小计</t>
  </si>
  <si>
    <t xml:space="preserve">    投资活动产生的现金流量净额</t>
  </si>
  <si>
    <t>三、筹资活动产生的现金流量：</t>
  </si>
  <si>
    <t xml:space="preserve">        吸收投资收到的现金</t>
  </si>
  <si>
    <t xml:space="preserve">        取得借款收到的现金</t>
  </si>
  <si>
    <t xml:space="preserve">        收到其他与筹资活动有关的现金</t>
  </si>
  <si>
    <t xml:space="preserve">    筹资活动现金流入小计</t>
  </si>
  <si>
    <t xml:space="preserve">        偿还债务支付的现金</t>
  </si>
  <si>
    <t xml:space="preserve">        分配股利、利润或偿付利息支付的现金</t>
  </si>
  <si>
    <t xml:space="preserve">        支付其他与筹资活动有关的现金</t>
  </si>
  <si>
    <t xml:space="preserve">    筹资活动现金流出小计</t>
  </si>
  <si>
    <t xml:space="preserve">    筹资活动产生的现金流量净额</t>
  </si>
  <si>
    <t>四、汇率变动对现金及现金等价物的影响</t>
  </si>
  <si>
    <t>五、现金及现金等价物净增加额</t>
  </si>
  <si>
    <t xml:space="preserve">    加：期初现金及现金等价物余额</t>
  </si>
  <si>
    <t>六、期末现金及现金等价物余额</t>
  </si>
  <si>
    <t>1月2日，行政部以现金500元支付公司用车燃油费。根据以上业务场景，录入凭证、保存并指定现金流量项目。其中，凭证摘要为“支付燃油费”。</t>
    <phoneticPr fontId="10" type="noConversion"/>
  </si>
  <si>
    <t>1月2日，公司得知上月已核销城达材料公司货款60000元可以收回。根据以上业务场景，录入凭证并保存。其中，凭证摘要为“得知已核销货款可收回”。</t>
    <phoneticPr fontId="10" type="noConversion"/>
  </si>
  <si>
    <t>1月2日，财务部收到已核销城达材料公司货款60000元，存入银行。根据以上业务场景，录入凭证并保存。其中，凭证摘要为“收到已核销货款”。</t>
    <phoneticPr fontId="10" type="noConversion"/>
  </si>
  <si>
    <t>1月2日，采购部从南瑞金属材料厂购买一批原材料，其中：断路器1000个，单价50元；继电器1500个，单价25元；按钮2000个，单价115元；负荷开关500个，单价80元；增值税税率13%，价税合计403975元，货款尚未支付。根据以上业务场景，录入凭证并保存。其中，凭证摘要为“购买原材料”。</t>
    <phoneticPr fontId="10" type="noConversion"/>
  </si>
  <si>
    <t>1月2日，行政部从永和报业购买2021年报刊，签发转账支票预付3390元（其中增值税390元）。根据以上业务场景，录入凭证并保存。其中，凭证摘要为“购买2021年度报刊”。</t>
    <phoneticPr fontId="10" type="noConversion"/>
  </si>
  <si>
    <t>1月3日，购入瑞达投资股票20000股，作为交易性金融资产，成交价格为5.8997元，成交金额为117994元，手续费为8.11元，过户费为23.59元，签发转账支票支付全部款项。根据以上业务场景，录入凭证并保存。其中，凭证摘要为“购买股票”。</t>
    <phoneticPr fontId="10" type="noConversion"/>
  </si>
  <si>
    <t>1月3日，公司从中国建设银行借入长期借款1000000元，用于扩建厂房，年末完工交付使用。借款期为三年，年利率9%，每年年末归还借款利息，到期一次还清本金。根据以上业务场景，录入凭证并保存。其中，凭证摘要为“借入长期借款”。</t>
    <phoneticPr fontId="10" type="noConversion"/>
  </si>
  <si>
    <t>1月3日，财务部以银行存款支付正在扩建的厂房工程款600000元。根据以上业务场景，录入凭证并保存。其中，凭证摘要为“支付在建工程款”。</t>
    <phoneticPr fontId="10" type="noConversion"/>
  </si>
  <si>
    <t>1月4日，采购部从瑞丰材料厂购买一批原材料，其中：成套钢丝1000套，单价150元；断路器50个，单价50元，价税合计172325元，已验收入库，货款尚未支付，也未取得增值税专用发票。根据以上业务场景，录入凭证并保存。其中，凭证摘要为“购买原材料”。</t>
    <phoneticPr fontId="10" type="noConversion"/>
  </si>
  <si>
    <t>1月5日，委托城南物贸商城代销异步电机60台（单位成本1500元），合同规定：单台销售的，不含税销售价格为2000元；批量销售（5台及以上）的，按不含税销售价格给予5%的折扣，增值税税率为13%。代销手续费按销货款总额（不含税价格计算）的5%直接在代销收入中扣除。异步电机60台已发出，暂未收到代销清单和代销货款。根据以上业务场景，录入凭证并保存。其中，凭证摘要为“委托代销商品”。</t>
    <phoneticPr fontId="10" type="noConversion"/>
  </si>
  <si>
    <t>1月5日，生产部门领用原材料一批，其中：异步电机领用钢球500个（单位成本99元），断路器200个（单位成本50元），按钮500个（单位成本115元）；精密工作台领用钢球100个（单位成本99元），断路器200个（单位成本50元），按钮300个（单位成本115元）。根据以上业务场景，录入凭证并保存。其中，凭证摘要为“生产产品领用原材料”。</t>
    <phoneticPr fontId="10" type="noConversion"/>
  </si>
  <si>
    <t>1月9日，销售部售给新城机电公司产品一批，其中：精密工作台400台（单位成本13000元），单位不含税售价20000元；直线导轨600台（单位成本5000元），单位不含税售价10000元；签发转账支票垫付运杂费3900元，全部款项已向银行办理托收并取得回单（货款暂未收到），现确认该笔收入。根据以上业务场景，录入凭证并保存。其中，凭证摘要为“销售库存商品”。</t>
    <phoneticPr fontId="10" type="noConversion"/>
  </si>
  <si>
    <t>1月9日，确认销售给新城机电公司的货物成本，包括：精密工作台400台（单位成本13000元）、直线导轨600台（单位成本5000元）。根据以上业务场景，录入凭证并保存。其中，凭证摘要为“确认销售商品的成本”。</t>
    <phoneticPr fontId="10" type="noConversion"/>
  </si>
  <si>
    <t>1月10日，持有2020年11月5日的瑞海机电商城银行承兑汇票140000元，到期日为2021年3月16日，现向银行申请贴现，按7.2%的贴现率贴现实得贴现款存入银行。根据以上业务场景，录入凭证并保存。其中，凭证摘要为“银行承兑汇票贴现”。</t>
    <phoneticPr fontId="10" type="noConversion"/>
  </si>
  <si>
    <r>
      <rPr>
        <sz val="10"/>
        <rFont val="宋体"/>
        <family val="3"/>
        <charset val="134"/>
      </rPr>
      <t>经营活动产生的现金流量</t>
    </r>
    <r>
      <rPr>
        <sz val="10"/>
        <rFont val="Arial"/>
      </rPr>
      <t>_</t>
    </r>
    <r>
      <rPr>
        <sz val="10"/>
        <rFont val="宋体"/>
        <family val="3"/>
        <charset val="134"/>
      </rPr>
      <t>现金流入</t>
    </r>
    <r>
      <rPr>
        <sz val="10"/>
        <rFont val="Arial"/>
      </rPr>
      <t>_</t>
    </r>
    <r>
      <rPr>
        <sz val="10"/>
        <rFont val="宋体"/>
        <family val="3"/>
        <charset val="134"/>
      </rPr>
      <t>销售商品、提供劳务收到的现金</t>
    </r>
    <phoneticPr fontId="10" type="noConversion"/>
  </si>
  <si>
    <t>1月10日，行政部门的林浩出差返回，报销差旅费1650元，余款退回现金350元。根据以上业务场景，录入凭证并保存。其中，凭证摘要为“报销差旅费”。</t>
    <phoneticPr fontId="10" type="noConversion"/>
  </si>
  <si>
    <t>1月16日，收到城南物贸商城代销商品清单，共计销售异步电机50台，销售收入96900元，销项税额12597元，代销手续费按5%计算为4845元，直接从销货款（112404元）中扣除。根据以上业务场景，录入凭证并保存。其中，凭证摘要为“收到代销清单确认收入”。</t>
    <phoneticPr fontId="10" type="noConversion"/>
  </si>
  <si>
    <t>1月16日，根据与城南物贸商城签订的《委托代销合同》规定，补发代销异步电机100台（单位成本1500元），单台销售的，不含税销售价格为2000元；批量销售（5台及以上）的，按不含税销售价格给予5%的折扣，增值税税率为13%。代销手续费按销货款总额（不含税价格计算）的5%直接在代销收入中扣除。代销货款尚未收到，100台异步电机已发出。根据以上业务场景，录入凭证并保存。其中，凭证摘要为“委托代销商品”。</t>
    <phoneticPr fontId="10" type="noConversion"/>
  </si>
  <si>
    <t>1月18日，财务部收到新城机电公司销货款16243900元。根据以上业务场景，录入凭证并保存。其中，凭证摘要为“收到销货款”。</t>
    <phoneticPr fontId="10" type="noConversion"/>
  </si>
  <si>
    <t>1月18日，根据11月27日与瑞海机电商城签订的《购销合同》的规定，将其预付货款600000元的订货送达指定地点。其中：齿轮马达500个（单位成本1500元），不含税单价2350元；阻挡器500台（单位成本850元），不含税单价1950元。适用的增值税税率均为13%，价税款总计2429500元，扣除预收货款600000元后的差额按合同规定于12月22日结清，现确认该笔收入。根据以上业务场景，录入凭证并保存。其中，凭证摘要为“预收货款销售商品”。</t>
    <phoneticPr fontId="10" type="noConversion"/>
  </si>
  <si>
    <t>1月18日，确认销售给瑞海机电商城的商品成本，包括：齿轮马达500个（单位成本1500元），阻挡器500台（单位成本850元）。根据以上业务场景，录入凭证并保存。其中，凭证摘要为“确认销售商品的成本”。</t>
    <phoneticPr fontId="10" type="noConversion"/>
  </si>
  <si>
    <t>1月20日，收到11月1日购买的海恒股份有限公司债券利息通知单，本期债券利息为3000元，该利息尚未领取。根据以上业务场景，录入凭证并保存。其中，凭证摘要为“收到债券利息通知单”。</t>
    <phoneticPr fontId="10" type="noConversion"/>
  </si>
  <si>
    <t>1月21日，财务部收到12月4日瑞丰材料厂购买原材料152500元（不含税）的增值税专用发票，冲销暂估款152500元。根据以上业务场景，录入凭证并保存。其中：成套钢丝1000套，单价150元；断路器50个，单价50元，凭证摘要为“收到已暂估入库的发票”。</t>
    <phoneticPr fontId="10" type="noConversion"/>
  </si>
  <si>
    <t>1月21日，收到12月4日瑞丰材料厂购买原材料152500元（不含税）的增值税专用发票后，签发转账支票支付全部价税款，其中：成套钢丝1000套，单价150元；断路器50个，单价50元。根据以上业务场景，录入凭证并保存。其中，凭证摘要为“支付原材料采购款”。</t>
    <phoneticPr fontId="10" type="noConversion"/>
  </si>
  <si>
    <t>1月22日，财务部收到瑞海机电商城1月18日欠款1829500元存入银行。根据以上业务场景，录入凭证并保存。其中，凭证摘要为“收到欠款”。</t>
    <phoneticPr fontId="10" type="noConversion"/>
  </si>
  <si>
    <t>1月22日，将不需用的仓库转让出售，其原始价值为3200000元，已提折旧额1480000元。根据以上业务场景，录入凭证并保存。其中，凭证摘要为”转让出售仓库“。</t>
    <phoneticPr fontId="10" type="noConversion"/>
  </si>
  <si>
    <t>1月22日，在转让出售仓库过程中，以银行存款支付相关费用9000元。根据以上业务场景，录入凭证并保存。其中，凭证摘要为“支付转让出售仓库的相关费用”。</t>
    <phoneticPr fontId="10" type="noConversion"/>
  </si>
  <si>
    <r>
      <t>1月22日，收到转让仓库收入2000000元（不含税，税率为</t>
    </r>
    <r>
      <rPr>
        <sz val="10"/>
        <rFont val="宋体"/>
        <family val="3"/>
        <charset val="134"/>
      </rPr>
      <t>2%</t>
    </r>
    <r>
      <rPr>
        <sz val="10"/>
        <rFont val="宋体"/>
        <charset val="134"/>
      </rPr>
      <t>）。根据以上业务场景，录入凭证并保存。其中，凭证摘要为“收到转让出售仓库的款项”。</t>
    </r>
    <phoneticPr fontId="10" type="noConversion"/>
  </si>
  <si>
    <t>1月27日，财务部收到海恒股份有限公司债券利息3000存入银行。根据以上业务场景，录入凭证并保存。其中，凭证摘要为“收到债券利息”。</t>
    <phoneticPr fontId="10" type="noConversion"/>
  </si>
  <si>
    <t>1月31日，根据领导审批意见，同意螺杆短缺部分由仓管员程云赔偿；负荷开关盘亏作定额内部损耗处理。根据以上业务场景，录入凭证并保存。其中，凭证摘要为“处理盘亏”。</t>
    <phoneticPr fontId="10" type="noConversion"/>
  </si>
  <si>
    <t>1月31日，行政部确认当月应付职工工资2430368.19元。根据以上业务场景，录入凭证并保存。其中，凭证摘要为“确认当月应付职工工资”。</t>
    <phoneticPr fontId="10" type="noConversion"/>
  </si>
  <si>
    <t>1月31日，用现金实际发放应付职工工资2430368.19元。根据以上业务场景，录入凭证并保存。其中，凭证摘要为“实际发放应付职工工资”。</t>
    <phoneticPr fontId="10" type="noConversion"/>
  </si>
  <si>
    <t>1月31日，完工产品入库，其中：异步电机完工数量1000台（单位成本1500元），步进电机1500台（单位成本1000元）。根据以上业务场景，录入凭证并保存。其中，凭证摘要为“完工品入库”。</t>
    <phoneticPr fontId="10" type="noConversion"/>
  </si>
  <si>
    <t>1月31日，计提本期地税，其中：城建税145041.19元，教育费附加62160.51元，地方教育费附加41440.34元。根据以上业务场景，录入凭证并保存。其中，凭证摘要为“计提本期地税”。</t>
    <phoneticPr fontId="10" type="noConversion"/>
  </si>
  <si>
    <t>1月31日，签发转账支票缴纳当月增值税2072017元、城建税145041.19元、教育费附加62160.51元、地方教育费附加41440.34元、企业所得税1113010.77元。根据以上业务场景，录入凭证并保存。其中，凭证摘要为“缴纳税费”。</t>
    <phoneticPr fontId="10" type="noConversion"/>
  </si>
  <si>
    <t>1月1日，采购部从红光机械设备公司购入钢球1000个，单价99元，增值税税率13%，价税款共计111870元以转账支票支付，材料已验收入库。根据以上业务场景，录入凭证、保存并指定现金流量项目。其中，凭证摘要为“购买原材料”。【此为第一张记账凭证，凭证号记为1；本实验1-90均为记账凭证，凭证号依次填写1-90。】</t>
    <phoneticPr fontId="10" type="noConversion"/>
  </si>
  <si>
    <t>1月31日，经盘点：螺杆账面数量1400个，实地盘点数量1390个，盘亏10个；负荷开关账面数量400个，实地盘点数量395个，盘亏5个；螺杆、负荷开关的单位成本为58元和80元。其盘亏的原因已查明，处理意见报主管领导审批。根据以上业务场景，录入凭证并保存。其中，凭证摘要为“盘亏”。</t>
    <phoneticPr fontId="10" type="noConversion"/>
  </si>
  <si>
    <t>1月5日，车间一般消耗领用负荷开关50个（单位成本80元），厂部办公一般消耗负荷开关20个（单位成本80元）。根据以上业务场景，录入凭证并保存。其中，凭证摘要为“一般消耗领用原材料”。</t>
    <phoneticPr fontId="10" type="noConversion"/>
  </si>
  <si>
    <t>1月31日，将“本年利润”（3343032.3元）予以结转。根据以上业务场景，录入凭证并保存。其中，凭证摘要为“结转本年利润”。</t>
    <phoneticPr fontId="10" type="noConversion"/>
  </si>
  <si>
    <t>1月2日，行政部购买办公用桌椅2套，单价2000元，适用增值税税率13%，签发转账支票支付4520元款项。根据以上业务场景，录入凭证并保存。其中，凭证摘要为“购买办公桌椅”。</t>
    <phoneticPr fontId="10" type="noConversion"/>
  </si>
  <si>
    <r>
      <rPr>
        <sz val="10"/>
        <rFont val="宋体"/>
        <family val="3"/>
        <charset val="134"/>
      </rPr>
      <t>投资活动产生的现金流量</t>
    </r>
    <r>
      <rPr>
        <sz val="10"/>
        <rFont val="Arial"/>
        <family val="2"/>
      </rPr>
      <t>_</t>
    </r>
    <r>
      <rPr>
        <sz val="10"/>
        <rFont val="宋体"/>
        <family val="3"/>
        <charset val="134"/>
      </rPr>
      <t>现金流出</t>
    </r>
    <r>
      <rPr>
        <sz val="10"/>
        <rFont val="Arial"/>
        <family val="2"/>
      </rPr>
      <t>_</t>
    </r>
    <r>
      <rPr>
        <sz val="10"/>
        <rFont val="宋体"/>
        <family val="3"/>
        <charset val="134"/>
      </rPr>
      <t>购建固定资产、无形资产和其他长期资产支付的现金</t>
    </r>
    <phoneticPr fontId="10" type="noConversion"/>
  </si>
  <si>
    <t>1月22日，结转仓库转让的收益271000元。根据以上业务场景，录入凭证并保存。其中，凭证摘要为“结转转让仓库收入”。</t>
    <phoneticPr fontId="10" type="noConversion"/>
  </si>
  <si>
    <t>1月31日，结转本期制造费用4000元说明：只要加费用项目核算维度，不需要加部门和物料。根据以上业务场景，录入凭证并保存。其中，凭证摘要为“结转制造费用”。</t>
    <phoneticPr fontId="10" type="noConversion"/>
  </si>
  <si>
    <t>1月31日，结转本期进项税额80080元。根据以上业务场景，录入凭证并保存。其中，凭证摘要为“结转进项税额”。</t>
    <phoneticPr fontId="10" type="noConversion"/>
  </si>
  <si>
    <t>1月31日，结转本期销项税额2152097元。根据以上业务场景，录入凭证并保存。其中，凭证摘要为“结转销项税额”。</t>
    <phoneticPr fontId="10" type="noConversion"/>
  </si>
  <si>
    <t>1月31日，计提企业所得税1113010.77元。根据以上业务场景，录入凭证并保存。其中，凭证摘要为“计提所得税”。</t>
    <phoneticPr fontId="10" type="noConversion"/>
  </si>
  <si>
    <t>6采购固定资产（含税）</t>
    <phoneticPr fontId="10" type="noConversion"/>
  </si>
  <si>
    <t>17银行承兑汇票贴现</t>
    <phoneticPr fontId="10" type="noConversion"/>
  </si>
  <si>
    <t>18预借差旅费归还剩余金额</t>
    <phoneticPr fontId="10" type="noConversion"/>
  </si>
  <si>
    <t>19收到委托代销清单并结清代销手续费</t>
    <phoneticPr fontId="10" type="noConversion"/>
  </si>
  <si>
    <t>20补发委托代销商品</t>
    <phoneticPr fontId="10" type="noConversion"/>
  </si>
  <si>
    <t>21收到委托代销商品款</t>
    <phoneticPr fontId="10" type="noConversion"/>
  </si>
  <si>
    <t>22将预收款商品送达</t>
    <phoneticPr fontId="10" type="noConversion"/>
  </si>
  <si>
    <t>23确认主营业务成本</t>
    <phoneticPr fontId="10" type="noConversion"/>
  </si>
  <si>
    <t>24收到债券利息通知单</t>
    <phoneticPr fontId="10" type="noConversion"/>
  </si>
  <si>
    <t>25收到采购发票冲销暂估款</t>
    <phoneticPr fontId="10" type="noConversion"/>
  </si>
  <si>
    <t>26支付已暂估入库的原材料采购款</t>
    <phoneticPr fontId="10" type="noConversion"/>
  </si>
  <si>
    <t>27收回应收货款</t>
    <phoneticPr fontId="10" type="noConversion"/>
  </si>
  <si>
    <t>28处置固定资产</t>
    <phoneticPr fontId="10" type="noConversion"/>
  </si>
  <si>
    <t>29支付固定资产清理费用</t>
    <phoneticPr fontId="10" type="noConversion"/>
  </si>
  <si>
    <t>30收到固定资产清理收入款</t>
    <phoneticPr fontId="10" type="noConversion"/>
  </si>
  <si>
    <t>31结转固定资产清理收入</t>
    <phoneticPr fontId="10" type="noConversion"/>
  </si>
  <si>
    <t>32收到债券利息</t>
    <phoneticPr fontId="10" type="noConversion"/>
  </si>
  <si>
    <t>33原材料盘亏</t>
    <phoneticPr fontId="10" type="noConversion"/>
  </si>
  <si>
    <t>34处理盘亏</t>
    <phoneticPr fontId="10" type="noConversion"/>
  </si>
  <si>
    <t>35确认当月应付职工工资</t>
    <phoneticPr fontId="10" type="noConversion"/>
  </si>
  <si>
    <t>36发放职工工资</t>
    <phoneticPr fontId="10" type="noConversion"/>
  </si>
  <si>
    <t>37结转制造费用</t>
    <phoneticPr fontId="10" type="noConversion"/>
  </si>
  <si>
    <r>
      <t>3</t>
    </r>
    <r>
      <rPr>
        <sz val="10"/>
        <rFont val="宋体"/>
        <family val="3"/>
        <charset val="134"/>
      </rPr>
      <t>8完工产品入库</t>
    </r>
    <phoneticPr fontId="10" type="noConversion"/>
  </si>
  <si>
    <r>
      <t>3</t>
    </r>
    <r>
      <rPr>
        <sz val="10"/>
        <rFont val="宋体"/>
        <family val="3"/>
        <charset val="134"/>
      </rPr>
      <t>9结转进项税额</t>
    </r>
    <phoneticPr fontId="10" type="noConversion"/>
  </si>
  <si>
    <r>
      <t>4</t>
    </r>
    <r>
      <rPr>
        <sz val="10"/>
        <rFont val="宋体"/>
        <family val="3"/>
        <charset val="134"/>
      </rPr>
      <t>0结转销项税额</t>
    </r>
    <phoneticPr fontId="10" type="noConversion"/>
  </si>
  <si>
    <r>
      <t>4</t>
    </r>
    <r>
      <rPr>
        <sz val="10"/>
        <rFont val="宋体"/>
        <family val="3"/>
        <charset val="134"/>
      </rPr>
      <t>1计提本期地税</t>
    </r>
    <phoneticPr fontId="10" type="noConversion"/>
  </si>
  <si>
    <r>
      <t>4</t>
    </r>
    <r>
      <rPr>
        <sz val="10"/>
        <rFont val="宋体"/>
        <family val="3"/>
        <charset val="134"/>
      </rPr>
      <t>2计提所得税</t>
    </r>
    <phoneticPr fontId="10" type="noConversion"/>
  </si>
  <si>
    <r>
      <t>4</t>
    </r>
    <r>
      <rPr>
        <sz val="10"/>
        <rFont val="宋体"/>
        <family val="3"/>
        <charset val="134"/>
      </rPr>
      <t>3缴纳税费</t>
    </r>
    <phoneticPr fontId="10" type="noConversion"/>
  </si>
  <si>
    <r>
      <t>4</t>
    </r>
    <r>
      <rPr>
        <sz val="10"/>
        <rFont val="宋体"/>
        <family val="3"/>
        <charset val="134"/>
      </rPr>
      <t>4结转本年利润</t>
    </r>
    <phoneticPr fontId="10" type="noConversion"/>
  </si>
  <si>
    <t>1采购原材料（货款已付）</t>
    <phoneticPr fontId="10" type="noConversion"/>
  </si>
  <si>
    <t>2支付燃油费</t>
    <phoneticPr fontId="10" type="noConversion"/>
  </si>
  <si>
    <t>7预付款购买报刊（发票已收到）</t>
    <phoneticPr fontId="10" type="noConversion"/>
  </si>
  <si>
    <t>28处置固定资产</t>
    <phoneticPr fontId="10" type="noConversion"/>
  </si>
  <si>
    <t>30收到固定资产清理收入款</t>
    <phoneticPr fontId="10" type="noConversion"/>
  </si>
  <si>
    <r>
      <t>4</t>
    </r>
    <r>
      <rPr>
        <sz val="10"/>
        <rFont val="宋体"/>
        <family val="3"/>
        <charset val="134"/>
      </rPr>
      <t>3缴纳税费</t>
    </r>
    <phoneticPr fontId="10" type="noConversion"/>
  </si>
  <si>
    <r>
      <t>4</t>
    </r>
    <r>
      <rPr>
        <sz val="10"/>
        <rFont val="宋体"/>
        <family val="3"/>
        <charset val="134"/>
      </rPr>
      <t>4结转本年利润</t>
    </r>
    <phoneticPr fontId="10" type="noConversion"/>
  </si>
  <si>
    <t>6采购固定资产（含税）</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</si>
</sst>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_(* #,##0.00_);_(* \(#,##0.00\);_(* &quot;-&quot;??_);_(@_)"/>
    <numFmt numFmtId="177" formatCode="#,##0.00_ "/>
  </numFmts>
  <fonts count="12">
    <font>
      <sz val="10"/>
      <name val="Arial"/>
    </font>
    <font>
      <b/>
      <sz val="14"/>
      <color theme="1"/>
      <name val="宋体"/>
      <charset val="134"/>
      <scheme val="minor"/>
    </font>
    <font>
      <sz val="11"/>
      <color theme="1"/>
      <name val="宋体"/>
      <charset val="134"/>
      <scheme val="minor"/>
    </font>
    <font>
      <b/>
      <sz val="10"/>
      <name val="宋体"/>
      <charset val="134"/>
    </font>
    <font>
      <sz val="10"/>
      <name val="宋体"/>
      <charset val="134"/>
    </font>
    <font>
      <sz val="10"/>
      <name val="宋体"/>
      <charset val="134"/>
    </font>
    <font>
      <b/>
      <sz val="11"/>
      <name val="宋体"/>
      <charset val="134"/>
    </font>
    <font>
      <b/>
      <sz val="10"/>
      <name val="Arial"/>
    </font>
    <font>
      <sz val="10"/>
      <name val="Arial"/>
      <family val="2"/>
    </font>
    <font>
      <sz val="10"/>
      <name val="Arial"/>
    </font>
    <font>
      <sz val="9"/>
      <name val="宋体"/>
      <family val="3"/>
      <charset val="134"/>
    </font>
    <font>
      <sz val="10"/>
      <name val="宋体"/>
      <family val="3"/>
      <charset val="134"/>
    </font>
  </fonts>
  <fills count="3">
    <fill>
      <patternFill patternType="none"/>
    </fill>
    <fill>
      <patternFill patternType="gray125"/>
    </fill>
    <fill>
      <patternFill patternType="solid">
        <fgColor rgb="FFFFFF00"/>
        <bgColor indexed="64"/>
      </patternFill>
    </fill>
  </fills>
  <borders count="23">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s>
  <cellStyleXfs count="2">
    <xf numFmtId="0" fontId="0" fillId="0" borderId="0"/>
    <xf numFmtId="176" fontId="9" fillId="0" borderId="0" applyFont="0" applyFill="0" applyBorder="0" applyAlignment="0" applyProtection="0"/>
  </cellStyleXfs>
  <cellXfs count="66">
    <xf numFmtId="0" fontId="0" fillId="0" borderId="0" xfId="0"/>
    <xf numFmtId="0" fontId="2" fillId="0" borderId="4" xfId="0" applyFont="1" applyFill="1" applyBorder="1" applyAlignment="1">
      <alignment vertical="center"/>
    </xf>
    <xf numFmtId="0" fontId="2" fillId="0" borderId="5" xfId="0" applyFont="1" applyFill="1" applyBorder="1" applyAlignment="1">
      <alignment vertical="center"/>
    </xf>
    <xf numFmtId="0" fontId="2" fillId="0" borderId="6" xfId="0" applyFont="1" applyFill="1" applyBorder="1" applyAlignment="1">
      <alignment vertical="center"/>
    </xf>
    <xf numFmtId="0" fontId="2" fillId="0" borderId="7" xfId="0" applyFont="1" applyFill="1" applyBorder="1" applyAlignment="1">
      <alignment vertical="center"/>
    </xf>
    <xf numFmtId="0" fontId="2" fillId="0" borderId="8" xfId="0" applyFont="1" applyFill="1" applyBorder="1" applyAlignment="1">
      <alignment vertical="center"/>
    </xf>
    <xf numFmtId="177" fontId="2" fillId="0" borderId="8" xfId="0" applyNumberFormat="1" applyFont="1" applyFill="1" applyBorder="1" applyAlignment="1">
      <alignment vertical="center"/>
    </xf>
    <xf numFmtId="0" fontId="2" fillId="0" borderId="9" xfId="0" applyFont="1" applyFill="1" applyBorder="1" applyAlignment="1">
      <alignment vertical="center"/>
    </xf>
    <xf numFmtId="0" fontId="2" fillId="0" borderId="0" xfId="0" applyFont="1" applyFill="1" applyBorder="1" applyAlignment="1">
      <alignment vertical="center"/>
    </xf>
    <xf numFmtId="0" fontId="2" fillId="0" borderId="10" xfId="0" applyFont="1" applyFill="1" applyBorder="1" applyAlignment="1">
      <alignment vertical="center"/>
    </xf>
    <xf numFmtId="177" fontId="0" fillId="0" borderId="0" xfId="0" applyNumberFormat="1"/>
    <xf numFmtId="176" fontId="0" fillId="0" borderId="0" xfId="1" applyFont="1"/>
    <xf numFmtId="176" fontId="0" fillId="2" borderId="0" xfId="1" applyFont="1" applyFill="1" applyProtection="1"/>
    <xf numFmtId="0" fontId="0" fillId="0" borderId="0" xfId="0" applyAlignment="1">
      <alignment horizontal="left" vertical="center"/>
    </xf>
    <xf numFmtId="0" fontId="3" fillId="0" borderId="8" xfId="0" applyFont="1" applyBorder="1" applyAlignment="1">
      <alignment horizontal="center" vertical="center"/>
    </xf>
    <xf numFmtId="0" fontId="3" fillId="0" borderId="11" xfId="0" applyFont="1" applyBorder="1" applyAlignment="1">
      <alignment horizontal="center" vertical="center"/>
    </xf>
    <xf numFmtId="0" fontId="3" fillId="2" borderId="0" xfId="0" applyFont="1" applyFill="1" applyAlignment="1" applyProtection="1">
      <alignment horizontal="center" vertical="center"/>
    </xf>
    <xf numFmtId="0" fontId="4" fillId="0" borderId="8" xfId="0" applyFont="1" applyBorder="1" applyAlignment="1">
      <alignment horizontal="center" vertical="center"/>
    </xf>
    <xf numFmtId="0" fontId="4" fillId="0" borderId="8" xfId="0" applyFont="1" applyBorder="1" applyAlignment="1">
      <alignment horizontal="center" vertical="center" wrapText="1"/>
    </xf>
    <xf numFmtId="0" fontId="0" fillId="0" borderId="12" xfId="0"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4" fillId="0" borderId="16" xfId="0" applyFont="1" applyBorder="1"/>
    <xf numFmtId="0" fontId="0" fillId="0" borderId="8" xfId="0" applyBorder="1"/>
    <xf numFmtId="176" fontId="0" fillId="0" borderId="17" xfId="1" applyFont="1" applyBorder="1"/>
    <xf numFmtId="0" fontId="4" fillId="0" borderId="19" xfId="0" applyFont="1" applyBorder="1"/>
    <xf numFmtId="176" fontId="0" fillId="0" borderId="20" xfId="1" applyFont="1" applyBorder="1"/>
    <xf numFmtId="0" fontId="0" fillId="0" borderId="18" xfId="0" applyBorder="1"/>
    <xf numFmtId="0" fontId="0" fillId="0" borderId="16" xfId="0" applyBorder="1"/>
    <xf numFmtId="0" fontId="0" fillId="0" borderId="19" xfId="0" applyBorder="1"/>
    <xf numFmtId="0" fontId="3" fillId="0" borderId="0" xfId="0" applyFont="1" applyAlignment="1">
      <alignment horizontal="center" vertical="center"/>
    </xf>
    <xf numFmtId="0" fontId="3" fillId="0" borderId="0" xfId="0" applyFont="1" applyAlignment="1">
      <alignment horizontal="left" vertical="center"/>
    </xf>
    <xf numFmtId="0" fontId="3" fillId="0" borderId="0" xfId="0" applyFont="1"/>
    <xf numFmtId="0" fontId="0" fillId="0" borderId="0" xfId="0" applyFont="1" applyAlignment="1">
      <alignment horizontal="left" vertical="center"/>
    </xf>
    <xf numFmtId="0" fontId="0" fillId="0" borderId="0" xfId="0" applyFont="1" applyAlignment="1">
      <alignment vertical="center"/>
    </xf>
    <xf numFmtId="0" fontId="4" fillId="0" borderId="0" xfId="0" applyFont="1" applyAlignment="1">
      <alignment vertical="center"/>
    </xf>
    <xf numFmtId="0" fontId="4" fillId="0" borderId="8" xfId="0" applyFont="1" applyBorder="1"/>
    <xf numFmtId="0" fontId="4" fillId="0" borderId="0" xfId="0" applyFont="1"/>
    <xf numFmtId="0" fontId="6" fillId="0" borderId="0" xfId="0" applyFont="1"/>
    <xf numFmtId="0" fontId="8" fillId="0" borderId="0" xfId="0" applyFont="1" applyAlignment="1">
      <alignment vertical="center"/>
    </xf>
    <xf numFmtId="0" fontId="11" fillId="0" borderId="8" xfId="0" applyFont="1" applyFill="1" applyBorder="1" applyAlignment="1">
      <alignment horizontal="center" vertical="center" wrapText="1"/>
    </xf>
    <xf numFmtId="0" fontId="4" fillId="0" borderId="16" xfId="0" applyFont="1" applyFill="1" applyBorder="1"/>
    <xf numFmtId="0" fontId="0" fillId="0" borderId="16" xfId="0" applyFill="1" applyBorder="1"/>
    <xf numFmtId="0" fontId="0" fillId="0" borderId="8" xfId="0" applyFill="1" applyBorder="1"/>
    <xf numFmtId="0" fontId="4" fillId="0" borderId="8" xfId="0" applyFont="1" applyFill="1" applyBorder="1"/>
    <xf numFmtId="0" fontId="0" fillId="0" borderId="18" xfId="0" applyFill="1" applyBorder="1"/>
    <xf numFmtId="0" fontId="0" fillId="0" borderId="19" xfId="0" applyFill="1" applyBorder="1"/>
    <xf numFmtId="0" fontId="4" fillId="0" borderId="8" xfId="0" applyFont="1" applyFill="1" applyBorder="1" applyAlignment="1">
      <alignment horizontal="center" vertical="center"/>
    </xf>
    <xf numFmtId="0" fontId="4" fillId="0" borderId="8" xfId="0" applyFont="1" applyFill="1" applyBorder="1" applyAlignment="1">
      <alignment horizontal="center" vertical="center" wrapText="1"/>
    </xf>
    <xf numFmtId="0" fontId="3" fillId="0" borderId="13" xfId="0" applyFont="1" applyFill="1" applyBorder="1" applyAlignment="1">
      <alignment horizontal="center" vertical="center"/>
    </xf>
    <xf numFmtId="0" fontId="3" fillId="0" borderId="14" xfId="0" applyFont="1" applyFill="1" applyBorder="1" applyAlignment="1">
      <alignment horizontal="center" vertical="center"/>
    </xf>
    <xf numFmtId="0" fontId="3" fillId="0" borderId="15" xfId="0" applyFont="1" applyFill="1" applyBorder="1" applyAlignment="1">
      <alignment horizontal="center" vertical="center"/>
    </xf>
    <xf numFmtId="176" fontId="0" fillId="0" borderId="17" xfId="1" applyFont="1" applyFill="1" applyBorder="1"/>
    <xf numFmtId="0" fontId="4" fillId="0" borderId="18" xfId="0" applyFont="1" applyFill="1" applyBorder="1"/>
    <xf numFmtId="0" fontId="4" fillId="0" borderId="19" xfId="0" applyFont="1" applyFill="1" applyBorder="1"/>
    <xf numFmtId="176" fontId="0" fillId="0" borderId="20" xfId="1" applyFont="1" applyFill="1" applyBorder="1"/>
    <xf numFmtId="0" fontId="11" fillId="0" borderId="16" xfId="0" applyFont="1" applyFill="1" applyBorder="1"/>
    <xf numFmtId="0" fontId="5" fillId="0" borderId="16" xfId="0" applyFont="1" applyFill="1" applyBorder="1"/>
    <xf numFmtId="0" fontId="11" fillId="0" borderId="8" xfId="0" applyFont="1" applyFill="1" applyBorder="1" applyAlignment="1">
      <alignment horizontal="center" vertical="center"/>
    </xf>
    <xf numFmtId="0" fontId="4" fillId="0" borderId="21" xfId="0" applyFont="1" applyFill="1" applyBorder="1"/>
    <xf numFmtId="0" fontId="0" fillId="0" borderId="22" xfId="0" applyFill="1" applyBorder="1"/>
    <xf numFmtId="0" fontId="7" fillId="0" borderId="0" xfId="0" applyFont="1" applyAlignment="1">
      <alignment horizontal="center" vertical="center"/>
    </xf>
    <xf numFmtId="0" fontId="1" fillId="0" borderId="1"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3" xfId="0" applyFont="1" applyFill="1" applyBorder="1" applyAlignment="1">
      <alignment horizontal="center" vertical="center"/>
    </xf>
  </cellXfs>
  <cellStyles count="2">
    <cellStyle name="常规" xfId="0" builtinId="0"/>
    <cellStyle name="千位分隔" xfId="1" builtinId="3"/>
  </cellStyles>
  <dxfs count="0"/>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370"/>
  <sheetViews>
    <sheetView tabSelected="1" topLeftCell="B1" workbookViewId="0">
      <selection activeCell="E16" sqref="E16"/>
    </sheetView>
  </sheetViews>
  <sheetFormatPr defaultColWidth="9.140625" defaultRowHeight="12.75"/>
  <cols>
    <col min="1" max="1" width="9.140625" hidden="1" customWidth="1"/>
    <col min="2" max="2" width="31.85546875" customWidth="1"/>
    <col min="3" max="3" width="103.140625" customWidth="1"/>
    <col min="4" max="4" width="9.140625" hidden="1" customWidth="1"/>
    <col min="5" max="5" width="35.42578125" customWidth="1"/>
    <col min="6" max="6" width="27.28515625" customWidth="1"/>
    <col min="7" max="7" width="14" style="11" customWidth="1"/>
    <col min="8" max="8" width="16.5703125" style="12" customWidth="1"/>
    <col min="9" max="9" width="9.140625" style="13"/>
    <col min="13" max="13" width="9.140625" customWidth="1"/>
  </cols>
  <sheetData>
    <row r="1" spans="1:13">
      <c r="A1" s="14" t="s">
        <v>111</v>
      </c>
      <c r="B1" s="14" t="s">
        <v>112</v>
      </c>
      <c r="C1" s="14" t="s">
        <v>113</v>
      </c>
      <c r="D1" s="14" t="s">
        <v>114</v>
      </c>
      <c r="E1" s="15" t="s">
        <v>0</v>
      </c>
      <c r="F1" s="15" t="s">
        <v>1</v>
      </c>
      <c r="G1" s="15" t="s">
        <v>115</v>
      </c>
      <c r="H1" s="16" t="s">
        <v>116</v>
      </c>
      <c r="I1" s="32" t="s">
        <v>117</v>
      </c>
      <c r="M1" s="33" t="s">
        <v>118</v>
      </c>
    </row>
    <row r="2" spans="1:13" ht="36">
      <c r="A2" s="17" t="s">
        <v>119</v>
      </c>
      <c r="B2" s="48" t="s">
        <v>561</v>
      </c>
      <c r="C2" s="41" t="s">
        <v>521</v>
      </c>
      <c r="D2" s="19">
        <v>1</v>
      </c>
      <c r="E2" s="50" t="s">
        <v>121</v>
      </c>
      <c r="F2" s="51" t="s">
        <v>122</v>
      </c>
      <c r="G2" s="52" t="s">
        <v>115</v>
      </c>
      <c r="H2" s="16" t="s">
        <v>123</v>
      </c>
      <c r="I2" s="34" t="s">
        <v>124</v>
      </c>
      <c r="M2" s="35" t="s">
        <v>125</v>
      </c>
    </row>
    <row r="3" spans="1:13">
      <c r="A3" s="17"/>
      <c r="B3" s="48" t="s">
        <v>120</v>
      </c>
      <c r="C3" s="49"/>
      <c r="D3" s="19"/>
      <c r="E3" s="42"/>
      <c r="F3" s="44"/>
      <c r="G3" s="53"/>
      <c r="H3" s="16" t="s">
        <v>123</v>
      </c>
      <c r="I3" s="34" t="s">
        <v>124</v>
      </c>
      <c r="M3" s="35" t="s">
        <v>125</v>
      </c>
    </row>
    <row r="4" spans="1:13">
      <c r="A4" s="17"/>
      <c r="B4" s="48" t="s">
        <v>120</v>
      </c>
      <c r="C4" s="49"/>
      <c r="D4" s="19"/>
      <c r="E4" s="42"/>
      <c r="F4" s="44"/>
      <c r="G4" s="53"/>
      <c r="H4" s="16" t="s">
        <v>123</v>
      </c>
      <c r="I4" s="34" t="s">
        <v>124</v>
      </c>
      <c r="M4" s="35" t="s">
        <v>125</v>
      </c>
    </row>
    <row r="5" spans="1:13">
      <c r="A5" s="17"/>
      <c r="B5" s="48" t="s">
        <v>120</v>
      </c>
      <c r="C5" s="49"/>
      <c r="D5" s="19"/>
      <c r="E5" s="54"/>
      <c r="F5" s="55"/>
      <c r="G5" s="56"/>
      <c r="H5" s="16" t="s">
        <v>123</v>
      </c>
      <c r="I5" s="34" t="s">
        <v>124</v>
      </c>
      <c r="M5" s="35" t="s">
        <v>125</v>
      </c>
    </row>
    <row r="6" spans="1:13" ht="24">
      <c r="A6" s="17" t="s">
        <v>126</v>
      </c>
      <c r="B6" s="48" t="s">
        <v>562</v>
      </c>
      <c r="C6" s="41" t="s">
        <v>486</v>
      </c>
      <c r="D6" s="19">
        <v>2</v>
      </c>
      <c r="E6" s="50" t="s">
        <v>121</v>
      </c>
      <c r="F6" s="51" t="s">
        <v>122</v>
      </c>
      <c r="G6" s="52" t="s">
        <v>115</v>
      </c>
      <c r="H6" s="16" t="s">
        <v>123</v>
      </c>
      <c r="I6" s="34" t="s">
        <v>128</v>
      </c>
      <c r="M6" s="35" t="s">
        <v>129</v>
      </c>
    </row>
    <row r="7" spans="1:13">
      <c r="A7" s="17"/>
      <c r="B7" s="48" t="s">
        <v>127</v>
      </c>
      <c r="C7" s="49"/>
      <c r="D7" s="19"/>
      <c r="E7" s="42"/>
      <c r="F7" s="44"/>
      <c r="G7" s="53"/>
      <c r="H7" s="16" t="s">
        <v>123</v>
      </c>
      <c r="I7" s="34" t="s">
        <v>128</v>
      </c>
      <c r="M7" s="35" t="s">
        <v>129</v>
      </c>
    </row>
    <row r="8" spans="1:13">
      <c r="A8" s="17"/>
      <c r="B8" s="48" t="s">
        <v>127</v>
      </c>
      <c r="C8" s="49"/>
      <c r="D8" s="19"/>
      <c r="E8" s="46"/>
      <c r="F8" s="55"/>
      <c r="G8" s="56"/>
      <c r="H8" s="16" t="s">
        <v>123</v>
      </c>
      <c r="I8" s="34" t="s">
        <v>128</v>
      </c>
      <c r="M8" s="35" t="s">
        <v>129</v>
      </c>
    </row>
    <row r="9" spans="1:13" ht="24">
      <c r="A9" s="17" t="s">
        <v>130</v>
      </c>
      <c r="B9" s="48" t="s">
        <v>131</v>
      </c>
      <c r="C9" s="41" t="s">
        <v>487</v>
      </c>
      <c r="D9" s="19">
        <v>3</v>
      </c>
      <c r="E9" s="50" t="s">
        <v>121</v>
      </c>
      <c r="F9" s="51" t="s">
        <v>122</v>
      </c>
      <c r="G9" s="52" t="s">
        <v>115</v>
      </c>
      <c r="H9" s="16" t="s">
        <v>123</v>
      </c>
      <c r="I9" s="34" t="s">
        <v>132</v>
      </c>
      <c r="M9" s="35"/>
    </row>
    <row r="10" spans="1:13">
      <c r="A10" s="17"/>
      <c r="B10" s="48" t="s">
        <v>131</v>
      </c>
      <c r="C10" s="49"/>
      <c r="D10" s="19"/>
      <c r="E10" s="42"/>
      <c r="F10" s="44"/>
      <c r="G10" s="53"/>
      <c r="H10" s="16" t="s">
        <v>123</v>
      </c>
      <c r="I10" s="34" t="s">
        <v>132</v>
      </c>
      <c r="M10" s="35"/>
    </row>
    <row r="11" spans="1:13">
      <c r="A11" s="17"/>
      <c r="B11" s="48" t="s">
        <v>131</v>
      </c>
      <c r="C11" s="49"/>
      <c r="D11" s="19"/>
      <c r="E11" s="46"/>
      <c r="F11" s="55"/>
      <c r="G11" s="56"/>
      <c r="H11" s="16" t="s">
        <v>123</v>
      </c>
      <c r="I11" s="34" t="s">
        <v>132</v>
      </c>
      <c r="M11" s="35"/>
    </row>
    <row r="12" spans="1:13" ht="24">
      <c r="A12" s="17" t="s">
        <v>133</v>
      </c>
      <c r="B12" s="48" t="s">
        <v>134</v>
      </c>
      <c r="C12" s="41" t="s">
        <v>488</v>
      </c>
      <c r="D12" s="19">
        <v>4</v>
      </c>
      <c r="E12" s="50" t="s">
        <v>121</v>
      </c>
      <c r="F12" s="51" t="s">
        <v>122</v>
      </c>
      <c r="G12" s="52" t="s">
        <v>115</v>
      </c>
      <c r="H12" s="16" t="s">
        <v>123</v>
      </c>
      <c r="I12" s="34" t="s">
        <v>135</v>
      </c>
      <c r="M12" s="35" t="s">
        <v>136</v>
      </c>
    </row>
    <row r="13" spans="1:13">
      <c r="A13" s="17"/>
      <c r="B13" s="48" t="s">
        <v>134</v>
      </c>
      <c r="C13" s="49"/>
      <c r="D13" s="19"/>
      <c r="E13" s="42"/>
      <c r="F13" s="44"/>
      <c r="G13" s="53"/>
      <c r="H13" s="16" t="s">
        <v>123</v>
      </c>
      <c r="I13" s="34" t="s">
        <v>135</v>
      </c>
      <c r="M13" s="35" t="s">
        <v>136</v>
      </c>
    </row>
    <row r="14" spans="1:13">
      <c r="A14" s="17"/>
      <c r="B14" s="48" t="s">
        <v>134</v>
      </c>
      <c r="C14" s="49"/>
      <c r="D14" s="19"/>
      <c r="E14" s="46"/>
      <c r="F14" s="55"/>
      <c r="G14" s="56"/>
      <c r="H14" s="16" t="s">
        <v>123</v>
      </c>
      <c r="I14" s="34" t="s">
        <v>135</v>
      </c>
      <c r="M14" s="35" t="s">
        <v>136</v>
      </c>
    </row>
    <row r="15" spans="1:13" ht="36">
      <c r="A15" s="17" t="s">
        <v>137</v>
      </c>
      <c r="B15" s="48" t="s">
        <v>138</v>
      </c>
      <c r="C15" s="41" t="s">
        <v>489</v>
      </c>
      <c r="D15" s="19">
        <v>5</v>
      </c>
      <c r="E15" s="50" t="s">
        <v>121</v>
      </c>
      <c r="F15" s="51" t="s">
        <v>122</v>
      </c>
      <c r="G15" s="52" t="s">
        <v>115</v>
      </c>
      <c r="H15" s="16" t="s">
        <v>123</v>
      </c>
      <c r="I15" s="34" t="s">
        <v>124</v>
      </c>
      <c r="M15" s="35"/>
    </row>
    <row r="16" spans="1:13">
      <c r="A16" s="17"/>
      <c r="B16" s="48" t="s">
        <v>138</v>
      </c>
      <c r="C16" s="49"/>
      <c r="D16" s="19"/>
      <c r="E16" s="43"/>
      <c r="F16" s="44"/>
      <c r="G16" s="53"/>
      <c r="H16" s="16" t="s">
        <v>123</v>
      </c>
      <c r="I16" s="34" t="s">
        <v>124</v>
      </c>
      <c r="M16" s="35"/>
    </row>
    <row r="17" spans="1:13">
      <c r="A17" s="17"/>
      <c r="B17" s="48" t="s">
        <v>138</v>
      </c>
      <c r="C17" s="49"/>
      <c r="D17" s="19"/>
      <c r="E17" s="43"/>
      <c r="F17" s="44"/>
      <c r="G17" s="53"/>
      <c r="H17" s="16" t="s">
        <v>123</v>
      </c>
      <c r="I17" s="34" t="s">
        <v>124</v>
      </c>
      <c r="M17" s="35"/>
    </row>
    <row r="18" spans="1:13">
      <c r="A18" s="17"/>
      <c r="B18" s="48" t="s">
        <v>138</v>
      </c>
      <c r="C18" s="49"/>
      <c r="D18" s="19"/>
      <c r="E18" s="43"/>
      <c r="F18" s="44"/>
      <c r="G18" s="53"/>
      <c r="H18" s="16" t="s">
        <v>123</v>
      </c>
      <c r="I18" s="34" t="s">
        <v>124</v>
      </c>
      <c r="M18" s="35"/>
    </row>
    <row r="19" spans="1:13">
      <c r="A19" s="17"/>
      <c r="B19" s="48" t="s">
        <v>138</v>
      </c>
      <c r="C19" s="49"/>
      <c r="D19" s="19"/>
      <c r="E19" s="43"/>
      <c r="F19" s="44"/>
      <c r="G19" s="53"/>
      <c r="H19" s="16" t="s">
        <v>123</v>
      </c>
      <c r="I19" s="34" t="s">
        <v>124</v>
      </c>
      <c r="M19" s="35"/>
    </row>
    <row r="20" spans="1:13">
      <c r="A20" s="17"/>
      <c r="B20" s="48" t="s">
        <v>138</v>
      </c>
      <c r="C20" s="49"/>
      <c r="D20" s="19"/>
      <c r="E20" s="43"/>
      <c r="F20" s="44"/>
      <c r="G20" s="53"/>
      <c r="H20" s="16" t="s">
        <v>123</v>
      </c>
      <c r="I20" s="34" t="s">
        <v>124</v>
      </c>
      <c r="M20" s="35"/>
    </row>
    <row r="21" spans="1:13">
      <c r="A21" s="17"/>
      <c r="B21" s="48" t="s">
        <v>138</v>
      </c>
      <c r="C21" s="49"/>
      <c r="D21" s="19"/>
      <c r="E21" s="46"/>
      <c r="F21" s="55"/>
      <c r="G21" s="56"/>
      <c r="H21" s="16" t="s">
        <v>123</v>
      </c>
      <c r="I21" s="34" t="s">
        <v>124</v>
      </c>
      <c r="M21" s="35"/>
    </row>
    <row r="22" spans="1:13" ht="24">
      <c r="A22" s="17" t="s">
        <v>139</v>
      </c>
      <c r="B22" s="48" t="s">
        <v>568</v>
      </c>
      <c r="C22" s="41" t="s">
        <v>525</v>
      </c>
      <c r="D22" s="19">
        <v>6</v>
      </c>
      <c r="E22" s="50" t="s">
        <v>121</v>
      </c>
      <c r="F22" s="51" t="s">
        <v>122</v>
      </c>
      <c r="G22" s="52" t="s">
        <v>115</v>
      </c>
      <c r="H22" s="16" t="s">
        <v>123</v>
      </c>
      <c r="I22" s="34" t="s">
        <v>128</v>
      </c>
      <c r="M22" s="40" t="s">
        <v>526</v>
      </c>
    </row>
    <row r="23" spans="1:13">
      <c r="A23" s="17"/>
      <c r="B23" s="48" t="s">
        <v>532</v>
      </c>
      <c r="C23" s="49"/>
      <c r="D23" s="19"/>
      <c r="E23" s="57"/>
      <c r="F23" s="44"/>
      <c r="G23" s="53"/>
      <c r="H23" s="16" t="s">
        <v>123</v>
      </c>
      <c r="I23" s="34" t="s">
        <v>128</v>
      </c>
      <c r="M23" s="40" t="s">
        <v>526</v>
      </c>
    </row>
    <row r="24" spans="1:13">
      <c r="A24" s="17"/>
      <c r="B24" s="48" t="s">
        <v>532</v>
      </c>
      <c r="C24" s="49"/>
      <c r="D24" s="19"/>
      <c r="E24" s="43"/>
      <c r="F24" s="44"/>
      <c r="G24" s="53"/>
      <c r="H24" s="16" t="s">
        <v>123</v>
      </c>
      <c r="I24" s="34" t="s">
        <v>128</v>
      </c>
      <c r="M24" s="40" t="s">
        <v>526</v>
      </c>
    </row>
    <row r="25" spans="1:13">
      <c r="A25" s="17"/>
      <c r="B25" s="48" t="s">
        <v>532</v>
      </c>
      <c r="C25" s="49"/>
      <c r="D25" s="19"/>
      <c r="E25" s="46"/>
      <c r="F25" s="47"/>
      <c r="G25" s="56"/>
      <c r="H25" s="16" t="s">
        <v>123</v>
      </c>
      <c r="I25" s="34" t="s">
        <v>128</v>
      </c>
      <c r="M25" s="40" t="s">
        <v>526</v>
      </c>
    </row>
    <row r="26" spans="1:13" ht="24">
      <c r="A26" s="17" t="s">
        <v>140</v>
      </c>
      <c r="B26" s="48" t="s">
        <v>563</v>
      </c>
      <c r="C26" s="41" t="s">
        <v>490</v>
      </c>
      <c r="D26" s="19">
        <v>7</v>
      </c>
      <c r="E26" s="50" t="s">
        <v>121</v>
      </c>
      <c r="F26" s="51" t="s">
        <v>122</v>
      </c>
      <c r="G26" s="52" t="s">
        <v>115</v>
      </c>
      <c r="H26" s="16" t="s">
        <v>123</v>
      </c>
      <c r="I26" s="34" t="s">
        <v>128</v>
      </c>
      <c r="M26" s="35" t="s">
        <v>125</v>
      </c>
    </row>
    <row r="27" spans="1:13">
      <c r="A27" s="17"/>
      <c r="B27" s="48" t="s">
        <v>141</v>
      </c>
      <c r="C27" s="49"/>
      <c r="D27" s="19"/>
      <c r="E27" s="42"/>
      <c r="F27" s="44"/>
      <c r="G27" s="53"/>
      <c r="H27" s="16" t="s">
        <v>123</v>
      </c>
      <c r="I27" s="34" t="s">
        <v>128</v>
      </c>
      <c r="M27" s="35" t="s">
        <v>125</v>
      </c>
    </row>
    <row r="28" spans="1:13">
      <c r="A28" s="17"/>
      <c r="B28" s="48" t="s">
        <v>141</v>
      </c>
      <c r="C28" s="49"/>
      <c r="D28" s="19"/>
      <c r="E28" s="42"/>
      <c r="F28" s="44"/>
      <c r="G28" s="53"/>
      <c r="H28" s="16" t="s">
        <v>123</v>
      </c>
      <c r="I28" s="34" t="s">
        <v>128</v>
      </c>
      <c r="M28" s="35" t="s">
        <v>125</v>
      </c>
    </row>
    <row r="29" spans="1:13">
      <c r="A29" s="17"/>
      <c r="B29" s="48" t="s">
        <v>141</v>
      </c>
      <c r="C29" s="49"/>
      <c r="D29" s="19"/>
      <c r="E29" s="46"/>
      <c r="F29" s="47"/>
      <c r="G29" s="56"/>
      <c r="H29" s="16" t="s">
        <v>123</v>
      </c>
      <c r="I29" s="34" t="s">
        <v>128</v>
      </c>
      <c r="M29" s="35" t="s">
        <v>125</v>
      </c>
    </row>
    <row r="30" spans="1:13" ht="24" hidden="1">
      <c r="A30" s="17" t="s">
        <v>142</v>
      </c>
      <c r="B30" s="17" t="s">
        <v>143</v>
      </c>
      <c r="C30" s="18" t="s">
        <v>144</v>
      </c>
      <c r="D30" s="19">
        <v>8</v>
      </c>
      <c r="E30" s="20" t="s">
        <v>121</v>
      </c>
      <c r="F30" s="21" t="s">
        <v>122</v>
      </c>
      <c r="G30" s="22" t="s">
        <v>115</v>
      </c>
      <c r="H30" s="31"/>
      <c r="I30" s="34" t="s">
        <v>128</v>
      </c>
      <c r="M30" s="35" t="s">
        <v>125</v>
      </c>
    </row>
    <row r="31" spans="1:13" hidden="1">
      <c r="A31" s="17"/>
      <c r="B31" s="17"/>
      <c r="C31" s="18"/>
      <c r="D31" s="19"/>
      <c r="E31" s="23"/>
      <c r="F31" s="24"/>
      <c r="G31" s="25"/>
      <c r="H31" s="31"/>
      <c r="I31" s="34" t="s">
        <v>128</v>
      </c>
      <c r="M31" s="35" t="s">
        <v>125</v>
      </c>
    </row>
    <row r="32" spans="1:13" hidden="1">
      <c r="A32" s="17"/>
      <c r="B32" s="17"/>
      <c r="C32" s="18"/>
      <c r="D32" s="19"/>
      <c r="E32" s="28"/>
      <c r="F32" s="30"/>
      <c r="G32" s="27"/>
      <c r="H32" s="31"/>
      <c r="I32" s="34" t="s">
        <v>128</v>
      </c>
      <c r="M32" s="35" t="s">
        <v>125</v>
      </c>
    </row>
    <row r="33" spans="1:13" ht="36">
      <c r="A33" s="17" t="s">
        <v>145</v>
      </c>
      <c r="B33" s="48" t="s">
        <v>146</v>
      </c>
      <c r="C33" s="41" t="s">
        <v>491</v>
      </c>
      <c r="D33" s="19">
        <v>9</v>
      </c>
      <c r="E33" s="50" t="s">
        <v>121</v>
      </c>
      <c r="F33" s="51" t="s">
        <v>122</v>
      </c>
      <c r="G33" s="52" t="s">
        <v>115</v>
      </c>
      <c r="H33" s="16" t="s">
        <v>123</v>
      </c>
      <c r="I33" s="34" t="s">
        <v>147</v>
      </c>
      <c r="M33" s="36" t="s">
        <v>148</v>
      </c>
    </row>
    <row r="34" spans="1:13">
      <c r="A34" s="17"/>
      <c r="B34" s="48" t="s">
        <v>146</v>
      </c>
      <c r="C34" s="49"/>
      <c r="D34" s="19"/>
      <c r="E34" s="42"/>
      <c r="F34" s="44"/>
      <c r="G34" s="53"/>
      <c r="H34" s="16" t="s">
        <v>123</v>
      </c>
      <c r="I34" s="34" t="s">
        <v>147</v>
      </c>
      <c r="M34" s="36" t="s">
        <v>149</v>
      </c>
    </row>
    <row r="35" spans="1:13">
      <c r="A35" s="17"/>
      <c r="B35" s="48" t="s">
        <v>146</v>
      </c>
      <c r="C35" s="49"/>
      <c r="D35" s="19"/>
      <c r="E35" s="42"/>
      <c r="F35" s="44"/>
      <c r="G35" s="53"/>
      <c r="H35" s="16" t="s">
        <v>123</v>
      </c>
      <c r="I35" s="34" t="s">
        <v>147</v>
      </c>
      <c r="M35" s="35" t="s">
        <v>150</v>
      </c>
    </row>
    <row r="36" spans="1:13">
      <c r="A36" s="17"/>
      <c r="B36" s="48" t="s">
        <v>146</v>
      </c>
      <c r="C36" s="49"/>
      <c r="D36" s="19"/>
      <c r="E36" s="46"/>
      <c r="F36" s="47"/>
      <c r="G36" s="56"/>
      <c r="H36" s="16" t="s">
        <v>123</v>
      </c>
      <c r="I36" s="34" t="s">
        <v>147</v>
      </c>
      <c r="M36" s="35" t="s">
        <v>150</v>
      </c>
    </row>
    <row r="37" spans="1:13" ht="24">
      <c r="A37" s="17" t="s">
        <v>151</v>
      </c>
      <c r="B37" s="48" t="s">
        <v>152</v>
      </c>
      <c r="C37" s="41" t="s">
        <v>492</v>
      </c>
      <c r="D37" s="19">
        <v>10</v>
      </c>
      <c r="E37" s="50" t="s">
        <v>121</v>
      </c>
      <c r="F37" s="51" t="s">
        <v>122</v>
      </c>
      <c r="G37" s="52" t="s">
        <v>115</v>
      </c>
      <c r="H37" s="16" t="s">
        <v>123</v>
      </c>
      <c r="I37" s="34" t="s">
        <v>153</v>
      </c>
      <c r="M37" s="35" t="s">
        <v>154</v>
      </c>
    </row>
    <row r="38" spans="1:13">
      <c r="A38" s="17"/>
      <c r="B38" s="48" t="s">
        <v>152</v>
      </c>
      <c r="C38" s="49"/>
      <c r="D38" s="19"/>
      <c r="E38" s="43"/>
      <c r="F38" s="44"/>
      <c r="G38" s="53"/>
      <c r="H38" s="16" t="s">
        <v>123</v>
      </c>
      <c r="I38" s="34" t="s">
        <v>153</v>
      </c>
      <c r="M38" s="35" t="s">
        <v>154</v>
      </c>
    </row>
    <row r="39" spans="1:13">
      <c r="A39" s="17"/>
      <c r="B39" s="48" t="s">
        <v>152</v>
      </c>
      <c r="C39" s="49"/>
      <c r="D39" s="19"/>
      <c r="E39" s="46"/>
      <c r="F39" s="55"/>
      <c r="G39" s="56"/>
      <c r="H39" s="16" t="s">
        <v>123</v>
      </c>
      <c r="I39" s="34" t="s">
        <v>153</v>
      </c>
      <c r="M39" s="35" t="s">
        <v>154</v>
      </c>
    </row>
    <row r="40" spans="1:13" ht="24">
      <c r="A40" s="17" t="s">
        <v>155</v>
      </c>
      <c r="B40" s="48" t="s">
        <v>156</v>
      </c>
      <c r="C40" s="41" t="s">
        <v>493</v>
      </c>
      <c r="D40" s="19">
        <v>11</v>
      </c>
      <c r="E40" s="50" t="s">
        <v>121</v>
      </c>
      <c r="F40" s="51" t="s">
        <v>122</v>
      </c>
      <c r="G40" s="52" t="s">
        <v>115</v>
      </c>
      <c r="H40" s="16" t="s">
        <v>123</v>
      </c>
      <c r="I40" s="34" t="s">
        <v>157</v>
      </c>
      <c r="M40" s="35" t="s">
        <v>158</v>
      </c>
    </row>
    <row r="41" spans="1:13">
      <c r="A41" s="17"/>
      <c r="B41" s="48" t="s">
        <v>156</v>
      </c>
      <c r="C41" s="49"/>
      <c r="D41" s="19"/>
      <c r="E41" s="42"/>
      <c r="F41" s="44"/>
      <c r="G41" s="53"/>
      <c r="H41" s="16" t="s">
        <v>123</v>
      </c>
      <c r="I41" s="34" t="s">
        <v>157</v>
      </c>
      <c r="M41" s="35" t="s">
        <v>158</v>
      </c>
    </row>
    <row r="42" spans="1:13">
      <c r="A42" s="17"/>
      <c r="B42" s="48" t="s">
        <v>156</v>
      </c>
      <c r="C42" s="49"/>
      <c r="D42" s="19"/>
      <c r="E42" s="46"/>
      <c r="F42" s="47"/>
      <c r="G42" s="56"/>
      <c r="H42" s="16" t="s">
        <v>123</v>
      </c>
      <c r="I42" s="34" t="s">
        <v>157</v>
      </c>
      <c r="M42" s="35" t="s">
        <v>158</v>
      </c>
    </row>
    <row r="43" spans="1:13" ht="36">
      <c r="A43" s="17" t="s">
        <v>159</v>
      </c>
      <c r="B43" s="48" t="s">
        <v>160</v>
      </c>
      <c r="C43" s="41" t="s">
        <v>494</v>
      </c>
      <c r="D43" s="19">
        <v>12</v>
      </c>
      <c r="E43" s="50" t="s">
        <v>121</v>
      </c>
      <c r="F43" s="51" t="s">
        <v>122</v>
      </c>
      <c r="G43" s="52" t="s">
        <v>115</v>
      </c>
      <c r="H43" s="16" t="s">
        <v>123</v>
      </c>
      <c r="I43" s="34" t="s">
        <v>124</v>
      </c>
      <c r="M43" s="35"/>
    </row>
    <row r="44" spans="1:13">
      <c r="A44" s="17"/>
      <c r="B44" s="48" t="s">
        <v>160</v>
      </c>
      <c r="C44" s="49"/>
      <c r="D44" s="19"/>
      <c r="E44" s="43"/>
      <c r="F44" s="44"/>
      <c r="G44" s="53"/>
      <c r="H44" s="16" t="s">
        <v>123</v>
      </c>
      <c r="I44" s="34" t="s">
        <v>124</v>
      </c>
      <c r="M44" s="35"/>
    </row>
    <row r="45" spans="1:13">
      <c r="A45" s="17"/>
      <c r="B45" s="48" t="s">
        <v>160</v>
      </c>
      <c r="C45" s="49"/>
      <c r="D45" s="19"/>
      <c r="E45" s="43"/>
      <c r="F45" s="44"/>
      <c r="G45" s="53"/>
      <c r="H45" s="16" t="s">
        <v>123</v>
      </c>
      <c r="I45" s="34" t="s">
        <v>124</v>
      </c>
      <c r="M45" s="35"/>
    </row>
    <row r="46" spans="1:13">
      <c r="A46" s="17"/>
      <c r="B46" s="48" t="s">
        <v>160</v>
      </c>
      <c r="C46" s="49"/>
      <c r="D46" s="19"/>
      <c r="E46" s="46"/>
      <c r="F46" s="55"/>
      <c r="G46" s="56"/>
      <c r="H46" s="16" t="s">
        <v>123</v>
      </c>
      <c r="I46" s="34" t="s">
        <v>124</v>
      </c>
      <c r="M46" s="35"/>
    </row>
    <row r="47" spans="1:13" ht="48">
      <c r="A47" s="17" t="s">
        <v>161</v>
      </c>
      <c r="B47" s="48" t="s">
        <v>162</v>
      </c>
      <c r="C47" s="41" t="s">
        <v>495</v>
      </c>
      <c r="D47" s="19">
        <v>13</v>
      </c>
      <c r="E47" s="50" t="s">
        <v>121</v>
      </c>
      <c r="F47" s="51" t="s">
        <v>122</v>
      </c>
      <c r="G47" s="52" t="s">
        <v>115</v>
      </c>
      <c r="H47" s="16" t="s">
        <v>123</v>
      </c>
      <c r="I47" s="34" t="s">
        <v>163</v>
      </c>
      <c r="M47" s="35"/>
    </row>
    <row r="48" spans="1:13">
      <c r="A48" s="17"/>
      <c r="B48" s="48" t="s">
        <v>162</v>
      </c>
      <c r="C48" s="49"/>
      <c r="D48" s="19"/>
      <c r="E48" s="42"/>
      <c r="F48" s="44"/>
      <c r="G48" s="53"/>
      <c r="H48" s="16" t="s">
        <v>123</v>
      </c>
      <c r="I48" s="34" t="s">
        <v>163</v>
      </c>
      <c r="M48" s="35"/>
    </row>
    <row r="49" spans="1:13">
      <c r="A49" s="17"/>
      <c r="B49" s="48" t="s">
        <v>162</v>
      </c>
      <c r="C49" s="49"/>
      <c r="D49" s="19"/>
      <c r="E49" s="46"/>
      <c r="F49" s="47"/>
      <c r="G49" s="56"/>
      <c r="H49" s="16" t="s">
        <v>123</v>
      </c>
      <c r="I49" s="34" t="s">
        <v>163</v>
      </c>
      <c r="M49" s="35"/>
    </row>
    <row r="50" spans="1:13" ht="36">
      <c r="A50" s="17" t="s">
        <v>164</v>
      </c>
      <c r="B50" s="48" t="s">
        <v>165</v>
      </c>
      <c r="C50" s="41" t="s">
        <v>496</v>
      </c>
      <c r="D50" s="19">
        <v>14</v>
      </c>
      <c r="E50" s="50" t="s">
        <v>121</v>
      </c>
      <c r="F50" s="51" t="s">
        <v>122</v>
      </c>
      <c r="G50" s="52" t="s">
        <v>115</v>
      </c>
      <c r="H50" s="16" t="s">
        <v>123</v>
      </c>
      <c r="I50" s="34" t="s">
        <v>124</v>
      </c>
      <c r="M50" s="35"/>
    </row>
    <row r="51" spans="1:13">
      <c r="A51" s="17"/>
      <c r="B51" s="48" t="s">
        <v>165</v>
      </c>
      <c r="C51" s="49"/>
      <c r="D51" s="19"/>
      <c r="E51" s="43"/>
      <c r="F51" s="44"/>
      <c r="G51" s="53"/>
      <c r="H51" s="16" t="s">
        <v>123</v>
      </c>
      <c r="I51" s="34" t="s">
        <v>124</v>
      </c>
      <c r="M51" s="35"/>
    </row>
    <row r="52" spans="1:13">
      <c r="A52" s="17"/>
      <c r="B52" s="48" t="s">
        <v>165</v>
      </c>
      <c r="C52" s="49"/>
      <c r="D52" s="19"/>
      <c r="E52" s="43"/>
      <c r="F52" s="44"/>
      <c r="G52" s="53"/>
      <c r="H52" s="16" t="s">
        <v>123</v>
      </c>
      <c r="I52" s="34" t="s">
        <v>124</v>
      </c>
      <c r="M52" s="35"/>
    </row>
    <row r="53" spans="1:13">
      <c r="A53" s="17"/>
      <c r="B53" s="48" t="s">
        <v>165</v>
      </c>
      <c r="C53" s="49"/>
      <c r="D53" s="19"/>
      <c r="E53" s="43"/>
      <c r="F53" s="44"/>
      <c r="G53" s="53"/>
      <c r="H53" s="16" t="s">
        <v>123</v>
      </c>
      <c r="I53" s="34" t="s">
        <v>124</v>
      </c>
      <c r="M53" s="35"/>
    </row>
    <row r="54" spans="1:13">
      <c r="A54" s="17"/>
      <c r="B54" s="48" t="s">
        <v>165</v>
      </c>
      <c r="C54" s="49"/>
      <c r="D54" s="19"/>
      <c r="E54" s="43"/>
      <c r="F54" s="44"/>
      <c r="G54" s="53"/>
      <c r="H54" s="16" t="s">
        <v>123</v>
      </c>
      <c r="I54" s="34" t="s">
        <v>124</v>
      </c>
      <c r="M54" s="35"/>
    </row>
    <row r="55" spans="1:13">
      <c r="A55" s="17"/>
      <c r="B55" s="48" t="s">
        <v>165</v>
      </c>
      <c r="C55" s="49"/>
      <c r="D55" s="19"/>
      <c r="E55" s="46"/>
      <c r="F55" s="47"/>
      <c r="G55" s="56"/>
      <c r="H55" s="16" t="s">
        <v>123</v>
      </c>
      <c r="I55" s="34" t="s">
        <v>124</v>
      </c>
      <c r="M55" s="35"/>
    </row>
    <row r="56" spans="1:13" ht="24">
      <c r="A56" s="17" t="s">
        <v>166</v>
      </c>
      <c r="B56" s="48" t="s">
        <v>167</v>
      </c>
      <c r="C56" s="41" t="s">
        <v>523</v>
      </c>
      <c r="D56" s="19">
        <v>15</v>
      </c>
      <c r="E56" s="50" t="s">
        <v>121</v>
      </c>
      <c r="F56" s="51" t="s">
        <v>122</v>
      </c>
      <c r="G56" s="52" t="s">
        <v>115</v>
      </c>
      <c r="H56" s="16" t="s">
        <v>123</v>
      </c>
      <c r="I56" s="34" t="s">
        <v>124</v>
      </c>
      <c r="M56" s="35"/>
    </row>
    <row r="57" spans="1:13">
      <c r="A57" s="17"/>
      <c r="B57" s="48" t="s">
        <v>167</v>
      </c>
      <c r="C57" s="49"/>
      <c r="D57" s="19"/>
      <c r="E57" s="42"/>
      <c r="F57" s="44"/>
      <c r="G57" s="53"/>
      <c r="H57" s="16" t="s">
        <v>123</v>
      </c>
      <c r="I57" s="34" t="s">
        <v>124</v>
      </c>
      <c r="M57" s="35"/>
    </row>
    <row r="58" spans="1:13">
      <c r="A58" s="17"/>
      <c r="B58" s="48" t="s">
        <v>167</v>
      </c>
      <c r="C58" s="49"/>
      <c r="D58" s="19"/>
      <c r="E58" s="42"/>
      <c r="F58" s="44"/>
      <c r="G58" s="53"/>
      <c r="H58" s="16" t="s">
        <v>123</v>
      </c>
      <c r="I58" s="34" t="s">
        <v>124</v>
      </c>
      <c r="M58" s="35"/>
    </row>
    <row r="59" spans="1:13">
      <c r="A59" s="17"/>
      <c r="B59" s="48" t="s">
        <v>167</v>
      </c>
      <c r="C59" s="49"/>
      <c r="D59" s="19"/>
      <c r="E59" s="46"/>
      <c r="F59" s="47"/>
      <c r="G59" s="56"/>
      <c r="H59" s="16" t="s">
        <v>123</v>
      </c>
      <c r="I59" s="34" t="s">
        <v>124</v>
      </c>
      <c r="M59" s="35"/>
    </row>
    <row r="60" spans="1:13" ht="36" hidden="1">
      <c r="A60" s="17" t="s">
        <v>168</v>
      </c>
      <c r="B60" s="17" t="s">
        <v>169</v>
      </c>
      <c r="C60" s="18" t="s">
        <v>170</v>
      </c>
      <c r="D60" s="19">
        <v>16</v>
      </c>
      <c r="E60" s="20" t="s">
        <v>121</v>
      </c>
      <c r="F60" s="21" t="s">
        <v>122</v>
      </c>
      <c r="G60" s="22" t="s">
        <v>115</v>
      </c>
      <c r="H60" s="31"/>
      <c r="I60" s="34" t="s">
        <v>124</v>
      </c>
      <c r="M60" s="35"/>
    </row>
    <row r="61" spans="1:13" hidden="1">
      <c r="A61" s="17"/>
      <c r="B61" s="17"/>
      <c r="C61" s="18"/>
      <c r="D61" s="19"/>
      <c r="E61" s="29"/>
      <c r="F61" s="24"/>
      <c r="G61" s="25"/>
      <c r="H61" s="11"/>
      <c r="I61" s="34" t="s">
        <v>124</v>
      </c>
      <c r="M61" s="35"/>
    </row>
    <row r="62" spans="1:13" hidden="1">
      <c r="A62" s="17"/>
      <c r="B62" s="17"/>
      <c r="C62" s="18"/>
      <c r="D62" s="19"/>
      <c r="E62" s="29"/>
      <c r="F62" s="24"/>
      <c r="G62" s="25"/>
      <c r="H62" s="11"/>
      <c r="I62" s="34" t="s">
        <v>124</v>
      </c>
      <c r="M62" s="35"/>
    </row>
    <row r="63" spans="1:13" hidden="1">
      <c r="A63" s="17"/>
      <c r="B63" s="17"/>
      <c r="C63" s="18"/>
      <c r="D63" s="19"/>
      <c r="E63" s="29"/>
      <c r="F63" s="24"/>
      <c r="G63" s="25"/>
      <c r="H63" s="11"/>
      <c r="I63" s="34" t="s">
        <v>124</v>
      </c>
      <c r="M63" s="35"/>
    </row>
    <row r="64" spans="1:13" hidden="1">
      <c r="A64" s="17"/>
      <c r="B64" s="17"/>
      <c r="C64" s="18"/>
      <c r="D64" s="19"/>
      <c r="E64" s="29"/>
      <c r="F64" s="24"/>
      <c r="G64" s="25"/>
      <c r="H64" s="11"/>
      <c r="I64" s="34" t="s">
        <v>124</v>
      </c>
      <c r="M64" s="35"/>
    </row>
    <row r="65" spans="1:13" hidden="1">
      <c r="A65" s="17"/>
      <c r="B65" s="17"/>
      <c r="C65" s="18"/>
      <c r="D65" s="19"/>
      <c r="E65" s="28"/>
      <c r="F65" s="26"/>
      <c r="G65" s="27"/>
      <c r="H65" s="11"/>
      <c r="I65" s="34" t="s">
        <v>124</v>
      </c>
      <c r="M65" s="35"/>
    </row>
    <row r="66" spans="1:13" ht="24" hidden="1">
      <c r="A66" s="17" t="s">
        <v>171</v>
      </c>
      <c r="B66" s="17" t="s">
        <v>172</v>
      </c>
      <c r="C66" s="18" t="s">
        <v>173</v>
      </c>
      <c r="D66" s="19">
        <v>17</v>
      </c>
      <c r="E66" s="20" t="s">
        <v>121</v>
      </c>
      <c r="F66" s="21" t="s">
        <v>122</v>
      </c>
      <c r="G66" s="22" t="s">
        <v>115</v>
      </c>
      <c r="H66" s="31"/>
      <c r="I66" s="34" t="s">
        <v>135</v>
      </c>
      <c r="M66" s="35" t="s">
        <v>174</v>
      </c>
    </row>
    <row r="67" spans="1:13" hidden="1">
      <c r="A67" s="17"/>
      <c r="B67" s="17"/>
      <c r="C67" s="18"/>
      <c r="D67" s="19"/>
      <c r="E67" s="29"/>
      <c r="F67" s="24"/>
      <c r="G67" s="25"/>
      <c r="H67" s="11"/>
      <c r="I67" s="34" t="s">
        <v>135</v>
      </c>
      <c r="M67" s="35" t="s">
        <v>174</v>
      </c>
    </row>
    <row r="68" spans="1:13" hidden="1">
      <c r="A68" s="17"/>
      <c r="B68" s="17"/>
      <c r="C68" s="18"/>
      <c r="D68" s="19"/>
      <c r="E68" s="28"/>
      <c r="F68" s="26"/>
      <c r="G68" s="27"/>
      <c r="H68" s="11"/>
      <c r="I68" s="34" t="s">
        <v>135</v>
      </c>
      <c r="M68" s="35" t="s">
        <v>174</v>
      </c>
    </row>
    <row r="69" spans="1:13" ht="36">
      <c r="A69" s="17" t="s">
        <v>175</v>
      </c>
      <c r="B69" s="49" t="s">
        <v>176</v>
      </c>
      <c r="C69" s="41" t="s">
        <v>497</v>
      </c>
      <c r="D69" s="19">
        <v>18</v>
      </c>
      <c r="E69" s="50" t="s">
        <v>121</v>
      </c>
      <c r="F69" s="51" t="s">
        <v>122</v>
      </c>
      <c r="G69" s="52" t="s">
        <v>115</v>
      </c>
      <c r="H69" s="16" t="s">
        <v>123</v>
      </c>
      <c r="I69" s="34" t="s">
        <v>163</v>
      </c>
      <c r="M69" s="35" t="s">
        <v>129</v>
      </c>
    </row>
    <row r="70" spans="1:13">
      <c r="A70" s="17"/>
      <c r="B70" s="49" t="s">
        <v>176</v>
      </c>
      <c r="C70" s="49"/>
      <c r="D70" s="19"/>
      <c r="E70" s="42"/>
      <c r="F70" s="44"/>
      <c r="G70" s="53"/>
      <c r="H70" s="16" t="s">
        <v>123</v>
      </c>
      <c r="I70" s="34" t="s">
        <v>163</v>
      </c>
      <c r="M70" s="35" t="s">
        <v>129</v>
      </c>
    </row>
    <row r="71" spans="1:13">
      <c r="A71" s="17"/>
      <c r="B71" s="49" t="s">
        <v>176</v>
      </c>
      <c r="C71" s="49"/>
      <c r="D71" s="19"/>
      <c r="E71" s="43"/>
      <c r="F71" s="45"/>
      <c r="G71" s="53"/>
      <c r="H71" s="16" t="s">
        <v>123</v>
      </c>
      <c r="I71" s="34" t="s">
        <v>163</v>
      </c>
      <c r="M71" s="35" t="s">
        <v>129</v>
      </c>
    </row>
    <row r="72" spans="1:13">
      <c r="A72" s="17"/>
      <c r="B72" s="49" t="s">
        <v>176</v>
      </c>
      <c r="C72" s="49"/>
      <c r="D72" s="19"/>
      <c r="E72" s="43"/>
      <c r="F72" s="44"/>
      <c r="G72" s="53"/>
      <c r="H72" s="16" t="s">
        <v>123</v>
      </c>
      <c r="I72" s="34" t="s">
        <v>163</v>
      </c>
      <c r="M72" s="35" t="s">
        <v>129</v>
      </c>
    </row>
    <row r="73" spans="1:13">
      <c r="A73" s="17"/>
      <c r="B73" s="49" t="s">
        <v>176</v>
      </c>
      <c r="C73" s="49"/>
      <c r="D73" s="19"/>
      <c r="E73" s="46"/>
      <c r="F73" s="47"/>
      <c r="G73" s="56"/>
      <c r="H73" s="16" t="s">
        <v>123</v>
      </c>
      <c r="I73" s="34" t="s">
        <v>163</v>
      </c>
      <c r="M73" s="35" t="s">
        <v>129</v>
      </c>
    </row>
    <row r="74" spans="1:13" ht="24">
      <c r="A74" s="17" t="s">
        <v>177</v>
      </c>
      <c r="B74" s="48" t="s">
        <v>178</v>
      </c>
      <c r="C74" s="41" t="s">
        <v>498</v>
      </c>
      <c r="D74" s="19">
        <v>19</v>
      </c>
      <c r="E74" s="50" t="s">
        <v>121</v>
      </c>
      <c r="F74" s="51" t="s">
        <v>122</v>
      </c>
      <c r="G74" s="52" t="s">
        <v>115</v>
      </c>
      <c r="H74" s="16" t="s">
        <v>123</v>
      </c>
      <c r="I74" s="34" t="s">
        <v>128</v>
      </c>
      <c r="M74" s="35"/>
    </row>
    <row r="75" spans="1:13">
      <c r="A75" s="17"/>
      <c r="B75" s="48" t="s">
        <v>178</v>
      </c>
      <c r="C75" s="49"/>
      <c r="D75" s="19"/>
      <c r="E75" s="42"/>
      <c r="F75" s="44"/>
      <c r="G75" s="53"/>
      <c r="H75" s="16" t="s">
        <v>123</v>
      </c>
      <c r="I75" s="34" t="s">
        <v>128</v>
      </c>
      <c r="M75" s="35"/>
    </row>
    <row r="76" spans="1:13">
      <c r="A76" s="17"/>
      <c r="B76" s="48" t="s">
        <v>178</v>
      </c>
      <c r="C76" s="49"/>
      <c r="D76" s="19"/>
      <c r="E76" s="43"/>
      <c r="F76" s="44"/>
      <c r="G76" s="53"/>
      <c r="H76" s="16" t="s">
        <v>123</v>
      </c>
      <c r="I76" s="34" t="s">
        <v>128</v>
      </c>
      <c r="M76" s="35"/>
    </row>
    <row r="77" spans="1:13">
      <c r="A77" s="17"/>
      <c r="B77" s="48" t="s">
        <v>178</v>
      </c>
      <c r="C77" s="49"/>
      <c r="D77" s="19"/>
      <c r="E77" s="46"/>
      <c r="F77" s="47"/>
      <c r="G77" s="56"/>
      <c r="H77" s="16" t="s">
        <v>123</v>
      </c>
      <c r="I77" s="34" t="s">
        <v>128</v>
      </c>
      <c r="M77" s="35"/>
    </row>
    <row r="78" spans="1:13" ht="24">
      <c r="A78" s="17" t="s">
        <v>179</v>
      </c>
      <c r="B78" s="48" t="s">
        <v>533</v>
      </c>
      <c r="C78" s="41" t="s">
        <v>499</v>
      </c>
      <c r="D78" s="19">
        <v>20</v>
      </c>
      <c r="E78" s="50" t="s">
        <v>121</v>
      </c>
      <c r="F78" s="51" t="s">
        <v>122</v>
      </c>
      <c r="G78" s="52" t="s">
        <v>115</v>
      </c>
      <c r="H78" s="16" t="s">
        <v>123</v>
      </c>
      <c r="I78" s="34" t="s">
        <v>135</v>
      </c>
      <c r="M78" s="35" t="s">
        <v>136</v>
      </c>
    </row>
    <row r="79" spans="1:13">
      <c r="A79" s="17"/>
      <c r="B79" s="48" t="s">
        <v>533</v>
      </c>
      <c r="C79" s="49"/>
      <c r="D79" s="19"/>
      <c r="E79" s="43"/>
      <c r="F79" s="44"/>
      <c r="G79" s="53"/>
      <c r="H79" s="16" t="s">
        <v>123</v>
      </c>
      <c r="I79" s="34" t="s">
        <v>135</v>
      </c>
      <c r="M79" s="40" t="s">
        <v>500</v>
      </c>
    </row>
    <row r="80" spans="1:13">
      <c r="A80" s="17"/>
      <c r="B80" s="48" t="s">
        <v>533</v>
      </c>
      <c r="C80" s="49"/>
      <c r="D80" s="19"/>
      <c r="E80" s="43"/>
      <c r="F80" s="44"/>
      <c r="G80" s="53"/>
      <c r="H80" s="16" t="s">
        <v>123</v>
      </c>
      <c r="I80" s="34" t="s">
        <v>135</v>
      </c>
      <c r="M80" s="35" t="s">
        <v>136</v>
      </c>
    </row>
    <row r="81" spans="1:13">
      <c r="A81" s="17"/>
      <c r="B81" s="48" t="s">
        <v>533</v>
      </c>
      <c r="C81" s="49"/>
      <c r="D81" s="19"/>
      <c r="E81" s="46"/>
      <c r="F81" s="55"/>
      <c r="G81" s="56"/>
      <c r="H81" s="16" t="s">
        <v>123</v>
      </c>
      <c r="I81" s="34" t="s">
        <v>135</v>
      </c>
      <c r="M81" s="35" t="s">
        <v>136</v>
      </c>
    </row>
    <row r="82" spans="1:13" ht="24">
      <c r="A82" s="17" t="s">
        <v>180</v>
      </c>
      <c r="B82" s="48" t="s">
        <v>534</v>
      </c>
      <c r="C82" s="41" t="s">
        <v>501</v>
      </c>
      <c r="D82" s="19">
        <v>21</v>
      </c>
      <c r="E82" s="50" t="s">
        <v>121</v>
      </c>
      <c r="F82" s="51" t="s">
        <v>122</v>
      </c>
      <c r="G82" s="52" t="s">
        <v>115</v>
      </c>
      <c r="H82" s="16" t="s">
        <v>123</v>
      </c>
      <c r="I82" s="34" t="s">
        <v>128</v>
      </c>
      <c r="M82" s="35" t="s">
        <v>174</v>
      </c>
    </row>
    <row r="83" spans="1:13">
      <c r="A83" s="17"/>
      <c r="B83" s="48" t="s">
        <v>534</v>
      </c>
      <c r="C83" s="49"/>
      <c r="D83" s="19"/>
      <c r="E83" s="42"/>
      <c r="F83" s="44"/>
      <c r="G83" s="53"/>
      <c r="H83" s="16" t="s">
        <v>123</v>
      </c>
      <c r="I83" s="34" t="s">
        <v>128</v>
      </c>
      <c r="M83" s="35" t="s">
        <v>174</v>
      </c>
    </row>
    <row r="84" spans="1:13">
      <c r="A84" s="17"/>
      <c r="B84" s="48" t="s">
        <v>534</v>
      </c>
      <c r="C84" s="49"/>
      <c r="D84" s="19"/>
      <c r="E84" s="42"/>
      <c r="F84" s="44"/>
      <c r="G84" s="53"/>
      <c r="H84" s="16" t="s">
        <v>123</v>
      </c>
      <c r="I84" s="34" t="s">
        <v>128</v>
      </c>
      <c r="M84" s="35" t="s">
        <v>174</v>
      </c>
    </row>
    <row r="85" spans="1:13">
      <c r="A85" s="17"/>
      <c r="B85" s="48" t="s">
        <v>534</v>
      </c>
      <c r="C85" s="49"/>
      <c r="D85" s="19"/>
      <c r="E85" s="46"/>
      <c r="F85" s="47"/>
      <c r="G85" s="56"/>
      <c r="H85" s="16" t="s">
        <v>123</v>
      </c>
      <c r="I85" s="34" t="s">
        <v>128</v>
      </c>
      <c r="M85" s="35" t="s">
        <v>174</v>
      </c>
    </row>
    <row r="86" spans="1:13" ht="36" hidden="1">
      <c r="A86" s="17" t="s">
        <v>181</v>
      </c>
      <c r="B86" s="17" t="s">
        <v>182</v>
      </c>
      <c r="C86" s="18" t="s">
        <v>183</v>
      </c>
      <c r="D86" s="19">
        <v>22</v>
      </c>
      <c r="E86" s="20" t="s">
        <v>121</v>
      </c>
      <c r="F86" s="21" t="s">
        <v>122</v>
      </c>
      <c r="G86" s="22" t="s">
        <v>115</v>
      </c>
      <c r="H86" s="31"/>
      <c r="I86" s="34" t="s">
        <v>135</v>
      </c>
      <c r="M86" s="35"/>
    </row>
    <row r="87" spans="1:13" hidden="1">
      <c r="A87" s="17"/>
      <c r="B87" s="17"/>
      <c r="C87" s="18"/>
      <c r="D87" s="19"/>
      <c r="E87" s="23"/>
      <c r="F87" s="24"/>
      <c r="G87" s="25"/>
      <c r="H87" s="11"/>
      <c r="I87" s="34" t="s">
        <v>135</v>
      </c>
      <c r="M87" s="35"/>
    </row>
    <row r="88" spans="1:13" hidden="1">
      <c r="A88" s="17"/>
      <c r="B88" s="17"/>
      <c r="C88" s="18"/>
      <c r="D88" s="19"/>
      <c r="E88" s="29"/>
      <c r="F88" s="37"/>
      <c r="G88" s="25"/>
      <c r="H88" s="11"/>
      <c r="I88" s="34" t="s">
        <v>135</v>
      </c>
      <c r="M88" s="35"/>
    </row>
    <row r="89" spans="1:13" hidden="1">
      <c r="A89" s="17"/>
      <c r="B89" s="17"/>
      <c r="C89" s="18"/>
      <c r="D89" s="19"/>
      <c r="E89" s="28"/>
      <c r="F89" s="30"/>
      <c r="G89" s="27"/>
      <c r="H89" s="11"/>
      <c r="I89" s="34" t="s">
        <v>135</v>
      </c>
      <c r="M89" s="35"/>
    </row>
    <row r="90" spans="1:13" ht="24" hidden="1">
      <c r="A90" s="17" t="s">
        <v>184</v>
      </c>
      <c r="B90" s="17" t="s">
        <v>185</v>
      </c>
      <c r="C90" s="18" t="s">
        <v>186</v>
      </c>
      <c r="D90" s="19">
        <v>23</v>
      </c>
      <c r="E90" s="20" t="s">
        <v>121</v>
      </c>
      <c r="F90" s="21" t="s">
        <v>122</v>
      </c>
      <c r="G90" s="22" t="s">
        <v>115</v>
      </c>
      <c r="H90" s="31"/>
      <c r="I90" s="34" t="s">
        <v>132</v>
      </c>
      <c r="M90" s="35"/>
    </row>
    <row r="91" spans="1:13" hidden="1">
      <c r="A91" s="17"/>
      <c r="B91" s="17"/>
      <c r="C91" s="18"/>
      <c r="D91" s="19"/>
      <c r="E91" s="23"/>
      <c r="F91" s="24"/>
      <c r="G91" s="25"/>
      <c r="H91" s="11"/>
      <c r="I91" s="34" t="s">
        <v>132</v>
      </c>
      <c r="M91" s="35"/>
    </row>
    <row r="92" spans="1:13" hidden="1">
      <c r="A92" s="17"/>
      <c r="B92" s="17"/>
      <c r="C92" s="18"/>
      <c r="D92" s="19"/>
      <c r="E92" s="28"/>
      <c r="F92" s="26"/>
      <c r="G92" s="27"/>
      <c r="H92" s="11"/>
      <c r="I92" s="34" t="s">
        <v>132</v>
      </c>
      <c r="M92" s="35"/>
    </row>
    <row r="93" spans="1:13" ht="24" hidden="1">
      <c r="A93" s="17" t="s">
        <v>187</v>
      </c>
      <c r="B93" s="17" t="s">
        <v>188</v>
      </c>
      <c r="C93" s="18" t="s">
        <v>189</v>
      </c>
      <c r="D93" s="19">
        <v>24</v>
      </c>
      <c r="E93" s="20" t="s">
        <v>121</v>
      </c>
      <c r="F93" s="21" t="s">
        <v>122</v>
      </c>
      <c r="G93" s="22" t="s">
        <v>115</v>
      </c>
      <c r="H93" s="31"/>
      <c r="I93" s="34" t="s">
        <v>135</v>
      </c>
      <c r="M93" s="35" t="s">
        <v>125</v>
      </c>
    </row>
    <row r="94" spans="1:13" hidden="1">
      <c r="A94" s="17"/>
      <c r="B94" s="17"/>
      <c r="C94" s="18"/>
      <c r="D94" s="19"/>
      <c r="E94" s="23"/>
      <c r="F94" s="24"/>
      <c r="G94" s="25"/>
      <c r="H94" s="11"/>
      <c r="I94" s="34" t="s">
        <v>135</v>
      </c>
      <c r="M94" s="35" t="s">
        <v>125</v>
      </c>
    </row>
    <row r="95" spans="1:13" hidden="1">
      <c r="A95" s="17"/>
      <c r="B95" s="17"/>
      <c r="C95" s="18"/>
      <c r="D95" s="19"/>
      <c r="E95" s="28"/>
      <c r="F95" s="30"/>
      <c r="G95" s="27"/>
      <c r="H95" s="11"/>
      <c r="I95" s="34" t="s">
        <v>135</v>
      </c>
      <c r="M95" s="35" t="s">
        <v>125</v>
      </c>
    </row>
    <row r="96" spans="1:13" ht="60" hidden="1">
      <c r="A96" s="17" t="s">
        <v>190</v>
      </c>
      <c r="B96" s="17" t="s">
        <v>191</v>
      </c>
      <c r="C96" s="18" t="s">
        <v>192</v>
      </c>
      <c r="D96" s="19">
        <v>25</v>
      </c>
      <c r="E96" s="20" t="s">
        <v>121</v>
      </c>
      <c r="F96" s="21" t="s">
        <v>122</v>
      </c>
      <c r="G96" s="22" t="s">
        <v>115</v>
      </c>
      <c r="H96" s="31"/>
      <c r="I96" s="34" t="s">
        <v>132</v>
      </c>
      <c r="M96" s="35" t="s">
        <v>174</v>
      </c>
    </row>
    <row r="97" spans="1:13" hidden="1">
      <c r="A97" s="17"/>
      <c r="B97" s="17"/>
      <c r="C97" s="18"/>
      <c r="D97" s="19"/>
      <c r="E97" s="29"/>
      <c r="F97" s="24"/>
      <c r="G97" s="25"/>
      <c r="H97" s="11"/>
      <c r="I97" s="34" t="s">
        <v>132</v>
      </c>
      <c r="M97" s="35" t="s">
        <v>174</v>
      </c>
    </row>
    <row r="98" spans="1:13" hidden="1">
      <c r="A98" s="17"/>
      <c r="B98" s="17"/>
      <c r="C98" s="18"/>
      <c r="D98" s="19"/>
      <c r="E98" s="23"/>
      <c r="F98" s="24"/>
      <c r="G98" s="25"/>
      <c r="H98" s="11"/>
      <c r="I98" s="34" t="s">
        <v>132</v>
      </c>
      <c r="M98" s="35" t="s">
        <v>174</v>
      </c>
    </row>
    <row r="99" spans="1:13" hidden="1">
      <c r="A99" s="17"/>
      <c r="B99" s="17"/>
      <c r="C99" s="18"/>
      <c r="D99" s="19"/>
      <c r="E99" s="23"/>
      <c r="F99" s="24"/>
      <c r="G99" s="25"/>
      <c r="H99" s="11"/>
      <c r="I99" s="34" t="s">
        <v>132</v>
      </c>
      <c r="M99" s="35" t="s">
        <v>174</v>
      </c>
    </row>
    <row r="100" spans="1:13" hidden="1">
      <c r="A100" s="17"/>
      <c r="B100" s="17"/>
      <c r="C100" s="18"/>
      <c r="D100" s="19"/>
      <c r="E100" s="23"/>
      <c r="F100" s="24"/>
      <c r="G100" s="25"/>
      <c r="H100" s="11"/>
      <c r="I100" s="34" t="s">
        <v>132</v>
      </c>
      <c r="M100" s="35" t="s">
        <v>174</v>
      </c>
    </row>
    <row r="101" spans="1:13" hidden="1">
      <c r="A101" s="17"/>
      <c r="B101" s="17"/>
      <c r="C101" s="18"/>
      <c r="D101" s="19"/>
      <c r="E101" s="23"/>
      <c r="F101" s="24"/>
      <c r="G101" s="25"/>
      <c r="H101" s="11"/>
      <c r="I101" s="34" t="s">
        <v>132</v>
      </c>
      <c r="M101" s="35" t="s">
        <v>174</v>
      </c>
    </row>
    <row r="102" spans="1:13" hidden="1">
      <c r="A102" s="17"/>
      <c r="B102" s="17"/>
      <c r="C102" s="18"/>
      <c r="D102" s="19"/>
      <c r="E102" s="28"/>
      <c r="F102" s="26"/>
      <c r="G102" s="27"/>
      <c r="H102" s="11"/>
      <c r="I102" s="34" t="s">
        <v>132</v>
      </c>
      <c r="M102" s="35" t="s">
        <v>174</v>
      </c>
    </row>
    <row r="103" spans="1:13" ht="24" hidden="1">
      <c r="A103" s="17" t="s">
        <v>193</v>
      </c>
      <c r="B103" s="17" t="s">
        <v>194</v>
      </c>
      <c r="C103" s="18" t="s">
        <v>195</v>
      </c>
      <c r="D103" s="19">
        <v>26</v>
      </c>
      <c r="E103" s="20" t="s">
        <v>121</v>
      </c>
      <c r="F103" s="21" t="s">
        <v>122</v>
      </c>
      <c r="G103" s="22" t="s">
        <v>115</v>
      </c>
      <c r="H103" s="31"/>
      <c r="I103" s="34" t="s">
        <v>128</v>
      </c>
      <c r="M103" s="35" t="s">
        <v>129</v>
      </c>
    </row>
    <row r="104" spans="1:13" hidden="1">
      <c r="A104" s="17"/>
      <c r="B104" s="17"/>
      <c r="C104" s="18"/>
      <c r="D104" s="19"/>
      <c r="E104" s="23"/>
      <c r="F104" s="24"/>
      <c r="G104" s="25"/>
      <c r="H104" s="11"/>
      <c r="I104" s="34" t="s">
        <v>128</v>
      </c>
      <c r="M104" s="35" t="s">
        <v>129</v>
      </c>
    </row>
    <row r="105" spans="1:13" hidden="1">
      <c r="A105" s="17"/>
      <c r="B105" s="17"/>
      <c r="C105" s="18"/>
      <c r="D105" s="19"/>
      <c r="E105" s="23"/>
      <c r="F105" s="24"/>
      <c r="G105" s="25"/>
      <c r="H105" s="11"/>
      <c r="I105" s="34" t="s">
        <v>128</v>
      </c>
      <c r="M105" s="35" t="s">
        <v>129</v>
      </c>
    </row>
    <row r="106" spans="1:13" hidden="1">
      <c r="A106" s="17"/>
      <c r="B106" s="17"/>
      <c r="C106" s="18"/>
      <c r="D106" s="19"/>
      <c r="E106" s="28"/>
      <c r="F106" s="30"/>
      <c r="G106" s="27"/>
      <c r="H106" s="11"/>
      <c r="I106" s="34" t="s">
        <v>128</v>
      </c>
      <c r="M106" s="35" t="s">
        <v>129</v>
      </c>
    </row>
    <row r="107" spans="1:13" ht="36" hidden="1">
      <c r="A107" s="17" t="s">
        <v>196</v>
      </c>
      <c r="B107" s="17" t="s">
        <v>197</v>
      </c>
      <c r="C107" s="18" t="s">
        <v>198</v>
      </c>
      <c r="D107" s="19">
        <v>27</v>
      </c>
      <c r="E107" s="20" t="s">
        <v>121</v>
      </c>
      <c r="F107" s="21" t="s">
        <v>122</v>
      </c>
      <c r="G107" s="22" t="s">
        <v>115</v>
      </c>
      <c r="H107" s="31"/>
      <c r="I107" s="34" t="s">
        <v>163</v>
      </c>
      <c r="M107" s="35" t="s">
        <v>136</v>
      </c>
    </row>
    <row r="108" spans="1:13" hidden="1">
      <c r="A108" s="17"/>
      <c r="B108" s="17"/>
      <c r="C108" s="18"/>
      <c r="D108" s="19"/>
      <c r="E108" s="29"/>
      <c r="F108" s="24"/>
      <c r="G108" s="25"/>
      <c r="H108" s="11"/>
      <c r="I108" s="34" t="s">
        <v>163</v>
      </c>
      <c r="M108" s="35" t="s">
        <v>136</v>
      </c>
    </row>
    <row r="109" spans="1:13" hidden="1">
      <c r="A109" s="17"/>
      <c r="B109" s="17"/>
      <c r="C109" s="18"/>
      <c r="D109" s="19"/>
      <c r="E109" s="29"/>
      <c r="F109" s="37"/>
      <c r="G109" s="25"/>
      <c r="H109" s="11"/>
      <c r="I109" s="34" t="s">
        <v>163</v>
      </c>
      <c r="M109" s="35" t="s">
        <v>136</v>
      </c>
    </row>
    <row r="110" spans="1:13" hidden="1">
      <c r="A110" s="17"/>
      <c r="B110" s="17"/>
      <c r="C110" s="18"/>
      <c r="D110" s="19"/>
      <c r="E110" s="28"/>
      <c r="F110" s="30"/>
      <c r="G110" s="27"/>
      <c r="H110" s="11"/>
      <c r="I110" s="34" t="s">
        <v>163</v>
      </c>
      <c r="M110" s="35" t="s">
        <v>136</v>
      </c>
    </row>
    <row r="111" spans="1:13" ht="24" hidden="1">
      <c r="A111" s="17" t="s">
        <v>199</v>
      </c>
      <c r="B111" s="17" t="s">
        <v>200</v>
      </c>
      <c r="C111" s="18" t="s">
        <v>201</v>
      </c>
      <c r="D111" s="19">
        <v>28</v>
      </c>
      <c r="E111" s="20" t="s">
        <v>121</v>
      </c>
      <c r="F111" s="21" t="s">
        <v>122</v>
      </c>
      <c r="G111" s="22" t="s">
        <v>115</v>
      </c>
      <c r="H111" s="31"/>
      <c r="I111" s="34" t="s">
        <v>128</v>
      </c>
      <c r="M111" s="35"/>
    </row>
    <row r="112" spans="1:13" hidden="1">
      <c r="A112" s="17"/>
      <c r="B112" s="17"/>
      <c r="C112" s="18"/>
      <c r="D112" s="19"/>
      <c r="E112" s="23"/>
      <c r="F112" s="24"/>
      <c r="G112" s="25"/>
      <c r="H112" s="11"/>
      <c r="I112" s="34" t="s">
        <v>128</v>
      </c>
      <c r="M112" s="35"/>
    </row>
    <row r="113" spans="1:13" hidden="1">
      <c r="A113" s="17"/>
      <c r="B113" s="17"/>
      <c r="C113" s="18"/>
      <c r="D113" s="19"/>
      <c r="E113" s="29"/>
      <c r="F113" s="24"/>
      <c r="G113" s="25"/>
      <c r="H113" s="11"/>
      <c r="I113" s="34" t="s">
        <v>128</v>
      </c>
      <c r="M113" s="35"/>
    </row>
    <row r="114" spans="1:13" hidden="1">
      <c r="A114" s="17"/>
      <c r="B114" s="17"/>
      <c r="C114" s="18"/>
      <c r="D114" s="19"/>
      <c r="E114" s="28"/>
      <c r="F114" s="30"/>
      <c r="G114" s="27"/>
      <c r="H114" s="11"/>
      <c r="I114" s="34" t="s">
        <v>128</v>
      </c>
      <c r="M114" s="35"/>
    </row>
    <row r="115" spans="1:13" ht="24" hidden="1">
      <c r="A115" s="17" t="s">
        <v>202</v>
      </c>
      <c r="B115" s="17" t="s">
        <v>203</v>
      </c>
      <c r="C115" s="18" t="s">
        <v>204</v>
      </c>
      <c r="D115" s="19">
        <v>29</v>
      </c>
      <c r="E115" s="20" t="s">
        <v>121</v>
      </c>
      <c r="F115" s="21" t="s">
        <v>122</v>
      </c>
      <c r="G115" s="22" t="s">
        <v>115</v>
      </c>
      <c r="H115" s="31"/>
      <c r="I115" s="34" t="s">
        <v>128</v>
      </c>
      <c r="M115" s="35" t="s">
        <v>205</v>
      </c>
    </row>
    <row r="116" spans="1:13" hidden="1">
      <c r="A116" s="17"/>
      <c r="B116" s="17"/>
      <c r="C116" s="18"/>
      <c r="D116" s="19"/>
      <c r="E116" s="29"/>
      <c r="F116" s="24"/>
      <c r="G116" s="25"/>
      <c r="H116" s="11"/>
      <c r="I116" s="34" t="s">
        <v>128</v>
      </c>
      <c r="M116" s="35" t="s">
        <v>205</v>
      </c>
    </row>
    <row r="117" spans="1:13" hidden="1">
      <c r="A117" s="17"/>
      <c r="B117" s="17"/>
      <c r="C117" s="18"/>
      <c r="D117" s="19"/>
      <c r="E117" s="28"/>
      <c r="F117" s="30"/>
      <c r="G117" s="27"/>
      <c r="H117" s="11"/>
      <c r="I117" s="34" t="s">
        <v>128</v>
      </c>
      <c r="M117" s="35" t="s">
        <v>205</v>
      </c>
    </row>
    <row r="118" spans="1:13" ht="24" hidden="1">
      <c r="A118" s="17" t="s">
        <v>206</v>
      </c>
      <c r="B118" s="17" t="s">
        <v>207</v>
      </c>
      <c r="C118" s="18" t="s">
        <v>208</v>
      </c>
      <c r="D118" s="19">
        <v>30</v>
      </c>
      <c r="E118" s="20" t="s">
        <v>121</v>
      </c>
      <c r="F118" s="21" t="s">
        <v>122</v>
      </c>
      <c r="G118" s="22" t="s">
        <v>115</v>
      </c>
      <c r="H118" s="31"/>
      <c r="I118" s="34" t="s">
        <v>128</v>
      </c>
      <c r="M118" s="35" t="s">
        <v>129</v>
      </c>
    </row>
    <row r="119" spans="1:13" hidden="1">
      <c r="A119" s="17"/>
      <c r="B119" s="17"/>
      <c r="C119" s="18"/>
      <c r="D119" s="19"/>
      <c r="E119" s="29"/>
      <c r="F119" s="24"/>
      <c r="G119" s="25"/>
      <c r="H119" s="11"/>
      <c r="I119" s="34" t="s">
        <v>128</v>
      </c>
      <c r="M119" s="35" t="s">
        <v>129</v>
      </c>
    </row>
    <row r="120" spans="1:13" hidden="1">
      <c r="A120" s="17"/>
      <c r="B120" s="17"/>
      <c r="C120" s="18"/>
      <c r="D120" s="19"/>
      <c r="E120" s="28"/>
      <c r="F120" s="30"/>
      <c r="G120" s="27"/>
      <c r="H120" s="11"/>
      <c r="I120" s="34" t="s">
        <v>128</v>
      </c>
      <c r="M120" s="35" t="s">
        <v>129</v>
      </c>
    </row>
    <row r="121" spans="1:13" ht="36">
      <c r="A121" s="17" t="s">
        <v>209</v>
      </c>
      <c r="B121" s="48" t="s">
        <v>535</v>
      </c>
      <c r="C121" s="41" t="s">
        <v>502</v>
      </c>
      <c r="D121" s="19">
        <v>31</v>
      </c>
      <c r="E121" s="50" t="s">
        <v>121</v>
      </c>
      <c r="F121" s="51" t="s">
        <v>122</v>
      </c>
      <c r="G121" s="52" t="s">
        <v>115</v>
      </c>
      <c r="H121" s="16" t="s">
        <v>123</v>
      </c>
      <c r="I121" s="34" t="s">
        <v>163</v>
      </c>
      <c r="M121" s="35"/>
    </row>
    <row r="122" spans="1:13">
      <c r="A122" s="17"/>
      <c r="B122" s="48" t="s">
        <v>535</v>
      </c>
      <c r="C122" s="49"/>
      <c r="D122" s="19"/>
      <c r="E122" s="43"/>
      <c r="F122" s="44"/>
      <c r="G122" s="53"/>
      <c r="H122" s="16" t="s">
        <v>123</v>
      </c>
      <c r="I122" s="34" t="s">
        <v>163</v>
      </c>
      <c r="M122" s="35"/>
    </row>
    <row r="123" spans="1:13">
      <c r="A123" s="17"/>
      <c r="B123" s="48" t="s">
        <v>535</v>
      </c>
      <c r="C123" s="49"/>
      <c r="D123" s="19"/>
      <c r="E123" s="43"/>
      <c r="F123" s="44"/>
      <c r="G123" s="53"/>
      <c r="H123" s="16" t="s">
        <v>123</v>
      </c>
      <c r="I123" s="34" t="s">
        <v>163</v>
      </c>
      <c r="M123" s="35"/>
    </row>
    <row r="124" spans="1:13">
      <c r="A124" s="17"/>
      <c r="B124" s="48" t="s">
        <v>535</v>
      </c>
      <c r="C124" s="49"/>
      <c r="D124" s="19"/>
      <c r="E124" s="43"/>
      <c r="F124" s="45"/>
      <c r="G124" s="53"/>
      <c r="H124" s="16" t="s">
        <v>123</v>
      </c>
      <c r="I124" s="34" t="s">
        <v>163</v>
      </c>
      <c r="M124" s="35"/>
    </row>
    <row r="125" spans="1:13">
      <c r="A125" s="17"/>
      <c r="B125" s="48" t="s">
        <v>535</v>
      </c>
      <c r="C125" s="49"/>
      <c r="D125" s="19"/>
      <c r="E125" s="46"/>
      <c r="F125" s="55"/>
      <c r="G125" s="56"/>
      <c r="H125" s="16" t="s">
        <v>123</v>
      </c>
      <c r="I125" s="34" t="s">
        <v>163</v>
      </c>
      <c r="M125" s="35"/>
    </row>
    <row r="126" spans="1:13" ht="48">
      <c r="A126" s="17" t="s">
        <v>210</v>
      </c>
      <c r="B126" s="48" t="s">
        <v>536</v>
      </c>
      <c r="C126" s="41" t="s">
        <v>503</v>
      </c>
      <c r="D126" s="19">
        <v>32</v>
      </c>
      <c r="E126" s="50" t="s">
        <v>121</v>
      </c>
      <c r="F126" s="51" t="s">
        <v>122</v>
      </c>
      <c r="G126" s="52" t="s">
        <v>115</v>
      </c>
      <c r="H126" s="16" t="s">
        <v>123</v>
      </c>
      <c r="I126" s="34" t="s">
        <v>163</v>
      </c>
      <c r="M126" s="35"/>
    </row>
    <row r="127" spans="1:13">
      <c r="A127" s="17"/>
      <c r="B127" s="48" t="s">
        <v>536</v>
      </c>
      <c r="C127" s="49"/>
      <c r="D127" s="19"/>
      <c r="E127" s="42"/>
      <c r="F127" s="44"/>
      <c r="G127" s="53"/>
      <c r="H127" s="16" t="s">
        <v>123</v>
      </c>
      <c r="I127" s="34" t="s">
        <v>163</v>
      </c>
      <c r="M127" s="35"/>
    </row>
    <row r="128" spans="1:13">
      <c r="A128" s="17"/>
      <c r="B128" s="48" t="s">
        <v>536</v>
      </c>
      <c r="C128" s="49"/>
      <c r="D128" s="19"/>
      <c r="E128" s="46"/>
      <c r="F128" s="47"/>
      <c r="G128" s="56"/>
      <c r="H128" s="16" t="s">
        <v>123</v>
      </c>
      <c r="I128" s="34" t="s">
        <v>163</v>
      </c>
      <c r="M128" s="35"/>
    </row>
    <row r="129" spans="1:13" ht="24" hidden="1">
      <c r="A129" s="17" t="s">
        <v>211</v>
      </c>
      <c r="B129" s="17" t="s">
        <v>212</v>
      </c>
      <c r="C129" s="18" t="s">
        <v>213</v>
      </c>
      <c r="D129" s="19">
        <v>33</v>
      </c>
      <c r="E129" s="20" t="s">
        <v>121</v>
      </c>
      <c r="F129" s="21" t="s">
        <v>122</v>
      </c>
      <c r="G129" s="22" t="s">
        <v>115</v>
      </c>
      <c r="H129" s="31"/>
      <c r="I129" s="34" t="s">
        <v>135</v>
      </c>
      <c r="M129" s="35" t="s">
        <v>129</v>
      </c>
    </row>
    <row r="130" spans="1:13" hidden="1">
      <c r="A130" s="17"/>
      <c r="B130" s="17"/>
      <c r="C130" s="18"/>
      <c r="D130" s="19"/>
      <c r="E130" s="29"/>
      <c r="F130" s="24"/>
      <c r="G130" s="25"/>
      <c r="H130" s="11"/>
      <c r="I130" s="34" t="s">
        <v>135</v>
      </c>
      <c r="M130" s="35" t="s">
        <v>129</v>
      </c>
    </row>
    <row r="131" spans="1:13" hidden="1">
      <c r="A131" s="17"/>
      <c r="B131" s="17"/>
      <c r="C131" s="18"/>
      <c r="D131" s="19"/>
      <c r="E131" s="28"/>
      <c r="F131" s="30"/>
      <c r="G131" s="27"/>
      <c r="H131" s="11"/>
      <c r="I131" s="34" t="s">
        <v>135</v>
      </c>
      <c r="M131" s="35" t="s">
        <v>129</v>
      </c>
    </row>
    <row r="132" spans="1:13" ht="24">
      <c r="A132" s="17" t="s">
        <v>214</v>
      </c>
      <c r="B132" s="48" t="s">
        <v>537</v>
      </c>
      <c r="C132" s="41" t="s">
        <v>504</v>
      </c>
      <c r="D132" s="19">
        <v>34</v>
      </c>
      <c r="E132" s="50" t="s">
        <v>121</v>
      </c>
      <c r="F132" s="51" t="s">
        <v>122</v>
      </c>
      <c r="G132" s="52" t="s">
        <v>115</v>
      </c>
      <c r="H132" s="16" t="s">
        <v>123</v>
      </c>
      <c r="I132" s="34" t="s">
        <v>135</v>
      </c>
      <c r="M132" s="35" t="s">
        <v>136</v>
      </c>
    </row>
    <row r="133" spans="1:13">
      <c r="A133" s="17"/>
      <c r="B133" s="48" t="s">
        <v>537</v>
      </c>
      <c r="C133" s="49"/>
      <c r="D133" s="19"/>
      <c r="E133" s="43"/>
      <c r="F133" s="44"/>
      <c r="G133" s="53"/>
      <c r="H133" s="16" t="s">
        <v>123</v>
      </c>
      <c r="I133" s="34" t="s">
        <v>135</v>
      </c>
      <c r="M133" s="35" t="s">
        <v>136</v>
      </c>
    </row>
    <row r="134" spans="1:13">
      <c r="A134" s="17"/>
      <c r="B134" s="48" t="s">
        <v>537</v>
      </c>
      <c r="C134" s="49"/>
      <c r="D134" s="19"/>
      <c r="E134" s="46"/>
      <c r="F134" s="47"/>
      <c r="G134" s="56"/>
      <c r="H134" s="16" t="s">
        <v>123</v>
      </c>
      <c r="I134" s="34" t="s">
        <v>135</v>
      </c>
      <c r="M134" s="35" t="s">
        <v>136</v>
      </c>
    </row>
    <row r="135" spans="1:13" ht="48">
      <c r="A135" s="17" t="s">
        <v>215</v>
      </c>
      <c r="B135" s="48" t="s">
        <v>538</v>
      </c>
      <c r="C135" s="41" t="s">
        <v>505</v>
      </c>
      <c r="D135" s="19">
        <v>35</v>
      </c>
      <c r="E135" s="50" t="s">
        <v>121</v>
      </c>
      <c r="F135" s="51" t="s">
        <v>122</v>
      </c>
      <c r="G135" s="52" t="s">
        <v>115</v>
      </c>
      <c r="H135" s="16" t="s">
        <v>123</v>
      </c>
      <c r="I135" s="34" t="s">
        <v>163</v>
      </c>
      <c r="M135" s="35"/>
    </row>
    <row r="136" spans="1:13">
      <c r="A136" s="17"/>
      <c r="B136" s="48" t="s">
        <v>538</v>
      </c>
      <c r="C136" s="49"/>
      <c r="D136" s="19"/>
      <c r="E136" s="42"/>
      <c r="F136" s="44"/>
      <c r="G136" s="53"/>
      <c r="H136" s="16" t="s">
        <v>123</v>
      </c>
      <c r="I136" s="34" t="s">
        <v>163</v>
      </c>
      <c r="M136" s="35"/>
    </row>
    <row r="137" spans="1:13">
      <c r="A137" s="17"/>
      <c r="B137" s="48" t="s">
        <v>538</v>
      </c>
      <c r="C137" s="49"/>
      <c r="D137" s="19"/>
      <c r="E137" s="42"/>
      <c r="F137" s="44"/>
      <c r="G137" s="53"/>
      <c r="H137" s="16" t="s">
        <v>123</v>
      </c>
      <c r="I137" s="34" t="s">
        <v>163</v>
      </c>
      <c r="M137" s="35"/>
    </row>
    <row r="138" spans="1:13">
      <c r="A138" s="17"/>
      <c r="B138" s="48" t="s">
        <v>538</v>
      </c>
      <c r="C138" s="49"/>
      <c r="D138" s="19"/>
      <c r="E138" s="43"/>
      <c r="F138" s="45"/>
      <c r="G138" s="53"/>
      <c r="H138" s="16" t="s">
        <v>123</v>
      </c>
      <c r="I138" s="34" t="s">
        <v>163</v>
      </c>
      <c r="M138" s="35"/>
    </row>
    <row r="139" spans="1:13">
      <c r="A139" s="17"/>
      <c r="B139" s="48" t="s">
        <v>538</v>
      </c>
      <c r="C139" s="49"/>
      <c r="D139" s="19"/>
      <c r="E139" s="46"/>
      <c r="F139" s="47"/>
      <c r="G139" s="56"/>
      <c r="H139" s="16" t="s">
        <v>123</v>
      </c>
      <c r="I139" s="34" t="s">
        <v>163</v>
      </c>
      <c r="M139" s="35"/>
    </row>
    <row r="140" spans="1:13" ht="24">
      <c r="A140" s="17" t="s">
        <v>216</v>
      </c>
      <c r="B140" s="48" t="s">
        <v>539</v>
      </c>
      <c r="C140" s="41" t="s">
        <v>506</v>
      </c>
      <c r="D140" s="19">
        <v>36</v>
      </c>
      <c r="E140" s="50" t="s">
        <v>121</v>
      </c>
      <c r="F140" s="51" t="s">
        <v>122</v>
      </c>
      <c r="G140" s="52" t="s">
        <v>115</v>
      </c>
      <c r="H140" s="16" t="s">
        <v>123</v>
      </c>
      <c r="I140" s="34" t="s">
        <v>128</v>
      </c>
      <c r="M140" s="35"/>
    </row>
    <row r="141" spans="1:13">
      <c r="A141" s="17"/>
      <c r="B141" s="48" t="s">
        <v>539</v>
      </c>
      <c r="C141" s="49"/>
      <c r="D141" s="19"/>
      <c r="E141" s="42"/>
      <c r="F141" s="44"/>
      <c r="G141" s="53"/>
      <c r="H141" s="16" t="s">
        <v>123</v>
      </c>
      <c r="I141" s="34" t="s">
        <v>128</v>
      </c>
      <c r="M141" s="35"/>
    </row>
    <row r="142" spans="1:13">
      <c r="A142" s="17"/>
      <c r="B142" s="48" t="s">
        <v>539</v>
      </c>
      <c r="C142" s="49"/>
      <c r="D142" s="19"/>
      <c r="E142" s="43"/>
      <c r="F142" s="44"/>
      <c r="G142" s="53"/>
      <c r="H142" s="16" t="s">
        <v>123</v>
      </c>
      <c r="I142" s="34" t="s">
        <v>128</v>
      </c>
      <c r="M142" s="35"/>
    </row>
    <row r="143" spans="1:13">
      <c r="A143" s="17"/>
      <c r="B143" s="48" t="s">
        <v>539</v>
      </c>
      <c r="C143" s="49"/>
      <c r="D143" s="19"/>
      <c r="E143" s="46"/>
      <c r="F143" s="47"/>
      <c r="G143" s="56"/>
      <c r="H143" s="16" t="s">
        <v>123</v>
      </c>
      <c r="I143" s="34" t="s">
        <v>128</v>
      </c>
      <c r="M143" s="35"/>
    </row>
    <row r="144" spans="1:13" ht="24" hidden="1">
      <c r="A144" s="17" t="s">
        <v>217</v>
      </c>
      <c r="B144" s="17" t="s">
        <v>218</v>
      </c>
      <c r="C144" s="18" t="s">
        <v>219</v>
      </c>
      <c r="D144" s="19">
        <v>37</v>
      </c>
      <c r="E144" s="20" t="s">
        <v>121</v>
      </c>
      <c r="F144" s="21" t="s">
        <v>122</v>
      </c>
      <c r="G144" s="22" t="s">
        <v>115</v>
      </c>
      <c r="H144" s="31"/>
      <c r="I144" s="34" t="s">
        <v>135</v>
      </c>
      <c r="M144" s="35" t="s">
        <v>129</v>
      </c>
    </row>
    <row r="145" spans="1:13" hidden="1">
      <c r="A145" s="17"/>
      <c r="B145" s="17"/>
      <c r="C145" s="18"/>
      <c r="D145" s="19"/>
      <c r="E145" s="29"/>
      <c r="F145" s="24"/>
      <c r="G145" s="25"/>
      <c r="H145" s="11"/>
      <c r="I145" s="34" t="s">
        <v>135</v>
      </c>
      <c r="M145" s="35" t="s">
        <v>129</v>
      </c>
    </row>
    <row r="146" spans="1:13" hidden="1">
      <c r="A146" s="17"/>
      <c r="B146" s="17"/>
      <c r="C146" s="18"/>
      <c r="D146" s="19"/>
      <c r="E146" s="28"/>
      <c r="F146" s="26"/>
      <c r="G146" s="27"/>
      <c r="H146" s="11"/>
      <c r="I146" s="34" t="s">
        <v>135</v>
      </c>
      <c r="M146" s="35" t="s">
        <v>129</v>
      </c>
    </row>
    <row r="147" spans="1:13" ht="24" hidden="1">
      <c r="A147" s="17" t="s">
        <v>220</v>
      </c>
      <c r="B147" s="17" t="s">
        <v>221</v>
      </c>
      <c r="C147" s="18" t="s">
        <v>222</v>
      </c>
      <c r="D147" s="19">
        <v>38</v>
      </c>
      <c r="E147" s="20" t="s">
        <v>121</v>
      </c>
      <c r="F147" s="21" t="s">
        <v>122</v>
      </c>
      <c r="G147" s="22" t="s">
        <v>115</v>
      </c>
      <c r="H147" s="31"/>
      <c r="I147" s="34" t="s">
        <v>128</v>
      </c>
      <c r="M147" s="35" t="s">
        <v>205</v>
      </c>
    </row>
    <row r="148" spans="1:13" hidden="1">
      <c r="A148" s="17"/>
      <c r="B148" s="17"/>
      <c r="C148" s="18"/>
      <c r="D148" s="19"/>
      <c r="E148" s="29"/>
      <c r="F148" s="24"/>
      <c r="G148" s="25"/>
      <c r="H148" s="11"/>
      <c r="I148" s="34" t="s">
        <v>128</v>
      </c>
      <c r="M148" s="35" t="s">
        <v>205</v>
      </c>
    </row>
    <row r="149" spans="1:13" hidden="1">
      <c r="A149" s="17"/>
      <c r="B149" s="17"/>
      <c r="C149" s="18"/>
      <c r="D149" s="19"/>
      <c r="E149" s="28"/>
      <c r="F149" s="30"/>
      <c r="G149" s="27"/>
      <c r="H149" s="11"/>
      <c r="I149" s="34" t="s">
        <v>128</v>
      </c>
      <c r="M149" s="35" t="s">
        <v>205</v>
      </c>
    </row>
    <row r="150" spans="1:13" ht="24">
      <c r="A150" s="17" t="s">
        <v>223</v>
      </c>
      <c r="B150" s="48" t="s">
        <v>540</v>
      </c>
      <c r="C150" s="41" t="s">
        <v>507</v>
      </c>
      <c r="D150" s="19">
        <v>39</v>
      </c>
      <c r="E150" s="50" t="s">
        <v>121</v>
      </c>
      <c r="F150" s="51" t="s">
        <v>122</v>
      </c>
      <c r="G150" s="52" t="s">
        <v>115</v>
      </c>
      <c r="H150" s="16" t="s">
        <v>123</v>
      </c>
      <c r="I150" s="34" t="s">
        <v>147</v>
      </c>
      <c r="M150" s="35"/>
    </row>
    <row r="151" spans="1:13">
      <c r="A151" s="17"/>
      <c r="B151" s="48" t="s">
        <v>540</v>
      </c>
      <c r="C151" s="49"/>
      <c r="D151" s="19"/>
      <c r="E151" s="42"/>
      <c r="F151" s="44"/>
      <c r="G151" s="53"/>
      <c r="H151" s="16" t="s">
        <v>123</v>
      </c>
      <c r="I151" s="34" t="s">
        <v>147</v>
      </c>
      <c r="M151" s="35"/>
    </row>
    <row r="152" spans="1:13">
      <c r="A152" s="17"/>
      <c r="B152" s="48" t="s">
        <v>540</v>
      </c>
      <c r="C152" s="49"/>
      <c r="D152" s="19"/>
      <c r="E152" s="46"/>
      <c r="F152" s="55"/>
      <c r="G152" s="56"/>
      <c r="H152" s="16" t="s">
        <v>123</v>
      </c>
      <c r="I152" s="34" t="s">
        <v>147</v>
      </c>
      <c r="M152" s="35"/>
    </row>
    <row r="153" spans="1:13" ht="48" hidden="1">
      <c r="A153" s="17" t="s">
        <v>224</v>
      </c>
      <c r="B153" s="17" t="s">
        <v>225</v>
      </c>
      <c r="C153" s="18" t="s">
        <v>226</v>
      </c>
      <c r="D153" s="19">
        <v>40</v>
      </c>
      <c r="E153" s="20" t="s">
        <v>121</v>
      </c>
      <c r="F153" s="21" t="s">
        <v>122</v>
      </c>
      <c r="G153" s="22" t="s">
        <v>115</v>
      </c>
      <c r="H153" s="31"/>
      <c r="I153" s="34" t="s">
        <v>124</v>
      </c>
      <c r="M153" s="35"/>
    </row>
    <row r="154" spans="1:13" hidden="1">
      <c r="A154" s="17"/>
      <c r="B154" s="17"/>
      <c r="C154" s="18"/>
      <c r="D154" s="19"/>
      <c r="E154" s="29"/>
      <c r="F154" s="24"/>
      <c r="G154" s="25"/>
      <c r="H154" s="11"/>
      <c r="I154" s="34" t="s">
        <v>124</v>
      </c>
      <c r="M154" s="35"/>
    </row>
    <row r="155" spans="1:13" hidden="1">
      <c r="A155" s="17"/>
      <c r="B155" s="17"/>
      <c r="C155" s="18"/>
      <c r="D155" s="19"/>
      <c r="E155" s="29"/>
      <c r="F155" s="24"/>
      <c r="G155" s="25"/>
      <c r="H155" s="11"/>
      <c r="I155" s="34" t="s">
        <v>124</v>
      </c>
      <c r="M155" s="35"/>
    </row>
    <row r="156" spans="1:13" hidden="1">
      <c r="A156" s="17"/>
      <c r="B156" s="17"/>
      <c r="C156" s="18"/>
      <c r="D156" s="19"/>
      <c r="E156" s="29"/>
      <c r="F156" s="24"/>
      <c r="G156" s="25"/>
      <c r="H156" s="11"/>
      <c r="I156" s="34" t="s">
        <v>124</v>
      </c>
      <c r="M156" s="35"/>
    </row>
    <row r="157" spans="1:13" hidden="1">
      <c r="A157" s="17"/>
      <c r="B157" s="17"/>
      <c r="C157" s="18"/>
      <c r="D157" s="19"/>
      <c r="E157" s="29"/>
      <c r="F157" s="24"/>
      <c r="G157" s="25"/>
      <c r="H157" s="11"/>
      <c r="I157" s="34" t="s">
        <v>124</v>
      </c>
      <c r="M157" s="35"/>
    </row>
    <row r="158" spans="1:13" hidden="1">
      <c r="A158" s="17"/>
      <c r="B158" s="17"/>
      <c r="C158" s="18"/>
      <c r="D158" s="19"/>
      <c r="E158" s="29"/>
      <c r="F158" s="24"/>
      <c r="G158" s="25"/>
      <c r="H158" s="11"/>
      <c r="I158" s="34" t="s">
        <v>124</v>
      </c>
      <c r="M158" s="35"/>
    </row>
    <row r="159" spans="1:13" hidden="1">
      <c r="A159" s="17"/>
      <c r="B159" s="17"/>
      <c r="C159" s="18"/>
      <c r="D159" s="19"/>
      <c r="E159" s="29"/>
      <c r="F159" s="24"/>
      <c r="G159" s="25"/>
      <c r="H159" s="11"/>
      <c r="I159" s="34" t="s">
        <v>124</v>
      </c>
      <c r="M159" s="35"/>
    </row>
    <row r="160" spans="1:13" hidden="1">
      <c r="A160" s="17"/>
      <c r="B160" s="17"/>
      <c r="C160" s="18"/>
      <c r="D160" s="19"/>
      <c r="E160" s="29"/>
      <c r="F160" s="24"/>
      <c r="G160" s="25"/>
      <c r="H160" s="11"/>
      <c r="I160" s="34" t="s">
        <v>124</v>
      </c>
      <c r="M160" s="35"/>
    </row>
    <row r="161" spans="1:13" hidden="1">
      <c r="A161" s="17"/>
      <c r="B161" s="17"/>
      <c r="C161" s="18"/>
      <c r="D161" s="19"/>
      <c r="E161" s="28"/>
      <c r="F161" s="30"/>
      <c r="G161" s="27"/>
      <c r="H161" s="11"/>
      <c r="I161" s="34" t="s">
        <v>124</v>
      </c>
      <c r="M161" s="35"/>
    </row>
    <row r="162" spans="1:13" ht="24" hidden="1">
      <c r="A162" s="17" t="s">
        <v>227</v>
      </c>
      <c r="B162" s="17" t="s">
        <v>228</v>
      </c>
      <c r="C162" s="18" t="s">
        <v>229</v>
      </c>
      <c r="D162" s="19">
        <v>41</v>
      </c>
      <c r="E162" s="20" t="s">
        <v>121</v>
      </c>
      <c r="F162" s="21" t="s">
        <v>122</v>
      </c>
      <c r="G162" s="22" t="s">
        <v>115</v>
      </c>
      <c r="H162" s="31"/>
      <c r="I162" s="34" t="s">
        <v>128</v>
      </c>
      <c r="M162" s="35" t="s">
        <v>129</v>
      </c>
    </row>
    <row r="163" spans="1:13" hidden="1">
      <c r="A163" s="17"/>
      <c r="B163" s="17"/>
      <c r="C163" s="18"/>
      <c r="D163" s="19"/>
      <c r="E163" s="29"/>
      <c r="F163" s="24"/>
      <c r="G163" s="25"/>
      <c r="H163" s="11"/>
      <c r="I163" s="34" t="s">
        <v>128</v>
      </c>
      <c r="M163" s="35" t="s">
        <v>129</v>
      </c>
    </row>
    <row r="164" spans="1:13" hidden="1">
      <c r="A164" s="17"/>
      <c r="B164" s="17"/>
      <c r="C164" s="18"/>
      <c r="D164" s="19"/>
      <c r="E164" s="29"/>
      <c r="F164" s="24"/>
      <c r="G164" s="25"/>
      <c r="H164" s="11"/>
      <c r="I164" s="34" t="s">
        <v>128</v>
      </c>
      <c r="M164" s="35" t="s">
        <v>129</v>
      </c>
    </row>
    <row r="165" spans="1:13" hidden="1">
      <c r="A165" s="17"/>
      <c r="B165" s="17"/>
      <c r="C165" s="18"/>
      <c r="D165" s="19"/>
      <c r="E165" s="28"/>
      <c r="F165" s="30"/>
      <c r="G165" s="27"/>
      <c r="H165" s="11"/>
      <c r="I165" s="34" t="s">
        <v>128</v>
      </c>
      <c r="M165" s="35" t="s">
        <v>129</v>
      </c>
    </row>
    <row r="166" spans="1:13" ht="48" hidden="1">
      <c r="A166" s="17" t="s">
        <v>230</v>
      </c>
      <c r="B166" s="17" t="s">
        <v>231</v>
      </c>
      <c r="C166" s="18" t="s">
        <v>232</v>
      </c>
      <c r="D166" s="19">
        <v>42</v>
      </c>
      <c r="E166" s="20" t="s">
        <v>121</v>
      </c>
      <c r="F166" s="21" t="s">
        <v>122</v>
      </c>
      <c r="G166" s="22" t="s">
        <v>115</v>
      </c>
      <c r="H166" s="31"/>
      <c r="I166" s="34" t="s">
        <v>163</v>
      </c>
      <c r="M166" s="35" t="s">
        <v>136</v>
      </c>
    </row>
    <row r="167" spans="1:13" hidden="1">
      <c r="A167" s="17"/>
      <c r="B167" s="17"/>
      <c r="C167" s="18"/>
      <c r="D167" s="19"/>
      <c r="E167" s="29"/>
      <c r="F167" s="24"/>
      <c r="G167" s="25"/>
      <c r="H167" s="11"/>
      <c r="I167" s="34" t="s">
        <v>163</v>
      </c>
      <c r="M167" s="35" t="s">
        <v>136</v>
      </c>
    </row>
    <row r="168" spans="1:13" hidden="1">
      <c r="A168" s="17"/>
      <c r="B168" s="17"/>
      <c r="C168" s="18"/>
      <c r="D168" s="19"/>
      <c r="E168" s="29"/>
      <c r="F168" s="37"/>
      <c r="G168" s="25"/>
      <c r="H168" s="11"/>
      <c r="I168" s="34" t="s">
        <v>163</v>
      </c>
      <c r="M168" s="35" t="s">
        <v>136</v>
      </c>
    </row>
    <row r="169" spans="1:13" hidden="1">
      <c r="A169" s="17"/>
      <c r="B169" s="17"/>
      <c r="C169" s="18"/>
      <c r="D169" s="19"/>
      <c r="E169" s="28"/>
      <c r="F169" s="30"/>
      <c r="G169" s="27"/>
      <c r="H169" s="11"/>
      <c r="I169" s="34" t="s">
        <v>163</v>
      </c>
      <c r="M169" s="35" t="s">
        <v>136</v>
      </c>
    </row>
    <row r="170" spans="1:13" ht="36" hidden="1">
      <c r="A170" s="17" t="s">
        <v>233</v>
      </c>
      <c r="B170" s="17" t="s">
        <v>234</v>
      </c>
      <c r="C170" s="18" t="s">
        <v>235</v>
      </c>
      <c r="D170" s="19">
        <v>43</v>
      </c>
      <c r="E170" s="20" t="s">
        <v>121</v>
      </c>
      <c r="F170" s="21" t="s">
        <v>122</v>
      </c>
      <c r="G170" s="22" t="s">
        <v>115</v>
      </c>
      <c r="H170" s="31"/>
      <c r="I170" s="34" t="s">
        <v>128</v>
      </c>
      <c r="M170" s="35"/>
    </row>
    <row r="171" spans="1:13" hidden="1">
      <c r="A171" s="17"/>
      <c r="B171" s="17"/>
      <c r="C171" s="18"/>
      <c r="D171" s="19"/>
      <c r="E171" s="23"/>
      <c r="F171" s="24"/>
      <c r="G171" s="25"/>
      <c r="H171" s="11"/>
      <c r="I171" s="34" t="s">
        <v>128</v>
      </c>
      <c r="M171" s="35"/>
    </row>
    <row r="172" spans="1:13" hidden="1">
      <c r="A172" s="17"/>
      <c r="B172" s="17"/>
      <c r="C172" s="18"/>
      <c r="D172" s="19"/>
      <c r="E172" s="29"/>
      <c r="F172" s="24"/>
      <c r="G172" s="25"/>
      <c r="H172" s="11"/>
      <c r="I172" s="34" t="s">
        <v>128</v>
      </c>
      <c r="M172" s="35"/>
    </row>
    <row r="173" spans="1:13" hidden="1">
      <c r="A173" s="17"/>
      <c r="B173" s="17"/>
      <c r="C173" s="18"/>
      <c r="D173" s="19"/>
      <c r="E173" s="29"/>
      <c r="F173" s="24"/>
      <c r="G173" s="25"/>
      <c r="H173" s="11"/>
      <c r="I173" s="34" t="s">
        <v>128</v>
      </c>
      <c r="M173" s="35"/>
    </row>
    <row r="174" spans="1:13" hidden="1">
      <c r="A174" s="17"/>
      <c r="B174" s="17"/>
      <c r="C174" s="18"/>
      <c r="D174" s="19"/>
      <c r="E174" s="29"/>
      <c r="F174" s="24"/>
      <c r="G174" s="25"/>
      <c r="H174" s="11"/>
      <c r="I174" s="34" t="s">
        <v>128</v>
      </c>
      <c r="M174" s="35"/>
    </row>
    <row r="175" spans="1:13" hidden="1">
      <c r="A175" s="17"/>
      <c r="B175" s="17"/>
      <c r="C175" s="18"/>
      <c r="D175" s="19"/>
      <c r="E175" s="28"/>
      <c r="F175" s="30"/>
      <c r="G175" s="27"/>
      <c r="H175" s="11"/>
      <c r="I175" s="34" t="s">
        <v>128</v>
      </c>
      <c r="M175" s="35"/>
    </row>
    <row r="176" spans="1:13" ht="24" hidden="1">
      <c r="A176" s="17" t="s">
        <v>236</v>
      </c>
      <c r="B176" s="17" t="s">
        <v>237</v>
      </c>
      <c r="C176" s="18" t="s">
        <v>238</v>
      </c>
      <c r="D176" s="19">
        <v>44</v>
      </c>
      <c r="E176" s="20" t="s">
        <v>121</v>
      </c>
      <c r="F176" s="21" t="s">
        <v>122</v>
      </c>
      <c r="G176" s="22" t="s">
        <v>115</v>
      </c>
      <c r="H176" s="31"/>
      <c r="I176" s="34" t="s">
        <v>128</v>
      </c>
      <c r="M176" s="35"/>
    </row>
    <row r="177" spans="1:13" hidden="1">
      <c r="A177" s="17"/>
      <c r="B177" s="17"/>
      <c r="C177" s="18"/>
      <c r="D177" s="19"/>
      <c r="E177" s="29"/>
      <c r="F177" s="24"/>
      <c r="G177" s="25"/>
      <c r="H177" s="11"/>
      <c r="I177" s="34" t="s">
        <v>128</v>
      </c>
      <c r="M177" s="35"/>
    </row>
    <row r="178" spans="1:13" hidden="1">
      <c r="A178" s="17"/>
      <c r="B178" s="17"/>
      <c r="C178" s="18"/>
      <c r="D178" s="19"/>
      <c r="E178" s="28"/>
      <c r="F178" s="30"/>
      <c r="G178" s="27"/>
      <c r="H178" s="11"/>
      <c r="I178" s="34" t="s">
        <v>128</v>
      </c>
      <c r="M178" s="35"/>
    </row>
    <row r="179" spans="1:13" ht="36">
      <c r="A179" s="17" t="s">
        <v>239</v>
      </c>
      <c r="B179" s="48" t="s">
        <v>541</v>
      </c>
      <c r="C179" s="41" t="s">
        <v>508</v>
      </c>
      <c r="D179" s="19">
        <v>45</v>
      </c>
      <c r="E179" s="50" t="s">
        <v>121</v>
      </c>
      <c r="F179" s="51" t="s">
        <v>122</v>
      </c>
      <c r="G179" s="52" t="s">
        <v>115</v>
      </c>
      <c r="H179" s="16" t="s">
        <v>123</v>
      </c>
      <c r="I179" s="34" t="s">
        <v>124</v>
      </c>
      <c r="M179" s="35"/>
    </row>
    <row r="180" spans="1:13">
      <c r="A180" s="17"/>
      <c r="B180" s="48" t="s">
        <v>541</v>
      </c>
      <c r="C180" s="49"/>
      <c r="D180" s="19"/>
      <c r="E180" s="58"/>
      <c r="F180" s="44"/>
      <c r="G180" s="53"/>
      <c r="H180" s="16" t="s">
        <v>123</v>
      </c>
      <c r="I180" s="34" t="s">
        <v>124</v>
      </c>
      <c r="M180" s="35"/>
    </row>
    <row r="181" spans="1:13">
      <c r="A181" s="17"/>
      <c r="B181" s="48" t="s">
        <v>541</v>
      </c>
      <c r="C181" s="49"/>
      <c r="D181" s="19"/>
      <c r="E181" s="43"/>
      <c r="F181" s="44"/>
      <c r="G181" s="53"/>
      <c r="H181" s="16" t="s">
        <v>123</v>
      </c>
      <c r="I181" s="34" t="s">
        <v>124</v>
      </c>
      <c r="M181" s="35"/>
    </row>
    <row r="182" spans="1:13">
      <c r="A182" s="17"/>
      <c r="B182" s="48" t="s">
        <v>541</v>
      </c>
      <c r="C182" s="49"/>
      <c r="D182" s="19"/>
      <c r="E182" s="46"/>
      <c r="F182" s="47"/>
      <c r="G182" s="56"/>
      <c r="H182" s="16" t="s">
        <v>123</v>
      </c>
      <c r="I182" s="34" t="s">
        <v>124</v>
      </c>
      <c r="M182" s="35"/>
    </row>
    <row r="183" spans="1:13" ht="36">
      <c r="A183" s="17" t="s">
        <v>240</v>
      </c>
      <c r="B183" s="48" t="s">
        <v>542</v>
      </c>
      <c r="C183" s="41" t="s">
        <v>509</v>
      </c>
      <c r="D183" s="19">
        <v>46</v>
      </c>
      <c r="E183" s="50" t="s">
        <v>121</v>
      </c>
      <c r="F183" s="51" t="s">
        <v>122</v>
      </c>
      <c r="G183" s="52" t="s">
        <v>115</v>
      </c>
      <c r="H183" s="16" t="s">
        <v>123</v>
      </c>
      <c r="I183" s="34" t="s">
        <v>124</v>
      </c>
      <c r="M183" s="35" t="s">
        <v>125</v>
      </c>
    </row>
    <row r="184" spans="1:13">
      <c r="A184" s="17"/>
      <c r="B184" s="48" t="s">
        <v>542</v>
      </c>
      <c r="C184" s="49"/>
      <c r="D184" s="19"/>
      <c r="E184" s="43"/>
      <c r="F184" s="44"/>
      <c r="G184" s="53"/>
      <c r="H184" s="16" t="s">
        <v>123</v>
      </c>
      <c r="I184" s="34" t="s">
        <v>124</v>
      </c>
      <c r="M184" s="35" t="s">
        <v>125</v>
      </c>
    </row>
    <row r="185" spans="1:13">
      <c r="A185" s="17"/>
      <c r="B185" s="48" t="s">
        <v>542</v>
      </c>
      <c r="C185" s="49"/>
      <c r="D185" s="19"/>
      <c r="E185" s="43"/>
      <c r="F185" s="44"/>
      <c r="G185" s="53"/>
      <c r="H185" s="16" t="s">
        <v>123</v>
      </c>
      <c r="I185" s="34" t="s">
        <v>124</v>
      </c>
      <c r="M185" s="35" t="s">
        <v>125</v>
      </c>
    </row>
    <row r="186" spans="1:13">
      <c r="A186" s="17"/>
      <c r="B186" s="48" t="s">
        <v>542</v>
      </c>
      <c r="C186" s="49"/>
      <c r="D186" s="19"/>
      <c r="E186" s="43"/>
      <c r="F186" s="44"/>
      <c r="G186" s="53"/>
      <c r="H186" s="16" t="s">
        <v>123</v>
      </c>
      <c r="I186" s="34" t="s">
        <v>124</v>
      </c>
      <c r="M186" s="35" t="s">
        <v>125</v>
      </c>
    </row>
    <row r="187" spans="1:13">
      <c r="A187" s="17"/>
      <c r="B187" s="48" t="s">
        <v>542</v>
      </c>
      <c r="C187" s="49"/>
      <c r="D187" s="19"/>
      <c r="E187" s="46"/>
      <c r="F187" s="47"/>
      <c r="G187" s="56"/>
      <c r="H187" s="16" t="s">
        <v>123</v>
      </c>
      <c r="I187" s="34" t="s">
        <v>124</v>
      </c>
      <c r="M187" s="35" t="s">
        <v>125</v>
      </c>
    </row>
    <row r="188" spans="1:13" ht="24">
      <c r="A188" s="17" t="s">
        <v>241</v>
      </c>
      <c r="B188" s="48" t="s">
        <v>543</v>
      </c>
      <c r="C188" s="41" t="s">
        <v>510</v>
      </c>
      <c r="D188" s="19">
        <v>47</v>
      </c>
      <c r="E188" s="50" t="s">
        <v>121</v>
      </c>
      <c r="F188" s="51" t="s">
        <v>122</v>
      </c>
      <c r="G188" s="52" t="s">
        <v>115</v>
      </c>
      <c r="H188" s="16" t="s">
        <v>123</v>
      </c>
      <c r="I188" s="34" t="s">
        <v>135</v>
      </c>
      <c r="M188" s="35" t="s">
        <v>136</v>
      </c>
    </row>
    <row r="189" spans="1:13">
      <c r="A189" s="17"/>
      <c r="B189" s="48" t="s">
        <v>543</v>
      </c>
      <c r="C189" s="49"/>
      <c r="D189" s="19"/>
      <c r="E189" s="43"/>
      <c r="F189" s="44"/>
      <c r="G189" s="53"/>
      <c r="H189" s="16" t="s">
        <v>123</v>
      </c>
      <c r="I189" s="34" t="s">
        <v>135</v>
      </c>
      <c r="M189" s="35" t="s">
        <v>136</v>
      </c>
    </row>
    <row r="190" spans="1:13">
      <c r="A190" s="17"/>
      <c r="B190" s="48" t="s">
        <v>543</v>
      </c>
      <c r="C190" s="49"/>
      <c r="D190" s="19"/>
      <c r="E190" s="46"/>
      <c r="F190" s="55"/>
      <c r="G190" s="56"/>
      <c r="H190" s="16" t="s">
        <v>123</v>
      </c>
      <c r="I190" s="34" t="s">
        <v>135</v>
      </c>
      <c r="M190" s="35" t="s">
        <v>136</v>
      </c>
    </row>
    <row r="191" spans="1:13" ht="24">
      <c r="A191" s="17" t="s">
        <v>242</v>
      </c>
      <c r="B191" s="48" t="s">
        <v>564</v>
      </c>
      <c r="C191" s="41" t="s">
        <v>511</v>
      </c>
      <c r="D191" s="19">
        <v>48</v>
      </c>
      <c r="E191" s="50" t="s">
        <v>121</v>
      </c>
      <c r="F191" s="51" t="s">
        <v>122</v>
      </c>
      <c r="G191" s="52" t="s">
        <v>115</v>
      </c>
      <c r="H191" s="16" t="s">
        <v>123</v>
      </c>
      <c r="I191" s="34" t="s">
        <v>243</v>
      </c>
      <c r="M191" s="35"/>
    </row>
    <row r="192" spans="1:13">
      <c r="A192" s="17"/>
      <c r="B192" s="48" t="s">
        <v>544</v>
      </c>
      <c r="C192" s="49"/>
      <c r="D192" s="19"/>
      <c r="E192" s="42"/>
      <c r="F192" s="44"/>
      <c r="G192" s="53"/>
      <c r="H192" s="16" t="s">
        <v>123</v>
      </c>
      <c r="I192" s="34" t="s">
        <v>243</v>
      </c>
      <c r="M192" s="35"/>
    </row>
    <row r="193" spans="1:13">
      <c r="A193" s="17"/>
      <c r="B193" s="48" t="s">
        <v>544</v>
      </c>
      <c r="C193" s="49"/>
      <c r="D193" s="19"/>
      <c r="E193" s="42"/>
      <c r="F193" s="44"/>
      <c r="G193" s="53"/>
      <c r="H193" s="16" t="s">
        <v>123</v>
      </c>
      <c r="I193" s="34" t="s">
        <v>243</v>
      </c>
      <c r="M193" s="35"/>
    </row>
    <row r="194" spans="1:13">
      <c r="A194" s="17"/>
      <c r="B194" s="48" t="s">
        <v>544</v>
      </c>
      <c r="C194" s="49"/>
      <c r="D194" s="19"/>
      <c r="E194" s="46"/>
      <c r="F194" s="55"/>
      <c r="G194" s="56"/>
      <c r="H194" s="16" t="s">
        <v>123</v>
      </c>
      <c r="I194" s="34" t="s">
        <v>243</v>
      </c>
      <c r="M194" s="35"/>
    </row>
    <row r="195" spans="1:13" ht="24">
      <c r="A195" s="17" t="s">
        <v>244</v>
      </c>
      <c r="B195" s="48" t="s">
        <v>545</v>
      </c>
      <c r="C195" s="41" t="s">
        <v>512</v>
      </c>
      <c r="D195" s="19">
        <v>49</v>
      </c>
      <c r="E195" s="50" t="s">
        <v>121</v>
      </c>
      <c r="F195" s="51" t="s">
        <v>122</v>
      </c>
      <c r="G195" s="52" t="s">
        <v>115</v>
      </c>
      <c r="H195" s="16" t="s">
        <v>123</v>
      </c>
      <c r="I195" s="34" t="s">
        <v>243</v>
      </c>
      <c r="M195" s="35" t="s">
        <v>158</v>
      </c>
    </row>
    <row r="196" spans="1:13">
      <c r="A196" s="17"/>
      <c r="B196" s="48" t="s">
        <v>545</v>
      </c>
      <c r="C196" s="49"/>
      <c r="D196" s="19"/>
      <c r="E196" s="42"/>
      <c r="F196" s="44"/>
      <c r="G196" s="53"/>
      <c r="H196" s="16" t="s">
        <v>123</v>
      </c>
      <c r="I196" s="34" t="s">
        <v>243</v>
      </c>
      <c r="M196" s="35" t="s">
        <v>158</v>
      </c>
    </row>
    <row r="197" spans="1:13">
      <c r="A197" s="17"/>
      <c r="B197" s="48" t="s">
        <v>545</v>
      </c>
      <c r="C197" s="49"/>
      <c r="D197" s="19"/>
      <c r="E197" s="46"/>
      <c r="F197" s="47"/>
      <c r="G197" s="56"/>
      <c r="H197" s="16" t="s">
        <v>123</v>
      </c>
      <c r="I197" s="34" t="s">
        <v>243</v>
      </c>
      <c r="M197" s="35" t="s">
        <v>158</v>
      </c>
    </row>
    <row r="198" spans="1:13" ht="24">
      <c r="A198" s="17" t="s">
        <v>245</v>
      </c>
      <c r="B198" s="48" t="s">
        <v>546</v>
      </c>
      <c r="C198" s="41" t="s">
        <v>513</v>
      </c>
      <c r="D198" s="19">
        <v>50</v>
      </c>
      <c r="E198" s="50" t="s">
        <v>121</v>
      </c>
      <c r="F198" s="51" t="s">
        <v>122</v>
      </c>
      <c r="G198" s="52" t="s">
        <v>115</v>
      </c>
      <c r="H198" s="16" t="s">
        <v>123</v>
      </c>
      <c r="I198" s="34" t="s">
        <v>243</v>
      </c>
      <c r="M198" s="35" t="s">
        <v>246</v>
      </c>
    </row>
    <row r="199" spans="1:13">
      <c r="A199" s="17"/>
      <c r="B199" s="48" t="s">
        <v>565</v>
      </c>
      <c r="C199" s="49"/>
      <c r="D199" s="19"/>
      <c r="E199" s="43"/>
      <c r="F199" s="44"/>
      <c r="G199" s="53"/>
      <c r="H199" s="16" t="s">
        <v>123</v>
      </c>
      <c r="I199" s="34" t="s">
        <v>243</v>
      </c>
      <c r="M199" s="35" t="s">
        <v>246</v>
      </c>
    </row>
    <row r="200" spans="1:13">
      <c r="A200" s="17"/>
      <c r="B200" s="48" t="s">
        <v>546</v>
      </c>
      <c r="C200" s="49"/>
      <c r="D200" s="19"/>
      <c r="E200" s="43"/>
      <c r="F200" s="45"/>
      <c r="G200" s="53"/>
      <c r="H200" s="16" t="s">
        <v>123</v>
      </c>
      <c r="I200" s="34" t="s">
        <v>243</v>
      </c>
      <c r="M200" s="35" t="s">
        <v>246</v>
      </c>
    </row>
    <row r="201" spans="1:13">
      <c r="A201" s="17"/>
      <c r="B201" s="48" t="s">
        <v>546</v>
      </c>
      <c r="C201" s="49"/>
      <c r="D201" s="19"/>
      <c r="E201" s="46"/>
      <c r="F201" s="47"/>
      <c r="G201" s="56"/>
      <c r="H201" s="16" t="s">
        <v>123</v>
      </c>
      <c r="I201" s="34" t="s">
        <v>243</v>
      </c>
      <c r="M201" s="35" t="s">
        <v>246</v>
      </c>
    </row>
    <row r="202" spans="1:13">
      <c r="A202" s="17" t="s">
        <v>247</v>
      </c>
      <c r="B202" s="48" t="s">
        <v>547</v>
      </c>
      <c r="C202" s="41" t="s">
        <v>527</v>
      </c>
      <c r="D202" s="19">
        <v>51</v>
      </c>
      <c r="E202" s="50" t="s">
        <v>121</v>
      </c>
      <c r="F202" s="51" t="s">
        <v>122</v>
      </c>
      <c r="G202" s="52" t="s">
        <v>115</v>
      </c>
      <c r="H202" s="16" t="s">
        <v>123</v>
      </c>
      <c r="I202" s="34" t="s">
        <v>243</v>
      </c>
      <c r="M202" s="35"/>
    </row>
    <row r="203" spans="1:13">
      <c r="A203" s="17"/>
      <c r="B203" s="48" t="s">
        <v>547</v>
      </c>
      <c r="C203" s="49"/>
      <c r="D203" s="19"/>
      <c r="E203" s="42"/>
      <c r="F203" s="44"/>
      <c r="G203" s="53"/>
      <c r="H203" s="16" t="s">
        <v>123</v>
      </c>
      <c r="I203" s="34" t="s">
        <v>243</v>
      </c>
      <c r="M203" s="35"/>
    </row>
    <row r="204" spans="1:13">
      <c r="A204" s="17"/>
      <c r="B204" s="48" t="s">
        <v>547</v>
      </c>
      <c r="C204" s="49"/>
      <c r="D204" s="19"/>
      <c r="E204" s="46"/>
      <c r="F204" s="55"/>
      <c r="G204" s="56"/>
      <c r="H204" s="16" t="s">
        <v>123</v>
      </c>
      <c r="I204" s="34" t="s">
        <v>243</v>
      </c>
      <c r="M204" s="35"/>
    </row>
    <row r="205" spans="1:13" ht="48" hidden="1">
      <c r="A205" s="17" t="s">
        <v>248</v>
      </c>
      <c r="B205" s="17" t="s">
        <v>249</v>
      </c>
      <c r="C205" s="18" t="s">
        <v>250</v>
      </c>
      <c r="D205" s="19">
        <v>52</v>
      </c>
      <c r="E205" s="20" t="s">
        <v>121</v>
      </c>
      <c r="F205" s="21" t="s">
        <v>122</v>
      </c>
      <c r="G205" s="22" t="s">
        <v>115</v>
      </c>
      <c r="H205" s="31"/>
      <c r="I205" s="34" t="s">
        <v>124</v>
      </c>
      <c r="M205" s="35"/>
    </row>
    <row r="206" spans="1:13" hidden="1">
      <c r="A206" s="17"/>
      <c r="B206" s="17"/>
      <c r="C206" s="18"/>
      <c r="D206" s="19"/>
      <c r="E206" s="29"/>
      <c r="F206" s="24"/>
      <c r="G206" s="25"/>
      <c r="H206" s="11"/>
      <c r="I206" s="34" t="s">
        <v>124</v>
      </c>
      <c r="M206" s="35"/>
    </row>
    <row r="207" spans="1:13" hidden="1">
      <c r="A207" s="17"/>
      <c r="B207" s="17"/>
      <c r="C207" s="18"/>
      <c r="D207" s="19"/>
      <c r="E207" s="29"/>
      <c r="F207" s="24"/>
      <c r="G207" s="25"/>
      <c r="H207" s="11"/>
      <c r="I207" s="34" t="s">
        <v>124</v>
      </c>
      <c r="M207" s="35"/>
    </row>
    <row r="208" spans="1:13" hidden="1">
      <c r="A208" s="17"/>
      <c r="B208" s="17"/>
      <c r="C208" s="18"/>
      <c r="D208" s="19"/>
      <c r="E208" s="29"/>
      <c r="F208" s="24"/>
      <c r="G208" s="25"/>
      <c r="H208" s="11"/>
      <c r="I208" s="34" t="s">
        <v>124</v>
      </c>
      <c r="M208" s="35"/>
    </row>
    <row r="209" spans="1:13" hidden="1">
      <c r="A209" s="17"/>
      <c r="B209" s="17"/>
      <c r="C209" s="18"/>
      <c r="D209" s="19"/>
      <c r="E209" s="29"/>
      <c r="F209" s="24"/>
      <c r="G209" s="25"/>
      <c r="H209" s="11"/>
      <c r="I209" s="34" t="s">
        <v>124</v>
      </c>
      <c r="M209" s="35"/>
    </row>
    <row r="210" spans="1:13" hidden="1">
      <c r="A210" s="17"/>
      <c r="B210" s="17"/>
      <c r="C210" s="18"/>
      <c r="D210" s="19"/>
      <c r="E210" s="29"/>
      <c r="F210" s="24"/>
      <c r="G210" s="25"/>
      <c r="H210" s="11"/>
      <c r="I210" s="34" t="s">
        <v>124</v>
      </c>
      <c r="M210" s="35"/>
    </row>
    <row r="211" spans="1:13" hidden="1">
      <c r="A211" s="17"/>
      <c r="B211" s="17"/>
      <c r="C211" s="18"/>
      <c r="D211" s="19"/>
      <c r="E211" s="29"/>
      <c r="F211" s="24"/>
      <c r="G211" s="25"/>
      <c r="H211" s="11"/>
      <c r="I211" s="34" t="s">
        <v>124</v>
      </c>
      <c r="M211" s="35"/>
    </row>
    <row r="212" spans="1:13" hidden="1">
      <c r="A212" s="17"/>
      <c r="B212" s="17"/>
      <c r="C212" s="18"/>
      <c r="D212" s="19"/>
      <c r="E212" s="29"/>
      <c r="F212" s="24"/>
      <c r="G212" s="25"/>
      <c r="H212" s="11"/>
      <c r="I212" s="34" t="s">
        <v>124</v>
      </c>
      <c r="M212" s="35"/>
    </row>
    <row r="213" spans="1:13" hidden="1">
      <c r="A213" s="17"/>
      <c r="B213" s="17"/>
      <c r="C213" s="18"/>
      <c r="D213" s="19"/>
      <c r="E213" s="28"/>
      <c r="F213" s="30"/>
      <c r="G213" s="27"/>
      <c r="H213" s="11"/>
      <c r="I213" s="34" t="s">
        <v>124</v>
      </c>
      <c r="M213" s="35"/>
    </row>
    <row r="214" spans="1:13" ht="36" hidden="1">
      <c r="A214" s="17" t="s">
        <v>251</v>
      </c>
      <c r="B214" s="17" t="s">
        <v>252</v>
      </c>
      <c r="C214" s="18" t="s">
        <v>253</v>
      </c>
      <c r="D214" s="19">
        <v>53</v>
      </c>
      <c r="E214" s="20" t="s">
        <v>121</v>
      </c>
      <c r="F214" s="21" t="s">
        <v>122</v>
      </c>
      <c r="G214" s="22" t="s">
        <v>115</v>
      </c>
      <c r="H214" s="31"/>
      <c r="I214" s="34" t="s">
        <v>124</v>
      </c>
      <c r="M214" s="35" t="s">
        <v>125</v>
      </c>
    </row>
    <row r="215" spans="1:13" hidden="1">
      <c r="A215" s="17"/>
      <c r="B215" s="17"/>
      <c r="C215" s="18"/>
      <c r="D215" s="19"/>
      <c r="E215" s="29"/>
      <c r="F215" s="24"/>
      <c r="G215" s="25"/>
      <c r="H215" s="11"/>
      <c r="I215" s="34" t="s">
        <v>124</v>
      </c>
      <c r="M215" s="35" t="s">
        <v>125</v>
      </c>
    </row>
    <row r="216" spans="1:13" hidden="1">
      <c r="A216" s="17"/>
      <c r="B216" s="17"/>
      <c r="C216" s="18"/>
      <c r="D216" s="19"/>
      <c r="E216" s="29"/>
      <c r="F216" s="24"/>
      <c r="G216" s="25"/>
      <c r="H216" s="11"/>
      <c r="I216" s="34" t="s">
        <v>124</v>
      </c>
      <c r="M216" s="35" t="s">
        <v>125</v>
      </c>
    </row>
    <row r="217" spans="1:13" hidden="1">
      <c r="A217" s="17"/>
      <c r="B217" s="17"/>
      <c r="C217" s="18"/>
      <c r="D217" s="19"/>
      <c r="E217" s="29"/>
      <c r="F217" s="24"/>
      <c r="G217" s="25"/>
      <c r="H217" s="11"/>
      <c r="I217" s="34" t="s">
        <v>124</v>
      </c>
      <c r="M217" s="35" t="s">
        <v>125</v>
      </c>
    </row>
    <row r="218" spans="1:13" hidden="1">
      <c r="A218" s="17"/>
      <c r="B218" s="17"/>
      <c r="C218" s="18"/>
      <c r="D218" s="19"/>
      <c r="E218" s="29"/>
      <c r="F218" s="24"/>
      <c r="G218" s="25"/>
      <c r="H218" s="11"/>
      <c r="I218" s="34" t="s">
        <v>124</v>
      </c>
      <c r="M218" s="35" t="s">
        <v>125</v>
      </c>
    </row>
    <row r="219" spans="1:13" hidden="1">
      <c r="A219" s="17"/>
      <c r="B219" s="17"/>
      <c r="C219" s="18"/>
      <c r="D219" s="19"/>
      <c r="E219" s="28"/>
      <c r="F219" s="30"/>
      <c r="G219" s="27"/>
      <c r="H219" s="11"/>
      <c r="I219" s="34" t="s">
        <v>124</v>
      </c>
      <c r="M219" s="35" t="s">
        <v>125</v>
      </c>
    </row>
    <row r="220" spans="1:13" ht="24" hidden="1">
      <c r="A220" s="17" t="s">
        <v>254</v>
      </c>
      <c r="B220" s="17" t="s">
        <v>255</v>
      </c>
      <c r="C220" s="18" t="s">
        <v>256</v>
      </c>
      <c r="D220" s="19">
        <v>54</v>
      </c>
      <c r="E220" s="20" t="s">
        <v>121</v>
      </c>
      <c r="F220" s="21" t="s">
        <v>122</v>
      </c>
      <c r="G220" s="22" t="s">
        <v>115</v>
      </c>
      <c r="H220" s="31"/>
      <c r="I220" s="34" t="s">
        <v>163</v>
      </c>
      <c r="M220" s="35"/>
    </row>
    <row r="221" spans="1:13" hidden="1">
      <c r="A221" s="17"/>
      <c r="B221" s="17"/>
      <c r="C221" s="18"/>
      <c r="D221" s="19"/>
      <c r="E221" s="23"/>
      <c r="F221" s="24"/>
      <c r="G221" s="25"/>
      <c r="H221" s="11"/>
      <c r="I221" s="34" t="s">
        <v>163</v>
      </c>
      <c r="M221" s="35"/>
    </row>
    <row r="222" spans="1:13" hidden="1">
      <c r="A222" s="17"/>
      <c r="B222" s="17"/>
      <c r="C222" s="18"/>
      <c r="D222" s="19"/>
      <c r="E222" s="28"/>
      <c r="F222" s="26"/>
      <c r="G222" s="27"/>
      <c r="H222" s="11"/>
      <c r="I222" s="34" t="s">
        <v>163</v>
      </c>
      <c r="M222" s="35"/>
    </row>
    <row r="223" spans="1:13" ht="24" hidden="1">
      <c r="A223" s="17" t="s">
        <v>257</v>
      </c>
      <c r="B223" s="17" t="s">
        <v>258</v>
      </c>
      <c r="C223" s="18" t="s">
        <v>259</v>
      </c>
      <c r="D223" s="19">
        <v>55</v>
      </c>
      <c r="E223" s="20" t="s">
        <v>121</v>
      </c>
      <c r="F223" s="21" t="s">
        <v>122</v>
      </c>
      <c r="G223" s="22" t="s">
        <v>115</v>
      </c>
      <c r="H223" s="31"/>
      <c r="I223" s="34" t="s">
        <v>132</v>
      </c>
      <c r="M223" s="35" t="s">
        <v>136</v>
      </c>
    </row>
    <row r="224" spans="1:13" hidden="1">
      <c r="A224" s="17"/>
      <c r="B224" s="17"/>
      <c r="C224" s="18"/>
      <c r="D224" s="19"/>
      <c r="E224" s="29"/>
      <c r="F224" s="24"/>
      <c r="G224" s="25"/>
      <c r="H224" s="11"/>
      <c r="I224" s="34" t="s">
        <v>132</v>
      </c>
      <c r="M224" s="35" t="s">
        <v>136</v>
      </c>
    </row>
    <row r="225" spans="1:13" hidden="1">
      <c r="A225" s="17"/>
      <c r="B225" s="17"/>
      <c r="C225" s="18"/>
      <c r="D225" s="19"/>
      <c r="E225" s="29"/>
      <c r="F225" s="24"/>
      <c r="G225" s="25"/>
      <c r="H225" s="11"/>
      <c r="I225" s="34" t="s">
        <v>132</v>
      </c>
      <c r="M225" s="35" t="s">
        <v>136</v>
      </c>
    </row>
    <row r="226" spans="1:13" hidden="1">
      <c r="A226" s="17"/>
      <c r="B226" s="17"/>
      <c r="C226" s="18"/>
      <c r="D226" s="19"/>
      <c r="E226" s="28"/>
      <c r="F226" s="30"/>
      <c r="G226" s="27"/>
      <c r="H226" s="11"/>
      <c r="I226" s="34" t="s">
        <v>132</v>
      </c>
      <c r="M226" s="35" t="s">
        <v>136</v>
      </c>
    </row>
    <row r="227" spans="1:13" ht="24" hidden="1">
      <c r="A227" s="17" t="s">
        <v>260</v>
      </c>
      <c r="B227" s="17" t="s">
        <v>261</v>
      </c>
      <c r="C227" s="18" t="s">
        <v>262</v>
      </c>
      <c r="D227" s="19">
        <v>56</v>
      </c>
      <c r="E227" s="20" t="s">
        <v>121</v>
      </c>
      <c r="F227" s="21" t="s">
        <v>122</v>
      </c>
      <c r="G227" s="22" t="s">
        <v>115</v>
      </c>
      <c r="H227" s="31"/>
      <c r="I227" s="34" t="s">
        <v>132</v>
      </c>
      <c r="M227" s="35"/>
    </row>
    <row r="228" spans="1:13" hidden="1">
      <c r="A228" s="17"/>
      <c r="B228" s="17"/>
      <c r="C228" s="18"/>
      <c r="D228" s="19"/>
      <c r="E228" s="29"/>
      <c r="F228" s="24"/>
      <c r="G228" s="25"/>
      <c r="H228" s="11"/>
      <c r="I228" s="34" t="s">
        <v>132</v>
      </c>
      <c r="M228" s="35"/>
    </row>
    <row r="229" spans="1:13" hidden="1">
      <c r="A229" s="17"/>
      <c r="B229" s="17"/>
      <c r="C229" s="18"/>
      <c r="D229" s="19"/>
      <c r="E229" s="23"/>
      <c r="F229" s="24"/>
      <c r="G229" s="25"/>
      <c r="H229" s="11"/>
      <c r="I229" s="34" t="s">
        <v>132</v>
      </c>
      <c r="M229" s="35"/>
    </row>
    <row r="230" spans="1:13" hidden="1">
      <c r="A230" s="17"/>
      <c r="B230" s="17"/>
      <c r="C230" s="18"/>
      <c r="D230" s="19"/>
      <c r="E230" s="29"/>
      <c r="F230" s="24"/>
      <c r="G230" s="25"/>
      <c r="H230" s="11"/>
      <c r="I230" s="34" t="s">
        <v>132</v>
      </c>
      <c r="M230" s="35"/>
    </row>
    <row r="231" spans="1:13" hidden="1">
      <c r="A231" s="17"/>
      <c r="B231" s="17"/>
      <c r="C231" s="18"/>
      <c r="D231" s="19"/>
      <c r="E231" s="28"/>
      <c r="F231" s="26"/>
      <c r="G231" s="27"/>
      <c r="H231" s="11"/>
      <c r="I231" s="34" t="s">
        <v>132</v>
      </c>
      <c r="M231" s="35"/>
    </row>
    <row r="232" spans="1:13" ht="24" hidden="1">
      <c r="A232" s="17" t="s">
        <v>263</v>
      </c>
      <c r="B232" s="17" t="s">
        <v>264</v>
      </c>
      <c r="C232" s="18" t="s">
        <v>265</v>
      </c>
      <c r="D232" s="19">
        <v>57</v>
      </c>
      <c r="E232" s="20" t="s">
        <v>121</v>
      </c>
      <c r="F232" s="21" t="s">
        <v>122</v>
      </c>
      <c r="G232" s="22" t="s">
        <v>115</v>
      </c>
      <c r="H232" s="31"/>
      <c r="I232" s="34" t="s">
        <v>163</v>
      </c>
      <c r="M232" s="35" t="s">
        <v>129</v>
      </c>
    </row>
    <row r="233" spans="1:13" hidden="1">
      <c r="A233" s="17"/>
      <c r="B233" s="17"/>
      <c r="C233" s="18"/>
      <c r="D233" s="19"/>
      <c r="E233" s="29"/>
      <c r="F233" s="24"/>
      <c r="G233" s="25"/>
      <c r="H233" s="11"/>
      <c r="I233" s="34" t="s">
        <v>163</v>
      </c>
      <c r="M233" s="35" t="s">
        <v>129</v>
      </c>
    </row>
    <row r="234" spans="1:13" hidden="1">
      <c r="A234" s="17"/>
      <c r="B234" s="17"/>
      <c r="C234" s="18"/>
      <c r="D234" s="19"/>
      <c r="E234" s="29"/>
      <c r="F234" s="24"/>
      <c r="G234" s="25"/>
      <c r="H234" s="11"/>
      <c r="I234" s="34" t="s">
        <v>163</v>
      </c>
      <c r="M234" s="35" t="s">
        <v>129</v>
      </c>
    </row>
    <row r="235" spans="1:13" hidden="1">
      <c r="A235" s="17"/>
      <c r="B235" s="17"/>
      <c r="C235" s="18"/>
      <c r="D235" s="19"/>
      <c r="E235" s="28"/>
      <c r="F235" s="26"/>
      <c r="G235" s="27"/>
      <c r="H235" s="11"/>
      <c r="I235" s="34" t="s">
        <v>163</v>
      </c>
      <c r="M235" s="35" t="s">
        <v>129</v>
      </c>
    </row>
    <row r="236" spans="1:13" ht="24" hidden="1">
      <c r="A236" s="17" t="s">
        <v>266</v>
      </c>
      <c r="B236" s="17" t="s">
        <v>267</v>
      </c>
      <c r="C236" s="18" t="s">
        <v>268</v>
      </c>
      <c r="D236" s="19">
        <v>58</v>
      </c>
      <c r="E236" s="20" t="s">
        <v>121</v>
      </c>
      <c r="F236" s="21" t="s">
        <v>122</v>
      </c>
      <c r="G236" s="22" t="s">
        <v>115</v>
      </c>
      <c r="H236" s="31"/>
      <c r="I236" s="34" t="s">
        <v>135</v>
      </c>
      <c r="M236" s="35" t="s">
        <v>125</v>
      </c>
    </row>
    <row r="237" spans="1:13" hidden="1">
      <c r="A237" s="17"/>
      <c r="B237" s="17"/>
      <c r="C237" s="18"/>
      <c r="D237" s="19"/>
      <c r="E237" s="29"/>
      <c r="F237" s="24"/>
      <c r="G237" s="25"/>
      <c r="H237" s="11"/>
      <c r="I237" s="34" t="s">
        <v>135</v>
      </c>
      <c r="M237" s="35" t="s">
        <v>125</v>
      </c>
    </row>
    <row r="238" spans="1:13" hidden="1">
      <c r="A238" s="17"/>
      <c r="B238" s="17"/>
      <c r="C238" s="18"/>
      <c r="D238" s="19"/>
      <c r="E238" s="29"/>
      <c r="F238" s="24"/>
      <c r="G238" s="25"/>
      <c r="H238" s="11"/>
      <c r="I238" s="34" t="s">
        <v>135</v>
      </c>
      <c r="M238" s="35" t="s">
        <v>125</v>
      </c>
    </row>
    <row r="239" spans="1:13" hidden="1">
      <c r="A239" s="17"/>
      <c r="B239" s="17"/>
      <c r="C239" s="18"/>
      <c r="D239" s="19"/>
      <c r="E239" s="28"/>
      <c r="F239" s="30"/>
      <c r="G239" s="27"/>
      <c r="H239" s="11"/>
      <c r="I239" s="34" t="s">
        <v>135</v>
      </c>
      <c r="M239" s="35" t="s">
        <v>125</v>
      </c>
    </row>
    <row r="240" spans="1:13" hidden="1">
      <c r="A240" s="17" t="s">
        <v>269</v>
      </c>
      <c r="B240" s="17" t="s">
        <v>270</v>
      </c>
      <c r="C240" s="18" t="s">
        <v>271</v>
      </c>
      <c r="D240" s="19">
        <v>59</v>
      </c>
      <c r="E240" s="20" t="s">
        <v>121</v>
      </c>
      <c r="F240" s="21" t="s">
        <v>122</v>
      </c>
      <c r="G240" s="22" t="s">
        <v>115</v>
      </c>
      <c r="H240" s="31"/>
      <c r="I240" s="34" t="s">
        <v>135</v>
      </c>
      <c r="M240" s="35"/>
    </row>
    <row r="241" spans="1:13" hidden="1">
      <c r="A241" s="17"/>
      <c r="B241" s="17"/>
      <c r="C241" s="18"/>
      <c r="D241" s="19"/>
      <c r="E241" s="23"/>
      <c r="F241" s="24"/>
      <c r="G241" s="25"/>
      <c r="H241" s="11"/>
      <c r="I241" s="34" t="s">
        <v>135</v>
      </c>
      <c r="M241" s="35"/>
    </row>
    <row r="242" spans="1:13" hidden="1">
      <c r="A242" s="17"/>
      <c r="B242" s="17"/>
      <c r="C242" s="18"/>
      <c r="D242" s="19"/>
      <c r="E242" s="28"/>
      <c r="F242" s="30"/>
      <c r="G242" s="27"/>
      <c r="H242" s="11"/>
      <c r="I242" s="34" t="s">
        <v>135</v>
      </c>
      <c r="M242" s="35"/>
    </row>
    <row r="243" spans="1:13" hidden="1">
      <c r="A243" s="17" t="s">
        <v>272</v>
      </c>
      <c r="B243" s="17" t="s">
        <v>273</v>
      </c>
      <c r="C243" s="18" t="s">
        <v>274</v>
      </c>
      <c r="D243" s="19">
        <v>60</v>
      </c>
      <c r="E243" s="20" t="s">
        <v>121</v>
      </c>
      <c r="F243" s="21" t="s">
        <v>122</v>
      </c>
      <c r="G243" s="22" t="s">
        <v>115</v>
      </c>
      <c r="H243" s="31"/>
      <c r="I243" s="34" t="s">
        <v>128</v>
      </c>
      <c r="M243" s="35" t="s">
        <v>129</v>
      </c>
    </row>
    <row r="244" spans="1:13" hidden="1">
      <c r="A244" s="17"/>
      <c r="B244" s="17"/>
      <c r="C244" s="18"/>
      <c r="D244" s="19"/>
      <c r="E244" s="29"/>
      <c r="F244" s="24"/>
      <c r="G244" s="25"/>
      <c r="H244" s="11"/>
      <c r="I244" s="34" t="s">
        <v>128</v>
      </c>
      <c r="M244" s="35" t="s">
        <v>129</v>
      </c>
    </row>
    <row r="245" spans="1:13" hidden="1">
      <c r="A245" s="17"/>
      <c r="B245" s="17"/>
      <c r="C245" s="18"/>
      <c r="D245" s="19"/>
      <c r="E245" s="28"/>
      <c r="F245" s="26"/>
      <c r="G245" s="27"/>
      <c r="H245" s="11"/>
      <c r="I245" s="34" t="s">
        <v>128</v>
      </c>
      <c r="M245" s="35" t="s">
        <v>129</v>
      </c>
    </row>
    <row r="246" spans="1:13" ht="48" hidden="1">
      <c r="A246" s="17" t="s">
        <v>275</v>
      </c>
      <c r="B246" s="17" t="s">
        <v>276</v>
      </c>
      <c r="C246" s="18" t="s">
        <v>277</v>
      </c>
      <c r="D246" s="19">
        <v>61</v>
      </c>
      <c r="E246" s="20" t="s">
        <v>121</v>
      </c>
      <c r="F246" s="21" t="s">
        <v>122</v>
      </c>
      <c r="G246" s="22" t="s">
        <v>115</v>
      </c>
      <c r="H246" s="31"/>
      <c r="I246" s="34" t="s">
        <v>124</v>
      </c>
      <c r="M246" s="35"/>
    </row>
    <row r="247" spans="1:13" hidden="1">
      <c r="A247" s="17"/>
      <c r="B247" s="17"/>
      <c r="C247" s="18"/>
      <c r="D247" s="19"/>
      <c r="E247" s="23"/>
      <c r="F247" s="24"/>
      <c r="G247" s="25"/>
      <c r="H247" s="11"/>
      <c r="I247" s="34" t="s">
        <v>124</v>
      </c>
      <c r="M247" s="35"/>
    </row>
    <row r="248" spans="1:13" hidden="1">
      <c r="A248" s="17"/>
      <c r="B248" s="17"/>
      <c r="C248" s="18"/>
      <c r="D248" s="19"/>
      <c r="E248" s="29"/>
      <c r="F248" s="24"/>
      <c r="G248" s="25"/>
      <c r="H248" s="11"/>
      <c r="I248" s="34" t="s">
        <v>124</v>
      </c>
      <c r="M248" s="35"/>
    </row>
    <row r="249" spans="1:13" hidden="1">
      <c r="A249" s="17"/>
      <c r="B249" s="17"/>
      <c r="C249" s="18"/>
      <c r="D249" s="19"/>
      <c r="E249" s="29"/>
      <c r="F249" s="24"/>
      <c r="G249" s="25"/>
      <c r="H249" s="11"/>
      <c r="I249" s="34" t="s">
        <v>124</v>
      </c>
      <c r="M249" s="35"/>
    </row>
    <row r="250" spans="1:13" hidden="1">
      <c r="A250" s="17"/>
      <c r="B250" s="17"/>
      <c r="C250" s="18"/>
      <c r="D250" s="19"/>
      <c r="E250" s="28"/>
      <c r="F250" s="30"/>
      <c r="G250" s="27"/>
      <c r="H250" s="11"/>
      <c r="I250" s="34" t="s">
        <v>124</v>
      </c>
      <c r="M250" s="35"/>
    </row>
    <row r="251" spans="1:13" ht="24" hidden="1">
      <c r="A251" s="17" t="s">
        <v>278</v>
      </c>
      <c r="B251" s="17" t="s">
        <v>279</v>
      </c>
      <c r="C251" s="18" t="s">
        <v>280</v>
      </c>
      <c r="D251" s="19">
        <v>62</v>
      </c>
      <c r="E251" s="20" t="s">
        <v>121</v>
      </c>
      <c r="F251" s="21" t="s">
        <v>122</v>
      </c>
      <c r="G251" s="22" t="s">
        <v>115</v>
      </c>
      <c r="H251" s="31"/>
      <c r="I251" s="34" t="s">
        <v>128</v>
      </c>
      <c r="M251" s="35" t="s">
        <v>129</v>
      </c>
    </row>
    <row r="252" spans="1:13" hidden="1">
      <c r="A252" s="17"/>
      <c r="B252" s="17"/>
      <c r="C252" s="18"/>
      <c r="D252" s="19"/>
      <c r="E252" s="29"/>
      <c r="F252" s="24"/>
      <c r="G252" s="25"/>
      <c r="H252" s="11"/>
      <c r="I252" s="34" t="s">
        <v>128</v>
      </c>
      <c r="M252" s="35" t="s">
        <v>129</v>
      </c>
    </row>
    <row r="253" spans="1:13" hidden="1">
      <c r="A253" s="17"/>
      <c r="B253" s="17"/>
      <c r="C253" s="18"/>
      <c r="D253" s="19"/>
      <c r="E253" s="28"/>
      <c r="F253" s="30"/>
      <c r="G253" s="27"/>
      <c r="H253" s="11"/>
      <c r="I253" s="34" t="s">
        <v>128</v>
      </c>
      <c r="M253" s="35" t="s">
        <v>129</v>
      </c>
    </row>
    <row r="254" spans="1:13" ht="24" hidden="1">
      <c r="A254" s="17" t="s">
        <v>281</v>
      </c>
      <c r="B254" s="17" t="s">
        <v>282</v>
      </c>
      <c r="C254" s="18" t="s">
        <v>283</v>
      </c>
      <c r="D254" s="19">
        <v>63</v>
      </c>
      <c r="E254" s="20" t="s">
        <v>121</v>
      </c>
      <c r="F254" s="21" t="s">
        <v>122</v>
      </c>
      <c r="G254" s="22" t="s">
        <v>115</v>
      </c>
      <c r="H254" s="31"/>
      <c r="I254" s="34" t="s">
        <v>135</v>
      </c>
      <c r="M254" s="35" t="s">
        <v>205</v>
      </c>
    </row>
    <row r="255" spans="1:13" hidden="1">
      <c r="A255" s="17"/>
      <c r="B255" s="17"/>
      <c r="C255" s="18"/>
      <c r="D255" s="19"/>
      <c r="E255" s="29"/>
      <c r="F255" s="24"/>
      <c r="G255" s="25"/>
      <c r="H255" s="11"/>
      <c r="I255" s="34" t="s">
        <v>135</v>
      </c>
      <c r="M255" s="35" t="s">
        <v>205</v>
      </c>
    </row>
    <row r="256" spans="1:13" hidden="1">
      <c r="A256" s="17"/>
      <c r="B256" s="17"/>
      <c r="C256" s="18"/>
      <c r="D256" s="19"/>
      <c r="E256" s="29"/>
      <c r="F256" s="37"/>
      <c r="G256" s="25"/>
      <c r="H256" s="11"/>
      <c r="I256" s="34" t="s">
        <v>135</v>
      </c>
      <c r="M256" s="35" t="s">
        <v>205</v>
      </c>
    </row>
    <row r="257" spans="1:13" hidden="1">
      <c r="A257" s="17"/>
      <c r="B257" s="17"/>
      <c r="C257" s="18"/>
      <c r="D257" s="19"/>
      <c r="E257" s="28"/>
      <c r="F257" s="30"/>
      <c r="G257" s="27"/>
      <c r="H257" s="11"/>
      <c r="I257" s="34" t="s">
        <v>135</v>
      </c>
      <c r="M257" s="35" t="s">
        <v>205</v>
      </c>
    </row>
    <row r="258" spans="1:13" ht="24" hidden="1">
      <c r="A258" s="17" t="s">
        <v>284</v>
      </c>
      <c r="B258" s="17" t="s">
        <v>285</v>
      </c>
      <c r="C258" s="18" t="s">
        <v>286</v>
      </c>
      <c r="D258" s="19">
        <v>64</v>
      </c>
      <c r="E258" s="20" t="s">
        <v>121</v>
      </c>
      <c r="F258" s="21" t="s">
        <v>122</v>
      </c>
      <c r="G258" s="22" t="s">
        <v>115</v>
      </c>
      <c r="H258" s="31"/>
      <c r="I258" s="34" t="s">
        <v>124</v>
      </c>
      <c r="M258" s="35"/>
    </row>
    <row r="259" spans="1:13" hidden="1">
      <c r="A259" s="17"/>
      <c r="B259" s="17"/>
      <c r="C259" s="18"/>
      <c r="D259" s="19"/>
      <c r="E259" s="29"/>
      <c r="F259" s="24"/>
      <c r="G259" s="25"/>
      <c r="H259" s="11"/>
      <c r="I259" s="34" t="s">
        <v>124</v>
      </c>
      <c r="M259" s="35"/>
    </row>
    <row r="260" spans="1:13" hidden="1">
      <c r="A260" s="17"/>
      <c r="B260" s="17"/>
      <c r="C260" s="18"/>
      <c r="D260" s="19"/>
      <c r="E260" s="29"/>
      <c r="F260" s="24"/>
      <c r="G260" s="25"/>
      <c r="H260" s="11"/>
      <c r="I260" s="34" t="s">
        <v>124</v>
      </c>
      <c r="M260" s="35"/>
    </row>
    <row r="261" spans="1:13" hidden="1">
      <c r="A261" s="17"/>
      <c r="B261" s="17"/>
      <c r="C261" s="18"/>
      <c r="D261" s="19"/>
      <c r="E261" s="29"/>
      <c r="F261" s="24"/>
      <c r="G261" s="25"/>
      <c r="H261" s="11"/>
      <c r="I261" s="34" t="s">
        <v>124</v>
      </c>
      <c r="M261" s="35"/>
    </row>
    <row r="262" spans="1:13" hidden="1">
      <c r="A262" s="17"/>
      <c r="B262" s="17"/>
      <c r="C262" s="18"/>
      <c r="D262" s="19"/>
      <c r="E262" s="28"/>
      <c r="F262" s="30"/>
      <c r="G262" s="27"/>
      <c r="H262" s="11"/>
      <c r="I262" s="34" t="s">
        <v>124</v>
      </c>
      <c r="M262" s="35"/>
    </row>
    <row r="263" spans="1:13" ht="24" hidden="1">
      <c r="A263" s="17" t="s">
        <v>287</v>
      </c>
      <c r="B263" s="17" t="s">
        <v>288</v>
      </c>
      <c r="C263" s="18" t="s">
        <v>289</v>
      </c>
      <c r="D263" s="19">
        <v>65</v>
      </c>
      <c r="E263" s="20" t="s">
        <v>121</v>
      </c>
      <c r="F263" s="21" t="s">
        <v>122</v>
      </c>
      <c r="G263" s="22" t="s">
        <v>115</v>
      </c>
      <c r="H263" s="31"/>
      <c r="I263" s="34" t="s">
        <v>135</v>
      </c>
      <c r="M263" s="35" t="s">
        <v>174</v>
      </c>
    </row>
    <row r="264" spans="1:13" hidden="1">
      <c r="A264" s="17"/>
      <c r="B264" s="17"/>
      <c r="C264" s="18"/>
      <c r="D264" s="19"/>
      <c r="E264" s="29"/>
      <c r="F264" s="24"/>
      <c r="G264" s="25"/>
      <c r="H264" s="11"/>
      <c r="I264" s="34" t="s">
        <v>135</v>
      </c>
      <c r="M264" s="35" t="s">
        <v>174</v>
      </c>
    </row>
    <row r="265" spans="1:13" hidden="1">
      <c r="A265" s="17"/>
      <c r="B265" s="17"/>
      <c r="C265" s="18"/>
      <c r="D265" s="19"/>
      <c r="E265" s="28"/>
      <c r="F265" s="30"/>
      <c r="G265" s="27"/>
      <c r="H265" s="11"/>
      <c r="I265" s="34" t="s">
        <v>135</v>
      </c>
      <c r="M265" s="35" t="s">
        <v>174</v>
      </c>
    </row>
    <row r="266" spans="1:13" ht="24" hidden="1">
      <c r="A266" s="17" t="s">
        <v>290</v>
      </c>
      <c r="B266" s="17" t="s">
        <v>291</v>
      </c>
      <c r="C266" s="18" t="s">
        <v>292</v>
      </c>
      <c r="D266" s="19">
        <v>66</v>
      </c>
      <c r="E266" s="20" t="s">
        <v>121</v>
      </c>
      <c r="F266" s="21" t="s">
        <v>122</v>
      </c>
      <c r="G266" s="22" t="s">
        <v>115</v>
      </c>
      <c r="H266" s="31"/>
      <c r="I266" s="34" t="s">
        <v>135</v>
      </c>
      <c r="M266" s="35" t="s">
        <v>136</v>
      </c>
    </row>
    <row r="267" spans="1:13" hidden="1">
      <c r="A267" s="17"/>
      <c r="B267" s="17"/>
      <c r="C267" s="18"/>
      <c r="D267" s="19"/>
      <c r="E267" s="29"/>
      <c r="F267" s="24"/>
      <c r="G267" s="25"/>
      <c r="H267" s="11"/>
      <c r="I267" s="34" t="s">
        <v>135</v>
      </c>
      <c r="M267" s="35" t="s">
        <v>136</v>
      </c>
    </row>
    <row r="268" spans="1:13" hidden="1">
      <c r="A268" s="17"/>
      <c r="B268" s="17"/>
      <c r="C268" s="18"/>
      <c r="D268" s="19"/>
      <c r="E268" s="28"/>
      <c r="F268" s="30"/>
      <c r="G268" s="27"/>
      <c r="H268" s="11"/>
      <c r="I268" s="34" t="s">
        <v>135</v>
      </c>
      <c r="M268" s="35" t="s">
        <v>136</v>
      </c>
    </row>
    <row r="269" spans="1:13" ht="24">
      <c r="A269" s="17" t="s">
        <v>293</v>
      </c>
      <c r="B269" s="48" t="s">
        <v>548</v>
      </c>
      <c r="C269" s="41" t="s">
        <v>514</v>
      </c>
      <c r="D269" s="19">
        <v>67</v>
      </c>
      <c r="E269" s="50" t="s">
        <v>121</v>
      </c>
      <c r="F269" s="51" t="s">
        <v>122</v>
      </c>
      <c r="G269" s="52" t="s">
        <v>115</v>
      </c>
      <c r="H269" s="16" t="s">
        <v>123</v>
      </c>
      <c r="I269" s="34" t="s">
        <v>135</v>
      </c>
      <c r="M269" s="35" t="s">
        <v>294</v>
      </c>
    </row>
    <row r="270" spans="1:13">
      <c r="A270" s="17"/>
      <c r="B270" s="48" t="s">
        <v>548</v>
      </c>
      <c r="C270" s="49"/>
      <c r="D270" s="19"/>
      <c r="E270" s="43"/>
      <c r="F270" s="44"/>
      <c r="G270" s="53"/>
      <c r="H270" s="16" t="s">
        <v>123</v>
      </c>
      <c r="I270" s="34" t="s">
        <v>135</v>
      </c>
      <c r="M270" s="35" t="s">
        <v>294</v>
      </c>
    </row>
    <row r="271" spans="1:13">
      <c r="A271" s="17"/>
      <c r="B271" s="48" t="s">
        <v>548</v>
      </c>
      <c r="C271" s="49"/>
      <c r="D271" s="19"/>
      <c r="E271" s="46"/>
      <c r="F271" s="55"/>
      <c r="G271" s="56"/>
      <c r="H271" s="16" t="s">
        <v>123</v>
      </c>
      <c r="I271" s="34" t="s">
        <v>135</v>
      </c>
      <c r="M271" s="35" t="s">
        <v>294</v>
      </c>
    </row>
    <row r="272" spans="1:13" ht="48" hidden="1">
      <c r="A272" s="17" t="s">
        <v>295</v>
      </c>
      <c r="B272" s="17" t="s">
        <v>296</v>
      </c>
      <c r="C272" s="18" t="s">
        <v>297</v>
      </c>
      <c r="D272" s="19">
        <v>68</v>
      </c>
      <c r="E272" s="20" t="s">
        <v>121</v>
      </c>
      <c r="F272" s="21" t="s">
        <v>122</v>
      </c>
      <c r="G272" s="22" t="s">
        <v>115</v>
      </c>
      <c r="H272" s="31"/>
      <c r="I272" s="34" t="s">
        <v>163</v>
      </c>
      <c r="M272" s="35"/>
    </row>
    <row r="273" spans="1:13" hidden="1">
      <c r="A273" s="17"/>
      <c r="B273" s="17"/>
      <c r="C273" s="18"/>
      <c r="D273" s="19"/>
      <c r="E273" s="23"/>
      <c r="F273" s="24"/>
      <c r="G273" s="25"/>
      <c r="H273" s="11"/>
      <c r="I273" s="34" t="s">
        <v>163</v>
      </c>
      <c r="M273" s="35"/>
    </row>
    <row r="274" spans="1:13" hidden="1">
      <c r="A274" s="17"/>
      <c r="B274" s="17"/>
      <c r="C274" s="18"/>
      <c r="D274" s="19"/>
      <c r="E274" s="23"/>
      <c r="F274" s="37"/>
      <c r="G274" s="25"/>
      <c r="H274" s="11"/>
      <c r="I274" s="34" t="s">
        <v>163</v>
      </c>
      <c r="M274" s="35"/>
    </row>
    <row r="275" spans="1:13" hidden="1">
      <c r="A275" s="17"/>
      <c r="B275" s="17"/>
      <c r="C275" s="18"/>
      <c r="D275" s="19"/>
      <c r="E275" s="29"/>
      <c r="F275" s="37"/>
      <c r="G275" s="25"/>
      <c r="H275" s="11"/>
      <c r="I275" s="34" t="s">
        <v>163</v>
      </c>
      <c r="M275" s="35"/>
    </row>
    <row r="276" spans="1:13" hidden="1">
      <c r="A276" s="17"/>
      <c r="B276" s="17"/>
      <c r="C276" s="18"/>
      <c r="D276" s="19"/>
      <c r="E276" s="28"/>
      <c r="F276" s="30"/>
      <c r="G276" s="27"/>
      <c r="H276" s="11"/>
      <c r="I276" s="34" t="s">
        <v>163</v>
      </c>
      <c r="M276" s="35"/>
    </row>
    <row r="277" spans="1:13" ht="36" hidden="1">
      <c r="A277" s="17" t="s">
        <v>298</v>
      </c>
      <c r="B277" s="17" t="s">
        <v>299</v>
      </c>
      <c r="C277" s="18" t="s">
        <v>300</v>
      </c>
      <c r="D277" s="19">
        <v>69</v>
      </c>
      <c r="E277" s="20" t="s">
        <v>121</v>
      </c>
      <c r="F277" s="21" t="s">
        <v>122</v>
      </c>
      <c r="G277" s="22" t="s">
        <v>115</v>
      </c>
      <c r="H277" s="31"/>
      <c r="I277" s="34" t="s">
        <v>135</v>
      </c>
      <c r="M277" s="35" t="s">
        <v>136</v>
      </c>
    </row>
    <row r="278" spans="1:13" hidden="1">
      <c r="A278" s="17"/>
      <c r="B278" s="17"/>
      <c r="C278" s="18"/>
      <c r="D278" s="19"/>
      <c r="E278" s="23"/>
      <c r="F278" s="24"/>
      <c r="G278" s="25"/>
      <c r="H278" s="11"/>
      <c r="I278" s="34" t="s">
        <v>135</v>
      </c>
      <c r="M278" s="35" t="s">
        <v>136</v>
      </c>
    </row>
    <row r="279" spans="1:13" hidden="1">
      <c r="A279" s="17"/>
      <c r="B279" s="17"/>
      <c r="C279" s="18"/>
      <c r="D279" s="19"/>
      <c r="E279" s="28"/>
      <c r="F279" s="26"/>
      <c r="G279" s="27"/>
      <c r="H279" s="11"/>
      <c r="I279" s="34" t="s">
        <v>135</v>
      </c>
      <c r="M279" s="35" t="s">
        <v>136</v>
      </c>
    </row>
    <row r="280" spans="1:13" ht="24" hidden="1">
      <c r="A280" s="17" t="s">
        <v>301</v>
      </c>
      <c r="B280" s="17" t="s">
        <v>302</v>
      </c>
      <c r="C280" s="18" t="s">
        <v>303</v>
      </c>
      <c r="D280" s="19">
        <v>70</v>
      </c>
      <c r="E280" s="20" t="s">
        <v>121</v>
      </c>
      <c r="F280" s="21" t="s">
        <v>122</v>
      </c>
      <c r="G280" s="22" t="s">
        <v>115</v>
      </c>
      <c r="H280" s="31"/>
      <c r="I280" s="34" t="s">
        <v>128</v>
      </c>
      <c r="M280" s="35"/>
    </row>
    <row r="281" spans="1:13" hidden="1">
      <c r="A281" s="17"/>
      <c r="B281" s="17"/>
      <c r="C281" s="18"/>
      <c r="D281" s="19"/>
      <c r="E281" s="23"/>
      <c r="F281" s="24"/>
      <c r="G281" s="25"/>
      <c r="H281" s="11"/>
      <c r="I281" s="34" t="s">
        <v>128</v>
      </c>
      <c r="M281" s="35"/>
    </row>
    <row r="282" spans="1:13" hidden="1">
      <c r="A282" s="17"/>
      <c r="B282" s="17"/>
      <c r="C282" s="18"/>
      <c r="D282" s="19"/>
      <c r="E282" s="29"/>
      <c r="F282" s="24"/>
      <c r="G282" s="25"/>
      <c r="H282" s="11"/>
      <c r="I282" s="34" t="s">
        <v>128</v>
      </c>
      <c r="M282" s="35"/>
    </row>
    <row r="283" spans="1:13" hidden="1">
      <c r="A283" s="17"/>
      <c r="B283" s="17"/>
      <c r="C283" s="18"/>
      <c r="D283" s="19"/>
      <c r="E283" s="28"/>
      <c r="F283" s="30"/>
      <c r="G283" s="27"/>
      <c r="H283" s="11"/>
      <c r="I283" s="34" t="s">
        <v>128</v>
      </c>
      <c r="M283" s="35"/>
    </row>
    <row r="284" spans="1:13" ht="24" hidden="1">
      <c r="A284" s="17" t="s">
        <v>304</v>
      </c>
      <c r="B284" s="17" t="s">
        <v>305</v>
      </c>
      <c r="C284" s="18" t="s">
        <v>306</v>
      </c>
      <c r="D284" s="19">
        <v>71</v>
      </c>
      <c r="E284" s="20" t="s">
        <v>121</v>
      </c>
      <c r="F284" s="21" t="s">
        <v>122</v>
      </c>
      <c r="G284" s="22" t="s">
        <v>115</v>
      </c>
      <c r="H284" s="31"/>
      <c r="I284" s="34" t="s">
        <v>135</v>
      </c>
      <c r="M284" s="35" t="s">
        <v>136</v>
      </c>
    </row>
    <row r="285" spans="1:13" hidden="1">
      <c r="A285" s="17"/>
      <c r="B285" s="17"/>
      <c r="C285" s="18"/>
      <c r="D285" s="19"/>
      <c r="E285" s="29"/>
      <c r="F285" s="24"/>
      <c r="G285" s="25"/>
      <c r="H285" s="11"/>
      <c r="I285" s="34" t="s">
        <v>135</v>
      </c>
      <c r="M285" s="35" t="s">
        <v>136</v>
      </c>
    </row>
    <row r="286" spans="1:13" hidden="1">
      <c r="A286" s="17"/>
      <c r="B286" s="17"/>
      <c r="C286" s="18"/>
      <c r="D286" s="19"/>
      <c r="E286" s="29"/>
      <c r="F286" s="37"/>
      <c r="G286" s="25"/>
      <c r="H286" s="11"/>
      <c r="I286" s="34" t="s">
        <v>135</v>
      </c>
      <c r="M286" s="35" t="s">
        <v>136</v>
      </c>
    </row>
    <row r="287" spans="1:13" hidden="1">
      <c r="A287" s="17"/>
      <c r="B287" s="17"/>
      <c r="C287" s="18"/>
      <c r="D287" s="19"/>
      <c r="E287" s="28"/>
      <c r="F287" s="30"/>
      <c r="G287" s="27"/>
      <c r="H287" s="11"/>
      <c r="I287" s="34" t="s">
        <v>135</v>
      </c>
      <c r="M287" s="35" t="s">
        <v>136</v>
      </c>
    </row>
    <row r="288" spans="1:13" ht="36" hidden="1">
      <c r="A288" s="17" t="s">
        <v>307</v>
      </c>
      <c r="B288" s="17" t="s">
        <v>308</v>
      </c>
      <c r="C288" s="18" t="s">
        <v>309</v>
      </c>
      <c r="D288" s="19">
        <v>72</v>
      </c>
      <c r="E288" s="20" t="s">
        <v>121</v>
      </c>
      <c r="F288" s="21" t="s">
        <v>122</v>
      </c>
      <c r="G288" s="22" t="s">
        <v>115</v>
      </c>
      <c r="H288" s="31"/>
      <c r="I288" s="34" t="s">
        <v>128</v>
      </c>
      <c r="M288" s="35"/>
    </row>
    <row r="289" spans="1:13" hidden="1">
      <c r="A289" s="17"/>
      <c r="B289" s="17"/>
      <c r="C289" s="18"/>
      <c r="D289" s="19"/>
      <c r="E289" s="23"/>
      <c r="F289" s="24"/>
      <c r="G289" s="25"/>
      <c r="H289" s="11"/>
      <c r="I289" s="34" t="s">
        <v>128</v>
      </c>
      <c r="M289" s="35"/>
    </row>
    <row r="290" spans="1:13" hidden="1">
      <c r="A290" s="17"/>
      <c r="B290" s="17"/>
      <c r="C290" s="18"/>
      <c r="D290" s="19"/>
      <c r="E290" s="28"/>
      <c r="F290" s="26"/>
      <c r="G290" s="27"/>
      <c r="H290" s="11"/>
      <c r="I290" s="34" t="s">
        <v>128</v>
      </c>
      <c r="M290" s="35"/>
    </row>
    <row r="291" spans="1:13" ht="36" hidden="1">
      <c r="A291" s="17" t="s">
        <v>310</v>
      </c>
      <c r="B291" s="17" t="s">
        <v>311</v>
      </c>
      <c r="C291" s="18" t="s">
        <v>312</v>
      </c>
      <c r="D291" s="19">
        <v>73</v>
      </c>
      <c r="E291" s="20" t="s">
        <v>121</v>
      </c>
      <c r="F291" s="21" t="s">
        <v>122</v>
      </c>
      <c r="G291" s="22" t="s">
        <v>115</v>
      </c>
      <c r="H291" s="31"/>
      <c r="I291" s="34" t="s">
        <v>163</v>
      </c>
      <c r="M291" s="35" t="s">
        <v>136</v>
      </c>
    </row>
    <row r="292" spans="1:13" hidden="1">
      <c r="A292" s="17"/>
      <c r="B292" s="17"/>
      <c r="C292" s="18"/>
      <c r="D292" s="19"/>
      <c r="E292" s="29"/>
      <c r="F292" s="24"/>
      <c r="G292" s="25"/>
      <c r="H292" s="11"/>
      <c r="I292" s="34" t="s">
        <v>163</v>
      </c>
      <c r="M292" s="35" t="s">
        <v>136</v>
      </c>
    </row>
    <row r="293" spans="1:13" hidden="1">
      <c r="A293" s="17"/>
      <c r="B293" s="17"/>
      <c r="C293" s="18"/>
      <c r="D293" s="19"/>
      <c r="E293" s="29"/>
      <c r="F293" s="37"/>
      <c r="G293" s="25"/>
      <c r="H293" s="11"/>
      <c r="I293" s="34" t="s">
        <v>163</v>
      </c>
      <c r="M293" s="35" t="s">
        <v>136</v>
      </c>
    </row>
    <row r="294" spans="1:13" hidden="1">
      <c r="A294" s="17"/>
      <c r="B294" s="17"/>
      <c r="C294" s="18"/>
      <c r="D294" s="19"/>
      <c r="E294" s="28"/>
      <c r="F294" s="30"/>
      <c r="G294" s="27"/>
      <c r="H294" s="11"/>
      <c r="I294" s="34" t="s">
        <v>163</v>
      </c>
      <c r="M294" s="35" t="s">
        <v>136</v>
      </c>
    </row>
    <row r="295" spans="1:13" ht="24" hidden="1">
      <c r="A295" s="17" t="s">
        <v>313</v>
      </c>
      <c r="B295" s="17" t="s">
        <v>314</v>
      </c>
      <c r="C295" s="18" t="s">
        <v>315</v>
      </c>
      <c r="D295" s="19">
        <v>74</v>
      </c>
      <c r="E295" s="20" t="s">
        <v>121</v>
      </c>
      <c r="F295" s="21" t="s">
        <v>122</v>
      </c>
      <c r="G295" s="22" t="s">
        <v>115</v>
      </c>
      <c r="H295" s="31"/>
      <c r="I295" s="34" t="s">
        <v>128</v>
      </c>
      <c r="M295" s="35"/>
    </row>
    <row r="296" spans="1:13" hidden="1">
      <c r="A296" s="17"/>
      <c r="B296" s="17"/>
      <c r="C296" s="18"/>
      <c r="D296" s="19"/>
      <c r="E296" s="23"/>
      <c r="F296" s="24"/>
      <c r="G296" s="25"/>
      <c r="H296" s="11"/>
      <c r="I296" s="34" t="s">
        <v>128</v>
      </c>
      <c r="M296" s="35"/>
    </row>
    <row r="297" spans="1:13" hidden="1">
      <c r="A297" s="17"/>
      <c r="B297" s="17"/>
      <c r="C297" s="18"/>
      <c r="D297" s="19"/>
      <c r="E297" s="23"/>
      <c r="F297" s="24"/>
      <c r="G297" s="25"/>
      <c r="H297" s="11"/>
      <c r="I297" s="34" t="s">
        <v>128</v>
      </c>
      <c r="M297" s="35"/>
    </row>
    <row r="298" spans="1:13" hidden="1">
      <c r="A298" s="17"/>
      <c r="B298" s="17"/>
      <c r="C298" s="18"/>
      <c r="D298" s="19"/>
      <c r="E298" s="28"/>
      <c r="F298" s="30"/>
      <c r="G298" s="27"/>
      <c r="H298" s="11"/>
      <c r="I298" s="34" t="s">
        <v>128</v>
      </c>
      <c r="M298" s="35"/>
    </row>
    <row r="299" spans="1:13" ht="36">
      <c r="A299" s="17" t="s">
        <v>316</v>
      </c>
      <c r="B299" s="48" t="s">
        <v>549</v>
      </c>
      <c r="C299" s="41" t="s">
        <v>522</v>
      </c>
      <c r="D299" s="19">
        <v>75</v>
      </c>
      <c r="E299" s="50" t="s">
        <v>121</v>
      </c>
      <c r="F299" s="51" t="s">
        <v>122</v>
      </c>
      <c r="G299" s="52" t="s">
        <v>115</v>
      </c>
      <c r="H299" s="16" t="s">
        <v>123</v>
      </c>
      <c r="I299" s="34" t="s">
        <v>124</v>
      </c>
      <c r="M299" s="35"/>
    </row>
    <row r="300" spans="1:13">
      <c r="A300" s="17"/>
      <c r="B300" s="48" t="s">
        <v>549</v>
      </c>
      <c r="C300" s="49"/>
      <c r="D300" s="19"/>
      <c r="E300" s="42"/>
      <c r="F300" s="44"/>
      <c r="G300" s="53"/>
      <c r="H300" s="16" t="s">
        <v>123</v>
      </c>
      <c r="I300" s="34" t="s">
        <v>124</v>
      </c>
      <c r="M300" s="35"/>
    </row>
    <row r="301" spans="1:13">
      <c r="A301" s="17"/>
      <c r="B301" s="48" t="s">
        <v>549</v>
      </c>
      <c r="C301" s="49"/>
      <c r="D301" s="19"/>
      <c r="E301" s="42"/>
      <c r="F301" s="44"/>
      <c r="G301" s="53"/>
      <c r="H301" s="16" t="s">
        <v>123</v>
      </c>
      <c r="I301" s="34" t="s">
        <v>124</v>
      </c>
      <c r="M301" s="35"/>
    </row>
    <row r="302" spans="1:13">
      <c r="A302" s="17"/>
      <c r="B302" s="48" t="s">
        <v>549</v>
      </c>
      <c r="C302" s="49"/>
      <c r="D302" s="19"/>
      <c r="E302" s="46"/>
      <c r="F302" s="55"/>
      <c r="G302" s="56"/>
      <c r="H302" s="16" t="s">
        <v>123</v>
      </c>
      <c r="I302" s="34" t="s">
        <v>124</v>
      </c>
      <c r="M302" s="35"/>
    </row>
    <row r="303" spans="1:13" ht="24">
      <c r="A303" s="17" t="s">
        <v>317</v>
      </c>
      <c r="B303" s="48" t="s">
        <v>550</v>
      </c>
      <c r="C303" s="41" t="s">
        <v>515</v>
      </c>
      <c r="D303" s="19">
        <v>76</v>
      </c>
      <c r="E303" s="50" t="s">
        <v>121</v>
      </c>
      <c r="F303" s="51" t="s">
        <v>122</v>
      </c>
      <c r="G303" s="52" t="s">
        <v>115</v>
      </c>
      <c r="H303" s="16" t="s">
        <v>123</v>
      </c>
      <c r="I303" s="34" t="s">
        <v>124</v>
      </c>
      <c r="M303" s="35"/>
    </row>
    <row r="304" spans="1:13">
      <c r="A304" s="17"/>
      <c r="B304" s="48" t="s">
        <v>550</v>
      </c>
      <c r="C304" s="49"/>
      <c r="D304" s="19"/>
      <c r="E304" s="43"/>
      <c r="F304" s="44"/>
      <c r="G304" s="53"/>
      <c r="H304" s="16" t="s">
        <v>123</v>
      </c>
      <c r="I304" s="34" t="s">
        <v>124</v>
      </c>
      <c r="M304" s="35"/>
    </row>
    <row r="305" spans="1:13">
      <c r="A305" s="17"/>
      <c r="B305" s="48" t="s">
        <v>550</v>
      </c>
      <c r="C305" s="49"/>
      <c r="D305" s="19"/>
      <c r="E305" s="42"/>
      <c r="F305" s="44"/>
      <c r="G305" s="53"/>
      <c r="H305" s="16" t="s">
        <v>123</v>
      </c>
      <c r="I305" s="34" t="s">
        <v>124</v>
      </c>
      <c r="M305" s="35"/>
    </row>
    <row r="306" spans="1:13">
      <c r="A306" s="17"/>
      <c r="B306" s="48" t="s">
        <v>550</v>
      </c>
      <c r="C306" s="49"/>
      <c r="D306" s="19"/>
      <c r="E306" s="46"/>
      <c r="F306" s="55"/>
      <c r="G306" s="56"/>
      <c r="H306" s="16" t="s">
        <v>123</v>
      </c>
      <c r="I306" s="34" t="s">
        <v>124</v>
      </c>
      <c r="M306" s="35"/>
    </row>
    <row r="307" spans="1:13" hidden="1">
      <c r="A307" s="17" t="s">
        <v>318</v>
      </c>
      <c r="B307" s="17" t="s">
        <v>319</v>
      </c>
      <c r="C307" s="18" t="s">
        <v>320</v>
      </c>
      <c r="D307" s="19">
        <v>77</v>
      </c>
      <c r="E307" s="20" t="s">
        <v>121</v>
      </c>
      <c r="F307" s="21" t="s">
        <v>122</v>
      </c>
      <c r="G307" s="22" t="s">
        <v>115</v>
      </c>
      <c r="H307" s="31"/>
      <c r="I307" s="34" t="s">
        <v>135</v>
      </c>
      <c r="M307" s="35"/>
    </row>
    <row r="308" spans="1:13" hidden="1">
      <c r="A308" s="17"/>
      <c r="B308" s="17"/>
      <c r="C308" s="18"/>
      <c r="D308" s="19"/>
      <c r="E308" s="23"/>
      <c r="F308" s="24"/>
      <c r="G308" s="25"/>
      <c r="H308" s="11"/>
      <c r="I308" s="34" t="s">
        <v>135</v>
      </c>
      <c r="M308" s="35"/>
    </row>
    <row r="309" spans="1:13" hidden="1">
      <c r="A309" s="17"/>
      <c r="B309" s="17"/>
      <c r="C309" s="18"/>
      <c r="D309" s="19"/>
      <c r="E309" s="28"/>
      <c r="F309" s="30"/>
      <c r="G309" s="27"/>
      <c r="H309" s="11"/>
      <c r="I309" s="34" t="s">
        <v>135</v>
      </c>
      <c r="M309" s="35"/>
    </row>
    <row r="310" spans="1:13" ht="24">
      <c r="A310" s="17" t="s">
        <v>321</v>
      </c>
      <c r="B310" s="48" t="s">
        <v>551</v>
      </c>
      <c r="C310" s="41" t="s">
        <v>516</v>
      </c>
      <c r="D310" s="19">
        <v>78</v>
      </c>
      <c r="E310" s="50" t="s">
        <v>121</v>
      </c>
      <c r="F310" s="51" t="s">
        <v>122</v>
      </c>
      <c r="G310" s="52" t="s">
        <v>115</v>
      </c>
      <c r="H310" s="16" t="s">
        <v>123</v>
      </c>
      <c r="I310" s="34" t="s">
        <v>128</v>
      </c>
      <c r="M310" s="35"/>
    </row>
    <row r="311" spans="1:13">
      <c r="A311" s="17"/>
      <c r="B311" s="48" t="s">
        <v>551</v>
      </c>
      <c r="C311" s="49"/>
      <c r="D311" s="19"/>
      <c r="E311" s="43"/>
      <c r="F311" s="44"/>
      <c r="G311" s="53"/>
      <c r="H311" s="16" t="s">
        <v>123</v>
      </c>
      <c r="I311" s="34" t="s">
        <v>128</v>
      </c>
      <c r="M311" s="35"/>
    </row>
    <row r="312" spans="1:13">
      <c r="A312" s="17"/>
      <c r="B312" s="48" t="s">
        <v>551</v>
      </c>
      <c r="C312" s="49"/>
      <c r="D312" s="19"/>
      <c r="E312" s="46"/>
      <c r="F312" s="47"/>
      <c r="G312" s="56"/>
      <c r="H312" s="16" t="s">
        <v>123</v>
      </c>
      <c r="I312" s="34" t="s">
        <v>128</v>
      </c>
      <c r="M312" s="35"/>
    </row>
    <row r="313" spans="1:13" ht="24">
      <c r="A313" s="17" t="s">
        <v>322</v>
      </c>
      <c r="B313" s="48" t="s">
        <v>552</v>
      </c>
      <c r="C313" s="41" t="s">
        <v>517</v>
      </c>
      <c r="D313" s="19">
        <v>79</v>
      </c>
      <c r="E313" s="50" t="s">
        <v>121</v>
      </c>
      <c r="F313" s="51" t="s">
        <v>122</v>
      </c>
      <c r="G313" s="52" t="s">
        <v>115</v>
      </c>
      <c r="H313" s="16" t="s">
        <v>123</v>
      </c>
      <c r="I313" s="34" t="s">
        <v>135</v>
      </c>
      <c r="M313" s="35" t="s">
        <v>205</v>
      </c>
    </row>
    <row r="314" spans="1:13">
      <c r="A314" s="17"/>
      <c r="B314" s="48" t="s">
        <v>552</v>
      </c>
      <c r="C314" s="49"/>
      <c r="D314" s="19"/>
      <c r="E314" s="43"/>
      <c r="F314" s="44"/>
      <c r="G314" s="53"/>
      <c r="H314" s="16" t="s">
        <v>123</v>
      </c>
      <c r="I314" s="34" t="s">
        <v>135</v>
      </c>
      <c r="M314" s="35" t="s">
        <v>205</v>
      </c>
    </row>
    <row r="315" spans="1:13">
      <c r="A315" s="17"/>
      <c r="B315" s="48" t="s">
        <v>552</v>
      </c>
      <c r="C315" s="49"/>
      <c r="D315" s="19"/>
      <c r="E315" s="46"/>
      <c r="F315" s="55"/>
      <c r="G315" s="56"/>
      <c r="H315" s="16" t="s">
        <v>123</v>
      </c>
      <c r="I315" s="34" t="s">
        <v>135</v>
      </c>
      <c r="M315" s="35" t="s">
        <v>205</v>
      </c>
    </row>
    <row r="316" spans="1:13" ht="24" hidden="1">
      <c r="A316" s="17" t="s">
        <v>323</v>
      </c>
      <c r="B316" s="17" t="s">
        <v>324</v>
      </c>
      <c r="C316" s="18" t="s">
        <v>325</v>
      </c>
      <c r="D316" s="19">
        <v>80</v>
      </c>
      <c r="E316" s="20" t="s">
        <v>121</v>
      </c>
      <c r="F316" s="21" t="s">
        <v>122</v>
      </c>
      <c r="G316" s="22" t="s">
        <v>115</v>
      </c>
      <c r="H316" s="31"/>
      <c r="I316" s="34" t="s">
        <v>128</v>
      </c>
      <c r="M316" s="35" t="s">
        <v>129</v>
      </c>
    </row>
    <row r="317" spans="1:13" hidden="1">
      <c r="A317" s="17"/>
      <c r="B317" s="17"/>
      <c r="C317" s="18"/>
      <c r="D317" s="19"/>
      <c r="E317" s="29"/>
      <c r="F317" s="24"/>
      <c r="G317" s="25"/>
      <c r="H317" s="11"/>
      <c r="I317" s="34" t="s">
        <v>128</v>
      </c>
      <c r="M317" s="35" t="s">
        <v>129</v>
      </c>
    </row>
    <row r="318" spans="1:13" hidden="1">
      <c r="A318" s="17"/>
      <c r="B318" s="17"/>
      <c r="C318" s="18"/>
      <c r="D318" s="19"/>
      <c r="E318" s="29"/>
      <c r="F318" s="24"/>
      <c r="G318" s="25"/>
      <c r="H318" s="11"/>
      <c r="I318" s="34" t="s">
        <v>128</v>
      </c>
      <c r="M318" s="35" t="s">
        <v>129</v>
      </c>
    </row>
    <row r="319" spans="1:13" hidden="1">
      <c r="A319" s="17"/>
      <c r="B319" s="17"/>
      <c r="C319" s="18"/>
      <c r="D319" s="19"/>
      <c r="E319" s="28"/>
      <c r="F319" s="30"/>
      <c r="G319" s="27"/>
      <c r="H319" s="11"/>
      <c r="I319" s="34" t="s">
        <v>128</v>
      </c>
      <c r="M319" s="35" t="s">
        <v>129</v>
      </c>
    </row>
    <row r="320" spans="1:13" ht="24" hidden="1">
      <c r="A320" s="17" t="s">
        <v>326</v>
      </c>
      <c r="B320" s="17" t="s">
        <v>327</v>
      </c>
      <c r="C320" s="18" t="s">
        <v>328</v>
      </c>
      <c r="D320" s="19">
        <v>81</v>
      </c>
      <c r="E320" s="20" t="s">
        <v>121</v>
      </c>
      <c r="F320" s="21" t="s">
        <v>122</v>
      </c>
      <c r="G320" s="22" t="s">
        <v>115</v>
      </c>
      <c r="H320" s="31"/>
      <c r="I320" s="34" t="s">
        <v>128</v>
      </c>
      <c r="M320" s="35"/>
    </row>
    <row r="321" spans="1:13" hidden="1">
      <c r="A321" s="17"/>
      <c r="B321" s="17"/>
      <c r="C321" s="18"/>
      <c r="D321" s="19"/>
      <c r="E321" s="29"/>
      <c r="F321" s="24"/>
      <c r="G321" s="25"/>
      <c r="H321" s="11"/>
      <c r="I321" s="34" t="s">
        <v>128</v>
      </c>
      <c r="M321" s="35"/>
    </row>
    <row r="322" spans="1:13" hidden="1">
      <c r="A322" s="17"/>
      <c r="B322" s="17"/>
      <c r="C322" s="18"/>
      <c r="D322" s="19"/>
      <c r="E322" s="29"/>
      <c r="F322" s="24"/>
      <c r="G322" s="25"/>
      <c r="H322" s="11"/>
      <c r="I322" s="34" t="s">
        <v>128</v>
      </c>
      <c r="M322" s="35"/>
    </row>
    <row r="323" spans="1:13" hidden="1">
      <c r="A323" s="17"/>
      <c r="B323" s="17"/>
      <c r="C323" s="18"/>
      <c r="D323" s="19"/>
      <c r="E323" s="28"/>
      <c r="F323" s="26"/>
      <c r="G323" s="27"/>
      <c r="H323" s="11"/>
      <c r="I323" s="34" t="s">
        <v>128</v>
      </c>
      <c r="M323" s="35"/>
    </row>
    <row r="324" spans="1:13" ht="24" hidden="1">
      <c r="A324" s="17" t="s">
        <v>329</v>
      </c>
      <c r="B324" s="17" t="s">
        <v>330</v>
      </c>
      <c r="C324" s="18" t="s">
        <v>331</v>
      </c>
      <c r="D324" s="19">
        <v>82</v>
      </c>
      <c r="E324" s="20" t="s">
        <v>121</v>
      </c>
      <c r="F324" s="21" t="s">
        <v>122</v>
      </c>
      <c r="G324" s="22" t="s">
        <v>115</v>
      </c>
      <c r="H324" s="31"/>
      <c r="I324" s="34" t="s">
        <v>128</v>
      </c>
      <c r="M324" s="35" t="s">
        <v>129</v>
      </c>
    </row>
    <row r="325" spans="1:13" hidden="1">
      <c r="A325" s="17"/>
      <c r="B325" s="17"/>
      <c r="C325" s="18"/>
      <c r="D325" s="19"/>
      <c r="E325" s="29"/>
      <c r="F325" s="24"/>
      <c r="G325" s="25"/>
      <c r="H325" s="11"/>
      <c r="I325" s="34" t="s">
        <v>128</v>
      </c>
      <c r="M325" s="35" t="s">
        <v>129</v>
      </c>
    </row>
    <row r="326" spans="1:13" hidden="1">
      <c r="A326" s="17"/>
      <c r="B326" s="17"/>
      <c r="C326" s="18"/>
      <c r="D326" s="19"/>
      <c r="E326" s="29"/>
      <c r="F326" s="24"/>
      <c r="G326" s="25"/>
      <c r="H326" s="11"/>
      <c r="I326" s="34" t="s">
        <v>128</v>
      </c>
      <c r="M326" s="35" t="s">
        <v>129</v>
      </c>
    </row>
    <row r="327" spans="1:13" hidden="1">
      <c r="A327" s="17"/>
      <c r="B327" s="17"/>
      <c r="C327" s="18"/>
      <c r="D327" s="19"/>
      <c r="E327" s="29"/>
      <c r="F327" s="24"/>
      <c r="G327" s="25"/>
      <c r="H327" s="11"/>
      <c r="I327" s="34" t="s">
        <v>128</v>
      </c>
      <c r="M327" s="35" t="s">
        <v>129</v>
      </c>
    </row>
    <row r="328" spans="1:13" hidden="1">
      <c r="A328" s="17"/>
      <c r="B328" s="17"/>
      <c r="C328" s="18"/>
      <c r="D328" s="19"/>
      <c r="E328" s="28"/>
      <c r="F328" s="30"/>
      <c r="G328" s="27"/>
      <c r="H328" s="11"/>
      <c r="I328" s="34" t="s">
        <v>128</v>
      </c>
      <c r="M328" s="35" t="s">
        <v>129</v>
      </c>
    </row>
    <row r="329" spans="1:13" ht="24">
      <c r="A329" s="17" t="s">
        <v>332</v>
      </c>
      <c r="B329" s="59" t="s">
        <v>553</v>
      </c>
      <c r="C329" s="41" t="s">
        <v>528</v>
      </c>
      <c r="D329" s="19">
        <v>83</v>
      </c>
      <c r="E329" s="50" t="s">
        <v>121</v>
      </c>
      <c r="F329" s="51" t="s">
        <v>122</v>
      </c>
      <c r="G329" s="52" t="s">
        <v>115</v>
      </c>
      <c r="H329" s="16" t="s">
        <v>123</v>
      </c>
      <c r="I329" s="34" t="s">
        <v>124</v>
      </c>
      <c r="M329" s="35"/>
    </row>
    <row r="330" spans="1:13">
      <c r="A330" s="17"/>
      <c r="B330" s="59" t="s">
        <v>553</v>
      </c>
      <c r="C330" s="49"/>
      <c r="D330" s="19"/>
      <c r="E330" s="43"/>
      <c r="F330" s="44"/>
      <c r="G330" s="53"/>
      <c r="H330" s="16" t="s">
        <v>123</v>
      </c>
      <c r="I330" s="34" t="s">
        <v>124</v>
      </c>
      <c r="M330" s="35"/>
    </row>
    <row r="331" spans="1:13">
      <c r="A331" s="17"/>
      <c r="B331" s="59" t="s">
        <v>553</v>
      </c>
      <c r="C331" s="49"/>
      <c r="D331" s="19"/>
      <c r="E331" s="43"/>
      <c r="F331" s="44"/>
      <c r="G331" s="53"/>
      <c r="H331" s="16" t="s">
        <v>123</v>
      </c>
      <c r="I331" s="34" t="s">
        <v>124</v>
      </c>
      <c r="M331" s="35"/>
    </row>
    <row r="332" spans="1:13" ht="24">
      <c r="A332" s="17" t="s">
        <v>333</v>
      </c>
      <c r="B332" s="59" t="s">
        <v>554</v>
      </c>
      <c r="C332" s="41" t="s">
        <v>518</v>
      </c>
      <c r="D332" s="19">
        <v>84</v>
      </c>
      <c r="E332" s="50" t="s">
        <v>121</v>
      </c>
      <c r="F332" s="51" t="s">
        <v>122</v>
      </c>
      <c r="G332" s="52" t="s">
        <v>115</v>
      </c>
      <c r="H332" s="16" t="s">
        <v>123</v>
      </c>
      <c r="I332" s="34" t="s">
        <v>124</v>
      </c>
      <c r="M332" s="35"/>
    </row>
    <row r="333" spans="1:13">
      <c r="A333" s="17"/>
      <c r="B333" s="59" t="s">
        <v>554</v>
      </c>
      <c r="C333" s="49"/>
      <c r="D333" s="19"/>
      <c r="E333" s="43"/>
      <c r="F333" s="44"/>
      <c r="G333" s="53"/>
      <c r="H333" s="16" t="s">
        <v>123</v>
      </c>
      <c r="I333" s="34" t="s">
        <v>124</v>
      </c>
      <c r="M333" s="35"/>
    </row>
    <row r="334" spans="1:13">
      <c r="A334" s="17"/>
      <c r="B334" s="59" t="s">
        <v>554</v>
      </c>
      <c r="C334" s="49"/>
      <c r="D334" s="19"/>
      <c r="E334" s="58"/>
      <c r="F334" s="44"/>
      <c r="G334" s="53"/>
      <c r="H334" s="16" t="s">
        <v>123</v>
      </c>
      <c r="I334" s="34" t="s">
        <v>124</v>
      </c>
      <c r="M334" s="35"/>
    </row>
    <row r="335" spans="1:13">
      <c r="A335" s="17"/>
      <c r="B335" s="59" t="s">
        <v>554</v>
      </c>
      <c r="C335" s="49"/>
      <c r="D335" s="19"/>
      <c r="E335" s="43"/>
      <c r="F335" s="44"/>
      <c r="G335" s="53"/>
      <c r="H335" s="16" t="s">
        <v>123</v>
      </c>
      <c r="I335" s="34" t="s">
        <v>124</v>
      </c>
      <c r="M335" s="35"/>
    </row>
    <row r="336" spans="1:13">
      <c r="A336" s="17"/>
      <c r="B336" s="59" t="s">
        <v>554</v>
      </c>
      <c r="C336" s="49"/>
      <c r="D336" s="19"/>
      <c r="E336" s="46"/>
      <c r="F336" s="47"/>
      <c r="G336" s="56"/>
      <c r="H336" s="16" t="s">
        <v>123</v>
      </c>
      <c r="I336" s="34" t="s">
        <v>124</v>
      </c>
      <c r="M336" s="35"/>
    </row>
    <row r="337" spans="1:13">
      <c r="A337" s="17" t="s">
        <v>334</v>
      </c>
      <c r="B337" s="59" t="s">
        <v>555</v>
      </c>
      <c r="C337" s="41" t="s">
        <v>529</v>
      </c>
      <c r="D337" s="19">
        <v>85</v>
      </c>
      <c r="E337" s="50" t="s">
        <v>121</v>
      </c>
      <c r="F337" s="51" t="s">
        <v>122</v>
      </c>
      <c r="G337" s="52" t="s">
        <v>115</v>
      </c>
      <c r="H337" s="16" t="s">
        <v>123</v>
      </c>
      <c r="I337" s="34" t="s">
        <v>132</v>
      </c>
      <c r="M337" s="35"/>
    </row>
    <row r="338" spans="1:13">
      <c r="A338" s="17"/>
      <c r="B338" s="59" t="s">
        <v>555</v>
      </c>
      <c r="C338" s="49"/>
      <c r="D338" s="19"/>
      <c r="E338" s="43"/>
      <c r="F338" s="44"/>
      <c r="G338" s="53"/>
      <c r="H338" s="16" t="s">
        <v>123</v>
      </c>
      <c r="I338" s="34" t="s">
        <v>132</v>
      </c>
      <c r="M338" s="35"/>
    </row>
    <row r="339" spans="1:13">
      <c r="A339" s="17"/>
      <c r="B339" s="59" t="s">
        <v>555</v>
      </c>
      <c r="C339" s="49"/>
      <c r="D339" s="19"/>
      <c r="E339" s="46"/>
      <c r="F339" s="47"/>
      <c r="G339" s="56"/>
      <c r="H339" s="16" t="s">
        <v>123</v>
      </c>
      <c r="I339" s="34" t="s">
        <v>132</v>
      </c>
      <c r="M339" s="35"/>
    </row>
    <row r="340" spans="1:13">
      <c r="A340" s="17" t="s">
        <v>335</v>
      </c>
      <c r="B340" s="59" t="s">
        <v>556</v>
      </c>
      <c r="C340" s="41" t="s">
        <v>530</v>
      </c>
      <c r="D340" s="19">
        <v>86</v>
      </c>
      <c r="E340" s="50" t="s">
        <v>121</v>
      </c>
      <c r="F340" s="51" t="s">
        <v>122</v>
      </c>
      <c r="G340" s="52" t="s">
        <v>115</v>
      </c>
      <c r="H340" s="16" t="s">
        <v>123</v>
      </c>
      <c r="I340" s="34" t="s">
        <v>132</v>
      </c>
      <c r="M340" s="35"/>
    </row>
    <row r="341" spans="1:13">
      <c r="A341" s="17"/>
      <c r="B341" s="59" t="s">
        <v>556</v>
      </c>
      <c r="C341" s="49"/>
      <c r="D341" s="19"/>
      <c r="E341" s="43"/>
      <c r="F341" s="44"/>
      <c r="G341" s="53"/>
      <c r="H341" s="16" t="s">
        <v>123</v>
      </c>
      <c r="I341" s="34" t="s">
        <v>132</v>
      </c>
      <c r="M341" s="35"/>
    </row>
    <row r="342" spans="1:13">
      <c r="A342" s="17"/>
      <c r="B342" s="59" t="s">
        <v>556</v>
      </c>
      <c r="C342" s="49"/>
      <c r="D342" s="19"/>
      <c r="E342" s="46"/>
      <c r="F342" s="47"/>
      <c r="G342" s="56"/>
      <c r="H342" s="16" t="s">
        <v>123</v>
      </c>
      <c r="I342" s="34" t="s">
        <v>132</v>
      </c>
      <c r="M342" s="35"/>
    </row>
    <row r="343" spans="1:13" ht="24">
      <c r="A343" s="17" t="s">
        <v>336</v>
      </c>
      <c r="B343" s="59" t="s">
        <v>557</v>
      </c>
      <c r="C343" s="41" t="s">
        <v>519</v>
      </c>
      <c r="D343" s="19">
        <v>87</v>
      </c>
      <c r="E343" s="50" t="s">
        <v>121</v>
      </c>
      <c r="F343" s="51" t="s">
        <v>122</v>
      </c>
      <c r="G343" s="52" t="s">
        <v>115</v>
      </c>
      <c r="H343" s="16" t="s">
        <v>123</v>
      </c>
      <c r="I343" s="34" t="s">
        <v>132</v>
      </c>
      <c r="M343" s="35"/>
    </row>
    <row r="344" spans="1:13">
      <c r="A344" s="17"/>
      <c r="B344" s="59" t="s">
        <v>557</v>
      </c>
      <c r="C344" s="49"/>
      <c r="D344" s="19"/>
      <c r="E344" s="42"/>
      <c r="F344" s="44"/>
      <c r="G344" s="53"/>
      <c r="H344" s="16" t="s">
        <v>123</v>
      </c>
      <c r="I344" s="34" t="s">
        <v>132</v>
      </c>
      <c r="M344" s="35"/>
    </row>
    <row r="345" spans="1:13">
      <c r="A345" s="17"/>
      <c r="B345" s="59" t="s">
        <v>557</v>
      </c>
      <c r="C345" s="49"/>
      <c r="D345" s="19"/>
      <c r="E345" s="43"/>
      <c r="F345" s="44"/>
      <c r="G345" s="53"/>
      <c r="H345" s="16" t="s">
        <v>123</v>
      </c>
      <c r="I345" s="34" t="s">
        <v>132</v>
      </c>
      <c r="M345" s="35"/>
    </row>
    <row r="346" spans="1:13">
      <c r="A346" s="17"/>
      <c r="B346" s="59" t="s">
        <v>557</v>
      </c>
      <c r="C346" s="49"/>
      <c r="D346" s="19"/>
      <c r="E346" s="43"/>
      <c r="F346" s="44"/>
      <c r="G346" s="53"/>
      <c r="H346" s="16" t="s">
        <v>123</v>
      </c>
      <c r="I346" s="34" t="s">
        <v>132</v>
      </c>
      <c r="M346" s="35"/>
    </row>
    <row r="347" spans="1:13">
      <c r="A347" s="17"/>
      <c r="B347" s="59" t="s">
        <v>557</v>
      </c>
      <c r="C347" s="49"/>
      <c r="D347" s="19"/>
      <c r="E347" s="46"/>
      <c r="F347" s="47"/>
      <c r="G347" s="53"/>
      <c r="H347" s="16" t="s">
        <v>123</v>
      </c>
      <c r="I347" s="34" t="s">
        <v>132</v>
      </c>
      <c r="M347" s="35"/>
    </row>
    <row r="348" spans="1:13">
      <c r="A348" s="17" t="s">
        <v>337</v>
      </c>
      <c r="B348" s="59" t="s">
        <v>558</v>
      </c>
      <c r="C348" s="41" t="s">
        <v>531</v>
      </c>
      <c r="D348" s="19">
        <v>88</v>
      </c>
      <c r="E348" s="50" t="s">
        <v>121</v>
      </c>
      <c r="F348" s="51" t="s">
        <v>122</v>
      </c>
      <c r="G348" s="52" t="s">
        <v>115</v>
      </c>
      <c r="H348" s="16" t="s">
        <v>123</v>
      </c>
      <c r="I348" s="34" t="s">
        <v>338</v>
      </c>
      <c r="M348" s="35"/>
    </row>
    <row r="349" spans="1:13">
      <c r="A349" s="17"/>
      <c r="B349" s="59" t="s">
        <v>558</v>
      </c>
      <c r="C349" s="49"/>
      <c r="D349" s="19"/>
      <c r="E349" s="42"/>
      <c r="F349" s="44"/>
      <c r="G349" s="53"/>
      <c r="H349" s="16" t="s">
        <v>123</v>
      </c>
      <c r="I349" s="34" t="s">
        <v>338</v>
      </c>
      <c r="M349" s="35"/>
    </row>
    <row r="350" spans="1:13">
      <c r="A350" s="17"/>
      <c r="B350" s="59" t="s">
        <v>558</v>
      </c>
      <c r="C350" s="49"/>
      <c r="D350" s="19"/>
      <c r="E350" s="46"/>
      <c r="F350" s="47"/>
      <c r="G350" s="56"/>
      <c r="H350" s="16" t="s">
        <v>123</v>
      </c>
      <c r="I350" s="34" t="s">
        <v>338</v>
      </c>
      <c r="M350" s="35"/>
    </row>
    <row r="351" spans="1:13" ht="24">
      <c r="A351" s="17" t="s">
        <v>339</v>
      </c>
      <c r="B351" s="59" t="s">
        <v>566</v>
      </c>
      <c r="C351" s="41" t="s">
        <v>520</v>
      </c>
      <c r="D351" s="19">
        <v>89</v>
      </c>
      <c r="E351" s="50" t="s">
        <v>121</v>
      </c>
      <c r="F351" s="51" t="s">
        <v>122</v>
      </c>
      <c r="G351" s="52" t="s">
        <v>115</v>
      </c>
      <c r="H351" s="16" t="s">
        <v>123</v>
      </c>
      <c r="I351" s="34" t="s">
        <v>132</v>
      </c>
      <c r="M351" s="35" t="s">
        <v>340</v>
      </c>
    </row>
    <row r="352" spans="1:13">
      <c r="A352" s="17"/>
      <c r="B352" s="59" t="s">
        <v>559</v>
      </c>
      <c r="C352" s="49"/>
      <c r="D352" s="19"/>
      <c r="E352" s="43"/>
      <c r="F352" s="44"/>
      <c r="G352" s="53"/>
      <c r="H352" s="16" t="s">
        <v>123</v>
      </c>
      <c r="I352" s="34" t="s">
        <v>132</v>
      </c>
      <c r="M352" s="35" t="s">
        <v>340</v>
      </c>
    </row>
    <row r="353" spans="1:13">
      <c r="A353" s="17"/>
      <c r="B353" s="59" t="s">
        <v>559</v>
      </c>
      <c r="C353" s="49"/>
      <c r="D353" s="19"/>
      <c r="E353" s="43"/>
      <c r="F353" s="44"/>
      <c r="G353" s="53"/>
      <c r="H353" s="16" t="s">
        <v>123</v>
      </c>
      <c r="I353" s="34" t="s">
        <v>132</v>
      </c>
      <c r="M353" s="35" t="s">
        <v>340</v>
      </c>
    </row>
    <row r="354" spans="1:13">
      <c r="A354" s="17"/>
      <c r="B354" s="59" t="s">
        <v>559</v>
      </c>
      <c r="C354" s="49"/>
      <c r="D354" s="19"/>
      <c r="E354" s="43"/>
      <c r="F354" s="44"/>
      <c r="G354" s="53"/>
      <c r="H354" s="16" t="s">
        <v>123</v>
      </c>
      <c r="I354" s="34" t="s">
        <v>132</v>
      </c>
      <c r="M354" s="35" t="s">
        <v>340</v>
      </c>
    </row>
    <row r="355" spans="1:13">
      <c r="A355" s="17"/>
      <c r="B355" s="59" t="s">
        <v>559</v>
      </c>
      <c r="C355" s="49"/>
      <c r="D355" s="19"/>
      <c r="E355" s="43"/>
      <c r="F355" s="44"/>
      <c r="G355" s="53"/>
      <c r="H355" s="16" t="s">
        <v>123</v>
      </c>
      <c r="I355" s="34" t="s">
        <v>132</v>
      </c>
      <c r="M355" s="35" t="s">
        <v>340</v>
      </c>
    </row>
    <row r="356" spans="1:13">
      <c r="A356" s="17"/>
      <c r="B356" s="59" t="s">
        <v>559</v>
      </c>
      <c r="C356" s="49"/>
      <c r="D356" s="19"/>
      <c r="E356" s="43"/>
      <c r="F356" s="44"/>
      <c r="G356" s="53"/>
      <c r="H356" s="16" t="s">
        <v>123</v>
      </c>
      <c r="I356" s="34" t="s">
        <v>132</v>
      </c>
      <c r="M356" s="35" t="s">
        <v>340</v>
      </c>
    </row>
    <row r="357" spans="1:13">
      <c r="A357" s="17"/>
      <c r="B357" s="59" t="s">
        <v>559</v>
      </c>
      <c r="C357" s="49"/>
      <c r="D357" s="19"/>
      <c r="E357" s="46"/>
      <c r="F357" s="47"/>
      <c r="G357" s="56"/>
      <c r="H357" s="16" t="s">
        <v>123</v>
      </c>
      <c r="I357" s="34" t="s">
        <v>132</v>
      </c>
      <c r="M357" s="35" t="s">
        <v>340</v>
      </c>
    </row>
    <row r="358" spans="1:13" ht="24">
      <c r="A358" s="17" t="s">
        <v>341</v>
      </c>
      <c r="B358" s="59" t="s">
        <v>567</v>
      </c>
      <c r="C358" s="41" t="s">
        <v>524</v>
      </c>
      <c r="D358" s="19">
        <v>90</v>
      </c>
      <c r="E358" s="50" t="s">
        <v>121</v>
      </c>
      <c r="F358" s="51" t="s">
        <v>122</v>
      </c>
      <c r="G358" s="52" t="s">
        <v>115</v>
      </c>
      <c r="H358" s="16" t="s">
        <v>123</v>
      </c>
      <c r="I358" s="34" t="s">
        <v>342</v>
      </c>
      <c r="M358" s="35"/>
    </row>
    <row r="359" spans="1:13">
      <c r="A359" s="38"/>
      <c r="B359" s="59" t="s">
        <v>560</v>
      </c>
      <c r="C359" s="45"/>
      <c r="D359" s="24"/>
      <c r="E359" s="60"/>
      <c r="F359" s="44"/>
      <c r="G359" s="53"/>
      <c r="H359" s="16" t="s">
        <v>123</v>
      </c>
      <c r="I359" s="34" t="s">
        <v>342</v>
      </c>
      <c r="M359" s="35"/>
    </row>
    <row r="360" spans="1:13">
      <c r="A360" s="38"/>
      <c r="B360" s="59" t="s">
        <v>560</v>
      </c>
      <c r="C360" s="45"/>
      <c r="D360" s="24"/>
      <c r="E360" s="61"/>
      <c r="F360" s="47"/>
      <c r="G360" s="56"/>
      <c r="H360" s="16" t="s">
        <v>123</v>
      </c>
      <c r="I360" s="34" t="s">
        <v>342</v>
      </c>
      <c r="M360" s="35"/>
    </row>
    <row r="361" spans="1:13" hidden="1">
      <c r="A361" s="38"/>
      <c r="C361" s="38"/>
      <c r="H361" s="11"/>
    </row>
    <row r="362" spans="1:13" hidden="1">
      <c r="A362" s="38"/>
      <c r="C362" s="38"/>
      <c r="H362" s="11"/>
    </row>
    <row r="363" spans="1:13" hidden="1">
      <c r="A363" s="38"/>
      <c r="B363" s="38" t="s">
        <v>343</v>
      </c>
      <c r="C363" s="38"/>
      <c r="H363" s="11"/>
    </row>
    <row r="364" spans="1:13">
      <c r="A364" s="38"/>
      <c r="C364" s="38"/>
    </row>
    <row r="365" spans="1:13">
      <c r="A365" s="38"/>
      <c r="C365" s="38"/>
    </row>
    <row r="366" spans="1:13">
      <c r="A366" s="38"/>
      <c r="C366" s="38"/>
    </row>
    <row r="367" spans="1:13">
      <c r="A367" s="38"/>
      <c r="C367" s="38"/>
    </row>
    <row r="368" spans="1:13">
      <c r="A368" s="38"/>
      <c r="C368" s="38"/>
    </row>
    <row r="369" spans="1:3">
      <c r="A369" s="38"/>
      <c r="C369" s="38"/>
    </row>
    <row r="370" spans="1:3">
      <c r="A370" s="38"/>
      <c r="C370" s="38"/>
    </row>
  </sheetData>
  <autoFilter ref="A1:M363">
    <filterColumn colId="7">
      <filters>
        <filter val="是"/>
      </filters>
    </filterColumn>
  </autoFilter>
  <phoneticPr fontId="10" type="noConversion"/>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42"/>
  <sheetViews>
    <sheetView workbookViewId="0">
      <selection activeCell="D41" sqref="D41"/>
    </sheetView>
  </sheetViews>
  <sheetFormatPr defaultColWidth="9.140625" defaultRowHeight="12.75"/>
  <cols>
    <col min="2" max="2" width="32.140625" customWidth="1"/>
    <col min="3" max="3" width="19.85546875" customWidth="1"/>
    <col min="4" max="4" width="18.5703125" customWidth="1"/>
    <col min="5" max="5" width="37.5703125" customWidth="1"/>
    <col min="6" max="6" width="19.85546875" customWidth="1"/>
    <col min="7" max="7" width="18.5703125" customWidth="1"/>
    <col min="10" max="10" width="15.42578125"/>
  </cols>
  <sheetData>
    <row r="3" spans="2:10" ht="18.75">
      <c r="B3" s="63" t="s">
        <v>344</v>
      </c>
      <c r="C3" s="64"/>
      <c r="D3" s="64"/>
      <c r="E3" s="64"/>
      <c r="F3" s="64"/>
      <c r="G3" s="65"/>
    </row>
    <row r="4" spans="2:10" ht="13.5">
      <c r="B4" s="7"/>
      <c r="C4" s="8">
        <v>2021</v>
      </c>
      <c r="D4" s="8" t="s">
        <v>345</v>
      </c>
      <c r="E4" s="8">
        <v>1</v>
      </c>
      <c r="F4" s="8" t="s">
        <v>346</v>
      </c>
      <c r="G4" s="9" t="s">
        <v>347</v>
      </c>
    </row>
    <row r="5" spans="2:10" ht="13.5">
      <c r="B5" s="5" t="s">
        <v>348</v>
      </c>
      <c r="C5" s="5"/>
      <c r="D5" s="5"/>
      <c r="E5" s="5"/>
      <c r="F5" s="5"/>
      <c r="G5" s="5" t="s">
        <v>349</v>
      </c>
      <c r="J5" s="10"/>
    </row>
    <row r="6" spans="2:10" ht="13.5">
      <c r="B6" s="5" t="s">
        <v>350</v>
      </c>
      <c r="C6" s="5" t="s">
        <v>351</v>
      </c>
      <c r="D6" s="5" t="s">
        <v>352</v>
      </c>
      <c r="E6" s="5" t="s">
        <v>353</v>
      </c>
      <c r="F6" s="5" t="s">
        <v>351</v>
      </c>
      <c r="G6" s="5" t="s">
        <v>352</v>
      </c>
    </row>
    <row r="7" spans="2:10" ht="13.5">
      <c r="B7" s="5" t="s">
        <v>354</v>
      </c>
      <c r="C7" s="6"/>
      <c r="D7" s="6"/>
      <c r="E7" s="5" t="s">
        <v>355</v>
      </c>
      <c r="F7" s="6"/>
      <c r="G7" s="6"/>
    </row>
    <row r="8" spans="2:10" ht="13.5">
      <c r="B8" s="5" t="s">
        <v>356</v>
      </c>
      <c r="C8" s="6">
        <f>SUMIF(分录!E:E,"银行存款"&amp;"*",分录!G:G)-SUMIF(分录!F:F,"银行存款"&amp;"*",分录!G:G)+SUMIF(分录!E:E,"库存现金",分录!G:G)-SUMIF(分录!F:F,"库存现金"&amp;"*",分录!G:G)+D8</f>
        <v>17810564.640000001</v>
      </c>
      <c r="D8" s="6">
        <v>17810564.640000001</v>
      </c>
      <c r="E8" s="5" t="s">
        <v>357</v>
      </c>
      <c r="F8" s="6">
        <f>SUMIF(分录!F:F,"短期借款"&amp;"*",分录!G:G)-SUMIF(分录!E:E,"短期借款"&amp;"*",分录!G:G)+G8</f>
        <v>20000</v>
      </c>
      <c r="G8" s="6">
        <v>20000</v>
      </c>
    </row>
    <row r="9" spans="2:10" ht="13.5">
      <c r="B9" s="5" t="s">
        <v>358</v>
      </c>
      <c r="C9" s="6">
        <f>SUMIF(分录!E:E,"交易性金融资产"&amp;"*",分录!G:G)-SUMIF(分录!F:F,"交易性金融资产"&amp;"*",分录!G:G)+D9</f>
        <v>0</v>
      </c>
      <c r="D9" s="6">
        <v>0</v>
      </c>
      <c r="E9" s="5" t="s">
        <v>359</v>
      </c>
      <c r="F9" s="6">
        <f>SUMIF(分录!F:F,"交易性金融负债"&amp;"*",分录!G:G)-SUMIF(分录!E:E,"交易性金融负债"&amp;"*",分录!G:G)+G9</f>
        <v>0</v>
      </c>
      <c r="G9" s="6">
        <v>0</v>
      </c>
    </row>
    <row r="10" spans="2:10" ht="13.5">
      <c r="B10" s="5" t="s">
        <v>360</v>
      </c>
      <c r="C10" s="6">
        <f>SUMIF(分录!E:E,"应收票据"&amp;"*",分录!G:G)-SUMIF(分录!F:F,"应收票据"&amp;"*",分录!G:G)+D10</f>
        <v>2942000</v>
      </c>
      <c r="D10" s="6">
        <v>2942000</v>
      </c>
      <c r="E10" s="5" t="s">
        <v>361</v>
      </c>
      <c r="F10" s="6">
        <f>SUMIF(分录!F:F,"应付票据"&amp;"*",分录!G:G)-SUMIF(分录!E:E,"应付票据"&amp;"*",分录!G:G)+G10</f>
        <v>0</v>
      </c>
      <c r="G10" s="6">
        <v>0</v>
      </c>
    </row>
    <row r="11" spans="2:10" ht="13.5">
      <c r="B11" s="5" t="s">
        <v>362</v>
      </c>
      <c r="C11" s="6">
        <f>SUMIF(分录!E:E,"应收账款"&amp;"*",分录!G:G)-SUMIF(分录!F:F,"应收账款"&amp;"*",分录!G:G)+SUMIF(分录!E:E,"坏账准备"&amp;"*",分录!G:G)-SUMIF(分录!F:F,"坏账准备"&amp;"*",分录!G:G)+D11</f>
        <v>15220390</v>
      </c>
      <c r="D11" s="6">
        <v>15220390</v>
      </c>
      <c r="E11" s="5" t="s">
        <v>363</v>
      </c>
      <c r="F11" s="6">
        <f>SUMIF(分录!F:F,"应付账款"&amp;"*",分录!G:G)-SUMIF(分录!E:E,"应付账款"&amp;"*",分录!G:G)+G11</f>
        <v>410400</v>
      </c>
      <c r="G11" s="6">
        <v>410400</v>
      </c>
    </row>
    <row r="12" spans="2:10" ht="13.5">
      <c r="B12" s="5" t="s">
        <v>364</v>
      </c>
      <c r="C12" s="6">
        <f>SUMIF(分录!E:E,"预付账款"&amp;"*",分录!G:G)-SUMIF(分录!F:F,"预付账款"&amp;"*",分录!G:G)+D12</f>
        <v>0</v>
      </c>
      <c r="D12" s="6">
        <v>0</v>
      </c>
      <c r="E12" s="5" t="s">
        <v>365</v>
      </c>
      <c r="F12" s="6">
        <f>SUMIF(分录!F:F,"预收账款"&amp;"*",分录!G:G)-SUMIF(分录!E:E,"预收账款"&amp;"*",分录!G:G)+G12</f>
        <v>1100000</v>
      </c>
      <c r="G12" s="6">
        <v>1100000</v>
      </c>
    </row>
    <row r="13" spans="2:10" ht="13.5">
      <c r="B13" s="5" t="s">
        <v>366</v>
      </c>
      <c r="C13" s="6">
        <f>SUMIF(分录!E:E,"应收利息",分录!G:G)-SUMIF(分录!F:F,"应收利息",分录!G:G)+D13</f>
        <v>0</v>
      </c>
      <c r="D13" s="6">
        <v>0</v>
      </c>
      <c r="E13" s="5" t="s">
        <v>367</v>
      </c>
      <c r="F13" s="6">
        <f>SUMIF(分录!F:F,"应付职工薪酬"&amp;"*",分录!G:G)-SUMIF(分录!E:E,"应付职工薪酬"&amp;"*",分录!G:G)+G13</f>
        <v>17920</v>
      </c>
      <c r="G13" s="6">
        <v>17920</v>
      </c>
    </row>
    <row r="14" spans="2:10" ht="13.5">
      <c r="B14" s="5" t="s">
        <v>368</v>
      </c>
      <c r="C14" s="6">
        <f>SUMIF(分录!E:E,"应收股利",分录!G:G)-SUMIF(分录!F:F,"应收股利",分录!G:G)+D14</f>
        <v>0</v>
      </c>
      <c r="D14" s="6">
        <v>0</v>
      </c>
      <c r="E14" s="5" t="s">
        <v>369</v>
      </c>
      <c r="F14" s="6">
        <f>SUMIF(分录!F:F,"应交税费"&amp;"*",分录!G:G)-SUMIF(分录!E:E,"应交税费"&amp;"*",分录!G:G)+G14</f>
        <v>1375700</v>
      </c>
      <c r="G14" s="6">
        <v>1375700</v>
      </c>
    </row>
    <row r="15" spans="2:10" ht="13.5">
      <c r="B15" s="5" t="s">
        <v>370</v>
      </c>
      <c r="C15" s="6">
        <f>SUMIF(分录!E:E,"其他应收款"&amp;"*",分录!G:G)-SUMIF(分录!F:F,"其他应收款"&amp;"*",分录!G:G)+D15</f>
        <v>2000</v>
      </c>
      <c r="D15" s="6">
        <v>2000</v>
      </c>
      <c r="E15" s="5" t="s">
        <v>371</v>
      </c>
      <c r="F15" s="6">
        <f>SUMIF(分录!F:F,"应付利息"&amp;"*",分录!G:G)-SUMIF(分录!E:E,"应付利息"&amp;"*",分录!G:G)+G15</f>
        <v>0</v>
      </c>
      <c r="G15" s="6">
        <v>0</v>
      </c>
    </row>
    <row r="16" spans="2:10" ht="13.5">
      <c r="B16" s="5" t="s">
        <v>372</v>
      </c>
      <c r="C16" s="6">
        <f>SUMIF(分录!E:E,"原材料"&amp;"*",分录!G:G)-SUMIF(分录!F:F,"原材料"&amp;"*",分录!G:G)+SUMIF(分录!E:E,"库存商品"&amp;"*",分录!G:G)-SUMIF(分录!F:F,"库存商品"&amp;"*",分录!G:G)+SUMIF(分录!E:E,"发出商品"&amp;"*",分录!G:G)-SUMIF(分录!F:F,"发出商品"&amp;"*",分录!G:G)+SUMIF(分录!E:E,"生产成本"&amp;"*",分录!G:G)-SUMIF(分录!F:F,"生产成本"&amp;"*",分录!G:G)+SUMIF(分录!E:E,"制造费用"&amp;"*",分录!G:G)-SUMIF(分录!F:F,"制造费用"&amp;"*",分录!G:G)+D16</f>
        <v>28000000</v>
      </c>
      <c r="D16" s="6">
        <v>28000000</v>
      </c>
      <c r="E16" s="5" t="s">
        <v>373</v>
      </c>
      <c r="F16" s="6">
        <f>SUMIF(分录!F:F,"应付股利"&amp;"*",分录!G:G)-SUMIF(分录!E:E,"应付股利"&amp;"*",分录!G:G)+G16</f>
        <v>0</v>
      </c>
      <c r="G16" s="6">
        <v>0</v>
      </c>
    </row>
    <row r="17" spans="2:7" ht="13.5">
      <c r="B17" s="5" t="s">
        <v>374</v>
      </c>
      <c r="C17" s="6">
        <v>0</v>
      </c>
      <c r="D17" s="6"/>
      <c r="E17" s="5" t="s">
        <v>375</v>
      </c>
      <c r="F17" s="6">
        <f>SUMIF(分录!F:F,"其他应付款"&amp;"*",分录!G:G)-SUMIF(分录!E:E,"其他应付款"&amp;"*",分录!G:G)+G17</f>
        <v>0</v>
      </c>
      <c r="G17" s="6">
        <v>0</v>
      </c>
    </row>
    <row r="18" spans="2:7" ht="13.5">
      <c r="B18" s="5" t="s">
        <v>376</v>
      </c>
      <c r="C18" s="6">
        <v>0</v>
      </c>
      <c r="D18" s="6">
        <v>0</v>
      </c>
      <c r="E18" s="5" t="s">
        <v>377</v>
      </c>
      <c r="F18" s="6">
        <f>SUMIF(分录!F:F,"一年内到期的非流动负债"&amp;"*",分录!G:G)-SUMIF(分录!E:E,"一年内到期的非流动负债"&amp;"*",分录!G:G)+G18</f>
        <v>0</v>
      </c>
      <c r="G18" s="6"/>
    </row>
    <row r="19" spans="2:7" ht="13.5">
      <c r="B19" s="5" t="s">
        <v>378</v>
      </c>
      <c r="C19" s="6">
        <f>SUM(C8:C18)</f>
        <v>63974954.640000001</v>
      </c>
      <c r="D19" s="6">
        <v>63974954.640000001</v>
      </c>
      <c r="E19" s="5" t="s">
        <v>379</v>
      </c>
      <c r="F19" s="6">
        <f>SUMIF(分录!F:F,"其他流动负债"&amp;"*",分录!G:G)-SUMIF(分录!E:E,"其他流动负债"&amp;"*",分录!G:G)+G19</f>
        <v>0</v>
      </c>
      <c r="G19" s="6">
        <v>0</v>
      </c>
    </row>
    <row r="20" spans="2:7" ht="13.5">
      <c r="B20" s="5"/>
      <c r="C20" s="6"/>
      <c r="D20" s="6"/>
      <c r="E20" s="5" t="s">
        <v>380</v>
      </c>
      <c r="F20" s="6">
        <f>SUM(F8:F19)</f>
        <v>2924020</v>
      </c>
      <c r="G20" s="6">
        <v>2924020</v>
      </c>
    </row>
    <row r="21" spans="2:7" ht="13.5">
      <c r="B21" s="5" t="s">
        <v>381</v>
      </c>
      <c r="C21" s="6"/>
      <c r="D21" s="6"/>
      <c r="E21" s="5" t="s">
        <v>382</v>
      </c>
      <c r="F21" s="6"/>
      <c r="G21" s="6"/>
    </row>
    <row r="22" spans="2:7" ht="13.5">
      <c r="B22" s="5" t="s">
        <v>383</v>
      </c>
      <c r="C22" s="6">
        <f>SUMIF(分录!E:E,"可供出售金融资产"&amp;"*",分录!G:G)-SUMIF(分录!F:F,"可供出售金融资产"&amp;"*",分录!G:G)+D22</f>
        <v>0</v>
      </c>
      <c r="D22" s="6">
        <v>0</v>
      </c>
      <c r="E22" s="5" t="s">
        <v>384</v>
      </c>
      <c r="F22" s="6">
        <f>SUMIF(分录!F:F,"长期借款"&amp;"*",分录!G:G)-SUMIF(分录!E:E,"长期借款"&amp;"*",分录!G:G)+G22</f>
        <v>0</v>
      </c>
      <c r="G22" s="6">
        <v>0</v>
      </c>
    </row>
    <row r="23" spans="2:7" ht="13.5">
      <c r="B23" s="5" t="s">
        <v>385</v>
      </c>
      <c r="C23" s="6">
        <f>SUMIF(分录!E:E,"持有至到期投资"&amp;"*",分录!G:G)-SUMIF(分录!F:F,"持有至到期投资"&amp;"*",分录!G:G)+D23</f>
        <v>0</v>
      </c>
      <c r="D23" s="6">
        <v>0</v>
      </c>
      <c r="E23" s="5" t="s">
        <v>386</v>
      </c>
      <c r="F23" s="6">
        <f>SUMIF(分录!F:F,"应付债券"&amp;"*",分录!G:G)-SUMIF(分录!E:E,"应付债券"&amp;"*",分录!G:G)+G23</f>
        <v>0</v>
      </c>
      <c r="G23" s="6">
        <v>0</v>
      </c>
    </row>
    <row r="24" spans="2:7" ht="13.5">
      <c r="B24" s="5" t="s">
        <v>387</v>
      </c>
      <c r="C24" s="6">
        <f>SUMIF(分录!E:E,"长期应收款"&amp;"*",分录!G:G)-SUMIF(分录!F:F,"长期应收款"&amp;"*",分录!G:G)+D24</f>
        <v>0</v>
      </c>
      <c r="D24" s="6">
        <v>0</v>
      </c>
      <c r="E24" s="5" t="s">
        <v>388</v>
      </c>
      <c r="F24" s="6">
        <f>SUMIF(分录!F:F,"长期应付款"&amp;"*",分录!G:G)-SUMIF(分录!E:E,"长期应付款"&amp;"*",分录!G:G)+G24</f>
        <v>0</v>
      </c>
      <c r="G24" s="6">
        <v>0</v>
      </c>
    </row>
    <row r="25" spans="2:7" ht="13.5">
      <c r="B25" s="5" t="s">
        <v>389</v>
      </c>
      <c r="C25" s="6">
        <f>SUMIF(分录!E:E,"长期股权投资"&amp;"*",分录!G:G)-SUMIF(分录!F:F,"长期股权投资"&amp;"*",分录!G:G)+D25</f>
        <v>0</v>
      </c>
      <c r="D25" s="6">
        <v>0</v>
      </c>
      <c r="E25" s="5" t="s">
        <v>390</v>
      </c>
      <c r="F25" s="6">
        <f>SUMIF(分录!F:F,"专项应付款"&amp;"*",分录!G:G)-SUMIF(分录!E:E,"专项应付款"&amp;"*",分录!G:G)+G25</f>
        <v>0</v>
      </c>
      <c r="G25" s="6">
        <v>0</v>
      </c>
    </row>
    <row r="26" spans="2:7" ht="13.5">
      <c r="B26" s="5" t="s">
        <v>391</v>
      </c>
      <c r="C26" s="6">
        <f>SUMIF(分录!E:E,"投资性房地产"&amp;"*",分录!G:G)-SUMIF(分录!F:F,"投资性房地产"&amp;"*",分录!G:G)+D26</f>
        <v>0</v>
      </c>
      <c r="D26" s="6">
        <v>0</v>
      </c>
      <c r="E26" s="5" t="s">
        <v>392</v>
      </c>
      <c r="F26" s="6">
        <f>SUMIF(分录!F:F,"预计负债"&amp;"*",分录!G:G)-SUMIF(分录!E:E,"预计负债"&amp;"*",分录!G:G)+G26</f>
        <v>0</v>
      </c>
      <c r="G26" s="6">
        <v>0</v>
      </c>
    </row>
    <row r="27" spans="2:7" ht="13.5">
      <c r="B27" s="5" t="s">
        <v>393</v>
      </c>
      <c r="C27" s="6">
        <f>SUMIF(分录!E:E,"固定资产"&amp;"*",分录!G:G)-SUMIF(分录!F:F,"固定资产"&amp;"*",分录!G:G)+SUMIF(分录!E:E,"累计折旧"&amp;"*",分录!G:G)-SUMIF(分录!F:F,"累计折旧"&amp;"*",分录!G:G)+D27</f>
        <v>29720000</v>
      </c>
      <c r="D27" s="6">
        <v>29720000</v>
      </c>
      <c r="E27" s="5" t="s">
        <v>394</v>
      </c>
      <c r="F27" s="6">
        <f>SUMIF(分录!F:F,"递延所得税负债"&amp;"*",分录!G:G)-SUMIF(分录!E:E,"递延所得税负债"&amp;"*",分录!G:G)+G27</f>
        <v>0</v>
      </c>
      <c r="G27" s="6">
        <v>0</v>
      </c>
    </row>
    <row r="28" spans="2:7" ht="13.5">
      <c r="B28" s="5" t="s">
        <v>395</v>
      </c>
      <c r="C28" s="6">
        <f>SUMIF(分录!E:E,"在建工程"&amp;"*",分录!G:G)-SUMIF(分录!F:F,"在建工程"&amp;"*",分录!G:G)+D28</f>
        <v>0</v>
      </c>
      <c r="D28" s="6">
        <v>0</v>
      </c>
      <c r="E28" s="5" t="s">
        <v>396</v>
      </c>
      <c r="F28" s="6">
        <f>SUMIF(分录!F:F,"其他非流动负债"&amp;"*",分录!G:G)-SUMIF(分录!E:E,"其他非流动负债"&amp;"*",分录!G:G)+G28</f>
        <v>0</v>
      </c>
      <c r="G28" s="6"/>
    </row>
    <row r="29" spans="2:7" ht="13.5">
      <c r="B29" s="5" t="s">
        <v>397</v>
      </c>
      <c r="C29" s="6">
        <f>SUMIF(分录!E:E,"工程物资"&amp;"*",分录!G:G)-SUMIF(分录!F:F,"工程物资"&amp;"*",分录!G:G)+D29</f>
        <v>0</v>
      </c>
      <c r="D29" s="6">
        <v>0</v>
      </c>
      <c r="E29" s="5" t="s">
        <v>398</v>
      </c>
      <c r="F29" s="6">
        <f>SUM(F22:F28)</f>
        <v>0</v>
      </c>
      <c r="G29" s="6">
        <v>0</v>
      </c>
    </row>
    <row r="30" spans="2:7" ht="13.5">
      <c r="B30" s="5" t="s">
        <v>399</v>
      </c>
      <c r="C30" s="6">
        <f>SUMIF(分录!E:E,"固定资产清理"&amp;"*",分录!G:G)-SUMIF(分录!F:F,"固定资产清理"&amp;"*",分录!G:G)+D30</f>
        <v>0</v>
      </c>
      <c r="D30" s="6">
        <v>0</v>
      </c>
      <c r="E30" s="5" t="s">
        <v>400</v>
      </c>
      <c r="F30" s="6">
        <f>F20+F29</f>
        <v>2924020</v>
      </c>
      <c r="G30" s="6">
        <v>2924020</v>
      </c>
    </row>
    <row r="31" spans="2:7" ht="13.5">
      <c r="B31" s="5" t="s">
        <v>401</v>
      </c>
      <c r="C31" s="6">
        <f>SUMIF(分录!E:E,"无形资产"&amp;"*",分录!G:G)-SUMIF(分录!F:F,"无形资产"&amp;"*",分录!G:G)+D31</f>
        <v>0</v>
      </c>
      <c r="D31" s="6">
        <v>0</v>
      </c>
      <c r="E31" s="5" t="s">
        <v>402</v>
      </c>
      <c r="F31" s="6"/>
      <c r="G31" s="6"/>
    </row>
    <row r="32" spans="2:7" ht="13.5">
      <c r="B32" s="5" t="s">
        <v>403</v>
      </c>
      <c r="C32" s="6">
        <f>SUMIF(分录!E:E,"开发支出"&amp;"*",分录!G:G)-SUMIF(分录!F:F,"开发支出"&amp;"*",分录!G:G)+D32</f>
        <v>0</v>
      </c>
      <c r="D32" s="6">
        <v>0</v>
      </c>
      <c r="E32" s="5" t="s">
        <v>404</v>
      </c>
      <c r="F32" s="6">
        <f>SUMIF(分录!F:F,"实收"&amp;"*",分录!G:G)-SUMIF(分录!E:E,"实收"&amp;"*",分录!G:G)+G32</f>
        <v>500000</v>
      </c>
      <c r="G32" s="6">
        <v>500000</v>
      </c>
    </row>
    <row r="33" spans="2:7" ht="13.5">
      <c r="B33" s="5" t="s">
        <v>405</v>
      </c>
      <c r="C33" s="6">
        <f>SUMIF(分录!E:E,"商誉"&amp;"*",分录!G:G)-SUMIF(分录!F:F,"商誉"&amp;"*",分录!G:G)+D33</f>
        <v>0</v>
      </c>
      <c r="D33" s="6">
        <v>0</v>
      </c>
      <c r="E33" s="5" t="s">
        <v>406</v>
      </c>
      <c r="F33" s="6">
        <f>SUMIF(分录!F:F,"资本公积"&amp;"*",分录!G:G)-SUMIF(分录!E:E,"资本公积"&amp;"*",分录!G:G)+G33</f>
        <v>0</v>
      </c>
      <c r="G33" s="6">
        <v>0</v>
      </c>
    </row>
    <row r="34" spans="2:7" ht="13.5">
      <c r="B34" s="5" t="s">
        <v>407</v>
      </c>
      <c r="C34" s="6">
        <f>SUMIF(分录!E:E,"长期待摊费用"&amp;"*",分录!G:G)-SUMIF(分录!F:F,"长期待摊费用"&amp;"*",分录!G:G)+D34</f>
        <v>0</v>
      </c>
      <c r="D34" s="6">
        <v>0</v>
      </c>
      <c r="E34" s="5" t="s">
        <v>408</v>
      </c>
      <c r="F34" s="6">
        <f>SUMIF(分录!F:F,"库存股"&amp;"*",分录!G:G)-SUMIF(分录!E:E,"库存股"&amp;"*",分录!G:G)+G34</f>
        <v>0</v>
      </c>
      <c r="G34" s="6">
        <v>0</v>
      </c>
    </row>
    <row r="35" spans="2:7" ht="13.5">
      <c r="B35" s="5" t="s">
        <v>409</v>
      </c>
      <c r="C35" s="6">
        <f>SUMIF(分录!E:E,"递延所得税资产"&amp;"*",分录!G:G)-SUMIF(分录!F:F,"递延所得税资产"&amp;"*",分录!G:G)+D35</f>
        <v>0</v>
      </c>
      <c r="D35" s="6">
        <v>0</v>
      </c>
      <c r="E35" s="5" t="s">
        <v>410</v>
      </c>
      <c r="F35" s="6">
        <f>SUMIF(分录!F:F,"盈余公积"&amp;"*",分录!G:G)-SUMIF(分录!E:E,"盈余公积"&amp;"*",分录!G:G)+G35</f>
        <v>540890</v>
      </c>
      <c r="G35" s="6">
        <v>540890</v>
      </c>
    </row>
    <row r="36" spans="2:7" ht="13.5">
      <c r="B36" s="5" t="s">
        <v>411</v>
      </c>
      <c r="C36" s="6">
        <f>SUMIF(分录!E:E,"其他非流动资产"&amp;"*",分录!G:G)-SUMIF(分录!F:F,"其他非流动资产"&amp;"*",分录!G:G)+D36</f>
        <v>0</v>
      </c>
      <c r="D36" s="6">
        <v>0</v>
      </c>
      <c r="E36" s="5" t="s">
        <v>412</v>
      </c>
      <c r="F36" s="6">
        <f>SUMIF(分录!F:F,"利润分配"&amp;"*",分录!G:G)-SUMIF(分录!E:E,"利润分配"&amp;"*",分录!G:G)+G36</f>
        <v>89730044.640000001</v>
      </c>
      <c r="G36" s="6">
        <v>89730044.640000001</v>
      </c>
    </row>
    <row r="37" spans="2:7" ht="13.5">
      <c r="B37" s="5" t="s">
        <v>413</v>
      </c>
      <c r="C37" s="6">
        <f>SUM(C22:C36)</f>
        <v>29720000</v>
      </c>
      <c r="D37" s="6">
        <v>29720000</v>
      </c>
      <c r="E37" s="5" t="s">
        <v>414</v>
      </c>
      <c r="F37" s="6">
        <v>0</v>
      </c>
      <c r="G37" s="6"/>
    </row>
    <row r="38" spans="2:7" ht="13.5">
      <c r="B38" s="5"/>
      <c r="C38" s="6"/>
      <c r="D38" s="6"/>
      <c r="E38" s="5" t="s">
        <v>415</v>
      </c>
      <c r="F38" s="6">
        <f>SUM(F32:F37)</f>
        <v>90770934.640000001</v>
      </c>
      <c r="G38" s="6">
        <v>90770934.640000001</v>
      </c>
    </row>
    <row r="39" spans="2:7" ht="13.5">
      <c r="B39" s="5" t="s">
        <v>416</v>
      </c>
      <c r="C39" s="6">
        <f>C19+C37</f>
        <v>93694954.640000001</v>
      </c>
      <c r="D39" s="6">
        <v>93694954.640000001</v>
      </c>
      <c r="E39" s="5" t="s">
        <v>417</v>
      </c>
      <c r="F39" s="6">
        <f>F30+F38</f>
        <v>93694954.640000001</v>
      </c>
      <c r="G39" s="6">
        <v>93694954.640000001</v>
      </c>
    </row>
    <row r="42" spans="2:7">
      <c r="F42" s="10">
        <f>F39-C39</f>
        <v>0</v>
      </c>
    </row>
  </sheetData>
  <mergeCells count="1">
    <mergeCell ref="B3:G3"/>
  </mergeCells>
  <phoneticPr fontId="10" type="noConversion"/>
  <pageMargins left="0.75" right="0.75" top="1" bottom="1" header="0.5" footer="0.5"/>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D27"/>
  <sheetViews>
    <sheetView workbookViewId="0">
      <selection activeCell="B45" sqref="B45"/>
    </sheetView>
  </sheetViews>
  <sheetFormatPr defaultColWidth="9.140625" defaultRowHeight="12.75"/>
  <cols>
    <col min="2" max="2" width="53" customWidth="1"/>
    <col min="3" max="4" width="18.5703125" customWidth="1"/>
  </cols>
  <sheetData>
    <row r="4" spans="2:4" ht="18.75">
      <c r="B4" s="63" t="s">
        <v>418</v>
      </c>
      <c r="C4" s="64"/>
      <c r="D4" s="65"/>
    </row>
    <row r="5" spans="2:4" ht="13.5">
      <c r="B5" s="7" t="s">
        <v>419</v>
      </c>
      <c r="C5" s="8"/>
      <c r="D5" s="9" t="s">
        <v>420</v>
      </c>
    </row>
    <row r="6" spans="2:4" ht="13.5">
      <c r="B6" s="5" t="s">
        <v>348</v>
      </c>
      <c r="C6" s="5"/>
      <c r="D6" s="5" t="s">
        <v>349</v>
      </c>
    </row>
    <row r="7" spans="2:4" ht="13.5">
      <c r="B7" s="5" t="s">
        <v>421</v>
      </c>
      <c r="C7" s="5" t="s">
        <v>422</v>
      </c>
      <c r="D7" s="5" t="s">
        <v>423</v>
      </c>
    </row>
    <row r="8" spans="2:4" ht="13.5">
      <c r="B8" s="5" t="s">
        <v>424</v>
      </c>
      <c r="C8" s="6">
        <f>SUMIF(分录!F:F,"主营业务收入"&amp;"*",分录!G:G)-SUMIF(分录!E:E,"主营业务收入"&amp;"*",分录!G:G)+SUMIF(分录!F:F,"其他业务收入"&amp;"*",分录!G:G)-SUMIF(分录!E:E,"其他业务收入"&amp;"*",分录!G:G)</f>
        <v>0</v>
      </c>
      <c r="D8" s="6">
        <f>C8</f>
        <v>0</v>
      </c>
    </row>
    <row r="9" spans="2:4" ht="13.5">
      <c r="B9" s="5" t="s">
        <v>425</v>
      </c>
      <c r="C9" s="6">
        <f>-SUMIF(分录!F:F,"主营业务成本"&amp;"*",分录!G:G)+SUMIF(分录!E:E,"主营业务成本"&amp;"*",分录!G:G)-SUMIF(分录!F:F,"其他业务成本"&amp;"*",分录!G:G)+SUMIF(分录!E:E,"其他业务成本"&amp;"*",分录!G:G)</f>
        <v>0</v>
      </c>
      <c r="D9" s="6">
        <f t="shared" ref="D9:D24" si="0">C9</f>
        <v>0</v>
      </c>
    </row>
    <row r="10" spans="2:4" ht="13.5">
      <c r="B10" s="5" t="s">
        <v>426</v>
      </c>
      <c r="C10" s="6">
        <f>-SUMIF(分录!F:F,"营业税金及附加"&amp;"*",分录!G:G)+SUMIF(分录!E:E,"营业税金及附加"&amp;"*",分录!G:G)</f>
        <v>0</v>
      </c>
      <c r="D10" s="6">
        <f t="shared" si="0"/>
        <v>0</v>
      </c>
    </row>
    <row r="11" spans="2:4" ht="13.5">
      <c r="B11" s="5" t="s">
        <v>427</v>
      </c>
      <c r="C11" s="6">
        <f>-SUMIF(分录!F:F,"销售费用"&amp;"*",分录!G:G)+SUMIF(分录!E:E,"销售费用"&amp;"*",分录!G:G)</f>
        <v>0</v>
      </c>
      <c r="D11" s="6">
        <f t="shared" si="0"/>
        <v>0</v>
      </c>
    </row>
    <row r="12" spans="2:4" ht="13.5">
      <c r="B12" s="5" t="s">
        <v>428</v>
      </c>
      <c r="C12" s="6">
        <f>-SUMIF(分录!F:F,"管理费用"&amp;"*",分录!G:G)+SUMIF(分录!E:E,"管理费用"&amp;"*",分录!G:G)</f>
        <v>0</v>
      </c>
      <c r="D12" s="6">
        <f t="shared" si="0"/>
        <v>0</v>
      </c>
    </row>
    <row r="13" spans="2:4" ht="13.5">
      <c r="B13" s="5" t="s">
        <v>429</v>
      </c>
      <c r="C13" s="6">
        <f>-SUMIF(分录!F:F,"财务费用"&amp;"*",分录!G:G)+SUMIF(分录!E:E,"财务费用"&amp;"*",分录!G:G)</f>
        <v>0</v>
      </c>
      <c r="D13" s="6">
        <f t="shared" si="0"/>
        <v>0</v>
      </c>
    </row>
    <row r="14" spans="2:4" ht="13.5">
      <c r="B14" s="5" t="s">
        <v>430</v>
      </c>
      <c r="C14" s="6">
        <f>-SUMIF(分录!F:F,"资产减值损失"&amp;"*",分录!G:G)+SUMIF(分录!E:E,"资产减值损失"&amp;"*",分录!G:G)</f>
        <v>0</v>
      </c>
      <c r="D14" s="6">
        <f t="shared" si="0"/>
        <v>0</v>
      </c>
    </row>
    <row r="15" spans="2:4" ht="13.5">
      <c r="B15" s="5" t="s">
        <v>431</v>
      </c>
      <c r="C15" s="6">
        <f>SUMIF(分录!F:F,"公允价值变动收益"&amp;"*",分录!G:G)-SUMIF(分录!E:E,"公允价值变动收益"&amp;"*",分录!G:G)</f>
        <v>0</v>
      </c>
      <c r="D15" s="6">
        <f t="shared" si="0"/>
        <v>0</v>
      </c>
    </row>
    <row r="16" spans="2:4" ht="13.5">
      <c r="B16" s="5" t="s">
        <v>432</v>
      </c>
      <c r="C16" s="6">
        <f>SUMIF(分录!F:F,"投资收益"&amp;"*",分录!G:G)-SUMIF(分录!E:E,"投资收益"&amp;"*",分录!G:G)</f>
        <v>0</v>
      </c>
      <c r="D16" s="6">
        <f t="shared" si="0"/>
        <v>0</v>
      </c>
    </row>
    <row r="17" spans="2:4" ht="13.5">
      <c r="B17" s="5" t="s">
        <v>433</v>
      </c>
      <c r="C17" s="6">
        <v>0</v>
      </c>
      <c r="D17" s="6">
        <f t="shared" si="0"/>
        <v>0</v>
      </c>
    </row>
    <row r="18" spans="2:4" ht="13.5">
      <c r="B18" s="5" t="s">
        <v>434</v>
      </c>
      <c r="C18" s="6">
        <f>C8-C9-C10-C11-C12-C13+C15+C16</f>
        <v>0</v>
      </c>
      <c r="D18" s="6">
        <f t="shared" si="0"/>
        <v>0</v>
      </c>
    </row>
    <row r="19" spans="2:4" ht="13.5">
      <c r="B19" s="5" t="s">
        <v>435</v>
      </c>
      <c r="C19" s="6">
        <f>SUMIF(分录!F:F,"营业外收入"&amp;"*",分录!G:G)-SUMIF(分录!E:E,"营业外收入"&amp;"*",分录!G:G)</f>
        <v>0</v>
      </c>
      <c r="D19" s="6">
        <f t="shared" si="0"/>
        <v>0</v>
      </c>
    </row>
    <row r="20" spans="2:4" ht="13.5">
      <c r="B20" s="5" t="s">
        <v>436</v>
      </c>
      <c r="C20" s="6">
        <f>-SUMIF(分录!F:F,"营业外支出"&amp;"*",分录!G:G)+SUMIF(分录!E:E,"营业外支出"&amp;"*",分录!G:G)</f>
        <v>0</v>
      </c>
      <c r="D20" s="6">
        <f t="shared" si="0"/>
        <v>0</v>
      </c>
    </row>
    <row r="21" spans="2:4" ht="13.5">
      <c r="B21" s="5" t="s">
        <v>437</v>
      </c>
      <c r="C21" s="6">
        <v>0</v>
      </c>
      <c r="D21" s="6">
        <f t="shared" si="0"/>
        <v>0</v>
      </c>
    </row>
    <row r="22" spans="2:4" ht="13.5">
      <c r="B22" s="5" t="s">
        <v>438</v>
      </c>
      <c r="C22" s="6">
        <f>C18+C19-C20</f>
        <v>0</v>
      </c>
      <c r="D22" s="6">
        <f t="shared" si="0"/>
        <v>0</v>
      </c>
    </row>
    <row r="23" spans="2:4" ht="13.5">
      <c r="B23" s="5" t="s">
        <v>439</v>
      </c>
      <c r="C23" s="6">
        <f>-SUMIF(分录!F:F,"所得税费用"&amp;"*",分录!G:G)+SUMIF(分录!E:E,"所得税费用"&amp;"*",分录!G:G)</f>
        <v>0</v>
      </c>
      <c r="D23" s="6">
        <f t="shared" si="0"/>
        <v>0</v>
      </c>
    </row>
    <row r="24" spans="2:4" ht="13.5">
      <c r="B24" s="5" t="s">
        <v>440</v>
      </c>
      <c r="C24" s="6">
        <f>C22-C23</f>
        <v>0</v>
      </c>
      <c r="D24" s="6">
        <f t="shared" si="0"/>
        <v>0</v>
      </c>
    </row>
    <row r="25" spans="2:4" ht="13.5">
      <c r="B25" s="5" t="s">
        <v>441</v>
      </c>
      <c r="C25" s="5"/>
      <c r="D25" s="5"/>
    </row>
    <row r="26" spans="2:4" ht="13.5">
      <c r="B26" s="5" t="s">
        <v>442</v>
      </c>
      <c r="C26" s="5"/>
      <c r="D26" s="5"/>
    </row>
    <row r="27" spans="2:4" ht="13.5">
      <c r="B27" s="5" t="s">
        <v>443</v>
      </c>
      <c r="C27" s="5"/>
      <c r="D27" s="5"/>
    </row>
  </sheetData>
  <mergeCells count="1">
    <mergeCell ref="B4:D4"/>
  </mergeCells>
  <phoneticPr fontId="10" type="noConversion"/>
  <pageMargins left="0.75" right="0.75" top="1" bottom="1" header="0.5" footer="0.5"/>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D45"/>
  <sheetViews>
    <sheetView topLeftCell="A19" workbookViewId="0">
      <selection activeCell="G45" sqref="G45"/>
    </sheetView>
  </sheetViews>
  <sheetFormatPr defaultColWidth="9.140625" defaultRowHeight="12.75"/>
  <cols>
    <col min="2" max="2" width="71" customWidth="1"/>
    <col min="3" max="3" width="18.5703125" customWidth="1"/>
    <col min="4" max="4" width="10.28515625" customWidth="1"/>
  </cols>
  <sheetData>
    <row r="4" spans="2:4" ht="18.75">
      <c r="B4" s="63" t="s">
        <v>444</v>
      </c>
      <c r="C4" s="64"/>
      <c r="D4" s="65"/>
    </row>
    <row r="5" spans="2:4" ht="13.5">
      <c r="B5" s="1" t="s">
        <v>445</v>
      </c>
      <c r="C5" s="2"/>
      <c r="D5" s="3" t="s">
        <v>446</v>
      </c>
    </row>
    <row r="6" spans="2:4" ht="13.5">
      <c r="B6" s="4" t="s">
        <v>348</v>
      </c>
      <c r="C6" s="4"/>
      <c r="D6" s="4" t="s">
        <v>349</v>
      </c>
    </row>
    <row r="7" spans="2:4" ht="13.5">
      <c r="B7" s="5" t="s">
        <v>421</v>
      </c>
      <c r="C7" s="5" t="s">
        <v>422</v>
      </c>
      <c r="D7" s="5" t="s">
        <v>447</v>
      </c>
    </row>
    <row r="8" spans="2:4" ht="13.5">
      <c r="B8" s="5" t="s">
        <v>448</v>
      </c>
      <c r="C8" s="5"/>
      <c r="D8" s="5"/>
    </row>
    <row r="9" spans="2:4" ht="13.5">
      <c r="B9" s="5" t="s">
        <v>449</v>
      </c>
      <c r="C9" s="6">
        <f>SUMIF(分录!E13:E14,"银行存款"&amp;"*",分录!G13:G14)+SUMIF(分录!E79:E81,"银行存款"&amp;"*",分录!G79:G81)+SUMIF(分录!E108:E110,"银行存款"&amp;"*",分录!G108:G110)+SUMIF(分录!E133:E134,"银行存款"&amp;"*",分录!G133:G134)+SUMIF(分录!E167:E169,"银行存款"&amp;"*",分录!G167:G169)+SUMIF(分录!E189:E190,"银行存款"&amp;"*",分录!G189:G190)+SUMIF(分录!E224:E226,"银行存款"&amp;"*",分录!G224:G226)+SUMIF(分录!E267:E268,"银行存款"&amp;"*",分录!G267:G268)+SUMIF(分录!E278:E279,"银行存款"&amp;"*",分录!G278:G279)+SUMIF(分录!E285:E287,"银行存款"&amp;"*",分录!G285:G287)+SUMIF(分录!E292:E294,"银行存款"&amp;"*",分录!G292:G294)</f>
        <v>0</v>
      </c>
      <c r="D9" s="5">
        <v>0</v>
      </c>
    </row>
    <row r="10" spans="2:4" ht="13.5">
      <c r="B10" s="5" t="s">
        <v>450</v>
      </c>
      <c r="C10" s="6">
        <v>0</v>
      </c>
      <c r="D10" s="5">
        <v>0</v>
      </c>
    </row>
    <row r="11" spans="2:4" ht="13.5">
      <c r="B11" s="5" t="s">
        <v>451</v>
      </c>
      <c r="C11" s="6">
        <f>SUMIF(分录!E67:E68,"银行存款"&amp;"*",分录!G67:G68)+SUMIF(分录!E83:E85,"库存现金"&amp;"*",分录!G83:G85)+SUMIF(分录!E97:E102,"银行存款"&amp;"*",分录!G97:G102)+SUMIF(分录!E264:E265,"银行存款"&amp;"*",分录!G264:G265)</f>
        <v>0</v>
      </c>
      <c r="D11" s="5">
        <v>0</v>
      </c>
    </row>
    <row r="12" spans="2:4" ht="13.5">
      <c r="B12" s="5" t="s">
        <v>452</v>
      </c>
      <c r="C12" s="6">
        <f>SUM(C9:C11)</f>
        <v>0</v>
      </c>
      <c r="D12" s="5">
        <v>0</v>
      </c>
    </row>
    <row r="13" spans="2:4" ht="13.5">
      <c r="B13" s="5" t="s">
        <v>453</v>
      </c>
      <c r="C13" s="6">
        <f>SUMIF(分录!F3:F5,"银行存款"&amp;"*",分录!G3:G5)+SUMIF(分录!F27:F29,"银行存款"&amp;"*",分录!G27:G29)+SUMIF(分录!F31:F32,"银行存款"&amp;"*",分录!G31:G32)+SUMIF(分录!F94:F95,"银行存款"&amp;"*",分录!G94:G95)+SUMIF(分录!F184:F187,"银行存款"&amp;"*",分录!G184:G187)+SUMIF(分录!F215:F219,"银行存款"&amp;"*",分录!G215:G219)+SUMIF(分录!F237:F239,"银行存款"&amp;"*",分录!G237:G239)</f>
        <v>0</v>
      </c>
      <c r="D13" s="5">
        <v>0</v>
      </c>
    </row>
    <row r="14" spans="2:4" ht="13.5">
      <c r="B14" s="5" t="s">
        <v>454</v>
      </c>
      <c r="C14" s="6">
        <f>SUMIF(分录!F116:F117,"银行存款"&amp;"*",分录!G116:G117)+SUMIF(分录!F148:F149,"银行存款"&amp;"*",分录!G148:G149)+SUMIF(分录!F255:F257,"库存现金"&amp;"*",分录!G255:G257)+SUMIF(分录!F314:F315,"库存现金"&amp;"*",分录!G314:G315)</f>
        <v>0</v>
      </c>
      <c r="D14" s="5">
        <v>0</v>
      </c>
    </row>
    <row r="15" spans="2:4" ht="13.5">
      <c r="B15" s="5" t="s">
        <v>455</v>
      </c>
      <c r="C15" s="6">
        <f>SUMIF(分录!F352:F357,"银行存款"&amp;"*",分录!G352:G357)</f>
        <v>0</v>
      </c>
      <c r="D15" s="5">
        <v>0</v>
      </c>
    </row>
    <row r="16" spans="2:4" ht="13.5">
      <c r="B16" s="5" t="s">
        <v>456</v>
      </c>
      <c r="C16" s="6">
        <f>SUMIF(分录!F7:F8,"库存现金"&amp;"*",分录!G7:G8)+SUMIF(分录!F70:F73,"银行存款"&amp;"*",分录!G70:G73)+SUMIF(分录!F104:F106,"银行存款"&amp;"*",分录!G104:G106)+SUMIF(分录!F119:F120,"银行存款"&amp;"*",分录!G119:G120)+SUMIF(分录!F130:F131,"银行存款"&amp;"*",分录!G130:G131)+SUMIF(分录!F145:F146,"银行存款"&amp;"*",分录!G145:G146)+SUMIF(分录!F163:F165,"银行存款"&amp;"*",分录!G163:G165)+SUMIF(分录!F233:F235,"银行存款"&amp;"*",分录!G233:G235)+SUMIF(分录!F244:F245,"库存现金"&amp;"*",分录!G244:G245)+SUMIF(分录!F252:F253,"银行存款"&amp;"*",分录!G252:G253)+SUMIF(分录!F317:F319,"银行存款"&amp;"*",分录!G317:G319)+SUMIF(分录!F325:F328,"银行存款"&amp;"*",分录!G325:G328)</f>
        <v>0</v>
      </c>
      <c r="D16" s="5">
        <v>0</v>
      </c>
    </row>
    <row r="17" spans="2:4" ht="13.5">
      <c r="B17" s="5" t="s">
        <v>457</v>
      </c>
      <c r="C17" s="6">
        <f>SUM(C13:C16)</f>
        <v>0</v>
      </c>
      <c r="D17" s="5">
        <v>0</v>
      </c>
    </row>
    <row r="18" spans="2:4" ht="13.5">
      <c r="B18" s="5" t="s">
        <v>458</v>
      </c>
      <c r="C18" s="6">
        <f>C12-C17</f>
        <v>0</v>
      </c>
      <c r="D18" s="5">
        <v>0</v>
      </c>
    </row>
    <row r="19" spans="2:4" ht="13.5">
      <c r="B19" s="5" t="s">
        <v>459</v>
      </c>
      <c r="C19" s="6"/>
      <c r="D19" s="5">
        <v>0</v>
      </c>
    </row>
    <row r="20" spans="2:4" ht="13.5">
      <c r="B20" s="5" t="s">
        <v>460</v>
      </c>
      <c r="C20" s="6">
        <v>0</v>
      </c>
      <c r="D20" s="5">
        <v>0</v>
      </c>
    </row>
    <row r="21" spans="2:4" ht="13.5">
      <c r="B21" s="5" t="s">
        <v>461</v>
      </c>
      <c r="C21" s="6">
        <v>0</v>
      </c>
      <c r="D21" s="5">
        <v>0</v>
      </c>
    </row>
    <row r="22" spans="2:4" ht="13.5">
      <c r="B22" s="5" t="s">
        <v>462</v>
      </c>
      <c r="C22" s="6">
        <f>SUMIF(分录!E199:E201,"银行存款"&amp;"*",分录!G199:G201)</f>
        <v>0</v>
      </c>
      <c r="D22" s="5">
        <v>0</v>
      </c>
    </row>
    <row r="23" spans="2:4" ht="13.5">
      <c r="B23" s="5" t="s">
        <v>463</v>
      </c>
      <c r="C23" s="6">
        <v>0</v>
      </c>
      <c r="D23" s="5">
        <v>0</v>
      </c>
    </row>
    <row r="24" spans="2:4" ht="13.5">
      <c r="B24" s="5" t="s">
        <v>464</v>
      </c>
      <c r="C24" s="6">
        <v>0</v>
      </c>
      <c r="D24" s="5">
        <v>0</v>
      </c>
    </row>
    <row r="25" spans="2:4" ht="13.5">
      <c r="B25" s="5" t="s">
        <v>465</v>
      </c>
      <c r="C25" s="6">
        <f>SUM(C20:C24)</f>
        <v>0</v>
      </c>
      <c r="D25" s="5">
        <v>0</v>
      </c>
    </row>
    <row r="26" spans="2:4" ht="13.5">
      <c r="B26" s="5" t="s">
        <v>466</v>
      </c>
      <c r="C26" s="6">
        <f>SUMIF(分录!F23:F25,"银行存款"&amp;"*",分录!G23:G25)+SUMIF(分录!F41:F42,"银行存款"&amp;"*",分录!G41:G42)+SUMIF(分录!F196:F197,"银行存款"&amp;"*",分录!G196:G197)</f>
        <v>0</v>
      </c>
      <c r="D26" s="5">
        <v>0</v>
      </c>
    </row>
    <row r="27" spans="2:4" ht="13.5">
      <c r="B27" s="5" t="s">
        <v>467</v>
      </c>
      <c r="C27" s="6">
        <f>SUMIF(分录!E34:E36,"交易性金融资产"&amp;"*",分录!G34:G36)</f>
        <v>0</v>
      </c>
      <c r="D27" s="5">
        <v>0</v>
      </c>
    </row>
    <row r="28" spans="2:4" ht="13.5">
      <c r="B28" s="5" t="s">
        <v>468</v>
      </c>
      <c r="C28" s="6">
        <v>0</v>
      </c>
      <c r="D28" s="5">
        <v>0</v>
      </c>
    </row>
    <row r="29" spans="2:4" ht="13.5">
      <c r="B29" s="5" t="s">
        <v>469</v>
      </c>
      <c r="C29" s="6">
        <f>SUMIF(分录!E34:E36,"投资收益"&amp;"*",分录!G34:G36)</f>
        <v>0</v>
      </c>
      <c r="D29" s="5">
        <v>0</v>
      </c>
    </row>
    <row r="30" spans="2:4" ht="13.5">
      <c r="B30" s="5" t="s">
        <v>470</v>
      </c>
      <c r="C30" s="6">
        <f>SUM(C26:C29)</f>
        <v>0</v>
      </c>
      <c r="D30" s="5">
        <v>0</v>
      </c>
    </row>
    <row r="31" spans="2:4" ht="13.5">
      <c r="B31" s="5" t="s">
        <v>471</v>
      </c>
      <c r="C31" s="6">
        <f>C25-C30</f>
        <v>0</v>
      </c>
      <c r="D31" s="5">
        <v>0</v>
      </c>
    </row>
    <row r="32" spans="2:4" ht="13.5">
      <c r="B32" s="5" t="s">
        <v>472</v>
      </c>
      <c r="C32" s="6"/>
      <c r="D32" s="5">
        <v>0</v>
      </c>
    </row>
    <row r="33" spans="2:4" ht="13.5">
      <c r="B33" s="5" t="s">
        <v>473</v>
      </c>
      <c r="C33" s="6">
        <f>SUMIF(分录!E270:E271,"银行存款"&amp;"*",分录!G270:G271)</f>
        <v>0</v>
      </c>
      <c r="D33" s="5">
        <v>0</v>
      </c>
    </row>
    <row r="34" spans="2:4" ht="13.5">
      <c r="B34" s="5" t="s">
        <v>474</v>
      </c>
      <c r="C34" s="6">
        <f>SUMIF(分录!E38:E39,"银行存款"&amp;"*",分录!G38:G39)</f>
        <v>0</v>
      </c>
      <c r="D34" s="5">
        <v>0</v>
      </c>
    </row>
    <row r="35" spans="2:4" ht="13.5">
      <c r="B35" s="5" t="s">
        <v>475</v>
      </c>
      <c r="C35" s="6">
        <v>0</v>
      </c>
      <c r="D35" s="5">
        <v>0</v>
      </c>
    </row>
    <row r="36" spans="2:4" ht="13.5">
      <c r="B36" s="5" t="s">
        <v>476</v>
      </c>
      <c r="C36" s="6">
        <f>SUM(C33:C35)</f>
        <v>0</v>
      </c>
      <c r="D36" s="5">
        <v>0</v>
      </c>
    </row>
    <row r="37" spans="2:4" ht="13.5">
      <c r="B37" s="5" t="s">
        <v>477</v>
      </c>
      <c r="C37" s="6">
        <v>0</v>
      </c>
      <c r="D37" s="5">
        <v>0</v>
      </c>
    </row>
    <row r="38" spans="2:4" ht="13.5">
      <c r="B38" s="5" t="s">
        <v>478</v>
      </c>
      <c r="C38" s="6">
        <v>0</v>
      </c>
      <c r="D38" s="5">
        <v>0</v>
      </c>
    </row>
    <row r="39" spans="2:4" ht="13.5">
      <c r="B39" s="5" t="s">
        <v>479</v>
      </c>
      <c r="C39" s="6">
        <v>0</v>
      </c>
      <c r="D39" s="5">
        <v>0</v>
      </c>
    </row>
    <row r="40" spans="2:4" ht="13.5">
      <c r="B40" s="5" t="s">
        <v>480</v>
      </c>
      <c r="C40" s="6">
        <v>0</v>
      </c>
      <c r="D40" s="5">
        <v>0</v>
      </c>
    </row>
    <row r="41" spans="2:4" ht="13.5">
      <c r="B41" s="5" t="s">
        <v>481</v>
      </c>
      <c r="C41" s="6">
        <f>C36+C40</f>
        <v>0</v>
      </c>
      <c r="D41" s="5">
        <v>0</v>
      </c>
    </row>
    <row r="42" spans="2:4" ht="13.5">
      <c r="B42" s="5" t="s">
        <v>482</v>
      </c>
      <c r="C42" s="6">
        <v>0</v>
      </c>
      <c r="D42" s="5">
        <v>0</v>
      </c>
    </row>
    <row r="43" spans="2:4" ht="13.5">
      <c r="B43" s="5" t="s">
        <v>483</v>
      </c>
      <c r="C43" s="6">
        <f>资产负债表!C8-资产负债表!D8</f>
        <v>0</v>
      </c>
      <c r="D43" s="5">
        <v>0</v>
      </c>
    </row>
    <row r="44" spans="2:4" ht="13.5">
      <c r="B44" s="5" t="s">
        <v>484</v>
      </c>
      <c r="C44" s="6">
        <f>资产负债表!D8</f>
        <v>17810564.640000001</v>
      </c>
      <c r="D44" s="5">
        <v>0</v>
      </c>
    </row>
    <row r="45" spans="2:4" ht="13.5">
      <c r="B45" s="5" t="s">
        <v>485</v>
      </c>
      <c r="C45" s="6">
        <f>C43+C44</f>
        <v>17810564.640000001</v>
      </c>
      <c r="D45" s="5">
        <v>0</v>
      </c>
    </row>
  </sheetData>
  <mergeCells count="1">
    <mergeCell ref="B4:D4"/>
  </mergeCells>
  <phoneticPr fontId="10" type="noConversion"/>
  <pageMargins left="0.75" right="0.75" top="1" bottom="1" header="0.5" footer="0.5"/>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5"/>
  <sheetViews>
    <sheetView workbookViewId="0">
      <selection activeCell="E11" sqref="E11"/>
    </sheetView>
  </sheetViews>
  <sheetFormatPr defaultColWidth="9.140625" defaultRowHeight="12.75"/>
  <cols>
    <col min="1" max="1" width="29.28515625" customWidth="1"/>
    <col min="2" max="2" width="41.42578125" customWidth="1"/>
  </cols>
  <sheetData>
    <row r="1" spans="1:9" ht="14.25">
      <c r="A1" s="39" t="s">
        <v>0</v>
      </c>
      <c r="B1" s="39" t="s">
        <v>1</v>
      </c>
    </row>
    <row r="2" spans="1:9">
      <c r="A2" t="s">
        <v>2</v>
      </c>
      <c r="B2" t="s">
        <v>3</v>
      </c>
      <c r="D2" s="62" t="s">
        <v>4</v>
      </c>
      <c r="E2" s="62"/>
      <c r="F2" s="62"/>
      <c r="G2" s="62"/>
      <c r="H2" s="62"/>
      <c r="I2" s="62"/>
    </row>
    <row r="3" spans="1:9">
      <c r="A3" t="s">
        <v>5</v>
      </c>
      <c r="B3" t="s">
        <v>6</v>
      </c>
      <c r="D3" s="62"/>
      <c r="E3" s="62"/>
      <c r="F3" s="62"/>
      <c r="G3" s="62"/>
      <c r="H3" s="62"/>
      <c r="I3" s="62"/>
    </row>
    <row r="4" spans="1:9">
      <c r="A4" t="s">
        <v>7</v>
      </c>
      <c r="B4" t="s">
        <v>8</v>
      </c>
    </row>
    <row r="5" spans="1:9">
      <c r="A5" t="s">
        <v>9</v>
      </c>
      <c r="B5" t="s">
        <v>9</v>
      </c>
    </row>
    <row r="6" spans="1:9">
      <c r="A6" t="s">
        <v>10</v>
      </c>
      <c r="B6" t="s">
        <v>10</v>
      </c>
    </row>
    <row r="7" spans="1:9">
      <c r="A7" t="s">
        <v>11</v>
      </c>
      <c r="B7" t="s">
        <v>11</v>
      </c>
    </row>
    <row r="8" spans="1:9">
      <c r="A8" t="s">
        <v>12</v>
      </c>
      <c r="B8" t="s">
        <v>13</v>
      </c>
    </row>
    <row r="9" spans="1:9">
      <c r="A9" t="s">
        <v>14</v>
      </c>
      <c r="B9" t="s">
        <v>15</v>
      </c>
    </row>
    <row r="10" spans="1:9">
      <c r="A10" t="s">
        <v>16</v>
      </c>
      <c r="B10" t="s">
        <v>17</v>
      </c>
    </row>
    <row r="11" spans="1:9">
      <c r="A11" t="s">
        <v>18</v>
      </c>
      <c r="B11" t="s">
        <v>19</v>
      </c>
    </row>
    <row r="12" spans="1:9">
      <c r="A12" t="s">
        <v>20</v>
      </c>
      <c r="B12" t="s">
        <v>21</v>
      </c>
    </row>
    <row r="13" spans="1:9">
      <c r="A13" t="s">
        <v>22</v>
      </c>
      <c r="B13" t="s">
        <v>23</v>
      </c>
    </row>
    <row r="14" spans="1:9">
      <c r="A14" t="s">
        <v>24</v>
      </c>
      <c r="B14" t="s">
        <v>25</v>
      </c>
    </row>
    <row r="15" spans="1:9">
      <c r="A15" t="s">
        <v>26</v>
      </c>
      <c r="B15" t="s">
        <v>27</v>
      </c>
    </row>
    <row r="16" spans="1:9">
      <c r="A16" t="s">
        <v>28</v>
      </c>
      <c r="B16" t="s">
        <v>29</v>
      </c>
    </row>
    <row r="17" spans="1:2">
      <c r="A17" t="s">
        <v>30</v>
      </c>
      <c r="B17" t="s">
        <v>31</v>
      </c>
    </row>
    <row r="18" spans="1:2">
      <c r="A18" t="s">
        <v>32</v>
      </c>
      <c r="B18" t="s">
        <v>33</v>
      </c>
    </row>
    <row r="19" spans="1:2">
      <c r="A19" t="s">
        <v>34</v>
      </c>
      <c r="B19" t="s">
        <v>35</v>
      </c>
    </row>
    <row r="20" spans="1:2">
      <c r="A20" t="s">
        <v>13</v>
      </c>
      <c r="B20" t="s">
        <v>36</v>
      </c>
    </row>
    <row r="21" spans="1:2">
      <c r="A21" t="s">
        <v>37</v>
      </c>
      <c r="B21" t="s">
        <v>38</v>
      </c>
    </row>
    <row r="22" spans="1:2">
      <c r="A22" t="s">
        <v>29</v>
      </c>
      <c r="B22" t="s">
        <v>39</v>
      </c>
    </row>
    <row r="23" spans="1:2">
      <c r="A23" t="s">
        <v>36</v>
      </c>
      <c r="B23" t="s">
        <v>40</v>
      </c>
    </row>
    <row r="24" spans="1:2">
      <c r="A24" t="s">
        <v>38</v>
      </c>
      <c r="B24" t="s">
        <v>41</v>
      </c>
    </row>
    <row r="25" spans="1:2">
      <c r="A25" t="s">
        <v>42</v>
      </c>
      <c r="B25" t="s">
        <v>43</v>
      </c>
    </row>
    <row r="26" spans="1:2">
      <c r="A26" t="s">
        <v>41</v>
      </c>
      <c r="B26" t="s">
        <v>44</v>
      </c>
    </row>
    <row r="27" spans="1:2">
      <c r="A27" t="s">
        <v>43</v>
      </c>
      <c r="B27" t="s">
        <v>45</v>
      </c>
    </row>
    <row r="28" spans="1:2">
      <c r="A28" t="s">
        <v>46</v>
      </c>
      <c r="B28" t="s">
        <v>47</v>
      </c>
    </row>
    <row r="29" spans="1:2">
      <c r="A29" t="s">
        <v>48</v>
      </c>
      <c r="B29" t="s">
        <v>49</v>
      </c>
    </row>
    <row r="30" spans="1:2">
      <c r="A30" t="s">
        <v>50</v>
      </c>
      <c r="B30" t="s">
        <v>51</v>
      </c>
    </row>
    <row r="31" spans="1:2">
      <c r="A31" t="s">
        <v>52</v>
      </c>
      <c r="B31" t="s">
        <v>53</v>
      </c>
    </row>
    <row r="32" spans="1:2">
      <c r="A32" t="s">
        <v>54</v>
      </c>
      <c r="B32" t="s">
        <v>55</v>
      </c>
    </row>
    <row r="33" spans="1:2">
      <c r="A33" t="s">
        <v>56</v>
      </c>
      <c r="B33" t="s">
        <v>57</v>
      </c>
    </row>
    <row r="34" spans="1:2">
      <c r="A34" t="s">
        <v>58</v>
      </c>
      <c r="B34" t="s">
        <v>59</v>
      </c>
    </row>
    <row r="35" spans="1:2">
      <c r="A35" t="s">
        <v>44</v>
      </c>
      <c r="B35" t="s">
        <v>60</v>
      </c>
    </row>
    <row r="36" spans="1:2">
      <c r="A36" t="s">
        <v>61</v>
      </c>
      <c r="B36" t="s">
        <v>62</v>
      </c>
    </row>
    <row r="37" spans="1:2">
      <c r="A37" t="s">
        <v>63</v>
      </c>
      <c r="B37" t="s">
        <v>64</v>
      </c>
    </row>
    <row r="38" spans="1:2">
      <c r="A38" t="s">
        <v>45</v>
      </c>
      <c r="B38" t="s">
        <v>65</v>
      </c>
    </row>
    <row r="39" spans="1:2">
      <c r="A39" t="s">
        <v>47</v>
      </c>
      <c r="B39" t="s">
        <v>66</v>
      </c>
    </row>
    <row r="40" spans="1:2">
      <c r="A40" t="s">
        <v>67</v>
      </c>
      <c r="B40" t="s">
        <v>68</v>
      </c>
    </row>
    <row r="41" spans="1:2">
      <c r="A41" t="s">
        <v>49</v>
      </c>
      <c r="B41" t="s">
        <v>69</v>
      </c>
    </row>
    <row r="42" spans="1:2">
      <c r="A42" t="s">
        <v>70</v>
      </c>
      <c r="B42" t="s">
        <v>71</v>
      </c>
    </row>
    <row r="43" spans="1:2">
      <c r="A43" t="s">
        <v>72</v>
      </c>
      <c r="B43" t="s">
        <v>73</v>
      </c>
    </row>
    <row r="44" spans="1:2">
      <c r="A44" t="s">
        <v>51</v>
      </c>
      <c r="B44" t="s">
        <v>74</v>
      </c>
    </row>
    <row r="45" spans="1:2">
      <c r="A45" s="38" t="s">
        <v>55</v>
      </c>
      <c r="B45" t="s">
        <v>75</v>
      </c>
    </row>
    <row r="46" spans="1:2">
      <c r="A46" t="s">
        <v>76</v>
      </c>
      <c r="B46" t="s">
        <v>77</v>
      </c>
    </row>
    <row r="47" spans="1:2">
      <c r="A47" t="s">
        <v>78</v>
      </c>
      <c r="B47" t="s">
        <v>79</v>
      </c>
    </row>
    <row r="48" spans="1:2">
      <c r="A48" t="s">
        <v>59</v>
      </c>
      <c r="B48" t="s">
        <v>80</v>
      </c>
    </row>
    <row r="49" spans="1:2">
      <c r="A49" t="s">
        <v>60</v>
      </c>
      <c r="B49" t="s">
        <v>81</v>
      </c>
    </row>
    <row r="50" spans="1:2">
      <c r="A50" t="s">
        <v>64</v>
      </c>
      <c r="B50" t="s">
        <v>82</v>
      </c>
    </row>
    <row r="51" spans="1:2">
      <c r="A51" t="s">
        <v>83</v>
      </c>
      <c r="B51" t="s">
        <v>84</v>
      </c>
    </row>
    <row r="52" spans="1:2">
      <c r="A52" t="s">
        <v>85</v>
      </c>
      <c r="B52" t="s">
        <v>86</v>
      </c>
    </row>
    <row r="53" spans="1:2">
      <c r="A53" t="s">
        <v>66</v>
      </c>
      <c r="B53" t="s">
        <v>87</v>
      </c>
    </row>
    <row r="54" spans="1:2">
      <c r="A54" t="s">
        <v>68</v>
      </c>
      <c r="B54" t="s">
        <v>88</v>
      </c>
    </row>
    <row r="55" spans="1:2">
      <c r="A55" t="s">
        <v>69</v>
      </c>
      <c r="B55" t="s">
        <v>89</v>
      </c>
    </row>
    <row r="56" spans="1:2">
      <c r="A56" t="s">
        <v>71</v>
      </c>
      <c r="B56" t="s">
        <v>90</v>
      </c>
    </row>
    <row r="57" spans="1:2">
      <c r="A57" t="s">
        <v>73</v>
      </c>
      <c r="B57" t="s">
        <v>91</v>
      </c>
    </row>
    <row r="58" spans="1:2">
      <c r="A58" t="s">
        <v>74</v>
      </c>
      <c r="B58" t="s">
        <v>92</v>
      </c>
    </row>
    <row r="59" spans="1:2">
      <c r="A59" t="s">
        <v>75</v>
      </c>
      <c r="B59" t="s">
        <v>93</v>
      </c>
    </row>
    <row r="60" spans="1:2">
      <c r="A60" t="s">
        <v>94</v>
      </c>
      <c r="B60" t="s">
        <v>95</v>
      </c>
    </row>
    <row r="61" spans="1:2">
      <c r="A61" t="s">
        <v>79</v>
      </c>
      <c r="B61" t="s">
        <v>96</v>
      </c>
    </row>
    <row r="62" spans="1:2">
      <c r="A62" t="s">
        <v>80</v>
      </c>
      <c r="B62" t="s">
        <v>97</v>
      </c>
    </row>
    <row r="63" spans="1:2">
      <c r="A63" t="s">
        <v>82</v>
      </c>
      <c r="B63" t="s">
        <v>98</v>
      </c>
    </row>
    <row r="64" spans="1:2">
      <c r="A64" t="s">
        <v>84</v>
      </c>
      <c r="B64" t="s">
        <v>99</v>
      </c>
    </row>
    <row r="65" spans="1:2">
      <c r="A65" t="s">
        <v>100</v>
      </c>
      <c r="B65" t="s">
        <v>101</v>
      </c>
    </row>
    <row r="66" spans="1:2">
      <c r="A66" t="s">
        <v>102</v>
      </c>
      <c r="B66" t="s">
        <v>103</v>
      </c>
    </row>
    <row r="67" spans="1:2">
      <c r="A67" t="s">
        <v>104</v>
      </c>
      <c r="B67" t="s">
        <v>105</v>
      </c>
    </row>
    <row r="68" spans="1:2">
      <c r="A68" t="s">
        <v>87</v>
      </c>
      <c r="B68" t="s">
        <v>106</v>
      </c>
    </row>
    <row r="69" spans="1:2">
      <c r="A69" t="s">
        <v>88</v>
      </c>
    </row>
    <row r="70" spans="1:2">
      <c r="A70" t="s">
        <v>89</v>
      </c>
    </row>
    <row r="71" spans="1:2">
      <c r="A71" t="s">
        <v>90</v>
      </c>
    </row>
    <row r="72" spans="1:2">
      <c r="A72" t="s">
        <v>91</v>
      </c>
    </row>
    <row r="73" spans="1:2">
      <c r="A73" t="s">
        <v>92</v>
      </c>
    </row>
    <row r="74" spans="1:2">
      <c r="A74" t="s">
        <v>107</v>
      </c>
    </row>
    <row r="75" spans="1:2">
      <c r="A75" t="s">
        <v>93</v>
      </c>
    </row>
    <row r="76" spans="1:2">
      <c r="A76" t="s">
        <v>95</v>
      </c>
    </row>
    <row r="77" spans="1:2">
      <c r="A77" t="s">
        <v>96</v>
      </c>
    </row>
    <row r="78" spans="1:2">
      <c r="A78" t="s">
        <v>97</v>
      </c>
    </row>
    <row r="79" spans="1:2">
      <c r="A79" t="s">
        <v>108</v>
      </c>
    </row>
    <row r="80" spans="1:2">
      <c r="A80" t="s">
        <v>109</v>
      </c>
    </row>
    <row r="81" spans="1:1">
      <c r="A81" t="s">
        <v>99</v>
      </c>
    </row>
    <row r="82" spans="1:1">
      <c r="A82" t="s">
        <v>101</v>
      </c>
    </row>
    <row r="83" spans="1:1">
      <c r="A83" t="s">
        <v>103</v>
      </c>
    </row>
    <row r="84" spans="1:1">
      <c r="A84" t="s">
        <v>105</v>
      </c>
    </row>
    <row r="85" spans="1:1">
      <c r="A85" t="s">
        <v>110</v>
      </c>
    </row>
  </sheetData>
  <mergeCells count="1">
    <mergeCell ref="D2:I3"/>
  </mergeCells>
  <phoneticPr fontId="10" type="noConversion"/>
  <pageMargins left="0.75" right="0.75" top="1" bottom="1" header="0.5" footer="0.5"/>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分录</vt:lpstr>
      <vt:lpstr>资产负债表</vt:lpstr>
      <vt:lpstr>利润表</vt:lpstr>
      <vt:lpstr>现金流量表</vt:lpstr>
      <vt:lpstr>科目填写规范</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dcterms:created xsi:type="dcterms:W3CDTF">2023-06-19T14:04:00Z</dcterms:created>
  <dcterms:modified xsi:type="dcterms:W3CDTF">2024-09-27T07:17:42Z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AF2796C4D3604B98A21C75AD1B38E943_13</vt:lpwstr>
  </property>
  <property fmtid="{D5CDD505-2E9C-101B-9397-08002B2CF9AE}" pid="3" name="KSOProductBuildVer">
    <vt:lpwstr>2052-12.1.0.16417</vt:lpwstr>
  </property>
  <property fmtid="{D5CDD505-2E9C-101B-9397-08002B2CF9AE}" pid="4" name="KSOReadingLayout">
    <vt:bool>true</vt:bool>
  </property>
</Properties>
</file>