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0E905468-4BF3-4D3A-A834-A7BC932D6105}" xr6:coauthVersionLast="45" xr6:coauthVersionMax="45" xr10:uidLastSave="{00000000-0000-0000-0000-000000000000}"/>
  <workbookProtection lockStructure="1"/>
  <bookViews>
    <workbookView xWindow="-108" yWindow="-108" windowWidth="23256" windowHeight="12576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_xlchart.v1.0" hidden="1">Dashboard!$A$33:$A$42</definedName>
    <definedName name="_xlchart.v1.1" hidden="1">Dashboard!$B$33</definedName>
    <definedName name="_xlchart.v1.2" hidden="1">Dashboard!$B$33:$B$42</definedName>
    <definedName name="_xlchart.v1.3" hidden="1">Dashboard!$C$33</definedName>
    <definedName name="_xlchart.v1.4" hidden="1">Dashboard!$C$33:$C$42</definedName>
    <definedName name="_xlchart.v1.5" hidden="1">Dashboard!$D$33</definedName>
    <definedName name="_xlchart.v1.6" hidden="1">Dashboard!$D$33:$D$42</definedName>
    <definedName name="_xlchart.v1.7" hidden="1">Dashboard!$E$33</definedName>
    <definedName name="_xlchart.v1.8" hidden="1">Dashboard!$E$33:$E$42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D36" i="13"/>
  <c r="C36" i="13"/>
  <c r="B36" i="13"/>
  <c r="E35" i="13"/>
  <c r="D35" i="13"/>
  <c r="C35" i="13"/>
  <c r="B35" i="13"/>
  <c r="E34" i="13"/>
  <c r="D34" i="13"/>
  <c r="C34" i="13"/>
  <c r="B34" i="13"/>
  <c r="E28" i="13" l="1"/>
  <c r="E27" i="13"/>
  <c r="E26" i="13"/>
  <c r="D28" i="13"/>
  <c r="D27" i="13"/>
  <c r="D26" i="13"/>
  <c r="C28" i="13"/>
  <c r="C27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<sst xmlns="http://schemas.openxmlformats.org/spreadsheetml/2006/main" count="1376" uniqueCount="597">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</sst>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164" fontId="0" fillId="4" borderId="1" xfId="1" applyFont="1" applyFill="1" applyBorder="1" applyAlignment="1">
      <alignment horizontal="left" indent="4"/>
    </xf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8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CF-43FA-AF74-DA61B00877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CF-43FA-AF74-DA61B00877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CF-43FA-AF74-DA61B00877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E0B-8FDD-F08AC90993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C2-477C-A306-25F5C1F1C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C2-477C-A306-25F5C1F1C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C2-477C-A306-25F5C1F1C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BC3-8007-DBB1982719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Payments by Campus and Course	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1-41D6-A8C4-1DEF7AB0AE0A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1-41D6-A8C4-1DEF7AB0AE0A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1-41D6-A8C4-1DEF7AB0AE0A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1-41D6-A8C4-1DEF7AB0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83855"/>
        <c:axId val="138426319"/>
      </c:barChart>
      <c:catAx>
        <c:axId val="1415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6319"/>
        <c:crosses val="autoZero"/>
        <c:auto val="1"/>
        <c:lblAlgn val="ctr"/>
        <c:lblOffset val="100"/>
        <c:noMultiLvlLbl val="0"/>
      </c:catAx>
      <c:valAx>
        <c:axId val="1384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Units by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Dashboard!$A$33:$A$42</c15:sqref>
                  </c15:fullRef>
                </c:ext>
              </c:extLst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Dashboard!$B$33:$B$42</c15:sqref>
                  </c15:fullRef>
                </c:ext>
              </c:extLst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F-43A9-86F1-A6744D8767D5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Dashboard!$A$33:$A$42</c15:sqref>
                  </c15:fullRef>
                </c:ext>
              </c:extLst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Dashboard!$C$33:$C$42</c15:sqref>
                  </c15:fullRef>
                </c:ext>
              </c:extLst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F-43A9-86F1-A6744D8767D5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Dashboard!$A$33:$A$42</c15:sqref>
                  </c15:fullRef>
                </c:ext>
              </c:extLst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Dashboard!$D$33:$D$42</c15:sqref>
                  </c15:fullRef>
                </c:ext>
              </c:extLst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F-43A9-86F1-A6744D87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7924096"/>
        <c:axId val="1369266000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Dashboard!$A$33:$A$42</c15:sqref>
                  </c15:fullRef>
                </c:ext>
              </c:extLst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Dashboard!$E$33:$E$42</c15:sqref>
                  </c15:fullRef>
                </c:ext>
              </c:extLst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F-43A9-86F1-A6744D87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016816"/>
        <c:axId val="1369264336"/>
      </c:lineChart>
      <c:catAx>
        <c:axId val="13679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66000"/>
        <c:crosses val="autoZero"/>
        <c:auto val="1"/>
        <c:lblAlgn val="ctr"/>
        <c:lblOffset val="100"/>
        <c:noMultiLvlLbl val="0"/>
      </c:catAx>
      <c:valAx>
        <c:axId val="13692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24096"/>
        <c:crosses val="autoZero"/>
        <c:crossBetween val="between"/>
      </c:valAx>
      <c:valAx>
        <c:axId val="1369264336"/>
        <c:scaling>
          <c:orientation val="minMax"/>
        </c:scaling>
        <c:delete val="0"/>
        <c:axPos val="r"/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16816"/>
        <c:crosses val="max"/>
        <c:crossBetween val="between"/>
      </c:valAx>
      <c:catAx>
        <c:axId val="136901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264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5.4356080489938757E-2"/>
                  <c:y val="-5.4442236254014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E-49DC-A2A3-42B677A9B18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989088"/>
        <c:axId val="1215957568"/>
      </c:lineChart>
      <c:catAx>
        <c:axId val="14909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57568"/>
        <c:crosses val="autoZero"/>
        <c:auto val="1"/>
        <c:lblAlgn val="ctr"/>
        <c:lblOffset val="100"/>
        <c:noMultiLvlLbl val="0"/>
      </c:catAx>
      <c:valAx>
        <c:axId val="12159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838200</xdr:colOff>
      <xdr:row>3</xdr:row>
      <xdr:rowOff>15240</xdr:rowOff>
    </xdr:from>
    <xdr:to>
      <xdr:col>7</xdr:col>
      <xdr:colOff>38100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CB093-78E2-4763-89A4-4886A0D7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3</xdr:row>
      <xdr:rowOff>7620</xdr:rowOff>
    </xdr:from>
    <xdr:to>
      <xdr:col>12</xdr:col>
      <xdr:colOff>22860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C54D5-21E3-469F-9B5C-1CCDEBECD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853440</xdr:colOff>
      <xdr:row>24</xdr:row>
      <xdr:rowOff>274320</xdr:rowOff>
    </xdr:from>
    <xdr:to>
      <xdr:col>11</xdr:col>
      <xdr:colOff>243840</xdr:colOff>
      <xdr:row>28</xdr:row>
      <xdr:rowOff>1775460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541037-7483-4358-B060-22F20F9B8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30</xdr:row>
      <xdr:rowOff>53340</xdr:rowOff>
    </xdr:from>
    <xdr:to>
      <xdr:col>11</xdr:col>
      <xdr:colOff>594360</xdr:colOff>
      <xdr:row>45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FFC11-E9AE-42AC-BF88-F8BC4FD8F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</xdr:colOff>
      <xdr:row>43</xdr:row>
      <xdr:rowOff>15240</xdr:rowOff>
    </xdr:from>
    <xdr:to>
      <xdr:col>5</xdr:col>
      <xdr:colOff>624840</xdr:colOff>
      <xdr:row>56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A445FB-3B1D-41D0-AB4C-2F199D5BA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25" workbookViewId="0">
      <selection activeCell="A15" sqref="A15"/>
    </sheetView>
  </sheetViews>
  <sheetFormatPr defaultColWidth="9.88671875" defaultRowHeight="14.4"/>
  <cols>
    <col min="1" max="8" width="9.88671875" style="36"/>
    <col min="9" max="12" width="12.33203125" style="36" customWidth="1"/>
    <col min="13" max="13" width="39.5546875" style="36" customWidth="1"/>
    <col min="14" max="16" width="12.33203125" style="36" customWidth="1"/>
    <col min="17" max="16384" width="9.88671875" style="36"/>
  </cols>
  <sheetData>
    <row r="1" spans="1:16">
      <c r="H1" s="41"/>
    </row>
    <row r="2" spans="1:16" ht="34.799999999999997">
      <c r="H2" s="49" t="s">
        <v>292</v>
      </c>
      <c r="I2" s="50"/>
      <c r="J2" s="50"/>
      <c r="K2" s="50"/>
      <c r="L2" s="50"/>
      <c r="M2" s="50"/>
      <c r="N2" s="50"/>
      <c r="O2" s="50"/>
      <c r="P2" s="50"/>
    </row>
    <row r="3" spans="1:16">
      <c r="H3" s="41"/>
    </row>
    <row r="4" spans="1:16" ht="30">
      <c r="H4" s="51" t="s">
        <v>293</v>
      </c>
      <c r="I4" s="52"/>
      <c r="J4" s="52"/>
      <c r="K4" s="52"/>
      <c r="L4" s="52"/>
      <c r="M4" s="52"/>
      <c r="N4" s="52"/>
      <c r="O4" s="52"/>
      <c r="P4" s="52"/>
    </row>
    <row r="5" spans="1:16" ht="15" thickBot="1">
      <c r="H5" s="41"/>
    </row>
    <row r="6" spans="1:16" ht="31.8" thickBot="1">
      <c r="H6" s="41"/>
      <c r="I6" s="53" t="s">
        <v>291</v>
      </c>
      <c r="J6" s="54"/>
      <c r="K6" s="54"/>
      <c r="L6" s="54"/>
      <c r="M6" s="54"/>
      <c r="N6" s="54"/>
      <c r="O6" s="55"/>
      <c r="P6" s="39"/>
    </row>
    <row r="7" spans="1:16" customFormat="1"/>
    <row r="8" spans="1:16" customFormat="1"/>
    <row r="9" spans="1:16" customFormat="1"/>
    <row r="10" spans="1:16" ht="18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5" customHeight="1">
      <c r="A12" s="56" t="s">
        <v>558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</row>
    <row r="13" spans="1:16" customFormat="1" ht="9" customHeight="1"/>
    <row r="14" spans="1:16" customFormat="1" ht="5.4" customHeight="1"/>
    <row r="15" spans="1:16" ht="18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workbookViewId="0">
      <selection activeCell="E4" sqref="E4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58" t="s">
        <v>575</v>
      </c>
      <c r="E1" s="58"/>
      <c r="H1" s="58" t="s">
        <v>577</v>
      </c>
      <c r="I1" s="58"/>
      <c r="J1" s="58"/>
      <c r="K1"/>
      <c r="L1"/>
      <c r="M1"/>
      <c r="N1"/>
    </row>
    <row r="2" spans="3:18">
      <c r="D2" s="58"/>
      <c r="E2" s="58"/>
      <c r="H2" s="58"/>
      <c r="I2" s="58"/>
      <c r="J2" s="58"/>
      <c r="K2"/>
      <c r="L2"/>
      <c r="M2"/>
      <c r="N2"/>
    </row>
    <row r="3" spans="3:18" ht="15" customHeight="1">
      <c r="D3" s="64"/>
      <c r="E3" s="64"/>
      <c r="F3" s="46"/>
      <c r="H3" s="58"/>
      <c r="I3" s="58"/>
      <c r="J3" s="58"/>
      <c r="K3"/>
      <c r="L3"/>
      <c r="M3"/>
      <c r="N3"/>
      <c r="Q3" s="57" t="s">
        <v>578</v>
      </c>
      <c r="R3" s="57"/>
    </row>
    <row r="4" spans="3:18" ht="18">
      <c r="C4" s="63" t="s">
        <v>271</v>
      </c>
      <c r="D4" s="63"/>
      <c r="E4" s="13">
        <f>COUNTA(Student_name)</f>
        <v>248</v>
      </c>
      <c r="F4" s="47"/>
      <c r="G4" s="30"/>
      <c r="H4" s="59" t="s">
        <v>561</v>
      </c>
      <c r="I4" s="60"/>
      <c r="J4" s="13">
        <f>SUM(Purchased_books)</f>
        <v>1535</v>
      </c>
      <c r="K4"/>
      <c r="L4" s="65" t="s">
        <v>579</v>
      </c>
      <c r="M4" s="65"/>
      <c r="N4" s="65"/>
      <c r="Q4" s="57"/>
      <c r="R4" s="57"/>
    </row>
    <row r="5" spans="3:18">
      <c r="F5" s="29" t="s">
        <v>285</v>
      </c>
      <c r="K5"/>
      <c r="L5" s="65"/>
      <c r="M5" s="65"/>
      <c r="N5" s="65"/>
      <c r="Q5" s="57"/>
      <c r="R5" s="57"/>
    </row>
    <row r="6" spans="3:18">
      <c r="D6" s="61" t="s">
        <v>576</v>
      </c>
      <c r="E6" s="62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41.4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SUM(O8,P8,Q8)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 t="shared" ref="R9:R72" si="0">SUM(O9,P9,Q9)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 t="shared" si="0"/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 t="shared" si="0"/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 t="shared" si="0"/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 t="shared" si="0"/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 t="shared" si="0"/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 t="shared" si="0"/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 t="shared" si="0"/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 t="shared" si="0"/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 t="shared" si="0"/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 t="shared" si="0"/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 t="shared" si="0"/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 t="shared" si="0"/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 t="shared" si="0"/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 t="shared" si="0"/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 t="shared" si="0"/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 t="shared" si="0"/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 t="shared" si="0"/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 t="shared" si="0"/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 t="shared" si="0"/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 t="shared" si="0"/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 t="shared" si="0"/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 t="shared" si="0"/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 t="shared" si="0"/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 t="shared" si="0"/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 t="shared" si="0"/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 t="shared" si="0"/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 t="shared" si="0"/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 t="shared" si="0"/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 t="shared" si="0"/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 t="shared" si="0"/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 t="shared" si="0"/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 t="shared" si="0"/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 t="shared" si="0"/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 t="shared" si="0"/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 t="shared" si="0"/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 t="shared" si="0"/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 t="shared" si="0"/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 t="shared" si="0"/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 t="shared" si="0"/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 t="shared" si="0"/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 t="shared" si="0"/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 t="shared" si="0"/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 t="shared" si="0"/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 t="shared" si="0"/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 t="shared" si="0"/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 t="shared" si="0"/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 t="shared" si="0"/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 t="shared" si="0"/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 t="shared" si="0"/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 t="shared" si="0"/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 t="shared" si="0"/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 t="shared" si="0"/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 t="shared" si="0"/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 t="shared" si="0"/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 t="shared" si="0"/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 t="shared" si="0"/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 t="shared" si="0"/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 t="shared" si="0"/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 t="shared" si="0"/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 t="shared" si="0"/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 t="shared" si="0"/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 t="shared" si="0"/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 t="shared" si="0"/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 t="shared" ref="R73:R136" si="1">SUM(O73,P73,Q73)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 t="shared" si="1"/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 t="shared" si="1"/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 t="shared" si="1"/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 t="shared" si="1"/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 t="shared" si="1"/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 t="shared" si="1"/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 t="shared" si="1"/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 t="shared" si="1"/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 t="shared" si="1"/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 t="shared" si="1"/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 t="shared" si="1"/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 t="shared" si="1"/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 t="shared" si="1"/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 t="shared" si="1"/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 t="shared" si="1"/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 t="shared" si="1"/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 t="shared" si="1"/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 t="shared" si="1"/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 t="shared" si="1"/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 t="shared" si="1"/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 t="shared" si="1"/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 t="shared" si="1"/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 t="shared" si="1"/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 t="shared" si="1"/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 t="shared" si="1"/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 t="shared" si="1"/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 t="shared" si="1"/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 t="shared" si="1"/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 t="shared" si="1"/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 t="shared" si="1"/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 t="shared" si="1"/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 t="shared" si="1"/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 t="shared" si="1"/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 t="shared" si="1"/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 t="shared" si="1"/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 t="shared" si="1"/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 t="shared" si="1"/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 t="shared" si="1"/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 t="shared" si="1"/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 t="shared" si="1"/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 t="shared" si="1"/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 t="shared" si="1"/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 t="shared" si="1"/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 t="shared" si="1"/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 t="shared" si="1"/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 t="shared" si="1"/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 t="shared" si="1"/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 t="shared" si="1"/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 t="shared" si="1"/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 t="shared" si="1"/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 t="shared" si="1"/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 t="shared" si="1"/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 t="shared" si="1"/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 t="shared" si="1"/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 t="shared" si="1"/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 t="shared" si="1"/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 t="shared" si="1"/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 t="shared" si="1"/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 t="shared" si="1"/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 t="shared" si="1"/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 t="shared" si="1"/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 t="shared" si="1"/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 t="shared" si="1"/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 t="shared" ref="R137:R200" si="2">SUM(O137,P137,Q137)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 t="shared" si="2"/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 t="shared" si="2"/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 t="shared" si="2"/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 t="shared" si="2"/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 t="shared" si="2"/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 t="shared" si="2"/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 t="shared" si="2"/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 t="shared" si="2"/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 t="shared" si="2"/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 t="shared" si="2"/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 t="shared" si="2"/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 t="shared" si="2"/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 t="shared" si="2"/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 t="shared" si="2"/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 t="shared" si="2"/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 t="shared" si="2"/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 t="shared" si="2"/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 t="shared" si="2"/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 t="shared" si="2"/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 t="shared" si="2"/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 t="shared" si="2"/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 t="shared" si="2"/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 t="shared" si="2"/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 t="shared" si="2"/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 t="shared" si="2"/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 t="shared" si="2"/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 t="shared" si="2"/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 t="shared" si="2"/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 t="shared" si="2"/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 t="shared" si="2"/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 t="shared" si="2"/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 t="shared" si="2"/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 t="shared" si="2"/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 t="shared" si="2"/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 t="shared" si="2"/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 t="shared" si="2"/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 t="shared" si="2"/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 t="shared" si="2"/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 t="shared" si="2"/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 t="shared" si="2"/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 t="shared" si="2"/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 t="shared" si="2"/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 t="shared" si="2"/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 t="shared" si="2"/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 t="shared" si="2"/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 t="shared" si="2"/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 t="shared" si="2"/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 t="shared" si="2"/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 t="shared" si="2"/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 t="shared" si="2"/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 t="shared" si="2"/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 t="shared" si="2"/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 t="shared" si="2"/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 t="shared" si="2"/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 t="shared" si="2"/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 t="shared" si="2"/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 t="shared" si="2"/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 t="shared" si="2"/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 t="shared" si="2"/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 t="shared" si="2"/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 t="shared" si="2"/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 t="shared" si="2"/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 t="shared" si="2"/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 t="shared" ref="R201:R255" si="3">SUM(O201,P201,Q201)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 t="shared" si="3"/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 t="shared" si="3"/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 t="shared" si="3"/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 t="shared" si="3"/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 t="shared" si="3"/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 t="shared" si="3"/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 t="shared" si="3"/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 t="shared" si="3"/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 t="shared" si="3"/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 t="shared" si="3"/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 t="shared" si="3"/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 t="shared" si="3"/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 t="shared" si="3"/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 t="shared" si="3"/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 t="shared" si="3"/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 t="shared" si="3"/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 t="shared" si="3"/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 t="shared" si="3"/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 t="shared" si="3"/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 t="shared" si="3"/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 t="shared" si="3"/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 t="shared" si="3"/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 t="shared" si="3"/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 t="shared" si="3"/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 t="shared" si="3"/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 t="shared" si="3"/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 t="shared" si="3"/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 t="shared" si="3"/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 t="shared" si="3"/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 t="shared" si="3"/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 t="shared" si="3"/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 t="shared" si="3"/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 t="shared" si="3"/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 t="shared" si="3"/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 t="shared" si="3"/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 t="shared" si="3"/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 t="shared" si="3"/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 t="shared" si="3"/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 t="shared" si="3"/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 t="shared" si="3"/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 t="shared" si="3"/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 t="shared" si="3"/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 t="shared" si="3"/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 t="shared" si="3"/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 t="shared" si="3"/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 t="shared" si="3"/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 t="shared" si="3"/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 t="shared" si="3"/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 t="shared" si="3"/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 t="shared" si="3"/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 t="shared" si="3"/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 t="shared" si="3"/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 t="shared" si="3"/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33" workbookViewId="0">
      <selection activeCell="G48" sqref="G48"/>
    </sheetView>
  </sheetViews>
  <sheetFormatPr defaultRowHeight="14.4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67" t="s">
        <v>585</v>
      </c>
      <c r="B1" s="67"/>
      <c r="D1" s="69" t="s">
        <v>587</v>
      </c>
      <c r="E1" s="69"/>
      <c r="F1" s="69"/>
      <c r="G1" s="69"/>
      <c r="I1" s="69" t="s">
        <v>586</v>
      </c>
      <c r="J1" s="69"/>
      <c r="K1" s="69"/>
      <c r="L1" s="69"/>
    </row>
    <row r="2" spans="1:12">
      <c r="A2" s="67"/>
      <c r="B2" s="67"/>
      <c r="D2" s="69"/>
      <c r="E2" s="69"/>
      <c r="F2" s="69"/>
      <c r="G2" s="69"/>
      <c r="I2" s="69"/>
      <c r="J2" s="69"/>
      <c r="K2" s="69"/>
      <c r="L2" s="69"/>
    </row>
    <row r="3" spans="1:12">
      <c r="A3" s="68"/>
      <c r="B3" s="68"/>
      <c r="D3" s="69"/>
      <c r="E3" s="69"/>
      <c r="F3" s="69"/>
      <c r="G3" s="69"/>
      <c r="I3" s="69"/>
      <c r="J3" s="69"/>
      <c r="K3" s="69"/>
      <c r="L3" s="69"/>
    </row>
    <row r="4" spans="1:12" ht="29.25" customHeight="1">
      <c r="A4" s="66" t="s">
        <v>273</v>
      </c>
      <c r="B4" s="66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COUNTIFS(Campus,A5)</f>
        <v>83</v>
      </c>
    </row>
    <row r="6" spans="1:12" ht="23.25" customHeight="1">
      <c r="A6" s="15" t="s">
        <v>264</v>
      </c>
      <c r="B6" s="31">
        <f>COUNTIFS(Campus,A6)</f>
        <v>124</v>
      </c>
      <c r="E6" s="2"/>
    </row>
    <row r="7" spans="1:12" ht="23.25" customHeight="1">
      <c r="A7" s="15" t="s">
        <v>265</v>
      </c>
      <c r="B7" s="31">
        <f>COUNTIFS(Campus,A7)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68"/>
      <c r="B11" s="68"/>
    </row>
    <row r="12" spans="1:12" ht="18">
      <c r="A12" s="66" t="s">
        <v>274</v>
      </c>
      <c r="B12" s="66"/>
    </row>
    <row r="13" spans="1:12" ht="18">
      <c r="A13" s="15" t="s">
        <v>268</v>
      </c>
      <c r="B13" s="13">
        <f>COUNTIFS(Course,A13)</f>
        <v>77</v>
      </c>
    </row>
    <row r="14" spans="1:12" ht="18">
      <c r="A14" s="15" t="s">
        <v>269</v>
      </c>
      <c r="B14" s="13">
        <f>COUNTIFS(Course,A14)</f>
        <v>114</v>
      </c>
    </row>
    <row r="15" spans="1:12" ht="18">
      <c r="A15" s="15" t="s">
        <v>270</v>
      </c>
      <c r="B15" s="13">
        <f>COUNTIFS(Course,A15)</f>
        <v>57</v>
      </c>
    </row>
    <row r="17" spans="1:13" ht="24.75" customHeight="1">
      <c r="A17" s="74" t="s">
        <v>589</v>
      </c>
      <c r="B17" s="74"/>
      <c r="C17" s="75"/>
      <c r="D17" s="28" t="s">
        <v>275</v>
      </c>
      <c r="E17" s="28" t="s">
        <v>276</v>
      </c>
      <c r="F17" s="28" t="s">
        <v>277</v>
      </c>
      <c r="H17" s="74" t="s">
        <v>590</v>
      </c>
      <c r="I17" s="74"/>
      <c r="J17" s="7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71"/>
      <c r="C18" s="72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73" t="s">
        <v>553</v>
      </c>
      <c r="I18" s="73"/>
      <c r="J18" s="70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>
      <c r="A19" s="73" t="s">
        <v>552</v>
      </c>
      <c r="B19" s="73"/>
      <c r="C19" s="70"/>
      <c r="D19" s="20">
        <f>COUNTIFS(Number_of_units__Semester_1,"1")</f>
        <v>39</v>
      </c>
      <c r="E19" s="20">
        <f>COUNTIFS(Number_of_units__Semester_2,"1")</f>
        <v>65</v>
      </c>
      <c r="F19" s="20">
        <f>COUNTIFS(Number_of_units__Semester_3,"1")</f>
        <v>0</v>
      </c>
      <c r="H19" s="73" t="s">
        <v>284</v>
      </c>
      <c r="I19" s="73"/>
      <c r="J19" s="70"/>
      <c r="K19" s="20">
        <f>COUNTIFS(Average_mark_Semester_1,"&lt;50",Course,"Accounting")</f>
        <v>9</v>
      </c>
      <c r="L19" s="20">
        <f>COUNTIFS(Average_mark_Semester_2,"&lt;50",Course,"Accounting")</f>
        <v>7</v>
      </c>
      <c r="M19" s="20">
        <f>COUNTIFS(Average_mark_Semester_3,"&lt;50",Course,"Accounting")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85" t="s">
        <v>592</v>
      </c>
      <c r="C23" s="83" t="s">
        <v>591</v>
      </c>
      <c r="D23" s="83"/>
      <c r="E23" s="83"/>
      <c r="G23" s="67" t="s">
        <v>580</v>
      </c>
      <c r="H23" s="67"/>
      <c r="I23" s="67"/>
      <c r="J23" s="67"/>
      <c r="K23" s="67"/>
    </row>
    <row r="24" spans="1:13">
      <c r="B24" s="86"/>
      <c r="C24" s="83"/>
      <c r="D24" s="83"/>
      <c r="E24" s="83"/>
      <c r="G24" s="67"/>
      <c r="H24" s="67"/>
      <c r="I24" s="67"/>
      <c r="J24" s="67"/>
      <c r="K24" s="67"/>
    </row>
    <row r="25" spans="1:13" ht="31.2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">
      <c r="A26" s="15" t="s">
        <v>263</v>
      </c>
      <c r="B26" s="48">
        <f>SUMIFS(Total_Payment,Campus,$A26)</f>
        <v>2008800</v>
      </c>
      <c r="C26" s="21">
        <f>SUMIFS(Total_Payment,Campus,A$26,Course,"Accounting")</f>
        <v>572400</v>
      </c>
      <c r="D26" s="21">
        <f>SUMIFS(Total_Payment,Campus,A$26,Course,"Business")</f>
        <v>963900</v>
      </c>
      <c r="E26" s="21">
        <f>SUMIFS(Total_Payment,Campus,A$26,Course,"Marketing")</f>
        <v>472500</v>
      </c>
      <c r="G26" s="7"/>
    </row>
    <row r="27" spans="1:13" ht="18">
      <c r="A27" s="15" t="s">
        <v>264</v>
      </c>
      <c r="B27" s="48">
        <f>SUMIFS(Total_Payment,Campus,$A27)</f>
        <v>2983500</v>
      </c>
      <c r="C27" s="21">
        <f>SUMIFS(Total_Payment,Campus,A$27,Course,"Accounting")</f>
        <v>945000</v>
      </c>
      <c r="D27" s="21">
        <f>SUMIFS(Total_Payment,Campus,A$27,Course,"Business")</f>
        <v>1358100</v>
      </c>
      <c r="E27" s="21">
        <f>SUMIFS(Total_Payment,Campus,A$27,Course,"Marketing")</f>
        <v>680400</v>
      </c>
    </row>
    <row r="28" spans="1:13" ht="18">
      <c r="A28" s="15" t="s">
        <v>265</v>
      </c>
      <c r="B28" s="48">
        <f>SUMIFS(Total_Payment,Campus,$A28)</f>
        <v>1028700</v>
      </c>
      <c r="C28" s="21">
        <f>SUMIFS(Total_Payment,Campus,A$28,Course,"Accounting")</f>
        <v>318600</v>
      </c>
      <c r="D28" s="21">
        <f>SUMIFS(Total_Payment,Campus,A$28,Course,"Business")</f>
        <v>442800</v>
      </c>
      <c r="E28" s="21">
        <f>SUMIFS(Total_Payment,Campus,A$28,Course,"Marketing")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69" t="s">
        <v>582</v>
      </c>
      <c r="I30" s="69"/>
      <c r="J30" s="69"/>
      <c r="K30" s="69"/>
    </row>
    <row r="31" spans="1:13" ht="15" customHeight="1">
      <c r="B31" s="79" t="s">
        <v>593</v>
      </c>
      <c r="C31" s="80"/>
      <c r="D31" s="80"/>
      <c r="E31" s="83" t="s">
        <v>581</v>
      </c>
      <c r="F31" s="84"/>
      <c r="H31" s="27"/>
      <c r="I31" s="27"/>
      <c r="J31" s="27"/>
      <c r="K31" s="27"/>
    </row>
    <row r="32" spans="1:13" ht="15" customHeight="1">
      <c r="B32" s="81"/>
      <c r="C32" s="82"/>
      <c r="D32" s="82"/>
      <c r="E32" s="83"/>
      <c r="F32" s="84"/>
      <c r="H32" s="27"/>
      <c r="I32" s="27"/>
      <c r="J32" s="27"/>
      <c r="K32" s="27"/>
    </row>
    <row r="33" spans="1:7" ht="31.2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21">
        <f>SUM(Payment_Semester_1)</f>
        <v>2033100</v>
      </c>
      <c r="F34" s="35"/>
      <c r="G34" s="7"/>
    </row>
    <row r="35" spans="1:7" ht="18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21">
        <f>SUM(Payment_Semester_2)</f>
        <v>1703700</v>
      </c>
      <c r="F35" s="35"/>
    </row>
    <row r="36" spans="1:7" ht="18">
      <c r="A36" s="15" t="s">
        <v>277</v>
      </c>
      <c r="B36" s="13">
        <f>SUMIFS(Number_of_units__Semester_3,Course,B33)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76" t="s">
        <v>583</v>
      </c>
    </row>
    <row r="39" spans="1:7" ht="15" customHeight="1">
      <c r="A39" s="77"/>
      <c r="B39" t="s">
        <v>594</v>
      </c>
    </row>
    <row r="40" spans="1:7">
      <c r="A40" s="77"/>
    </row>
    <row r="41" spans="1:7">
      <c r="A41" s="77"/>
    </row>
    <row r="42" spans="1:7">
      <c r="A42" s="77"/>
    </row>
    <row r="45" spans="1:7">
      <c r="A45" s="78" t="s">
        <v>584</v>
      </c>
    </row>
    <row r="46" spans="1:7">
      <c r="A46" s="78"/>
    </row>
    <row r="47" spans="1:7">
      <c r="A47" s="78"/>
    </row>
    <row r="48" spans="1:7">
      <c r="A48" s="78"/>
    </row>
    <row r="49" spans="1:1">
      <c r="A49" s="78"/>
    </row>
    <row r="50" spans="1:1">
      <c r="A50" s="78"/>
    </row>
    <row r="51" spans="1:1">
      <c r="A51" s="78"/>
    </row>
    <row r="52" spans="1:1">
      <c r="A52" s="78"/>
    </row>
    <row r="53" spans="1:1">
      <c r="A53" s="78"/>
    </row>
    <row r="54" spans="1:1">
      <c r="A54" s="78"/>
    </row>
    <row r="55" spans="1:1">
      <c r="A55" s="78"/>
    </row>
  </sheetData>
  <sortState xmlns:xlrd2="http://schemas.microsoft.com/office/spreadsheetml/2017/richdata2" ref="E6:E72">
    <sortCondition ref="E6"/>
  </sortState>
  <mergeCells count="21"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D18:F19 K18:M19 B34:E37 B5:B7 B13:B15 B26:E28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A9416C2-5EC8-43BF-94D5-49F91FF596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Dashboard!E34:E36</xm:f>
              <xm:sqref>E37</xm:sqref>
            </x14:sparkline>
          </x14:sparklines>
        </x14:sparklineGroup>
        <x14:sparklineGroup displayEmptyCellsAs="gap" xr2:uid="{760069AC-5991-47AB-890A-89474075B7E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Dashboard!D34:D36</xm:f>
              <xm:sqref>D37</xm:sqref>
            </x14:sparkline>
          </x14:sparklines>
        </x14:sparklineGroup>
        <x14:sparklineGroup displayEmptyCellsAs="gap" xr2:uid="{3F1715EF-A5FB-4343-B444-434EBAA2C6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Dashboard!C34:C36</xm:f>
              <xm:sqref>C37</xm:sqref>
            </x14:sparkline>
          </x14:sparklines>
        </x14:sparklineGroup>
        <x14:sparklineGroup displayEmptyCellsAs="gap" xr2:uid="{9B834411-5F9A-4285-B834-6025E76894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Nguyen （阮）Ninh （安宁）</cp:lastModifiedBy>
  <dcterms:created xsi:type="dcterms:W3CDTF">2016-08-30T01:18:10Z</dcterms:created>
  <dcterms:modified xsi:type="dcterms:W3CDTF">2020-10-17T04:08:28Z</dcterms:modified>
</cp:coreProperties>
</file>