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with manual edits" sheetId="1" state="visible" r:id="rId2"/>
    <sheet name="merge_gea_uitp_wb_cdp2016_cdp_only_toFill" sheetId="2" state="visible" r:id="rId3"/>
    <sheet name="discrepancies_assumptions" sheetId="3" state="visible" r:id="rId4"/>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<sst xmlns="http://schemas.openxmlformats.org/spreadsheetml/2006/main" count="5124" uniqueCount="2065">
  <si>
    <t xml:space="preserve">Account Number (CDP)</t>
  </si>
  <si>
    <t xml:space="preserve">city name</t>
  </si>
  <si>
    <t xml:space="preserve">population (others)</t>
  </si>
  <si>
    <t xml:space="preserve">population (others) source year</t>
  </si>
  <si>
    <t xml:space="preserve">population (others) source</t>
  </si>
  <si>
    <t xml:space="preserve">pop (others) access date</t>
  </si>
  <si>
    <t xml:space="preserve">area [km2] (others)</t>
  </si>
  <si>
    <t xml:space="preserve">area [km2] (others) source year</t>
  </si>
  <si>
    <t xml:space="preserve">area [km2] (others) source</t>
  </si>
  <si>
    <t xml:space="preserve">area (others) access date</t>
  </si>
  <si>
    <t xml:space="preserve">pop density (computed)</t>
  </si>
  <si>
    <t xml:space="preserve">mean travel time [min]</t>
  </si>
  <si>
    <t xml:space="preserve">mean travel time ref year</t>
  </si>
  <si>
    <t xml:space="preserve">mean travel time ref</t>
  </si>
  <si>
    <t xml:space="preserve">travel time access date</t>
  </si>
  <si>
    <t xml:space="preserve">area_size (GEA)</t>
  </si>
  <si>
    <t xml:space="preserve">definition  (WB)</t>
  </si>
  <si>
    <t xml:space="preserve">diesel_price (2014)</t>
  </si>
  <si>
    <t xml:space="preserve">gasoline_price (2014)</t>
  </si>
  <si>
    <t xml:space="preserve">diesel_price (GEA)</t>
  </si>
  <si>
    <t xml:space="preserve">gasoline_price (GEA)</t>
  </si>
  <si>
    <t xml:space="preserve">household_size (updated)</t>
  </si>
  <si>
    <t xml:space="preserve">year_household_size (updated)</t>
  </si>
  <si>
    <t xml:space="preserve">household_source (updated)</t>
  </si>
  <si>
    <t xml:space="preserve">comment_household_size (updated)</t>
  </si>
  <si>
    <t xml:space="preserve">Atlanta</t>
  </si>
  <si>
    <t xml:space="preserve">https://www.census.gov/quickfacts/fact/table/atlantacitygeorgia/PST045216</t>
  </si>
  <si>
    <t xml:space="preserve">26.06.2017</t>
  </si>
  <si>
    <t xml:space="preserve">(2011-2015) </t>
  </si>
  <si>
    <t xml:space="preserve">2011-2015</t>
  </si>
  <si>
    <t xml:space="preserve">Austin</t>
  </si>
  <si>
    <t xml:space="preserve">https://www.census.gov/quickfacts/fact/table/austincitytexas/PST045216</t>
  </si>
  <si>
    <t xml:space="preserve">City </t>
  </si>
  <si>
    <t xml:space="preserve">Birmingham</t>
  </si>
  <si>
    <t xml:space="preserve">http://population.city/united-kingdom/birmingham/</t>
  </si>
  <si>
    <t xml:space="preserve">28.06.2017</t>
  </si>
  <si>
    <t xml:space="preserve">https://en.wikipedia.org/wiki/Birmingham</t>
  </si>
  <si>
    <t xml:space="preserve">survey (ref??) http://www.telegraph.co.uk/motoring/news/3122428/Birmingham-worst-place-for-commuting-survey.html and https://www.findaphd.com/search/projectdetails.aspx?PJID=61628</t>
  </si>
  <si>
    <t xml:space="preserve">eurostat 2014 [http://ec.europa.eu/eurostat/cache/RCI/#?vis=city.statistics&amp;lang=en]</t>
  </si>
  <si>
    <t xml:space="preserve">Burlington</t>
  </si>
  <si>
    <t xml:space="preserve">https://www.census.gov/quickfacts/fact/table/burlingtoncityvermont/PST045216</t>
  </si>
  <si>
    <t xml:space="preserve">Chicago</t>
  </si>
  <si>
    <t xml:space="preserve">https://www.census.gov/quickfacts/fact/table/chicagocityillinois/PST045216</t>
  </si>
  <si>
    <t xml:space="preserve">TORONTO AS A GLOBAL CITY:Scorecard on Prosperity – 2015, pg. 25, report by Toronto Board of Trade (downloaded fie: Toronto_scorecard_2015.pdf)</t>
  </si>
  <si>
    <t xml:space="preserve">New York City</t>
  </si>
  <si>
    <t xml:space="preserve">https://www.census.gov/quickfacts/fact/table/newyorkcitynewyork/PST045216</t>
  </si>
  <si>
    <t xml:space="preserve">Greater London</t>
  </si>
  <si>
    <t xml:space="preserve">Greater London Authority [33]) https://en.wikipedia.org/wiki/List_of_cities_proper_by_population#cite_note-56</t>
  </si>
  <si>
    <t xml:space="preserve">27.06.2017</t>
  </si>
  <si>
    <t xml:space="preserve">Greater London Authority [33 authorities] https://en.wikipedia.org/wiki/List_of_cities_proper_by_population#cite_note-56</t>
  </si>
  <si>
    <t xml:space="preserve">Greater London </t>
  </si>
  <si>
    <t xml:space="preserve">http://data.london.gov.uk/datastorefiles/documents/2011-census-first-results.pdf</t>
  </si>
  <si>
    <t xml:space="preserve">Stockholm</t>
  </si>
  <si>
    <t xml:space="preserve">http://www.c40.org/cities/stockholm</t>
  </si>
  <si>
    <t xml:space="preserve">http://www.statistikdatabasen.scb.se/pxweb/en/ssd/START__BE__BE0101__BE0101S/HushallT03/table/tableViewLayout1/?rxid=5b1086fd-d703-4c03-8791-3c76c740804f</t>
  </si>
  <si>
    <t xml:space="preserve">Helsinki</t>
  </si>
  <si>
    <t xml:space="preserve">(City) https://en.wikipedia.org/wiki/Helsinki#cite_note-population_count-3</t>
  </si>
  <si>
    <t xml:space="preserve">29.06.2017 [Retrieved 31 March 2016]</t>
  </si>
  <si>
    <t xml:space="preserve">https://en.wikipedia.org/wiki/Helsinki#cite_note-total_area-2</t>
  </si>
  <si>
    <t xml:space="preserve">29.06.2017 [Retrieved 12 February 2017]</t>
  </si>
  <si>
    <t xml:space="preserve">Las Vegas</t>
  </si>
  <si>
    <t xml:space="preserve">https://www.census.gov/quickfacts/fact/table/lasvegascitynevada/PST045216</t>
  </si>
  <si>
    <t xml:space="preserve">Los Angeles</t>
  </si>
  <si>
    <t xml:space="preserve">https://www.census.gov/quickfacts/fact/table/losangelescitycalifornia,US/PST045216</t>
  </si>
  <si>
    <t xml:space="preserve">County </t>
  </si>
  <si>
    <t xml:space="preserve">https://www.census.gov/quickfacts/fact/table/losangelescitycalifornia/PST045216</t>
  </si>
  <si>
    <t xml:space="preserve">New Orleans</t>
  </si>
  <si>
    <t xml:space="preserve">https://www.census.gov/quickfacts/fact/table/neworleanscitylouisiana,minneapoliscityminnesota,losangelescitycalifornia/PST045216</t>
  </si>
  <si>
    <t xml:space="preserve">https://www.census.gov/quickfacts/fact/table/neworleanscitylouisiana/PST045216</t>
  </si>
  <si>
    <t xml:space="preserve">Oslo</t>
  </si>
  <si>
    <t xml:space="preserve">http://www.c40.org/cities/oslo</t>
  </si>
  <si>
    <t xml:space="preserve">Portland, OR</t>
  </si>
  <si>
    <t xml:space="preserve">https://www.census.gov/quickfacts/fact/table/portlandcityoregon/PST045216</t>
  </si>
  <si>
    <t xml:space="preserve">Seattle</t>
  </si>
  <si>
    <t xml:space="preserve">https://www.census.gov/quickfacts/fact/table/seattlecitywashington/PST045216</t>
  </si>
  <si>
    <t xml:space="preserve">Torres Vedras</t>
  </si>
  <si>
    <t xml:space="preserve">https://en.wikipedia.org/wiki/Torres_Vedras</t>
  </si>
  <si>
    <t xml:space="preserve">03.07.2017</t>
  </si>
  <si>
    <t xml:space="preserve">Statistics Portugal, Population and housing census – 2001; https://www.ine.pt/xportal/xmain?xpid=INE&amp;xpgid=ine_indicadores&amp;indOcorrCod=0000685&amp;selTab=tab0&amp;xlang=en</t>
  </si>
  <si>
    <t xml:space="preserve">Vancouver</t>
  </si>
  <si>
    <t xml:space="preserve">http://www.c40.org/cities/vancouver</t>
  </si>
  <si>
    <t xml:space="preserve">2011 census, Table 2 in http://www12.statcan.gc.ca/nhs-enm/2011/as-sa/99-012-x/99-012-x2011003_1-eng.pdf</t>
  </si>
  <si>
    <t xml:space="preserve">http://www12.statcan.ca/nhs-enm/2011/dp-pd/prof/details/page.cfm?Lang=E&amp;Geo1=CSD&amp;Code1=5915022&amp;Data=Count&amp;SearchText=vancouver&amp;SearchType=Begins&amp;SearchPR=59&amp;A1=All&amp;B1=Families%20and%20households&amp;Custom=&amp;amp;TABID=1#tabs2</t>
  </si>
  <si>
    <t xml:space="preserve">Copenhagen</t>
  </si>
  <si>
    <t xml:space="preserve">http://www.c40.org/cities/copenhagen</t>
  </si>
  <si>
    <t xml:space="preserve">2014-2017</t>
  </si>
  <si>
    <t xml:space="preserve">https://www.numbeo.com/traffic/in/Copenhagen [BASED ON 49 CONTRIBUTORS]</t>
  </si>
  <si>
    <t xml:space="preserve">http://www.statistikbanken.dk/statbank5a/SelectVarVal/saveselections.asp</t>
  </si>
  <si>
    <t xml:space="preserve">Cardiff</t>
  </si>
  <si>
    <t xml:space="preserve">https://statswales.gov.wales/Catalogue/Population-and-Migration/Population/Density/populationdensity-by-localauthority-year</t>
  </si>
  <si>
    <t xml:space="preserve">29.06.2017</t>
  </si>
  <si>
    <t xml:space="preserve">https://statswales.gov.wales/Catalogue/Housing/Households/Estimates/averagehouseholdsize-by-localauthority-year</t>
  </si>
  <si>
    <t xml:space="preserve">District of Columbia</t>
  </si>
  <si>
    <t xml:space="preserve">https://www.census.gov/quickfacts/fact/table/districtofcolumbiadistrictofcolumbia/PST045216</t>
  </si>
  <si>
    <t xml:space="preserve">Houston</t>
  </si>
  <si>
    <t xml:space="preserve">https://www.census.gov/quickfacts/fact/table/houstoncitytexas/PST045216</t>
  </si>
  <si>
    <t xml:space="preserve">Melbourne</t>
  </si>
  <si>
    <t xml:space="preserve">http://www.c40.org/cities/melbourne</t>
  </si>
  <si>
    <t xml:space="preserve">https://www.numbeo.com/traffic/in/Melbourne [BASED ON 81 CONTRIBUTORS]</t>
  </si>
  <si>
    <t xml:space="preserve">http://www.censusdata.abs.gov.au/census_services/getproduct/census/2011/quickstat/CED231?opendocument&amp;navpos=220 [Commonwealth Electoral Divisions, population 177,632]</t>
  </si>
  <si>
    <t xml:space="preserve">Roma</t>
  </si>
  <si>
    <t xml:space="preserve">http://www.c40.org/cities/rome</t>
  </si>
  <si>
    <t xml:space="preserve">Waze, cited in http://www.businessinsider.fr/us/the-15-cities-with-the-longest-commutes-in-the-world-2015-10/</t>
  </si>
  <si>
    <t xml:space="preserve">Tokyo</t>
  </si>
  <si>
    <t xml:space="preserve">(metropolis) https://en.wikipedia.org/wiki/List_of_cities_proper_by_population#cite_note-japan1-18</t>
  </si>
  <si>
    <t xml:space="preserve">Tokyo Metropolitan Government Administered Areas (Tokyo-to)   </t>
  </si>
  <si>
    <t xml:space="preserve">http://www.city.yokohama.lg.jp/ex/stat/jinko/city/new-e.html [Tokyo Metropolis]</t>
  </si>
  <si>
    <t xml:space="preserve">Kaohsiung</t>
  </si>
  <si>
    <t xml:space="preserve">(special municipality) https://en.wikipedia.org/wiki/Kaohsiung#cite_note-3</t>
  </si>
  <si>
    <t xml:space="preserve">03.07.2017 [Retrieved 06 June 2016]</t>
  </si>
  <si>
    <t xml:space="preserve">special municipality, https://en.wikipedia.org/wiki/Kaohsiung#cite_note-1</t>
  </si>
  <si>
    <t xml:space="preserve">03.07.2017 [Retrieved 11 June 2016]</t>
  </si>
  <si>
    <t xml:space="preserve">https://knoema.com/TWDS2014/development-statistics-of-taiwan-2013</t>
  </si>
  <si>
    <t xml:space="preserve">Yokohama</t>
  </si>
  <si>
    <t xml:space="preserve">http://www.c40.org/cities/yokohama</t>
  </si>
  <si>
    <t xml:space="preserve">http://www.city.yokohama.lg.jp/ex/stat/jinko/city/new-e.html</t>
  </si>
  <si>
    <t xml:space="preserve">Sydney</t>
  </si>
  <si>
    <t xml:space="preserve">http://www.c40.org/cities/sydney</t>
  </si>
  <si>
    <t xml:space="preserve">http://www.censusdata.abs.gov.au/census_services/getproduct/census/2011/quickstat/CED143?opendocument&amp;navpos=220 [Commonwealth Electoral Divisions, popn 170,696 in 2011]</t>
  </si>
  <si>
    <t xml:space="preserve">Johannesburg</t>
  </si>
  <si>
    <t xml:space="preserve">(Metropolitan Municipality) https://en.wikipedia.org/wiki/List_of_cities_proper_by_population#cite_note-South_Africa-126</t>
  </si>
  <si>
    <t xml:space="preserve">(Metropolitan Municipality) https://en.wikipedia.org/wiki/List_of_cities_proper_by_population</t>
  </si>
  <si>
    <t xml:space="preserve">https://www.numbeo.com/traffic/in/Johannesburg [BASED ON 81 CONTRIBUTORS]</t>
  </si>
  <si>
    <t xml:space="preserve">http://www.statssa.gov.za/community_new/content.asp?link=interactivedata.asp</t>
  </si>
  <si>
    <t xml:space="preserve">Calculation: pop/household (3888182/1165014)</t>
  </si>
  <si>
    <t xml:space="preserve">Toronto</t>
  </si>
  <si>
    <t xml:space="preserve">http://www.c40.org/cities/toronto</t>
  </si>
  <si>
    <t xml:space="preserve">Greater Toronto Area </t>
  </si>
  <si>
    <t xml:space="preserve">average number of persons per census family [http://www12.statcan.ca/nhs-enm/2011/dp-pd/prof/details/page.cfm?Lang=E&amp;Geo1=CSD&amp;Code1=3520005&amp;Data=Count&amp;SearchText=toronto&amp;SearchType=Begins&amp;SearchPR=35&amp;A1=All&amp;B1=Families%20and%20households&amp;Custom=&amp;amp;TABID=1#tabs2]</t>
  </si>
  <si>
    <t xml:space="preserve">Addis Ababa</t>
  </si>
  <si>
    <t xml:space="preserve">http://www.c40.org/cities/addis-ababa</t>
  </si>
  <si>
    <t xml:space="preserve">Amsterdam</t>
  </si>
  <si>
    <t xml:space="preserve">http://www.c40.org/cities/amsterdam</t>
  </si>
  <si>
    <t xml:space="preserve">Athens</t>
  </si>
  <si>
    <t xml:space="preserve">http://www.c40.org/cities/athens</t>
  </si>
  <si>
    <t xml:space="preserve">https://www.numbeo.com/traffic/in/Athens [BASED ON 117 CONTRIBUTORS]</t>
  </si>
  <si>
    <t xml:space="preserve">ATHINA   eurostat 2014 [http://ec.europa.eu/eurostat/cache/RCI/#?vis=city.statistics&amp;lang=en]</t>
  </si>
  <si>
    <t xml:space="preserve">Basel</t>
  </si>
  <si>
    <t xml:space="preserve">http://www.c40.org/cities/basel</t>
  </si>
  <si>
    <t xml:space="preserve">Eurostat 2014 [http://ec.europa.eu/eurostat/cache/RCI/#?vis=city.statistics&amp;lang=en]</t>
  </si>
  <si>
    <t xml:space="preserve">Bogotá</t>
  </si>
  <si>
    <t xml:space="preserve">(projection) Thomas Brinkhoff: City Population, http://www.citypopulation.de/php/colombia-admin.php?adm2id=11001</t>
  </si>
  <si>
    <t xml:space="preserve">04.07.2017</t>
  </si>
  <si>
    <t xml:space="preserve">Thomas Brinkhoff: City Population, http://www.citypopulation.de/php/colombia-admin.php?adm2id=11001</t>
  </si>
  <si>
    <t xml:space="preserve">Government source referenced in https://colombiareports.com/bogota-says-car-traffic-colombias-capital-doubled-past-decade/</t>
  </si>
  <si>
    <t xml:space="preserve"> National Statistics Department (DANE -Colombia), Nakono Database, UN Global Urban Observatory y World Bank</t>
  </si>
  <si>
    <t xml:space="preserve">Buenos Aires</t>
  </si>
  <si>
    <t xml:space="preserve">http://www.c40.org/cities/buenos-aires</t>
  </si>
  <si>
    <t xml:space="preserve">https://www.numbeo.com/traf]fic/in/Buenos-Aires [BASED ON 42 CONTRIBUTORS</t>
  </si>
  <si>
    <t xml:space="preserve">Curitiba</t>
  </si>
  <si>
    <t xml:space="preserve">http://www.c40.org/cities/curitiba</t>
  </si>
  <si>
    <t xml:space="preserve">discussion paper  (http://www.ipea.gov.br/portal/images/stories/PDFs/TDs/td_1813a.pdf)
1813a, COMMUTE TIME IN BRAZIL (1992-2009): DIFFERENCES BETWEEN METROPOLITAN  AREAS, BY INCOME LEVELS AND GENDER</t>
  </si>
  <si>
    <t xml:space="preserve">http://cod.ibge.gov.br/OS0S (population est 2016 1.3.997) 2010 census</t>
  </si>
  <si>
    <t xml:space="preserve">Caracas</t>
  </si>
  <si>
    <t xml:space="preserve">http://www.c40.org/cities/caracas, correponds to Metropolitan Region of Caracas (https://en.wikipedia.org/wiki/Metropolitan_Region_of_Caracas)</t>
  </si>
  <si>
    <t xml:space="preserve">https://en.wikipedia.org/wiki/Metropolitan_Region_of_Caracas</t>
  </si>
  <si>
    <t xml:space="preserve">10.07.2017</t>
  </si>
  <si>
    <t xml:space="preserve">2013-2016</t>
  </si>
  <si>
    <t xml:space="preserve">time index (defined as 'average one way time needed to transport, in minutes'); https://www.numbeo.com/traffic/in/Caracas [BASED ON 16 CONTRIBUTORS]</t>
  </si>
  <si>
    <t xml:space="preserve">Heidelberg</t>
  </si>
  <si>
    <t xml:space="preserve">http://www.c40.org/cities/heidelberg</t>
  </si>
  <si>
    <t xml:space="preserve">Jakarta</t>
  </si>
  <si>
    <t xml:space="preserve">https://en.wikipedia.org/wiki/List_of_cities_proper_by_population#cite_note-34</t>
  </si>
  <si>
    <t xml:space="preserve">https://en.wikipedia.org/wiki/List_of_cities_proper_by_population</t>
  </si>
  <si>
    <t xml:space="preserve">Table 1 in Tetsu et al, 2014, from a survey of 297 households in Jakarta,  [http://www.plea2014.in/wp-content/uploads/2014/12/Paper_6C_2731_PR.pdf]</t>
  </si>
  <si>
    <t xml:space="preserve">Lagos</t>
  </si>
  <si>
    <t xml:space="preserve">https://en.wikipedia.org/wiki/Lagos#cite_note-Lagos_State_Government-8 (estimated, metro area)</t>
  </si>
  <si>
    <t xml:space="preserve">(estimate, metropolitan area) https://en.wikipedia.org/wiki/Lagos#cite_note-metrolagospop-3</t>
  </si>
  <si>
    <t xml:space="preserve">Hong Kong</t>
  </si>
  <si>
    <t xml:space="preserve">http://www.c40.org/cities/hong-kong</t>
  </si>
  <si>
    <t xml:space="preserve">https://www.numbeo.com/traffic/in/Hong-Kong [BASED ON 53 CONTRIBUTORS]</t>
  </si>
  <si>
    <t xml:space="preserve">https://www.censtatd.gov.hk/hkstat/sub/sp150.jsp?tableID=005&amp;ID=0&amp;productType=8</t>
  </si>
  <si>
    <t xml:space="preserve">Lima</t>
  </si>
  <si>
    <t xml:space="preserve">(43 districts) https://en.wikipedia.org/wiki/List_of_cities_proper_by_population#cite_note-54; from larepublica.pe/17-01-2014/inei-lima-tiene-8-millones-693-mil-387-habitantes</t>
  </si>
  <si>
    <t xml:space="preserve">43 districts, https://en.wikipedia.org/wiki/List_of_cities_proper_by_population</t>
  </si>
  <si>
    <t xml:space="preserve">time index (defined as 'average one way time needed to transport, in minutes'); https://www.numbeo.com/traffic/in/Lima [BASED ON 16 CONTRIBUTORS]</t>
  </si>
  <si>
    <t xml:space="preserve">Madrid</t>
  </si>
  <si>
    <t xml:space="preserve">(Municipality City) https://en.wikipedia.org/wiki/List_of_cities_proper_by_population#cite_note-155</t>
  </si>
  <si>
    <t xml:space="preserve">(Municipality City), https://en.wikipedia.org/wiki/List_of_cities_proper_by_population</t>
  </si>
  <si>
    <t xml:space="preserve">Mexico City</t>
  </si>
  <si>
    <t xml:space="preserve">(Federal District) https://en.wikipedia.org/wiki/List_of_cities_proper_by_population#cite_note-52</t>
  </si>
  <si>
    <t xml:space="preserve">Federal District, https://en.wikipedia.org/wiki/List_of_cities_proper_by_population#cite_note-ConapoZM-53</t>
  </si>
  <si>
    <t xml:space="preserve">http://mexiconewsdaily.com/news/45-days-a-year-spent-commuting-in-cdmx/, citing research by the newspaper El Universal (cannot find original report) but in line with Instituto de Geografía 2008 report  http://www.ub.edu/geocrit/sn/sn-273.htm</t>
  </si>
  <si>
    <t xml:space="preserve">INEGI, http://www.beta.inegi.org.mx/app/areasgeograficas/?ag=24#</t>
  </si>
  <si>
    <t xml:space="preserve">Milano</t>
  </si>
  <si>
    <t xml:space="preserve">http://www.c40.org/cities/milan</t>
  </si>
  <si>
    <t xml:space="preserve">Paris</t>
  </si>
  <si>
    <t xml:space="preserve">http://www.c40.org/cities/paris</t>
  </si>
  <si>
    <t xml:space="preserve">Rio de Janeiro</t>
  </si>
  <si>
    <t xml:space="preserve">http://www.c40.org/cities/rio-de-janeiro</t>
  </si>
  <si>
    <t xml:space="preserve">http://www.ibge.gov.br/cidadesat/topwindow.htm?1</t>
  </si>
  <si>
    <t xml:space="preserve">Calculation: population/households (6320446/2144445)</t>
  </si>
  <si>
    <t xml:space="preserve">Rotterdam</t>
  </si>
  <si>
    <t xml:space="preserve">http://www.c40.org/cities/rotterdam</t>
  </si>
  <si>
    <t xml:space="preserve">OECD Territorial Reviews: The Metropolitan Region of Rotterdam-The Hague, Netherlands. 2016. Table 1.2</t>
  </si>
  <si>
    <t xml:space="preserve">Santiago</t>
  </si>
  <si>
    <t xml:space="preserve">http://www.c40.org/cities/santiago</t>
  </si>
  <si>
    <t xml:space="preserve">https://www.numbeo.com/traffic/in/Santiago, [BASED ON 36 CONTRIBUTORS]</t>
  </si>
  <si>
    <t xml:space="preserve">https://knoema.com/atlas/Chile/Metropolitana-de-Santiago/Average-Household-Size</t>
  </si>
  <si>
    <t xml:space="preserve">Philadelphia</t>
  </si>
  <si>
    <t xml:space="preserve">https://www.census.gov/quickfacts/fact/table/philadelphiacitypennsylvania/PST045216</t>
  </si>
  <si>
    <t xml:space="preserve">San Francisco</t>
  </si>
  <si>
    <t xml:space="preserve">https://www.census.gov/quickfacts/fact/table/sanfranciscocitycalifornia/PST045216</t>
  </si>
  <si>
    <t xml:space="preserve">Warsaw</t>
  </si>
  <si>
    <t xml:space="preserve">http://www.c40.org/cities/warsaw</t>
  </si>
  <si>
    <t xml:space="preserve">https://www.numbeo.com/traffic/in/Warsaw [BASED ON 83 CONTRIBUTORS]</t>
  </si>
  <si>
    <t xml:space="preserve">Seoul</t>
  </si>
  <si>
    <t xml:space="preserve">(Special City) https://en.wikipedia.org/wiki/List_of_cities_proper_by_population#cite_note-pop-38</t>
  </si>
  <si>
    <t xml:space="preserve">(Special City) https://en.wikipedia.org/wiki/List_of_cities_proper_by_population#cite_note-seoul1-39</t>
  </si>
  <si>
    <t xml:space="preserve">Big data analysis conducted by the nation’s No. 2 mobile carrier KT referenced in http://www.koreaherald.com/view.php?ud=20170621000809&amp;mod=skb</t>
  </si>
  <si>
    <t xml:space="preserve">Seoul City</t>
  </si>
  <si>
    <t xml:space="preserve">http://english.seoul.go.kr/seoul-citizens-happiness-level-highest-three-years/</t>
  </si>
  <si>
    <t xml:space="preserve">Dublin</t>
  </si>
  <si>
    <t xml:space="preserve">https://en.wikipedia.org/wiki/Dublin#cite_note-2</t>
  </si>
  <si>
    <t xml:space="preserve">29.06.2017 [Retrieved 7 October 2016]</t>
  </si>
  <si>
    <t xml:space="preserve">https://en.wikipedia.org/wiki/Dublin#cite_note-cso_prelim_results-3</t>
  </si>
  <si>
    <t xml:space="preserve">29.06.2017 [Retrieved 25 May 2013]</t>
  </si>
  <si>
    <t xml:space="preserve">05.07.2017</t>
  </si>
  <si>
    <t xml:space="preserve">Taipei City</t>
  </si>
  <si>
    <t xml:space="preserve">(Capital) https://en.wikipedia.org/wiki/Taipei#cite_note-3</t>
  </si>
  <si>
    <t xml:space="preserve">(Capital) https://en.wikipedia.org/wiki/Taipei#cite_note-1</t>
  </si>
  <si>
    <t xml:space="preserve">03.07.2017 [Retrieved 13 June 2016]</t>
  </si>
  <si>
    <t xml:space="preserve">https://www.numbeo.com/traffic/in/Taipei [BASED ON 26 CONTRIBUTORS]</t>
  </si>
  <si>
    <t xml:space="preserve">Adelaide</t>
  </si>
  <si>
    <t xml:space="preserve">https://en.wikipedia.org/wiki/City_of_Adelaide#cite_note-1</t>
  </si>
  <si>
    <t xml:space="preserve">https://en.wikipedia.org/wiki/City_of_Adelaide</t>
  </si>
  <si>
    <t xml:space="preserve">https://www.numbeo.com/traffic/in/Adelaide [BASED ON 37 CONTRIBUTORS]</t>
  </si>
  <si>
    <t xml:space="preserve">http://www.censusdata.abs.gov.au/census_services/getproduct/census/2011/quickstat/SED40001?opendocument&amp;navpos=220</t>
  </si>
  <si>
    <t xml:space="preserve">Denver</t>
  </si>
  <si>
    <t xml:space="preserve">https://www.census.gov/quickfacts/fact/table/denvercitycolorado/PST045216</t>
  </si>
  <si>
    <t xml:space="preserve">City and County</t>
  </si>
  <si>
    <t xml:space="preserve">Boston</t>
  </si>
  <si>
    <t xml:space="preserve">https://www.census.gov/quickfacts/fact/table/bostoncitymassachusetts/PST045216</t>
  </si>
  <si>
    <t xml:space="preserve">St Louis</t>
  </si>
  <si>
    <t xml:space="preserve">https://www.census.gov/quickfacts/fact/table/stlouiscitymissouri/PST045216</t>
  </si>
  <si>
    <t xml:space="preserve">Zürich</t>
  </si>
  <si>
    <t xml:space="preserve">https://en.wikipedia.org/wiki/Z%C3%BCrich#cite_note-Stat_ZH-2</t>
  </si>
  <si>
    <t xml:space="preserve">29.06.2017 [15 June 2017]</t>
  </si>
  <si>
    <t xml:space="preserve">https://en.wikipedia.org/wiki/Z%C3%BCrich#cite_note-Arealstatistik-1</t>
  </si>
  <si>
    <t xml:space="preserve">Calgary</t>
  </si>
  <si>
    <t xml:space="preserve">https://en.wikipedia.org/wiki/Calgary#cite_note-2016censusABmunis-5</t>
  </si>
  <si>
    <t xml:space="preserve">28.06.2017 [Retrieved February 8, 2017]</t>
  </si>
  <si>
    <t xml:space="preserve">Average number of persons per census family [http://www12.statcan.ca/nhs-enm/2011/dp-pd/prof/details/page.cfm?Lang=E&amp;Geo1=CSD&amp;Code1=4806016&amp;Data=Count&amp;SearchText=Calgary&amp;SearchType=Begins&amp;SearchPR=01&amp;A1=Housing&amp;B1=Families%20and%20households&amp;Custom=&amp;amp;TABID=1#tabs2]</t>
  </si>
  <si>
    <t xml:space="preserve">Kadiovacik</t>
  </si>
  <si>
    <t xml:space="preserve">estimated manually by drawing a square around village centre using https://www.daftlogic.com/projects-google-maps-area-calculator-tool.htm</t>
  </si>
  <si>
    <t xml:space="preserve">Belo Horizonte</t>
  </si>
  <si>
    <t xml:space="preserve">https://en.wikipedia.org/wiki/Belo_Horizonte</t>
  </si>
  <si>
    <t xml:space="preserve">http://cod.ibge.gov.br/1ODPK     (population est 2016 2.513.451) 2010 census</t>
  </si>
  <si>
    <t xml:space="preserve">Baltimore</t>
  </si>
  <si>
    <t xml:space="preserve">https://www.census.gov/quickfacts/fact/table/baltimorecitymaryland/PST045216</t>
  </si>
  <si>
    <t xml:space="preserve">Cape Town</t>
  </si>
  <si>
    <t xml:space="preserve">http://www.c40.org/cities/cape-town</t>
  </si>
  <si>
    <t xml:space="preserve">https://www.numbeo.com/traffic/in/Cape-Town [BASED ON 74 CONTRIBUTORS]</t>
  </si>
  <si>
    <t xml:space="preserve">https://www.statssa.gov.za/Publications/P0318/P0318April2012.pdf</t>
  </si>
  <si>
    <t xml:space="preserve">From tables on page five, total population / total households</t>
  </si>
  <si>
    <t xml:space="preserve">Cleveland</t>
  </si>
  <si>
    <t xml:space="preserve">https://www.census.gov/quickfacts/fact/table/clevelandcityohio/PST045216</t>
  </si>
  <si>
    <t xml:space="preserve">Dallas</t>
  </si>
  <si>
    <t xml:space="preserve">https://www.census.gov/quickfacts/fact/table/dallascitytexas/PST045216</t>
  </si>
  <si>
    <t xml:space="preserve">Detroit</t>
  </si>
  <si>
    <t xml:space="preserve">https://www.census.gov/quickfacts/fact/table/detroitcitymichigan/PST045216</t>
  </si>
  <si>
    <t xml:space="preserve">Durban</t>
  </si>
  <si>
    <t xml:space="preserve">http://www.c40.org/cities/durban-ethekwini</t>
  </si>
  <si>
    <t xml:space="preserve">https://www.numbeo.com/traffic/in/Durban [BASED ON 17 CONTRIBUTORS]</t>
  </si>
  <si>
    <t xml:space="preserve">Hamburg</t>
  </si>
  <si>
    <t xml:space="preserve">https://en.wikipedia.org/wiki/Hamburg#cite_note-1</t>
  </si>
  <si>
    <t xml:space="preserve">29.06.2017 [Retrieved 29 December 2015]</t>
  </si>
  <si>
    <t xml:space="preserve">https://en.wikipedia.org/wiki/Hamburg</t>
  </si>
  <si>
    <t xml:space="preserve">Recife</t>
  </si>
  <si>
    <t xml:space="preserve">(Municipality) https://en.wikipedia.org/wiki/Recife</t>
  </si>
  <si>
    <t xml:space="preserve">http://cod.ibge.gov.br/GNPS          (population est 1.625.583) 2010 census</t>
  </si>
  <si>
    <t xml:space="preserve">Pittsburgh</t>
  </si>
  <si>
    <t xml:space="preserve">https://www.census.gov/quickfacts/fact/table/pittsburghcitypennsylvania/PST045216</t>
  </si>
  <si>
    <t xml:space="preserve">Minneapolis</t>
  </si>
  <si>
    <t xml:space="preserve">https://www.census.gov/quickfacts/fact/table/minneapoliscityminnesota/PST045216</t>
  </si>
  <si>
    <t xml:space="preserve">Porto Alegre</t>
  </si>
  <si>
    <t xml:space="preserve">(City) https://en.wikipedia.org/wiki/Porto_Alegre</t>
  </si>
  <si>
    <t xml:space="preserve">http://cod.ibge.gov.br/2DCV0     (population est 2016 1.481.019) 2010 census</t>
  </si>
  <si>
    <t xml:space="preserve">San Diego</t>
  </si>
  <si>
    <t xml:space="preserve">https://www.census.gov/quickfacts/fact/table/sandiegocitycalifornia/PST045216</t>
  </si>
  <si>
    <t xml:space="preserve">Torino</t>
  </si>
  <si>
    <t xml:space="preserve">https://en.wikipedia.org/wiki/Turin#cite_note-1</t>
  </si>
  <si>
    <t xml:space="preserve">https://en.wikipedia.org/wiki/Turin</t>
  </si>
  <si>
    <t xml:space="preserve">https://www.numbeo.com/traffic/in/Turin [BASED ON 23 CONTRIBUTORS]</t>
  </si>
  <si>
    <t xml:space="preserve">Montreal</t>
  </si>
  <si>
    <t xml:space="preserve">https://en.wikipedia.org/wiki/Montreal#cite_note-cp2016-2</t>
  </si>
  <si>
    <t xml:space="preserve">https://en.wikipedia.org/wiki/Montreal#cite_note-mamrot-1</t>
  </si>
  <si>
    <t xml:space="preserve">average number of persons per census family [http://www12.statcan.ca/nhs-enm/2011/dp-pd/prof/details/page.cfm?Lang=E&amp;Geo1=CSD&amp;Code1=2466023&amp;Data=Count&amp;SearchText=montreal&amp;SearchType=Begins&amp;SearchPR=24&amp;A1=All&amp;B1=Families%20and%20households&amp;Custom=&amp;amp;TABID=1#tabs2]</t>
  </si>
  <si>
    <t xml:space="preserve">Manchester</t>
  </si>
  <si>
    <t xml:space="preserve">(Greater Manchester) https://en.wikipedia.org/wiki/Demography_of_Greater_Manchester (census)</t>
  </si>
  <si>
    <t xml:space="preserve">(Greater Manchester Larger Urban Zone) https://en.wikipedia.org/wiki/Demography_of_Greater_Manchester</t>
  </si>
  <si>
    <t xml:space="preserve">survey (ref??) http://www.telegraph.co.uk/motoring/news/3122428/Birmingham-worst-place-for-commuting-survey.html</t>
  </si>
  <si>
    <t xml:space="preserve">AGMA Association of Greater Manchester Authority, Update Report May 2010, https://www.google.fr/url?sa=t&amp;rct=j&amp;q=&amp;esrc=s&amp;source=web&amp;cd=1&amp;cad=rja&amp;uact=8&amp;ved=0ahUKEwj9pP_ni-PUAhUMB8AKHZiiCHYQFggiMAA&amp;url=http%3A%2F%2Fwww.manchester.gov.uk%2Fdownload%2Fdownloads%2Fid%2F14074%2Fgm_strategic_housing_market_assessment_shma_update_may_2010.pdf&amp;usg=AFQjCNEDN9v51JM_Z_StiuQjckb6G_WpvQ</t>
  </si>
  <si>
    <t xml:space="preserve">Nagoya</t>
  </si>
  <si>
    <t xml:space="preserve">(Designated City) https://en.wikipedia.org/wiki/Nagoya</t>
  </si>
  <si>
    <t xml:space="preserve">Brasília</t>
  </si>
  <si>
    <t xml:space="preserve">(Federal District) https://en.wikipedia.org/wiki/Bras%C3%ADlia#cite_note-pop-1</t>
  </si>
  <si>
    <t xml:space="preserve">28.06.2017 [2016-02-21]</t>
  </si>
  <si>
    <t xml:space="preserve">N/A</t>
  </si>
  <si>
    <t xml:space="preserve">http://cod.ibge.gov.br/45K9 (population 2.977.216) 2010 census</t>
  </si>
  <si>
    <t xml:space="preserve">Santiago de Cali</t>
  </si>
  <si>
    <t xml:space="preserve">https://en.wikipedia.org/wiki/Cali#cite_note-1</t>
  </si>
  <si>
    <t xml:space="preserve">04.07.2017 [Retrieved 24 June 2010]</t>
  </si>
  <si>
    <t xml:space="preserve">https://en.wikipedia.org/wiki/Cali</t>
  </si>
  <si>
    <t xml:space="preserve">Santiago de Guayaquil</t>
  </si>
  <si>
    <t xml:space="preserve">https://en.wikipedia.org/wiki/Guayaquil</t>
  </si>
  <si>
    <t xml:space="preserve">Vilnius</t>
  </si>
  <si>
    <t xml:space="preserve">https://en.wikipedia.org/wiki/Vilnius#cite_note-8</t>
  </si>
  <si>
    <t xml:space="preserve">https://en.wikipedia.org/wiki/Vilnius</t>
  </si>
  <si>
    <t xml:space="preserve">https://www.numbeo.com/traffic/in/Vilnius [BASED ON 46 CONTRIBUTORS]</t>
  </si>
  <si>
    <t xml:space="preserve">Lisbon</t>
  </si>
  <si>
    <t xml:space="preserve">https://en.wikipedia.org/wiki/Lisbon</t>
  </si>
  <si>
    <t xml:space="preserve">Venezia</t>
  </si>
  <si>
    <t xml:space="preserve">http://www.c40.org/cities/venice</t>
  </si>
  <si>
    <t xml:space="preserve">Genova</t>
  </si>
  <si>
    <t xml:space="preserve">https://it.wikipedia.org/wiki/Genova#cite_note-template_divisione_amministrativa-abitanti-1</t>
  </si>
  <si>
    <t xml:space="preserve">03.07.2017 [Retrieved 18 April 2016]</t>
  </si>
  <si>
    <t xml:space="preserve">https://it.wikipedia.org/wiki/Genova</t>
  </si>
  <si>
    <t xml:space="preserve">Ravenna</t>
  </si>
  <si>
    <t xml:space="preserve">https://en.wikipedia.org/wiki/Ravenna#cite_note-1</t>
  </si>
  <si>
    <t xml:space="preserve">https://en.wikipedia.org/wiki/Ravenna</t>
  </si>
  <si>
    <t xml:space="preserve">Bologna</t>
  </si>
  <si>
    <t xml:space="preserve">https://en.wikipedia.org/wiki/Bologna#cite_note-2</t>
  </si>
  <si>
    <t xml:space="preserve">28.06.2017 [Retrieved 30 November 2016]</t>
  </si>
  <si>
    <t xml:space="preserve">https://en.wikipedia.org/wiki/Bologna#cite_note-1</t>
  </si>
  <si>
    <t xml:space="preserve">28.06.2017 [Retrieved 11 May 2017]</t>
  </si>
  <si>
    <t xml:space="preserve">Ferrara</t>
  </si>
  <si>
    <t xml:space="preserve">https://it.wikipedia.org/wiki/Ferrara#cite_note-template_divisione_amministrativa-abitanti-1</t>
  </si>
  <si>
    <t xml:space="preserve">https://it.wikipedia.org/wiki/Ferrara</t>
  </si>
  <si>
    <t xml:space="preserve">Piacenza</t>
  </si>
  <si>
    <t xml:space="preserve">https://en.wikipedia.org/wiki/Piacenza#cite_note-1</t>
  </si>
  <si>
    <t xml:space="preserve">https://en.wikipedia.org/wiki/Piacenza</t>
  </si>
  <si>
    <t xml:space="preserve">Udine</t>
  </si>
  <si>
    <t xml:space="preserve">https://en.wikipedia.org/wiki/Udine</t>
  </si>
  <si>
    <t xml:space="preserve">Salvador</t>
  </si>
  <si>
    <t xml:space="preserve">http://www.c40.org/cities/salvador</t>
  </si>
  <si>
    <t xml:space="preserve">http://cod.ibge.gov.br/1B1VE    (population est 2016 2.938.092) 2010 census</t>
  </si>
  <si>
    <t xml:space="preserve">Goiânia</t>
  </si>
  <si>
    <t xml:space="preserve">(Metro) https://en.wikipedia.org/wiki/Goi%C3%A2nia</t>
  </si>
  <si>
    <t xml:space="preserve">http://cod.ibge.gov.br/21UXA    (population est 2016 1.448.639, BUT CDP ESTIMATES 2,173,141 (Metro area)) 2010 census</t>
  </si>
  <si>
    <t xml:space="preserve">Quito</t>
  </si>
  <si>
    <t xml:space="preserve">http://www.c40.org/cities/quito</t>
  </si>
  <si>
    <t xml:space="preserve">Gente de Quito report, Instituto de Investigaciones para el Desarrollo (IRD), pg. 39</t>
  </si>
  <si>
    <t xml:space="preserve">San Antonio</t>
  </si>
  <si>
    <t xml:space="preserve">https://www.census.gov/quickfacts/fact/table/sanantoniocitytexas/PST045216</t>
  </si>
  <si>
    <t xml:space="preserve">Indianapolis</t>
  </si>
  <si>
    <t xml:space="preserve">https://www.census.gov/quickfacts/fact/table/indianapoliscitybalanceindiana/PST045216</t>
  </si>
  <si>
    <t xml:space="preserve">Columbus</t>
  </si>
  <si>
    <t xml:space="preserve">https://www.census.gov/quickfacts/fact/table/columbuscityohio/PST045216</t>
  </si>
  <si>
    <t xml:space="preserve">Edmonton</t>
  </si>
  <si>
    <t xml:space="preserve">https://en.wikipedia.org/wiki/Edmonton#cite_note-2016CensusABmunis-5</t>
  </si>
  <si>
    <t xml:space="preserve">30.06.207 [ Retrieved February 8, 2017]</t>
  </si>
  <si>
    <t xml:space="preserve">30.06.2017 [Retrieved February 8, 2017]</t>
  </si>
  <si>
    <t xml:space="preserve">average number of persons per census family [http://www12.statcan.ca/nhs-enm/2011/dp-pd/prof/details/page.cfm?Lang=E&amp;Geo1=CSD&amp;Code1=4811061&amp;Data=Count&amp;SearchText=edmonton&amp;SearchType=Begins&amp;SearchPR=48&amp;A1=All&amp;B1=Families%20and%20households&amp;Custom=&amp;amp;TABID=1#tabs2]</t>
  </si>
  <si>
    <t xml:space="preserve">Ljubljana</t>
  </si>
  <si>
    <t xml:space="preserve">https://en.wikipedia.org/wiki/Ljubljana#cite_note-SURS-LJ-LJ-3</t>
  </si>
  <si>
    <t xml:space="preserve">03.07.2017 [Retrieved 28 September 2016]</t>
  </si>
  <si>
    <t xml:space="preserve">https://en.wikipedia.org/wiki/Ljubljana</t>
  </si>
  <si>
    <t xml:space="preserve">https://www.numbeo.com/traffic/in/Ljubljana [BASED ON 30 CONTRIBUTORS]</t>
  </si>
  <si>
    <t xml:space="preserve">Canberra</t>
  </si>
  <si>
    <t xml:space="preserve">https://en.wikipedia.org/wiki/Canberra#cite_note-ABSERP13-1; https://en.wikipedia.org/wiki/Canberra#cite_note-3218-0-2</t>
  </si>
  <si>
    <t xml:space="preserve">29.06.2017 [Retrieved 8 April 2014; Retrieved 24 January 2014]</t>
  </si>
  <si>
    <t xml:space="preserve">https://en.wikipedia.org/wiki/Canberra#cite_note-area-4</t>
  </si>
  <si>
    <t xml:space="preserve">30.06.2017 [Retrieved 13 May 2010]</t>
  </si>
  <si>
    <t xml:space="preserve">https://www.numbeo.com/traffic/in/Canberra [BASED ON 31 CONTRIBUTORS]</t>
  </si>
  <si>
    <t xml:space="preserve">http://www.censusdata.abs.gov.au/census_services/getproduct/census/2011/quickstat/8001?opendocument&amp;navpos=220</t>
  </si>
  <si>
    <t xml:space="preserve">Auckland</t>
  </si>
  <si>
    <t xml:space="preserve">http://www.c40.org/cities/auckland</t>
  </si>
  <si>
    <t xml:space="preserve">2014-2015</t>
  </si>
  <si>
    <t xml:space="preserve">The New Zealand Attitudes and Values Study, value given in hours/week</t>
  </si>
  <si>
    <t xml:space="preserve">2013 census, Statistics New Zealand (2014). 2013 Census QuickStats about families and households.
Available from www.stats.govt.nz.</t>
  </si>
  <si>
    <t xml:space="preserve">Wellington</t>
  </si>
  <si>
    <t xml:space="preserve">(estimate) Thomas Brinkhoff: City Population, http://www.citypopulation.de/php/newzealand-admin.php?adm1id=047</t>
  </si>
  <si>
    <t xml:space="preserve">Thomas Brinkhoff: City Population, http://www.citypopulation.de/php/newzealand-admin.php?adm1id=047</t>
  </si>
  <si>
    <t xml:space="preserve">2013 census, http://www.stats.govt.nz/Census/2013-census/profile-and-summary-reports/quickstats-about-a-place.aspx?request_value=14322&amp;tabname=Households</t>
  </si>
  <si>
    <t xml:space="preserve">Bornova</t>
  </si>
  <si>
    <t xml:space="preserve">https://en.wikipedia.org/wiki/Bornova#cite_note-population-2 [Retrieved 2013-02-27] (Urban</t>
  </si>
  <si>
    <t xml:space="preserve">https://en.wikipedia.org/wiki/Bornova#cite_note-distr-area-1, Retrieved 2013-03-05;  http://bornova.bel.tr/eng/?page_id=386</t>
  </si>
  <si>
    <t xml:space="preserve">29.06.2017 [Retrieved 2013-03-05]</t>
  </si>
  <si>
    <t xml:space="preserve">Incheon</t>
  </si>
  <si>
    <t xml:space="preserve">https://en.wikipedia.org/wiki/Incheon#cite_note-1</t>
  </si>
  <si>
    <t xml:space="preserve">https://en.wikipedia.org/wiki/Incheon</t>
  </si>
  <si>
    <t xml:space="preserve">kostat.go.kr, downloaded file cer2015phc_incheon.pdf</t>
  </si>
  <si>
    <t xml:space="preserve">Suwon</t>
  </si>
  <si>
    <t xml:space="preserve">https://en.wikipedia.org/wiki/Suwon#cite_note-1</t>
  </si>
  <si>
    <t xml:space="preserve">https://en.wikipedia.org/wiki/Suwon</t>
  </si>
  <si>
    <t xml:space="preserve">NB: FOR GYEONNGGI PROVINCE, Big data analysis conducted by the nation’s No. 2 mobile carrier KT referenced in http://www.koreaherald.com/view.php?ud=20170621000809&amp;mod=skb</t>
  </si>
  <si>
    <t xml:space="preserve">Zaragoza</t>
  </si>
  <si>
    <t xml:space="preserve">http://www.ine.es/jaxiT3/Datos.htm?t=2907 </t>
  </si>
  <si>
    <t xml:space="preserve">https://en.wikipedia.org/wiki/Zaragoza</t>
  </si>
  <si>
    <t xml:space="preserve">Porto</t>
  </si>
  <si>
    <t xml:space="preserve">https://en.wikipedia.org/wiki/Porto</t>
  </si>
  <si>
    <t xml:space="preserve">Richmond, VA</t>
  </si>
  <si>
    <t xml:space="preserve">https://www.census.gov/quickfacts/fact/table/richmondcityvirginia/PST045216</t>
  </si>
  <si>
    <t xml:space="preserve">Nashville and Davidson</t>
  </si>
  <si>
    <t xml:space="preserve">https://www.census.gov/quickfacts/fact/table/nashvilledavidsonbalancetennessee/PST045216</t>
  </si>
  <si>
    <t xml:space="preserve">https://datausa.io/profile/geo/nashville-davidson-metropolitan-government-(balance)-tn/</t>
  </si>
  <si>
    <t xml:space="preserve">Tucson</t>
  </si>
  <si>
    <t xml:space="preserve">https://www.census.gov/quickfacts/fact/table/tucsoncityarizona/PST045216</t>
  </si>
  <si>
    <t xml:space="preserve">Pretoria Tshwane</t>
  </si>
  <si>
    <t xml:space="preserve">http://www.c40.org/cities/tshwane</t>
  </si>
  <si>
    <t xml:space="preserve">https://www.numbeo.com/traffic/in/Pretoria [BASED ON 21 CONTRIBUTORS]</t>
  </si>
  <si>
    <t xml:space="preserve">http://www.statssa.gov.za/publications/Report-03-01-27/Report-03-01-272007.pdf, Table GP4, document p. 7 [City of Tshwane]</t>
  </si>
  <si>
    <t xml:space="preserve">Hiroshima</t>
  </si>
  <si>
    <t xml:space="preserve">https://en.wikipedia.org/wiki/Hiroshima</t>
  </si>
  <si>
    <t xml:space="preserve">Japan Stats Major Metropolitan Areas, 2013 survey http://www.stat.go.jp/english/data/jyutaku/index.htm</t>
  </si>
  <si>
    <t xml:space="preserve">06.07.2015</t>
  </si>
  <si>
    <t xml:space="preserve">Benicia</t>
  </si>
  <si>
    <t xml:space="preserve">https://www.census.gov/quickfacts/fact/table/beniciacitycalifornia/PST045216</t>
  </si>
  <si>
    <t xml:space="preserve">Turku</t>
  </si>
  <si>
    <t xml:space="preserve">https://en.wikipedia.org/wiki/Turku#cite_note-population_count-4</t>
  </si>
  <si>
    <t xml:space="preserve">https://en.wikipedia.org/wiki/Turku#cite_note-total_area-1</t>
  </si>
  <si>
    <t xml:space="preserve">Nice</t>
  </si>
  <si>
    <t xml:space="preserve">https://en.wikipedia.org/wiki/M%C3%A9tropole_Nice_C%C3%B4te_d%27Azur (Metropole Nice-Cote-dAzur)</t>
  </si>
  <si>
    <t xml:space="preserve">https://en.wikipedia.org/wiki/M%C3%A9tropole_Nice_C%C3%B4te_d%27Azur</t>
  </si>
  <si>
    <t xml:space="preserve">La Paz</t>
  </si>
  <si>
    <t xml:space="preserve">https://en.wikipedia.org/wiki/La_Paz#cite_note-population-3</t>
  </si>
  <si>
    <t xml:space="preserve">03.07.2017 [Retrieved 31 Jan 2010]</t>
  </si>
  <si>
    <t xml:space="preserve">https://en.wikipedia.org/wiki/La_Paz</t>
  </si>
  <si>
    <t xml:space="preserve">https://knoema.com/atlas/Bolivia/La-Paz/Average-Household-Size</t>
  </si>
  <si>
    <t xml:space="preserve">San Luis Potosí</t>
  </si>
  <si>
    <t xml:space="preserve">(estimate) Thomas Brinkhoff: City Population, http://www.citypopulation.de/php/mexico-admin.php?adm2id=24028 estimate</t>
  </si>
  <si>
    <t xml:space="preserve">Thomas Brinkhoff: City Population, http://www.citypopulation.de/php/mexico-admin.php?adm2id=24028</t>
  </si>
  <si>
    <t xml:space="preserve">Sorocaba</t>
  </si>
  <si>
    <t xml:space="preserve">(Municipality) https://en.wikipedia.org/wiki/Sorocaba#cite_note-ibge2-1</t>
  </si>
  <si>
    <t xml:space="preserve">03.07.2017 [Retrieved 13 March 2016]</t>
  </si>
  <si>
    <t xml:space="preserve">(Municipality) https://en.wikipedia.org/wiki/Sorocaba</t>
  </si>
  <si>
    <t xml:space="preserve">http://cod.ibge.gov.br/1RPX4     (population est 2016 652.481) 2010 census</t>
  </si>
  <si>
    <t xml:space="preserve">Florianópolis</t>
  </si>
  <si>
    <t xml:space="preserve">https://en.wikipedia.org/wiki/Florian%C3%B3polis#cite_note-1</t>
  </si>
  <si>
    <t xml:space="preserve">03.07.2017 [Retrieved 5 oct 2015]</t>
  </si>
  <si>
    <t xml:space="preserve">(estimate) https://pt.wikipedia.org/wiki/Florian%C3%B3polis#cite_note-IBGE_Pop_2015-8</t>
  </si>
  <si>
    <t xml:space="preserve">http://cod.ibge.gov.br/ILJT   (population est 2016 477.798) 2010 census</t>
  </si>
  <si>
    <t xml:space="preserve">Hamilton, ON</t>
  </si>
  <si>
    <t xml:space="preserve">https://en.wikipedia.org/wiki/Hamilton,_Ontario#cite_note-6</t>
  </si>
  <si>
    <t xml:space="preserve">28.06.2017 [Retrieved on 2017-02-28]</t>
  </si>
  <si>
    <t xml:space="preserve">https://en.wikipedia.org/wiki/Hamilton,_Ontario#cite_note-C2001CAHAM-5</t>
  </si>
  <si>
    <t xml:space="preserve">28.06.2017 [Retrieved January 4, 2008]</t>
  </si>
  <si>
    <t xml:space="preserve">Average number of persons per census family [http://www12.statcan.ca/nhs-enm/2011/dp-pd/prof/details/page.cfm?Lang=E&amp;Geo1=CSD&amp;Code1=3525005&amp;Data=Count&amp;SearchText=hamilton&amp;SearchType=Begins&amp;SearchPR=35&amp;A1=All&amp;B1=Families%20and%20households&amp;Custom=&amp;amp;TABID=1#tabs2]</t>
  </si>
  <si>
    <t xml:space="preserve">London, ON</t>
  </si>
  <si>
    <t xml:space="preserve">https://en.wikipedia.org/wiki/London,_Ontario#cite_note-SC11-3</t>
  </si>
  <si>
    <t xml:space="preserve">28.06.2017 [Retrieved 8 February 2017]</t>
  </si>
  <si>
    <t xml:space="preserve">https://en.wikipedia.org/wiki/London,_Ontario#cite_note-SC06-1</t>
  </si>
  <si>
    <t xml:space="preserve">28.06.2017 [Retrieved 15 February 2011]</t>
  </si>
  <si>
    <t xml:space="preserve">average number of persons per census family [http://www12.statcan.ca/nhs-enm/2011/dp-pd/prof/details/page.cfm?Lang=E&amp;Geo1=CSD&amp;Code1=3539036&amp;Data=Count&amp;SearchText=london&amp;SearchType=Begins&amp;SearchPR=35&amp;A1=All&amp;B1=Families%20and%20households&amp;Custom=&amp;amp;TABID=1#tabs2]</t>
  </si>
  <si>
    <t xml:space="preserve">Oakland</t>
  </si>
  <si>
    <t xml:space="preserve">https://www.census.gov/quickfacts/fact/table/oaklandcitycalifornia/PST045216</t>
  </si>
  <si>
    <t xml:space="preserve">Windsor, ON</t>
  </si>
  <si>
    <t xml:space="preserve">https://en.wikipedia.org/wiki/Windsor,_Ontario</t>
  </si>
  <si>
    <t xml:space="preserve">https://en.wikipedia.org/wiki/Windsor,_Ontario#cite_note-SC06-3</t>
  </si>
  <si>
    <t xml:space="preserve">29.06.2017 [Retrieved 2012-02-08]</t>
  </si>
  <si>
    <t xml:space="preserve">average number of persons per census family [http://www12.statcan.ca/nhs-enm/2011/dp-pd/prof/details/page.cfm?Lang=E&amp;Geo1=CSD&amp;Code1=3537039&amp;Data=Count&amp;SearchText=windsor&amp;SearchType=Begins&amp;SearchPR=35&amp;A1=All&amp;B1=Families%20and%20households&amp;Custom=&amp;amp;TABID=1#tabs2]</t>
  </si>
  <si>
    <t xml:space="preserve">Winnipeg</t>
  </si>
  <si>
    <t xml:space="preserve">https://en.wikipedia.org/wiki/Winnipeg#cite_note-8</t>
  </si>
  <si>
    <t xml:space="preserve">29.06.2017 [Retrieved 8 February 2017]</t>
  </si>
  <si>
    <t xml:space="preserve">https://en.wikipedia.org/wiki/Winnipeg#cite_note-area-5</t>
  </si>
  <si>
    <t xml:space="preserve">29.06.2017 [Retrieved 3 March 2014]</t>
  </si>
  <si>
    <t xml:space="preserve">average number of persons per census family [http://www12.statcan.ca/nhs-enm/2011/dp-pd/prof/details/page.cfm?Lang=E&amp;Geo1=CSD&amp;Code1=4611040&amp;Data=Count&amp;SearchText=winnipeg&amp;SearchType=Begins&amp;SearchPR=46&amp;A1=All&amp;B1=Families%20and%20households&amp;Custom=&amp;amp;TABID=1#tabs2]</t>
  </si>
  <si>
    <t xml:space="preserve">Santarém</t>
  </si>
  <si>
    <t xml:space="preserve">https://en.wikipedia.org/wiki/Santar%C3%A9m,_Portugal</t>
  </si>
  <si>
    <t xml:space="preserve">Faro</t>
  </si>
  <si>
    <t xml:space="preserve">https://en.wikipedia.org/wiki/Faro,_Portugal#cite_note-censos_2011-1</t>
  </si>
  <si>
    <t xml:space="preserve">29.06.2017 [Retrieved 2015-07-10]</t>
  </si>
  <si>
    <t xml:space="preserve">https://en.wikipedia.org/wiki/Faro,_Portugal</t>
  </si>
  <si>
    <t xml:space="preserve">Barreiro</t>
  </si>
  <si>
    <t xml:space="preserve">https://en.wikipedia.org/wiki/Barreiro,_Portugal</t>
  </si>
  <si>
    <t xml:space="preserve">Cascais</t>
  </si>
  <si>
    <t xml:space="preserve">https://en.wikipedia.org/wiki/Cascais</t>
  </si>
  <si>
    <t xml:space="preserve">Yonkers</t>
  </si>
  <si>
    <t xml:space="preserve">https://www.census.gov/quickfacts/fact/table/yonkerscitynewyork/PST045216</t>
  </si>
  <si>
    <t xml:space="preserve">Aspen and Pitkin County</t>
  </si>
  <si>
    <t xml:space="preserve">(Urban Cluster) Thomas Brinkhoff: City Population, http://www.citypopulation.de/php/usa-ua.php?cityid=03520</t>
  </si>
  <si>
    <t xml:space="preserve">https://datausa.io/profile/geo/aspen-co/</t>
  </si>
  <si>
    <t xml:space="preserve">https://www.census.gov/quickfacts/fact/table/aspencitycolorado/PST045216</t>
  </si>
  <si>
    <t xml:space="preserve">Knoxville</t>
  </si>
  <si>
    <t xml:space="preserve">https://www.census.gov/quickfacts/fact/table/knoxvillecitytennessee/PST045216</t>
  </si>
  <si>
    <t xml:space="preserve">Eugene</t>
  </si>
  <si>
    <t xml:space="preserve">https://www.census.gov/quickfacts/fact/table/eugenecityoregon/PST045216</t>
  </si>
  <si>
    <t xml:space="preserve">Lakewood</t>
  </si>
  <si>
    <t xml:space="preserve">https://www.census.gov/quickfacts/fact/table/lakewoodcitycolorado/PST045216</t>
  </si>
  <si>
    <t xml:space="preserve">Hayward</t>
  </si>
  <si>
    <t xml:space="preserve">https://www.census.gov/quickfacts/fact/table/haywardcitycalifornia/PST045216</t>
  </si>
  <si>
    <t xml:space="preserve">Savannah</t>
  </si>
  <si>
    <t xml:space="preserve">https://www.census.gov/quickfacts/fact/table/savannahcitygeorgia/PST045216</t>
  </si>
  <si>
    <t xml:space="preserve">Peterborough, ON</t>
  </si>
  <si>
    <t xml:space="preserve">https://en.wikipedia.org/wiki/Peterborough,_Ontario#cite_note-2016csd-1</t>
  </si>
  <si>
    <t xml:space="preserve">29.06.2017 [Retrieved 2017-03-19]</t>
  </si>
  <si>
    <t xml:space="preserve">average number of persons per census family [http://www12.statcan.ca/nhs-enm/2011/dp-pd/prof/details/page.cfm?Lang=E&amp;Geo1=CSD&amp;Code1=3515014&amp;Data=Count&amp;SearchText=peterborough&amp;SearchType=Begins&amp;SearchPR=35&amp;A1=All&amp;B1=Families%20and%20households&amp;Custom=&amp;amp;TABID=1#tabs2]</t>
  </si>
  <si>
    <t xml:space="preserve">Albany</t>
  </si>
  <si>
    <t xml:space="preserve">https://www.census.gov/quickfacts/fact/table/albanycitynewyork/PST045216</t>
  </si>
  <si>
    <t xml:space="preserve">Boulder</t>
  </si>
  <si>
    <t xml:space="preserve">https://www.census.gov/quickfacts/fact/table/bouldercitycolorado/PST045216</t>
  </si>
  <si>
    <t xml:space="preserve">Durham</t>
  </si>
  <si>
    <t xml:space="preserve">https://www.census.gov/quickfacts/fact/table/durhamcitynorthcarolina/PST045216</t>
  </si>
  <si>
    <t xml:space="preserve">Santa Monica</t>
  </si>
  <si>
    <t xml:space="preserve">https://www.census.gov/quickfacts/fact/table/santamonicacitycalifornia/PST045216</t>
  </si>
  <si>
    <t xml:space="preserve">Iowa</t>
  </si>
  <si>
    <t xml:space="preserve">https://www.census.gov/quickfacts/fact/table/iowacitycityiowa/PST045216</t>
  </si>
  <si>
    <t xml:space="preserve">Flagstaff</t>
  </si>
  <si>
    <t xml:space="preserve">https://www.census.gov/quickfacts/fact/table/flagstaffcityarizona/PST045216</t>
  </si>
  <si>
    <t xml:space="preserve">Palo Alto</t>
  </si>
  <si>
    <t xml:space="preserve">https://www.census.gov/quickfacts/fact/table/paloaltocitycalifornia/PST045216</t>
  </si>
  <si>
    <t xml:space="preserve">Reno</t>
  </si>
  <si>
    <t xml:space="preserve">https://www.census.gov/quickfacts/fact/table/renocitynevada/PST045216</t>
  </si>
  <si>
    <t xml:space="preserve">Bogor</t>
  </si>
  <si>
    <t xml:space="preserve">https://en.wikipedia.org/wiki/Bogor</t>
  </si>
  <si>
    <t xml:space="preserve">28.06.2017 [Retrieved 18 May 2010]</t>
  </si>
  <si>
    <t xml:space="preserve">https://en.wikipedia.org/wiki/Bogor#cite_note-o148-1</t>
  </si>
  <si>
    <t xml:space="preserve">Amman</t>
  </si>
  <si>
    <t xml:space="preserve">https://en.wikipedia.org/wiki/Amman</t>
  </si>
  <si>
    <t xml:space="preserve">https://www.numbeo.com/traffic/in/Amman [BASED ON 25 CONTRIBUTORS]</t>
  </si>
  <si>
    <t xml:space="preserve">https://knoema.com/atlas/Jordan/Amman/Average-Households-Size</t>
  </si>
  <si>
    <t xml:space="preserve">Makati</t>
  </si>
  <si>
    <t xml:space="preserve">https://en.wikipedia.org/wiki/Makati#cite_note-PSA15-13-3</t>
  </si>
  <si>
    <t xml:space="preserve">04.07.2017 [Retrieved 20 June 2016]</t>
  </si>
  <si>
    <t xml:space="preserve">https://en.wikipedia.org/wiki/Makati#cite_note-arearef1-1;  https://en.wikipedia.org/wiki/Makati#cite_note-arearef2-2</t>
  </si>
  <si>
    <t xml:space="preserve">04.07.2017 [notes 1&amp;2 Retrieved May 16, 2016]</t>
  </si>
  <si>
    <t xml:space="preserve">Taoyuan</t>
  </si>
  <si>
    <t xml:space="preserve">(Special Municipality) https://en.wikipedia.org/wiki/Taoyuan,_Taiwan#cite_note-4</t>
  </si>
  <si>
    <t xml:space="preserve">03.07.2017 [Retrieved 6 June 2016]</t>
  </si>
  <si>
    <t xml:space="preserve">https://en.wikipedia.org/wiki/Taoyuan,_Taiwan#cite_note-2</t>
  </si>
  <si>
    <t xml:space="preserve">Lahti</t>
  </si>
  <si>
    <t xml:space="preserve">https://en.wikipedia.org/wiki/Lahti#cite_note-population_count-2</t>
  </si>
  <si>
    <t xml:space="preserve">https://en.wikipedia.org/wiki/Lahti#cite_note-total_area-1</t>
  </si>
  <si>
    <t xml:space="preserve">Aarhus</t>
  </si>
  <si>
    <t xml:space="preserve">http://statistikbanken.dk/</t>
  </si>
  <si>
    <t xml:space="preserve">http://www.noegletal.dk/noegletal/servlet/nctrlman.aReqManager</t>
  </si>
  <si>
    <t xml:space="preserve">Magdeburg</t>
  </si>
  <si>
    <t xml:space="preserve">https://en.wikipedia.org/wiki/Magdeburg#cite_note-1</t>
  </si>
  <si>
    <t xml:space="preserve">https://en.wikipedia.org/wiki/Magdeburg</t>
  </si>
  <si>
    <t xml:space="preserve">Reykjavík</t>
  </si>
  <si>
    <t xml:space="preserve">https://en.wikipedia.org/wiki/Reykjav%C3%ADk#cite_note-pop_stats-3</t>
  </si>
  <si>
    <t xml:space="preserve">03.07.2017 [Retrieved 30 March 2017]</t>
  </si>
  <si>
    <t xml:space="preserve">https://en.wikipedia.org/wiki/Reykjav%C3%ADk#cite_note-2</t>
  </si>
  <si>
    <t xml:space="preserve">https://www.numbeo.com/traffic/in/Reykjavik [BASED ON 22 CONTRIBUTORS]</t>
  </si>
  <si>
    <t xml:space="preserve">http://1ehukb3kd764oddub3rdo4uw-wpengine.netdna-ssl.com/wp-content/uploads/2016/04/icelanddemo.pdf, Table 24</t>
  </si>
  <si>
    <t xml:space="preserve">Lausanne</t>
  </si>
  <si>
    <t xml:space="preserve">https://en.wikipedia.org/wiki/Lausanne#cite_note-2</t>
  </si>
  <si>
    <t xml:space="preserve">29.06.2017 [accessed 30 August 2016]</t>
  </si>
  <si>
    <t xml:space="preserve">https://en.wikipedia.org/wiki/Lausanne#cite_note-Arealstatistik-1</t>
  </si>
  <si>
    <t xml:space="preserve">Bournemouth</t>
  </si>
  <si>
    <t xml:space="preserve">https://www.bournemouth.gov.uk/councildemocratic/Statistics/PopulationMigration/PopulationAndMigration.aspx</t>
  </si>
  <si>
    <t xml:space="preserve">https://en.wikipedia.org/wiki/Bournemouth</t>
  </si>
  <si>
    <t xml:space="preserve">Leicester</t>
  </si>
  <si>
    <t xml:space="preserve">(midyear estimate) https://en.wikipedia.org/wiki/Leicester#cite_note-1</t>
  </si>
  <si>
    <t xml:space="preserve">https://en.wikipedia.org/wiki/Leicester</t>
  </si>
  <si>
    <t xml:space="preserve">Guaratinguetá</t>
  </si>
  <si>
    <t xml:space="preserve">https://en.wikipedia.org/wiki/Guaratinguet%C3%A1</t>
  </si>
  <si>
    <t xml:space="preserve">http://cod.ibge.gov.br/2DCSO    (population est 2016 119,753) 2010 census</t>
  </si>
  <si>
    <t xml:space="preserve">Palmas</t>
  </si>
  <si>
    <t xml:space="preserve">https://en.wikipedia.org/wiki/Palmas,_Tocantins</t>
  </si>
  <si>
    <t xml:space="preserve">http://cod.ibge.gov.br/AVCV   (population est 2016 279.856) 2010 census</t>
  </si>
  <si>
    <t xml:space="preserve">Okayama</t>
  </si>
  <si>
    <t xml:space="preserve">https://en.wikipedia.org/wiki/Okayama</t>
  </si>
  <si>
    <t xml:space="preserve">Águeda</t>
  </si>
  <si>
    <t xml:space="preserve">https://en.wikipedia.org/wiki/%C3%81gueda</t>
  </si>
  <si>
    <t xml:space="preserve">Moita</t>
  </si>
  <si>
    <t xml:space="preserve">https: THIS MOITA IS NEAR LISBON, NOT NEAR PORTO ACCORDING TO CDP LAT/LON COORDS.//en.wikipedia.org/wiki/Moita. NB:</t>
  </si>
  <si>
    <t xml:space="preserve">https://en.wikipedia.org/wiki/Moita</t>
  </si>
  <si>
    <t xml:space="preserve">Los Altos Hills</t>
  </si>
  <si>
    <t xml:space="preserve">https://www.census.gov/quickfacts/fact/table/losaltoshillstowncalifornia/PST045216</t>
  </si>
  <si>
    <t xml:space="preserve">Arlington, VA</t>
  </si>
  <si>
    <t xml:space="preserve">https://www.census.gov/quickfacts/fact/table/arlingtoncountyvirginia/PST045216</t>
  </si>
  <si>
    <t xml:space="preserve">New Taipei</t>
  </si>
  <si>
    <t xml:space="preserve">(Special municipality) https://en.wikipedia.org/wiki/New_Taipei_City#cite_note-3</t>
  </si>
  <si>
    <t xml:space="preserve">04.07.2017 [Retrieved 12 September 2016]</t>
  </si>
  <si>
    <t xml:space="preserve">https://en.wikipedia.org/wiki/New_Taipei_City#cite_note-1</t>
  </si>
  <si>
    <t xml:space="preserve">04.07.2017 [Retrieved 13 June 2016]</t>
  </si>
  <si>
    <t xml:space="preserve">Pingtung</t>
  </si>
  <si>
    <t xml:space="preserve">(Pingtung County) https://en.wikipedia.org/wiki/Pingtung_County#cite_note-1</t>
  </si>
  <si>
    <t xml:space="preserve">04.07.2017 [Retrieved 6 June 2016]</t>
  </si>
  <si>
    <t xml:space="preserve">(Pingtung County) https://en.wikipedia.org/wiki/Pingtung_County</t>
  </si>
  <si>
    <t xml:space="preserve">Lake Forest, IL</t>
  </si>
  <si>
    <t xml:space="preserve">https://www.census.gov/quickfacts/fact/table/lakeforestcityillinois/PST045216</t>
  </si>
  <si>
    <t xml:space="preserve">Roanoke</t>
  </si>
  <si>
    <t xml:space="preserve">https://www.census.gov/quickfacts/fact/table/roanokecityvirginiacounty/PST045216</t>
  </si>
  <si>
    <t xml:space="preserve">West Hollywood</t>
  </si>
  <si>
    <t xml:space="preserve">https://www.census.gov/quickfacts/fact/table/westhollywoodcitycalifornia/PST045216</t>
  </si>
  <si>
    <t xml:space="preserve">Abington</t>
  </si>
  <si>
    <t xml:space="preserve">https://www.census.gov/quickfacts/fact/table/abingtontownshipmontgomerycountypennsylvania/PST045216</t>
  </si>
  <si>
    <t xml:space="preserve">Hoeje-Taastrup Kommune</t>
  </si>
  <si>
    <t xml:space="preserve">https://en.wikipedia.org/wiki/H%C3%B8je-Taastrup_Municipality#cite_note-1</t>
  </si>
  <si>
    <t xml:space="preserve">Somerville, MA</t>
  </si>
  <si>
    <t xml:space="preserve">https://www.census.gov/quickfacts/fact/table/somervillecitymassachusetts/PST045216</t>
  </si>
  <si>
    <t xml:space="preserve">Aerøskøbing</t>
  </si>
  <si>
    <t xml:space="preserve">(whole island of Ærø) https://en.wikipedia.org/wiki/Ærø</t>
  </si>
  <si>
    <t xml:space="preserve">https://en.wikipedia.org/wiki/%C3%86r%C3%B8</t>
  </si>
  <si>
    <t xml:space="preserve">Hjørring</t>
  </si>
  <si>
    <t xml:space="preserve">https://en.wikipedia.org/wiki/Hjørring_Municipality</t>
  </si>
  <si>
    <t xml:space="preserve">Blacksburg</t>
  </si>
  <si>
    <t xml:space="preserve">https://www.census.gov/quickfacts/fact/table/blacksburgtownvirginia/PST045216</t>
  </si>
  <si>
    <t xml:space="preserve">Alton, IL</t>
  </si>
  <si>
    <t xml:space="preserve">https://www.census.gov/quickfacts/fact/table/altoncityillinois/PST045216</t>
  </si>
  <si>
    <t xml:space="preserve">University City, MO</t>
  </si>
  <si>
    <t xml:space="preserve">https://www.census.gov/quickfacts/fact/table/universitycitycitymissouri/PST045216</t>
  </si>
  <si>
    <t xml:space="preserve">Gladsaxe Kommune</t>
  </si>
  <si>
    <t xml:space="preserve">https://en.wikipedia.org/wiki/Gladsaxe_Municipality</t>
  </si>
  <si>
    <t xml:space="preserve">Davis, CA</t>
  </si>
  <si>
    <t xml:space="preserve">https://www.census.gov/quickfacts/fact/table/daviscitycalifornia/PST045216</t>
  </si>
  <si>
    <t xml:space="preserve">Brisbane, CA</t>
  </si>
  <si>
    <t xml:space="preserve">https://en.wikipedia.org/wiki/Brisbane,_California</t>
  </si>
  <si>
    <t xml:space="preserve">https://en.wikipedia.org/wiki/Brisbane,_California#cite_note-CenPopGazetteer2016-3</t>
  </si>
  <si>
    <t xml:space="preserve">28.06.2017 [Retrieved  Jun 27, 2017]</t>
  </si>
  <si>
    <t xml:space="preserve">https://datausa.io/profile/geo/brisbane-ca/</t>
  </si>
  <si>
    <t xml:space="preserve">2016-2017</t>
  </si>
  <si>
    <t xml:space="preserve">https://suburbanstats.org/population/california/how-many-people-live-in-brisbane</t>
  </si>
  <si>
    <t xml:space="preserve">Hermosa Beach, CA</t>
  </si>
  <si>
    <t xml:space="preserve">https://www.census.gov/quickfacts/fact/table/hermosabeachcitycalifornia/PST045216</t>
  </si>
  <si>
    <t xml:space="preserve">North Vancouver</t>
  </si>
  <si>
    <t xml:space="preserve">https://en.wikipedia.org/wiki/North_Vancouver_(city)</t>
  </si>
  <si>
    <t xml:space="preserve">average number of persons per census family [http://www12.statcan.ca/nhs-enm/2011/dp-pd/prof/details/page.cfm?Lang=E&amp;Geo1=CSD&amp;Code1=5915051&amp;Data=Count&amp;SearchText=north%20vancouver&amp;SearchType=Begins&amp;SearchPR=59&amp;A1=All&amp;B1=Families%20and%20households&amp;Custom=&amp;amp;TABID=1#tabs2]</t>
  </si>
  <si>
    <t xml:space="preserve">Batangas</t>
  </si>
  <si>
    <t xml:space="preserve">https://en.wikipedia.org/wiki/Batangas_City#cite_note-PSA15-04-3</t>
  </si>
  <si>
    <t xml:space="preserve">Ajax, ON</t>
  </si>
  <si>
    <t xml:space="preserve">https://en.wikipedia.org/wiki/Ajax,_Ontario#cite_note-census2011-2</t>
  </si>
  <si>
    <t xml:space="preserve">Avg for DURHAM region, not specifically Ajax. https://www.durhamregion.com/community-story/6261303-durham-commuter-life-getting-longer-more-time-consuming/</t>
  </si>
  <si>
    <t xml:space="preserve">average number of persons per census family [http://www12.statcan.ca/nhs-enm/2011/dp-pd/prof/details/page.cfm?Lang=E&amp;Geo1=CSD&amp;Code1=3518005&amp;Data=Count&amp;SearchText=ajax&amp;SearchType=Begins&amp;SearchPR=35&amp;A1=All&amp;B1=Families%20and%20households&amp;Custom=&amp;amp;TABID=1#tabs2]average number of persons per census family [http://www12.statcan.ca/nhs-enm/2011/dp-pd/prof/details/page.cfm?Lang=E&amp;Geo1=CSD&amp;Code1=3518005&amp;Data=Count&amp;SearchText=ajax&amp;SearchType=Begins&amp;SearchPR=35&amp;A1=All&amp;B1=Families%20and%20households&amp;Custom=&amp;amp;TABID=1#tabs2]</t>
  </si>
  <si>
    <t xml:space="preserve">Piedmont, CA</t>
  </si>
  <si>
    <t xml:space="preserve">https://www.census.gov/quickfacts/fact/table/piedmontcitycalifornia/PST045216</t>
  </si>
  <si>
    <t xml:space="preserve">Yilan</t>
  </si>
  <si>
    <t xml:space="preserve">(Yilan County) https://en.wikipedia.org/wiki/Yilan_County,_Taiwan</t>
  </si>
  <si>
    <t xml:space="preserve">Emeryville, CA</t>
  </si>
  <si>
    <t xml:space="preserve">https://www.census.gov/quickfacts/fact/table/emeryvillecitycalifornia/PST045216</t>
  </si>
  <si>
    <t xml:space="preserve">Nancy</t>
  </si>
  <si>
    <t xml:space="preserve">(Greater Nancy) https://en.wikipedia.org/wiki/M%C3%A9tropole_du_Grand_Nancy</t>
  </si>
  <si>
    <t xml:space="preserve">https://en.wikipedia.org/wiki/M%C3%A9tropole_du_Grand_Nancy</t>
  </si>
  <si>
    <t xml:space="preserve">Lancaster, PA</t>
  </si>
  <si>
    <t xml:space="preserve">https://www.census.gov/quickfacts/fact/table/lancastercitypennsylvania/PST045216</t>
  </si>
  <si>
    <t xml:space="preserve">city</t>
  </si>
  <si>
    <t xml:space="preserve">city (GEA)</t>
  </si>
  <si>
    <t xml:space="preserve">city (UITP)</t>
  </si>
  <si>
    <t xml:space="preserve">city (WB)</t>
  </si>
  <si>
    <t xml:space="preserve">Country</t>
  </si>
  <si>
    <t xml:space="preserve">Boundary (CDP)</t>
  </si>
  <si>
    <t xml:space="preserve">Reporting Year (CDP)</t>
  </si>
  <si>
    <t xml:space="preserve">Measurement year only (CDP)</t>
  </si>
  <si>
    <t xml:space="preserve">Current Population (CDP)</t>
  </si>
  <si>
    <t xml:space="preserve">Current Population Year (CDP)</t>
  </si>
  <si>
    <t xml:space="preserve">population (GEA)</t>
  </si>
  <si>
    <t xml:space="preserve">population_density (GEA)</t>
  </si>
  <si>
    <t xml:space="preserve">pop/sqrt(area_size) (GEA)</t>
  </si>
  <si>
    <t xml:space="preserve">population (WB)</t>
  </si>
  <si>
    <t xml:space="preserve">population_year (WB)</t>
  </si>
  <si>
    <t xml:space="preserve">area_size (WB)</t>
  </si>
  <si>
    <t xml:space="preserve">pop_density (WB)</t>
  </si>
  <si>
    <t xml:space="preserve">pop/sqrt(area) (WB)</t>
  </si>
  <si>
    <t xml:space="preserve">population (UITP)</t>
  </si>
  <si>
    <t xml:space="preserve">population_density (UITP)</t>
  </si>
  <si>
    <t xml:space="preserve">pop_1950 (WB)</t>
  </si>
  <si>
    <t xml:space="preserve">pop_1990 (WB)</t>
  </si>
  <si>
    <t xml:space="preserve">pop_2010 (WB)</t>
  </si>
  <si>
    <t xml:space="preserve">growth_rate_1950-2010 (WB)</t>
  </si>
  <si>
    <t xml:space="preserve">growth_rate_1990-2010 (WB)</t>
  </si>
  <si>
    <t xml:space="preserve">weather_station_id (GEA)</t>
  </si>
  <si>
    <t xml:space="preserve">weather_station_id (UITP)</t>
  </si>
  <si>
    <t xml:space="preserve">weather_station_id (WB)</t>
  </si>
  <si>
    <t xml:space="preserve">HDD_12.5°C (GEA)</t>
  </si>
  <si>
    <t xml:space="preserve">HDD_13°C (GEA)</t>
  </si>
  <si>
    <t xml:space="preserve">HDD_13.5°C (GEA)</t>
  </si>
  <si>
    <t xml:space="preserve">HDD_14°C (GEA)</t>
  </si>
  <si>
    <t xml:space="preserve">HDD_14.5°C (GEA)</t>
  </si>
  <si>
    <t xml:space="preserve">HDD_15°C (GEA)</t>
  </si>
  <si>
    <t xml:space="preserve">HDD_15.5°C (GEA)</t>
  </si>
  <si>
    <t xml:space="preserve">HDD_16°C (GEA)</t>
  </si>
  <si>
    <t xml:space="preserve">HDD_16.5°C (GEA)</t>
  </si>
  <si>
    <t xml:space="preserve">HDD_17°C (GEA)</t>
  </si>
  <si>
    <t xml:space="preserve">HDD_17.5°C (GEA)</t>
  </si>
  <si>
    <t xml:space="preserve">HDD_18°C (GEA)</t>
  </si>
  <si>
    <t xml:space="preserve">HDD_18.5°C (GEA)</t>
  </si>
  <si>
    <t xml:space="preserve">CDD_17°C (GEA)</t>
  </si>
  <si>
    <t xml:space="preserve">CDD_17.5°C (GEA)</t>
  </si>
  <si>
    <t xml:space="preserve">CDD_18°C (GEA)</t>
  </si>
  <si>
    <t xml:space="preserve">CDD_18.5°C (GEA)</t>
  </si>
  <si>
    <t xml:space="preserve">CDD_19°C (GEA)</t>
  </si>
  <si>
    <t xml:space="preserve">CDD_19.5°C (GEA)</t>
  </si>
  <si>
    <t xml:space="preserve">CDD_20°C (GEA)</t>
  </si>
  <si>
    <t xml:space="preserve">CDD_20.5°C (GEA)</t>
  </si>
  <si>
    <t xml:space="preserve">CDD_21°C (GEA)</t>
  </si>
  <si>
    <t xml:space="preserve">CDD_21.5°C (GEA)</t>
  </si>
  <si>
    <t xml:space="preserve">CDD_22°C (GEA)</t>
  </si>
  <si>
    <t xml:space="preserve">CDD_22.5°C (GEA)</t>
  </si>
  <si>
    <t xml:space="preserve">CDD_23°C (GEA)</t>
  </si>
  <si>
    <t xml:space="preserve">HDD_12.5°C (UITP)</t>
  </si>
  <si>
    <t xml:space="preserve">HDD_13°C (UITP)</t>
  </si>
  <si>
    <t xml:space="preserve">HDD_13.5°C (UITP)</t>
  </si>
  <si>
    <t xml:space="preserve">HDD_14°C (UITP)</t>
  </si>
  <si>
    <t xml:space="preserve">HDD_14.5°C (UITP)</t>
  </si>
  <si>
    <t xml:space="preserve">HDD_15°C (UITP)</t>
  </si>
  <si>
    <t xml:space="preserve">HDD_15.5°C (UITP)</t>
  </si>
  <si>
    <t xml:space="preserve">HDD_16°C (UITP)</t>
  </si>
  <si>
    <t xml:space="preserve">HDD_16.5°C (UITP)</t>
  </si>
  <si>
    <t xml:space="preserve">HDD_17°C (UITP)</t>
  </si>
  <si>
    <t xml:space="preserve">HDD_17.5°C (UITP)</t>
  </si>
  <si>
    <t xml:space="preserve">HDD_18°C (UITP)</t>
  </si>
  <si>
    <t xml:space="preserve">HDD_18.5°C (UITP)</t>
  </si>
  <si>
    <t xml:space="preserve">CDD_17°C (UITP)</t>
  </si>
  <si>
    <t xml:space="preserve">CDD_17.5°C (UITP)</t>
  </si>
  <si>
    <t xml:space="preserve">CDD_18°C (UITP)</t>
  </si>
  <si>
    <t xml:space="preserve">CDD_18.5°C (UITP)</t>
  </si>
  <si>
    <t xml:space="preserve">CDD_19°C (UITP)</t>
  </si>
  <si>
    <t xml:space="preserve">CDD_19.5°C (UITP)</t>
  </si>
  <si>
    <t xml:space="preserve">CDD_20°C (UITP)</t>
  </si>
  <si>
    <t xml:space="preserve">CDD_20.5°C (UITP)</t>
  </si>
  <si>
    <t xml:space="preserve">CDD_21°C (UITP)</t>
  </si>
  <si>
    <t xml:space="preserve">CDD_21.5°C (UITP)</t>
  </si>
  <si>
    <t xml:space="preserve">CDD_22°C (UITP)</t>
  </si>
  <si>
    <t xml:space="preserve">CDD_22.5°C (UITP)</t>
  </si>
  <si>
    <t xml:space="preserve">CDD_23°C (UITP)</t>
  </si>
  <si>
    <t xml:space="preserve">HDD_12.5°C (WB)</t>
  </si>
  <si>
    <t xml:space="preserve">HDD_13°C (WB)</t>
  </si>
  <si>
    <t xml:space="preserve">HDD_13.5°C (WB)</t>
  </si>
  <si>
    <t xml:space="preserve">HDD_14°C (WB)</t>
  </si>
  <si>
    <t xml:space="preserve">HDD_14.5°C (WB)</t>
  </si>
  <si>
    <t xml:space="preserve">HDD_15°C (WB)</t>
  </si>
  <si>
    <t xml:space="preserve">HDD_15.5°C (WB)</t>
  </si>
  <si>
    <t xml:space="preserve">HDD_16°C (WB)</t>
  </si>
  <si>
    <t xml:space="preserve">HDD_16.5°C (WB)</t>
  </si>
  <si>
    <t xml:space="preserve">HDD_17°C (WB)</t>
  </si>
  <si>
    <t xml:space="preserve">HDD_17.5°C (WB)</t>
  </si>
  <si>
    <t xml:space="preserve">HDD_18°C (WB)</t>
  </si>
  <si>
    <t xml:space="preserve">HDD_18.5°C (WB)</t>
  </si>
  <si>
    <t xml:space="preserve">CDD_17°C (WB)</t>
  </si>
  <si>
    <t xml:space="preserve">CDD_17.5°C (WB)</t>
  </si>
  <si>
    <t xml:space="preserve">CDD_18°C (WB)</t>
  </si>
  <si>
    <t xml:space="preserve">CDD_18.5°C (WB)</t>
  </si>
  <si>
    <t xml:space="preserve">CDD_19°C (WB)</t>
  </si>
  <si>
    <t xml:space="preserve">CDD_19.5°C (WB)</t>
  </si>
  <si>
    <t xml:space="preserve">CDD_20°C (WB)</t>
  </si>
  <si>
    <t xml:space="preserve">CDD_20.5°C (WB)</t>
  </si>
  <si>
    <t xml:space="preserve">CDD_21°C (WB)</t>
  </si>
  <si>
    <t xml:space="preserve">CDD_21.5°C (WB)</t>
  </si>
  <si>
    <t xml:space="preserve">CDD_22°C (WB)</t>
  </si>
  <si>
    <t xml:space="preserve">CDD_22.5°C (WB)</t>
  </si>
  <si>
    <t xml:space="preserve">CDD_23°C (WB)</t>
  </si>
  <si>
    <t xml:space="preserve">diesel_price (UITP)</t>
  </si>
  <si>
    <t xml:space="preserve">gasoline_price (UITP)</t>
  </si>
  <si>
    <t xml:space="preserve">diesel_price (WB)</t>
  </si>
  <si>
    <t xml:space="preserve">gasoline_price (WB)</t>
  </si>
  <si>
    <t xml:space="preserve">household_size (UITP)</t>
  </si>
  <si>
    <t xml:space="preserve">year_household_size (UITP)</t>
  </si>
  <si>
    <t xml:space="preserve">household_source (UITP)</t>
  </si>
  <si>
    <t xml:space="preserve">comment_household_size (UITP)</t>
  </si>
  <si>
    <t xml:space="preserve">water_bounded (UITP)</t>
  </si>
  <si>
    <t xml:space="preserve">other_bounded (UITP)</t>
  </si>
  <si>
    <t xml:space="preserve">center_of_commerce_index (UITP)</t>
  </si>
  <si>
    <t xml:space="preserve">urbanization_ratio (UITP)</t>
  </si>
  <si>
    <t xml:space="preserve">household_size (WB)</t>
  </si>
  <si>
    <t xml:space="preserve">year_household_size (WB)</t>
  </si>
  <si>
    <t xml:space="preserve">water_bounded (WB)</t>
  </si>
  <si>
    <t xml:space="preserve">other_bounded (WB)</t>
  </si>
  <si>
    <t xml:space="preserve">center_of_commerce_index (WB)</t>
  </si>
  <si>
    <t xml:space="preserve">urbanization_ratio (WB)</t>
  </si>
  <si>
    <t xml:space="preserve">scope fraction (CDP)</t>
  </si>
  <si>
    <t xml:space="preserve">Total City-wide Emissions (metric tonnes CO2e) (CDP)</t>
  </si>
  <si>
    <t xml:space="preserve">Total Scope 1 Emissions (metric tonnes CO2e) (CDP)</t>
  </si>
  <si>
    <t xml:space="preserve">Total Scope 2 Emissions (metric tonnes CO2e) (CDP)</t>
  </si>
  <si>
    <t xml:space="preserve">CDP2016 data edited (CDP)</t>
  </si>
  <si>
    <t xml:space="preserve">Emissions Quality Flag (CDP)</t>
  </si>
  <si>
    <t xml:space="preserve">Gases included (CDP)</t>
  </si>
  <si>
    <t xml:space="preserve">TOT lower bd [tCO2]</t>
  </si>
  <si>
    <t xml:space="preserve">TOT upper bd [tCO2]</t>
  </si>
  <si>
    <t xml:space="preserve">TOT mean [tCO2]</t>
  </si>
  <si>
    <t xml:space="preserve">S1 lower bd [tCO2]</t>
  </si>
  <si>
    <t xml:space="preserve">S1 upper bd [tCO2]</t>
  </si>
  <si>
    <t xml:space="preserve">S1 mean [tCO2]</t>
  </si>
  <si>
    <t xml:space="preserve">Scope 1 (orig)/cap</t>
  </si>
  <si>
    <t xml:space="preserve">S1 mean [tCO2]/cap</t>
  </si>
  <si>
    <t xml:space="preserve">Primary Methodology (CDP)</t>
  </si>
  <si>
    <t xml:space="preserve">Methodology Details (CDP)</t>
  </si>
  <si>
    <t xml:space="preserve">Increase/Decrease from last year (CDP)</t>
  </si>
  <si>
    <t xml:space="preserve">Reason for increase/decrease in emissions (CDP)</t>
  </si>
  <si>
    <t xml:space="preserve">CH4_waste/person</t>
  </si>
  <si>
    <t xml:space="preserve">Average annual temperature (in Celsius) (CDP)</t>
  </si>
  <si>
    <t xml:space="preserve">Land area (in square km) (CDP)</t>
  </si>
  <si>
    <t xml:space="preserve">Average altitude (m) (CDP)</t>
  </si>
  <si>
    <t xml:space="preserve">City GDP (CDP)</t>
  </si>
  <si>
    <t xml:space="preserve">GDP Currency (CDP)</t>
  </si>
  <si>
    <t xml:space="preserve">Year of GDP (CDP)</t>
  </si>
  <si>
    <t xml:space="preserve">GDP Source (CDP)</t>
  </si>
  <si>
    <t xml:space="preserve">CH4_(waste+natgas)/person</t>
  </si>
  <si>
    <t xml:space="preserve">corrected CH4_(waste+natgas)/person</t>
  </si>
  <si>
    <t xml:space="preserve">Production (m3)</t>
  </si>
  <si>
    <t xml:space="preserve">Exports (m3)</t>
  </si>
  <si>
    <t xml:space="preserve">Export/Production</t>
  </si>
  <si>
    <t xml:space="preserve">data from CIA World Fact Book for 2014</t>
  </si>
  <si>
    <t xml:space="preserve">emission_intensity_2009 (GEA)</t>
  </si>
  <si>
    <t xml:space="preserve">household_size (GEA)</t>
  </si>
  <si>
    <t xml:space="preserve">year_household_size (GEA)</t>
  </si>
  <si>
    <t xml:space="preserve">household_source (GEA)</t>
  </si>
  <si>
    <t xml:space="preserve">comment_household_size (GEA)</t>
  </si>
  <si>
    <t xml:space="preserve">water_bounded (GEA)</t>
  </si>
  <si>
    <t xml:space="preserve">other_bounded (GEA)</t>
  </si>
  <si>
    <t xml:space="preserve">center_of_commerce_index (GEA)</t>
  </si>
  <si>
    <t xml:space="preserve">urbanization_ratio (GEA)</t>
  </si>
  <si>
    <t xml:space="preserve">id (UITP)</t>
  </si>
  <si>
    <t xml:space="preserve">Total_transport_energy_use_per_cap (UITP)</t>
  </si>
  <si>
    <t xml:space="preserve">AFOLU_per_cap_CO2 (WB)</t>
  </si>
  <si>
    <t xml:space="preserve">waste_per_capita_CO2 (WB)</t>
  </si>
  <si>
    <t xml:space="preserve">total_CO2 (WB)</t>
  </si>
  <si>
    <t xml:space="preserve">study_year (WB)</t>
  </si>
  <si>
    <t xml:space="preserve">energy_per_cap_CO2 (WB)</t>
  </si>
  <si>
    <t xml:space="preserve">aviation_only_CO2 (WB)</t>
  </si>
  <si>
    <t xml:space="preserve">emission_intensity_2004 (GEA)</t>
  </si>
  <si>
    <t xml:space="preserve">emission_intensity_2004 (UITP)</t>
  </si>
  <si>
    <t xml:space="preserve">emission_intensity_2009 (UITP)</t>
  </si>
  <si>
    <t xml:space="preserve">emission_intensity_2004 (WB)</t>
  </si>
  <si>
    <t xml:space="preserve">emission_intensity_2009 (WB)</t>
  </si>
  <si>
    <t xml:space="preserve">country (GEA)</t>
  </si>
  <si>
    <t xml:space="preserve">region (GEA)</t>
  </si>
  <si>
    <t xml:space="preserve">City Location (CDP)</t>
  </si>
  <si>
    <t xml:space="preserve">Country Location (CDP)</t>
  </si>
  <si>
    <t xml:space="preserve">Measurement Year (CDP)</t>
  </si>
  <si>
    <t xml:space="preserve">City Short Name (CDP)</t>
  </si>
  <si>
    <t xml:space="preserve">City Name (CDP)</t>
  </si>
  <si>
    <t xml:space="preserve">C40 (CDP)</t>
  </si>
  <si>
    <t xml:space="preserve">gdp_per_cap (GEA)</t>
  </si>
  <si>
    <t xml:space="preserve">gdp_per_cap (UITP)</t>
  </si>
  <si>
    <t xml:space="preserve">country (WB)</t>
  </si>
  <si>
    <t xml:space="preserve">GDP_per_cap (WB)</t>
  </si>
  <si>
    <t xml:space="preserve">CO_emission_per_cap (UITP)</t>
  </si>
  <si>
    <t xml:space="preserve">country (UITP)</t>
  </si>
  <si>
    <t xml:space="preserve">city_class (UITP)</t>
  </si>
  <si>
    <t xml:space="preserve">total_final_consumption_per_capita (GEA)</t>
  </si>
  <si>
    <t xml:space="preserve">USA</t>
  </si>
  <si>
    <t xml:space="preserve">Administrative boundary of a local government</t>
  </si>
  <si>
    <t xml:space="preserve">KGAATLAN16</t>
  </si>
  <si>
    <t xml:space="preserve">http://factfinder2.census.gov/faces/tableservices/jsf/pages/productview.xhtml?pid=DEC_10_DP_DPDP1&amp;prodType=table</t>
  </si>
  <si>
    <t xml:space="preserve">Grade A</t>
  </si>
  <si>
    <t xml:space="preserve">CO2; CH4; N2O</t>
  </si>
  <si>
    <t xml:space="preserve">Global Protocol for Community-Scale Greenhouse Gas Emissions Inventories (GPC), (WRI, C40 and ICLEI)</t>
  </si>
  <si>
    <t xml:space="preserve">The Atlanta Mayor’s Office of Sustainability uses the Global Protocol for Community-Scale Greenhouse Gas Emission Inventories (GPC) as the framework for its annual citywide greenhouse gas (GHG) reports, which is consistent with international standards. The GPC level selected for the 2013 reports was BASIC. This level will serve as a baseline for more comprehensive reports in the future. This report included emissions from electricity and natural gas consumption, vehicles, city-owned landfills, municipal solid waste (MSW) generated inside the city but sent to landfills outside city limits, and emissions from wastewater treatment plants (WWTP), the Metropolitan Atlanta Rapid Transit Authority (MARTA), and the Hartsfield-Jackson Atlanta International Airport (excluding aviation fuel emissions). All these emitting sources are in compliance with the GPC protocol.</t>
  </si>
  <si>
    <t xml:space="preserve">Increased</t>
  </si>
  <si>
    <t xml:space="preserve">Factors for the increase in emissions are: a growth in the construction market, the construction of a new international terminal at the airport, and cheap prices of oil</t>
  </si>
  <si>
    <t xml:space="preserve">USD     US Dollar</t>
  </si>
  <si>
    <t xml:space="preserve">http://www.atlantaga.gov/modules/showdocument.aspx?documentid=12107</t>
  </si>
  <si>
    <t xml:space="preserve">(33.7489954, -84.3879824)</t>
  </si>
  <si>
    <t xml:space="preserve">(37.09024, -95.712891)</t>
  </si>
  <si>
    <t xml:space="preserve">2014-12-31 00:00:00</t>
  </si>
  <si>
    <t xml:space="preserve">City of Atlanta</t>
  </si>
  <si>
    <t xml:space="preserve">United States of America</t>
  </si>
  <si>
    <t xml:space="preserve">b2_5m_dev</t>
  </si>
  <si>
    <t xml:space="preserve">Austin </t>
  </si>
  <si>
    <t xml:space="preserve">Combination of administrative divisions</t>
  </si>
  <si>
    <t xml:space="preserve">KATT</t>
  </si>
  <si>
    <t xml:space="preserve">CO2; CH4; N2O; PFCs</t>
  </si>
  <si>
    <t xml:space="preserve">U.S. Community Protocol for Accounting and Reporting of Greenhouse Gas Emissions (ICLEI)</t>
  </si>
  <si>
    <t xml:space="preserve">Decreased</t>
  </si>
  <si>
    <t xml:space="preserve">Renewable energy in our electricity generation, energy efficiency, and fuel efficiency of the city wide vehicle fleet</t>
  </si>
  <si>
    <t xml:space="preserve">OECD90</t>
  </si>
  <si>
    <t xml:space="preserve">(30.2672, -97.7431)</t>
  </si>
  <si>
    <t xml:space="preserve">2013-12-31 00:00:00</t>
  </si>
  <si>
    <t xml:space="preserve">City of Austin</t>
  </si>
  <si>
    <t xml:space="preserve">C40</t>
  </si>
  <si>
    <t xml:space="preserve">United Kingdom</t>
  </si>
  <si>
    <t xml:space="preserve">A metropolitan area</t>
  </si>
  <si>
    <t xml:space="preserve">EGBB</t>
  </si>
  <si>
    <t xml:space="preserve">Grade C</t>
  </si>
  <si>
    <t xml:space="preserve">CO2</t>
  </si>
  <si>
    <t xml:space="preserve">Other</t>
  </si>
  <si>
    <t xml:space="preserve">Data supplied by Department of Energy &amp; Climate Change annually with a two year lag.  Dataset is Local Authority Emissions within scope.</t>
  </si>
  <si>
    <t xml:space="preserve">Total CO2 emissions decreased between 2012 and 2013 by 3.2%. The reduction is consistent with the decrease in overall UK emissions from 2012 to 2013. The main drivers of the decrease in UK emissions in 2013 were a decrease in the use of coal and gas for electricity generation. This reflects the decrease in overall emissions for the UK during this period driven mainly by reductions in emissions from power stations, industrial combustion and passenger cars. The reduction from power stations is driven by change in the fuel mix used for electricity generation with a reduction in the amount of coal which is a carbon intensive fuel. The reduction in industrial combustion is largely driven by the closure or reduced activity of industrial plants, a large portion of which occurred during 2009 likely due to economic factors.</t>
  </si>
  <si>
    <t xml:space="preserve">GBP     Pound Sterling</t>
  </si>
  <si>
    <t xml:space="preserve">"Global city GDP 2014". Brookings Institution. Retrieved 18 November 2014.</t>
  </si>
  <si>
    <t xml:space="preserve">http://www.ons.gov.uk/ons/interactive/vp2-2011-census-comparator/index.html / http://www.nomisweb.co.uk/articles/658.aspx (Table H01 2011 Census: Number of households with at least one usual resident, local authorities in England and Wales)</t>
  </si>
  <si>
    <t xml:space="preserve">Calculation: pop/household (1036900/410700)</t>
  </si>
  <si>
    <t xml:space="preserve">(52.480174, -1.902907)</t>
  </si>
  <si>
    <t xml:space="preserve">(55.378051, -3.435973)</t>
  </si>
  <si>
    <t xml:space="preserve">Birmingham City Council</t>
  </si>
  <si>
    <t xml:space="preserve">International Emissions Analysis Protocol (ICLEI)</t>
  </si>
  <si>
    <t xml:space="preserve">The City of Burlington collects emissions data in an Excel-based GHG Inventory Modeling Workbook developed and populated with the help of an environmental consultant.  Electricity data comes from the Burlington Electric Department. Natural gas data is provided by Vermont Gas. To generate transportation data, staff input miles per functional class and average annual daily traffic into CACP Transport Assistant Tool to obtain vehicle miles traveled by functional class and total emissions. The calculation of the community solid waste adds the total CSWD municipal solid waste and construction and demolition debris, then multiplied it by the Burlington population over the CSWD population.</t>
  </si>
  <si>
    <t xml:space="preserve">Burlington continues to "green" its energy mix. With cleaner sources of energy supplying electricity to the grid, fewer emissions are being released.</t>
  </si>
  <si>
    <t xml:space="preserve">Bureau of Economic Analysis</t>
  </si>
  <si>
    <t xml:space="preserve">(44.4758825, -73.212072)</t>
  </si>
  <si>
    <t xml:space="preserve">2010-12-31 00:00:00</t>
  </si>
  <si>
    <t xml:space="preserve">City of Burlington</t>
  </si>
  <si>
    <t xml:space="preserve">KMDW</t>
  </si>
  <si>
    <t xml:space="preserve">metro area</t>
  </si>
  <si>
    <t xml:space="preserve">Replaced by CDP2017 data. Reason: Both scopes missing (Case 4b) in CDP2016. Soln: Updated with CDP2017 values that contain at least one scope</t>
  </si>
  <si>
    <t xml:space="preserve">Grade A-</t>
  </si>
  <si>
    <t xml:space="preserve">Chicago conducted a preliminary comparison using the existing 2010 and 2015 data to evaluate how community emissions have changed over the last five years. 
Results of this preliminary analysis of 2010 and 2015 GHG emissions reveals Chicago continued to reduce total GHG emissions through 2015 in the stationary and waste sectors resulting in a greater than 7 percent reduction in GHG emissions over the last five years. During that time, Chicago’s population grew by approximately 1 percent while the region’s GRP grew by more than 12 percent. Growth coupled with reduction in total emissions resulted in a greater than 8 percent decrease in per capita emissions in the City.
Between 2010 and 2015, the majority of MT CO2e reductions occurred in the stationary energy sector, followed by waste. When considering percent reductions, the waste sector experienced the greatest reduction (30 percent) which included a 35 percent emissions reduction in the solid waste disposal sub-sector. This reduction in the solid waste sector is likely driven by a decrease in the total amount of solid waste sent to landfills and an improvement in the solid waste treatment technologies at those landfills. The City expanded its residential curbside recycling pilot program to now serve over 400,000, or approximately 33 percent, of additional City houeholds.Because of the program’s expansion the City experienced a significant increase in the number of tons collected for recycling, from 58,000 in 2010 to 97,000 in 2015.
The stationary energy sector overall saw a 10 percent drop in emissions, including 11, 12 and 8 percent emissions reductions in the residential, commercial and institutional buildings and facilities, and manufacturing industries and construction sub-sectors, respectively. Stationary energy sector GHG emissions reductions are likely driven by a general trend in the building industry to improve energy efficiency of buildings as well as a regional shift in energy generation towards renewable energy sources. The City has also implemented the Energy Benchmarking Ordinance, Retrofit Chicago, and the Chicago Solar Express to encourage increasing energy efficiency and renewable energy generation and consumption within the city.</t>
  </si>
  <si>
    <t xml:space="preserve">Brookings Institution</t>
  </si>
  <si>
    <t xml:space="preserve">(41.8781136, -87.6297982)</t>
  </si>
  <si>
    <t xml:space="preserve">2015-01-03 03:15:00</t>
  </si>
  <si>
    <t xml:space="preserve">City of Chicago</t>
  </si>
  <si>
    <t xml:space="preserve">g5m_dev</t>
  </si>
  <si>
    <t xml:space="preserve">New York</t>
  </si>
  <si>
    <t xml:space="preserve">New York City </t>
  </si>
  <si>
    <t xml:space="preserve">KNYNEWYO17</t>
  </si>
  <si>
    <t xml:space="preserve">Replaced by CDP2017 data. Reason:  TOT &gt;&gt; s1+s2 (Case 2b) in CDP2016. Soln: Replace with CDP2017 data (no edits required).</t>
  </si>
  <si>
    <t xml:space="preserve">CO2; CH4; SF6; N2O</t>
  </si>
  <si>
    <t xml:space="preserve">The most significant driver was a milder winter in 2015 versus 2014.</t>
  </si>
  <si>
    <t xml:space="preserve">http://www.brookings.edu/research/reports2/2015/01/22-global-metro-monitor</t>
  </si>
  <si>
    <t xml:space="preserve">(40.7127837, -74.0059413)</t>
  </si>
  <si>
    <t xml:space="preserve">London</t>
  </si>
  <si>
    <t xml:space="preserve">London </t>
  </si>
  <si>
    <t xml:space="preserve">EGLL</t>
  </si>
  <si>
    <t xml:space="preserve">Major River</t>
  </si>
  <si>
    <t xml:space="preserve">London's inventory is in line with the GPC, but in 2013 does not fully break down emissions according to GPC requirements.
Stationary - Published central government datasets used for energy consumption and CO2 emissions from homes (residential buildings) and workplaces (commercial, industrial and government buildings and facilities).
Mobile - The London Atmospheric Emissions Inventory (in-house model) is used to calculate distances travelled from transport of people and goods by  road, railways, water-borne navigation, aviation, and off-road surface transport. National emissions factors are applied.</t>
  </si>
  <si>
    <t xml:space="preserve">London's absolute CO2 emissions decreased slightly in 2013 on 2012 levels. As London reports its CO2 emissions as non weather-corrected, the decrease in 2013 may be partially due to a milder winter in 2013 compared to 2012, and therefore a higher number of heating degree days in 2012 compared to 2013. The use of coal in electricity generation also decreased at the national level. London's emissions fell by 11% on 1990 levels, and, significantly, despite an unprecedented increase in London's population, London's per capita emissions remain the UK's lowest at 4.8 tonnes.</t>
  </si>
  <si>
    <t xml:space="preserve">An indicative value for London's GDP has been estimated from 2014 per capita data ($57,157) published by Brookings (http://www.brookings.edu/research/reports2/2015/01/22-global-metro-monitor)</t>
  </si>
  <si>
    <t xml:space="preserve">(51.504858, -0.078689)</t>
  </si>
  <si>
    <t xml:space="preserve">Greater London Authority</t>
  </si>
  <si>
    <t xml:space="preserve">UK</t>
  </si>
  <si>
    <t xml:space="preserve">Stockholm county</t>
  </si>
  <si>
    <t xml:space="preserve">Sweden</t>
  </si>
  <si>
    <t xml:space="preserve">ESSB</t>
  </si>
  <si>
    <t xml:space="preserve">http://www.ssd.scb.se/databaser/makro/start.asp?lang=2 </t>
  </si>
  <si>
    <t xml:space="preserve">Calculation: population/households (863110/445676)</t>
  </si>
  <si>
    <t xml:space="preserve">Marshland?</t>
  </si>
  <si>
    <t xml:space="preserve">Total emissions from the categories in Stockholm estimates at system boundaries have been reduced significantly over the past 10 years. Meanwhile, the population has grown by about 200 000 inhabitants. In Stockholm, it can be said that the reduction in per capita emissions by half will depend on the actual response, half of the population growth.
The greenhouse gas emissions in Stockholm is calculated to 2.5 tonnes per capita in 2015, which can be compared to 2.6 tonnes per capita in 2014. Energy use for heating has decreased, which is due to energy efficiency measures and conversions (from oil to heat pumps). Stockholm has a clear reduction of the energy supply per capita for heating sector. Electricity use is however quite constant. The car traffic is constant in the last years even though the population has increased. However, there has been an increase in truck traffic. The overall greenhouse gas emissions from transportation is constant over the last years.</t>
  </si>
  <si>
    <t xml:space="preserve">GDP is in (ppp)(mllion) source: Statistics Sweden</t>
  </si>
  <si>
    <t xml:space="preserve">(59.3293235, 18.0685808)</t>
  </si>
  <si>
    <t xml:space="preserve">(60.128161, 18.643501)</t>
  </si>
  <si>
    <t xml:space="preserve">City of Stockholm</t>
  </si>
  <si>
    <t xml:space="preserve">b1_2m_dev</t>
  </si>
  <si>
    <t xml:space="preserve">Finland</t>
  </si>
  <si>
    <t xml:space="preserve">EFHF</t>
  </si>
  <si>
    <t xml:space="preserve">http://www.urbanaudit.org</t>
  </si>
  <si>
    <t xml:space="preserve">Regionally developed methodology equivalent to GPC (and IPCC guidelines)</t>
  </si>
  <si>
    <t xml:space="preserve">Energy efficiency has improved in buildings and vehicles. National grid electricity produces less CO2 emissions than before. Traffic fuel mix includes more CO2-neutral fuels.
Long term: Less coal in district heating, waste management has improved, industry has decreased.</t>
  </si>
  <si>
    <t xml:space="preserve">(60.1733244, 24.9410248)</t>
  </si>
  <si>
    <t xml:space="preserve">(61.92411, 25.748151)</t>
  </si>
  <si>
    <t xml:space="preserve">City of Helsinki</t>
  </si>
  <si>
    <t xml:space="preserve">l1m_dev</t>
  </si>
  <si>
    <t xml:space="preserve">Community data was collected from local utilities (NV Energy and Southwest Gas), the Nevada Department of Transportation's Annual VMT Report for Clark County, the Regional Transportation Commission of Southern Nevada, and the Nevada Department of Environmental Protection. These data points were input into ICLEI's CACP software to obtain aggregated community emission data for Southern Nevada.</t>
  </si>
  <si>
    <t xml:space="preserve">The population of Las Vegas has stayed fairly constant in the last 5 years.  Population dropped slightly after the recession, but has increased past 2009 levels.  Community emissions targets are not as rigidly defined as the municipality's, so reductions in GHG emissions are not as pronounced.</t>
  </si>
  <si>
    <t xml:space="preserve">http://cber.unlv.edu/CCEconData.html</t>
  </si>
  <si>
    <t xml:space="preserve">(36.1699412, -115.1398296)</t>
  </si>
  <si>
    <t xml:space="preserve">City of Las Vegas</t>
  </si>
  <si>
    <t xml:space="preserve">Los Angeles </t>
  </si>
  <si>
    <t xml:space="preserve">KCQT</t>
  </si>
  <si>
    <t xml:space="preserve">S1 derived from TOT - S2 in CDP2016 dataset</t>
  </si>
  <si>
    <t xml:space="preserve">Grade B</t>
  </si>
  <si>
    <t xml:space="preserve">Two primary reasons for the slight reduction are reduction in GHG intensity of electricity system and increased fuel economy of light duty vehicles. From 1990, the decline of manufacturing withing LA city limits also contributed to the decline.</t>
  </si>
  <si>
    <t xml:space="preserve">US Dept of Commerce (LA Metro Area)</t>
  </si>
  <si>
    <t xml:space="preserve">(34.0522342, -118.2436849)</t>
  </si>
  <si>
    <t xml:space="preserve">City of Los Angeles</t>
  </si>
  <si>
    <t xml:space="preserve">This is our first year of calculation</t>
  </si>
  <si>
    <t xml:space="preserve">(29.9511, -90.0715)</t>
  </si>
  <si>
    <t xml:space="preserve">City of New Orleans</t>
  </si>
  <si>
    <t xml:space="preserve">Norway</t>
  </si>
  <si>
    <t xml:space="preserve">Oslo gets most of the GHG-data from Statistics Norway and has further developed it to make it compliant with the GPC-protocol. The GPC- reporting was approved september 2015. Statistics Norway did a revision of the GHG-data  in february 2016, but this last revision has not been updated in the GPC-reporting.</t>
  </si>
  <si>
    <t xml:space="preserve">We havn`t used the full GPC-methodology for more than one year so we can`t tell if the emissions have increased or decreased. But due to the numbers from Statistics Norway, we can conclude that there has been a slight increase. The main reason is growth in emissions from Off road-transportation. Emissions from stationary energy use in residential, commercial and institutional buildings have decreased.</t>
  </si>
  <si>
    <t xml:space="preserve">NOK     Norwegian Krone</t>
  </si>
  <si>
    <t xml:space="preserve">Statistics Norway</t>
  </si>
  <si>
    <t xml:space="preserve">(59.9138688, 10.7522454)</t>
  </si>
  <si>
    <t xml:space="preserve">(60.472024, 8.468946)</t>
  </si>
  <si>
    <t xml:space="preserve">2013-12-01 00:00:00</t>
  </si>
  <si>
    <t xml:space="preserve">City of Oslo</t>
  </si>
  <si>
    <t xml:space="preserve">Portland</t>
  </si>
  <si>
    <t xml:space="preserve">KPDX</t>
  </si>
  <si>
    <t xml:space="preserve">Major River Junction</t>
  </si>
  <si>
    <t xml:space="preserve">2013 GDP &amp; personal income. U.S. Department of Commerce Bureau of Economic Analysis</t>
  </si>
  <si>
    <t xml:space="preserve">(45.52, -122.6819)</t>
  </si>
  <si>
    <t xml:space="preserve">City of Portland, OR</t>
  </si>
  <si>
    <t xml:space="preserve">Seattle </t>
  </si>
  <si>
    <t xml:space="preserve">KBFI</t>
  </si>
  <si>
    <t xml:space="preserve">CO2; CH4; SF6</t>
  </si>
  <si>
    <t xml:space="preserve">Please see detailed source notes throughout the inventory document.</t>
  </si>
  <si>
    <t xml:space="preserve">The total amount of GHGs emitted from the core emissions sources has declined 6% between 2008 and 2014, from 3.7 to 3.5 million metric tons of CO2-equivalent (CO2e).  However, Seattle’s population grew by 13% in the same period resulting in a per person decline in emissions of 17%.
Road transportation has been the largest category of emissions since 1990. Total emissions in this sector increased between 1990 and 2008, however, they have been decreasing since 2008. Advances in vehicle technology, plus a trend towards fewer vehicle miles travelled per person, have led both to decreased absolute emissions from road transportation (down 2% since 2008) and decreased emissions per person (down 13% during this period).
Between 2008 and 2014, building-related emissions declined as a result of lower overall building energy use, particularly for residential buildings, due to energy efficiency, more multi-family living, and especially by warmer weather that reduced winter heating needs.
This decline, though modest, is more impressive considering Seattle’s population and economy have grown considerably since 1990.  On a per resident basis, Seattle’s emissions declined  22% per since 1990 and 6% since 2008.
A number of factors led to emissions decreases that counteracted the effect of population and economic growth, especially (as already noted) the decrease in carbon intensity of Seattle City Light’s electricity, more efficient cars and trucks, and building efficiency (including smaller dwellings) and fuel switching.  Increased efficiency of air travel also contributed to a decrease in GHG emissions.</t>
  </si>
  <si>
    <t xml:space="preserve">US Dept Commerce for Seattle-Tacoma-Bellevue region</t>
  </si>
  <si>
    <t xml:space="preserve">(47.6062095, -122.3320708)</t>
  </si>
  <si>
    <t xml:space="preserve">2012-12-31 00:00:00</t>
  </si>
  <si>
    <t xml:space="preserve">City of Seattle</t>
  </si>
  <si>
    <t xml:space="preserve">Torres Vedras </t>
  </si>
  <si>
    <t xml:space="preserve">Portugal</t>
  </si>
  <si>
    <t xml:space="preserve">(38.763669, -9.30148)</t>
  </si>
  <si>
    <t xml:space="preserve">(39.399872, -8.224454)</t>
  </si>
  <si>
    <t xml:space="preserve">2009-12-31 00:00:00</t>
  </si>
  <si>
    <t xml:space="preserve">Torres Vedras Municipality</t>
  </si>
  <si>
    <t xml:space="preserve">Canada</t>
  </si>
  <si>
    <t xml:space="preserve">CYVR</t>
  </si>
  <si>
    <t xml:space="preserve">http://www12.statcan.gc.ca/census-recensement/2006/dp-pd/tbt/Rp-eng.cfm?TABID=1&amp;LANG=E&amp;APATH=3&amp;DETAIL=0&amp;DIM=0&amp;FL=A&amp;FREE=0&amp;GC=001&amp;GID=764018&amp;GK=10&amp;GRP=1&amp;PID=89047&amp;PRID=0&amp;PTYPE=88971,97154&amp;S=0&amp;SHOWALL=0&amp;SUB=0&amp;Temporal=2006&amp;THEME=69&amp;VID=0&amp;VNAMEE=&amp;VNAMEF=&amp;D1=</t>
  </si>
  <si>
    <t xml:space="preserve">The City has compiled a GPC-compliant inventory for 2014 as a Compact of Mayors signatory.</t>
  </si>
  <si>
    <t xml:space="preserve">Community LDV emissions have decreased with declining fuel sales within the city. Also, continued increase in landfill gas capture efficiency, coupled with a decrease in overall electricity grid GHG intensity, reduced overall GHG emissions.</t>
  </si>
  <si>
    <t xml:space="preserve">CAD     Canadian Dollar</t>
  </si>
  <si>
    <t xml:space="preserve">Conference Board of Canada (forecast); Vancouver Economic Commission</t>
  </si>
  <si>
    <t xml:space="preserve">(49.261226, -123.1139268)</t>
  </si>
  <si>
    <t xml:space="preserve">(56.130366, -106.346771)</t>
  </si>
  <si>
    <t xml:space="preserve">City of Vancouver</t>
  </si>
  <si>
    <t xml:space="preserve">Denmark</t>
  </si>
  <si>
    <t xml:space="preserve">EKCH</t>
  </si>
  <si>
    <t xml:space="preserve">http://www.statbank.dk/statbank5a/default.asp?w=1280</t>
  </si>
  <si>
    <t xml:space="preserve">Calculation: pop/household (551900/283010)</t>
  </si>
  <si>
    <t xml:space="preserve">The methodology used provides an inventory of greenhouse gases at the municipality level, divided into sectors. The sectors are similar to those used for the official Danish emission inventory (IPCC sectors), and include; collective power and heating, Indivitual heating, Mobile sources, Tranportation and machinery, Industrial processes, Solvents, Agriculture, Land use, and waste depositing and wastewater.
Simplified generalizations of the equations used for emission calculations are used. These are based on the assumption that emissions of a given activity can be estimated using data descriptive for the size of the activity multiplied by an emission factor pr unit or activity. That is, the inventory is primarily based on scope-2 data on heat and power consumption and scope-1 data on road traffic.
The method includes CO2-, CH4- and N2O-emission in the inventory.
As for the national inventories the calculation is built into several levels (Tiers) with increased requirements for municipalities regarding data quality. Each municipality may use different tiers for different sectors depending on the data available.
Tier 1 is mainly based on the Danish national greenhouse gas inventory data using appropriate distribution keys, in most cases the municipality's share of total population, for a given activity into municipality level.
Tier 2 is more detailed and includes emission factors used in the Danish national greenhouse gas inventories, while municipalities use their own activity data.
At Tier 3, which is the most detailed level; municipalities use municipality specific emission factors and activity data.</t>
  </si>
  <si>
    <t xml:space="preserve">The CO2-emissions from the City of Copenhagen in 2015 was 11% lower than the emissions in 2014. The reduction in the emissions is primarily caused by more wind power i the power production in Copenhagen and in Denmark in general.
For Denmark as a whole, one kilowatt-hour of electricity emitted an average of almost 29% less CO2 in 2015 than in 2014. This drop is partly attributable to higher wind production as well as more use of biomass in combined heat and power production.</t>
  </si>
  <si>
    <t xml:space="preserve">DKK     Danish Krone</t>
  </si>
  <si>
    <t xml:space="preserve">Danmarks Statistik, Statistics Denmark</t>
  </si>
  <si>
    <t xml:space="preserve">(55.6760968, 12.5683371)</t>
  </si>
  <si>
    <t xml:space="preserve">(56.26392, 9.501785)</t>
  </si>
  <si>
    <t xml:space="preserve">2015-12-31 00:00:00</t>
  </si>
  <si>
    <t xml:space="preserve">City of Copenhagen</t>
  </si>
  <si>
    <t xml:space="preserve">Cardiff and Vale of Glamorgan</t>
  </si>
  <si>
    <t xml:space="preserve">EGFF</t>
  </si>
  <si>
    <t xml:space="preserve">Department of Energy and Climate Change (DECC) local authority CO2 emissions data</t>
  </si>
  <si>
    <t xml:space="preserve">Main reduction in industry / commercial emissions but also some decrease in domestic emissions</t>
  </si>
  <si>
    <t xml:space="preserve">(51.481581, -3.17909)</t>
  </si>
  <si>
    <t xml:space="preserve">City of Cardiff</t>
  </si>
  <si>
    <t xml:space="preserve">Emissions reported here are based on the GPC. Previous inventories, and the District's baseline were calculated using the U.S. community Protocol for Accounting and Reporting of Greenhouse Gas Emissions (ICLEI)</t>
  </si>
  <si>
    <t xml:space="preserve">Emissions increased 2.3% from 2012 to 2013 due primarily to a colder winter and resulting increase in energy consumption for heating purposes. 2013 emissions have been updated from what was previously reported in order to reflect updated emission factors for grid electricity now available from the U.S. EPA. (EGrid 2012).</t>
  </si>
  <si>
    <t xml:space="preserve">U.S. Bureau of Economic Analysis</t>
  </si>
  <si>
    <t xml:space="preserve">(38.9071923, -77.0368707)</t>
  </si>
  <si>
    <t xml:space="preserve">KTXHOUST63</t>
  </si>
  <si>
    <t xml:space="preserve">We are using the same inventory we submitted last year, and that was our first year conducting a community-wide GHG inventory using the ICLEI Community Protocol.</t>
  </si>
  <si>
    <t xml:space="preserve">https://www.houston.org/pdf/research/quickview/Employment-Forecast.pdf</t>
  </si>
  <si>
    <t xml:space="preserve">(29.7601927, -95.3693896)</t>
  </si>
  <si>
    <t xml:space="preserve">City of Houston</t>
  </si>
  <si>
    <t xml:space="preserve">Australia</t>
  </si>
  <si>
    <t xml:space="preserve">http://www.censusdata.abs.gov.au/census_services/getproduct/census/2011/quickstat/1GSYD?opendocument&amp;navpos=220#householdcomposition</t>
  </si>
  <si>
    <t xml:space="preserve">CO2; CH4; N2O; HFCs; PFCs; SF6</t>
  </si>
  <si>
    <t xml:space="preserve">City of Melbourne includes the emissions sources categorised in the GPC. Emissions sources are converted to CO2e using the emissions factors listed in the Australian National Greenhouse Accounts.   
* Electricity, gas and water data was provided directly by the utility companies.  
* Emissions from private vehicle use were estimated using a transport model built by Council which incorporates data from twice yearly traffic surveys and data on vehicle use collected by the Australian Bureau of Statistics.  
*The amount of waste produced within the municipality was estimated from a waste survey commissioned by Council and conducted in 2012.
 *Water-borne emissions were included from a private study commissioned by the Port Authority in 2012.</t>
  </si>
  <si>
    <t xml:space="preserve">2013/14 BASIC (including Scope 3 emissions) totals 5,299,572 tCO2e compared to 2014/15 BASIC (including Scope 3 emissions) 5,268,410 tCO2e. This represents a total change of -0.59%. Despite electricity consumption decreasing in the municipality leading to lower scope 2 emissions, scope 1 and 3 emissions have increased. Over this time, the population has increased by 4.96%.</t>
  </si>
  <si>
    <t xml:space="preserve">AUD     Australian Dollar</t>
  </si>
  <si>
    <t xml:space="preserve">http://melbourne.geografia.com.au/</t>
  </si>
  <si>
    <t xml:space="preserve">(-37.814107, 144.96328)</t>
  </si>
  <si>
    <t xml:space="preserve">(-25.274398, 133.775136)</t>
  </si>
  <si>
    <t xml:space="preserve">2015-06-30 00:00:00</t>
  </si>
  <si>
    <t xml:space="preserve">City of Melbourne</t>
  </si>
  <si>
    <t xml:space="preserve">Roma (Rome)</t>
  </si>
  <si>
    <t xml:space="preserve">Rome</t>
  </si>
  <si>
    <t xml:space="preserve">Italy</t>
  </si>
  <si>
    <t xml:space="preserve">LIRA</t>
  </si>
  <si>
    <t xml:space="preserve">Near coast, not on - small river</t>
  </si>
  <si>
    <t xml:space="preserve">The metodology is top - down, using data of primary energy source amount.</t>
  </si>
  <si>
    <t xml:space="preserve">Chamber of Commerce</t>
  </si>
  <si>
    <t xml:space="preserve">(41.8723889, 12.4801802)</t>
  </si>
  <si>
    <t xml:space="preserve">(41.87194, 12.56738)</t>
  </si>
  <si>
    <t xml:space="preserve">Roma </t>
  </si>
  <si>
    <t xml:space="preserve">Roma Capitale</t>
  </si>
  <si>
    <t xml:space="preserve">Tokyo </t>
  </si>
  <si>
    <t xml:space="preserve">Japan</t>
  </si>
  <si>
    <t xml:space="preserve">RJTD</t>
  </si>
  <si>
    <t xml:space="preserve">http://www.stat.go.jp/data/nenkan/pdf/yhyou02.pdf</t>
  </si>
  <si>
    <t xml:space="preserve">CO2; CH4; N2O; HFCs; PFCs; SF6; NF3</t>
  </si>
  <si>
    <t xml:space="preserve">The guideline set by the Ministry of environmnet , Japan</t>
  </si>
  <si>
    <t xml:space="preserve">Stayed the same</t>
  </si>
  <si>
    <t xml:space="preserve">No change compared with the previous fiscal year. GHG emissions decreased due to the progress of users' energy efficiency but, at the same time, increased due to a worsening electricity CO2 emission coefficient</t>
  </si>
  <si>
    <t xml:space="preserve">JPY     Japanese yen</t>
  </si>
  <si>
    <t xml:space="preserve">(35.6896342, 139.6921007)</t>
  </si>
  <si>
    <t xml:space="preserve">(36.204824, 138.252924)</t>
  </si>
  <si>
    <t xml:space="preserve">2014-03-31 00:00:00</t>
  </si>
  <si>
    <t xml:space="preserve">Tokyo Metropolitan Government</t>
  </si>
  <si>
    <t xml:space="preserve">Taiwan</t>
  </si>
  <si>
    <t xml:space="preserve">GHG Inventory Accounting Guideline for Local City (EPA): Our country in order to assist local cities to handle emissions baseline, and make sure it follows the standard of MRV, so referring to related international GHG inventory guidelines for local cities, including IEAP published in 2009, to develop our city GHG inventory guideline.</t>
  </si>
  <si>
    <t xml:space="preserve">The city administrative area emissions is gentlely decreasing, and total emissions reduction range is 0.11%.</t>
  </si>
  <si>
    <t xml:space="preserve">http://0rz.tw/mT92O</t>
  </si>
  <si>
    <t xml:space="preserve">(22.629705, 120.343804)</t>
  </si>
  <si>
    <t xml:space="preserve">(23.69781, 120.960515)</t>
  </si>
  <si>
    <t xml:space="preserve">Kaohsiung City Government</t>
  </si>
  <si>
    <t xml:space="preserve">CO2; CH4; N2O; PFCs; SF6</t>
  </si>
  <si>
    <t xml:space="preserve">Yokohama determines levels of greenhouse gas (GHG) emissions, promotes their reduction, and manages the progress of reduction on the basis of the Yokohama City Action Plan for Global Warming Countermeasures (district measure revised edition; 2014), which was prepared in accordance with the provisions of Article 20, Item 3, Paragraph 3 of the Act on Promotion of Global Warming Countermeasures.  It measures GHG emissions in accordance with “the manual for formulation of action plans by local public entities for global warming countermeasures (regional measure edition, 2014)”, which was formulated by the Ministry of the Environment.</t>
  </si>
  <si>
    <t xml:space="preserve">after the Great East Japan Earthquake, the portion of thermal plant has been increased, emission coefficients in the power sector has been increased.</t>
  </si>
  <si>
    <t xml:space="preserve">The calculation of citizen economy in Yokohama, 2012, (issued in 2015)</t>
  </si>
  <si>
    <t xml:space="preserve">(35.4437078, 139.6380256)</t>
  </si>
  <si>
    <t xml:space="preserve">2013-03-31 00:00:00</t>
  </si>
  <si>
    <t xml:space="preserve">City of Yokohama</t>
  </si>
  <si>
    <t xml:space="preserve">Traditionally the City of Sydney has calculated city-wide GHG emissions based on the CCAP reporting tool by Kinesis - a private consultancy commissioned by the City. Recently the City has also developed GPC BASIC inventories for the 2005/06, 2013/14 and  2014/15 years to be compliant with the Compact of Mayors.
The GPC BASIC inventories show lower emissions compared with inventories based on the CCAP tool due to different methodologies and emissions sources. Future year’s reports may be subject to change as the City of Sydney will be updating its inventories in the short term for achieving beyond GPC BASIC compliance.</t>
  </si>
  <si>
    <t xml:space="preserve">City of Sydney emissions have decreased due to cleaning of the grid, increased network costs leading to greater awareness and behaviour change (indicating there is some price elasticity in electricity consumption), improved energy efficiency, uptake of solar PV installations and weather influences.</t>
  </si>
  <si>
    <t xml:space="preserve">City Strategic Research Unit</t>
  </si>
  <si>
    <t xml:space="preserve">(-33.8674869, 151.2069902)</t>
  </si>
  <si>
    <t xml:space="preserve">City of Sydney</t>
  </si>
  <si>
    <t xml:space="preserve">South Africa</t>
  </si>
  <si>
    <t xml:space="preserve">FAJS</t>
  </si>
  <si>
    <t xml:space="preserve">Mountains</t>
  </si>
  <si>
    <t xml:space="preserve">The City of Johannesburg 2014 inventory is the first GPC compliant inventory compiled for the City. It builds on the pioneering work undertaken by Siemens who compiled the first inventory for the City for the 2007 calendar year. Siemens prepared the initial report under an arrangement with C40 in 2012, and analyses the high-level changes between the two inventory years.</t>
  </si>
  <si>
    <t xml:space="preserve">This decrease could be attributed to a number of reasons, for example there seems to be a correlation between it and the drop in electricity consumption. This drop in electricity consumption is mirrored in all the major municipalities in South Africa. There may well be data deficiency
artefacts. The real reasons for this decrease and/or other trend that becomes apparent,will become clear as we become more thorough in quality data collection methods. Furthermore, to enhance our understand we will do bottom up data collection at a project level.</t>
  </si>
  <si>
    <t xml:space="preserve">ZAR     South African Rand</t>
  </si>
  <si>
    <t xml:space="preserve">http://www.bsivjoburg.co.za/bsivjoburg/index.cfm/economic-overview/joburg-economic-overview/</t>
  </si>
  <si>
    <t xml:space="preserve">MAF</t>
  </si>
  <si>
    <t xml:space="preserve">(-26.2041028, 28.0473051)</t>
  </si>
  <si>
    <t xml:space="preserve">(-30.559482, 22.937506)</t>
  </si>
  <si>
    <t xml:space="preserve">City of Johannesburg</t>
  </si>
  <si>
    <t xml:space="preserve">l5m_ndev</t>
  </si>
  <si>
    <t xml:space="preserve">Toronto </t>
  </si>
  <si>
    <t xml:space="preserve">CXTO</t>
  </si>
  <si>
    <t xml:space="preserve">http://www12.statcan.gc.ca/census-recensement/2006/dp-pd/tbt/Rp-eng.cfm?TABID=1&amp;LANG=E&amp;APATH=3&amp;DETAIL=0&amp;DIM=0&amp;FL=A&amp;FREE=0&amp;GC=001&amp;GID=761292&amp;GK=10&amp;GRP=1&amp;PID=89047&amp;PRID=0&amp;PTYPE=88971,97154&amp;S=0&amp;SHOWALL=0&amp;SUB=0&amp;Temporal=2006&amp;THEME=69&amp;VID=0&amp;VNAMEE=&amp;VNAMEF=&amp;D1=</t>
  </si>
  <si>
    <t xml:space="preserve">Currently, Toronto’s emissions calculations focus on our major emissions sources – energy (heating and cooling), transportation (mobile sources), and waste.
a. Energy Heating and Cooling:
The City of Toronto’s emissions factors for electricity and natural gas are updated annually and based on the National Inventory Reports (Environment Canada); however, the City of Toronto adds a 10% transmission loss to the NIR figure. Additionally, data is acquired from Toronto Hydro and Enbridge Gas on the electricity and natural gas consumption of the entire city, including residential, industrial, commercial, institutional etc...
b. Transportation: 
Data are collected and standardized only for car and truck traffic through the City using four main sources: 
-truck traffic counts of over 2,000 intersections throughout the city from the City of Toronto’s Transportation Services Division
-accumulated traffic count data from years 1987 to 2009 from the City of Toronto’s Transportation Services Division
--a Canadian standard developed by a Canadian consultant
The above traffic data is then used to calculate “vehicle kilometers traveled” (VKT) and emissions factors for vehicle types are applied to calculate total emissions from mobile sources.
c. Waste: 
Tonnages of waste and approximate waste compositions are used in mass balance equations in the calculation of emissions from landfills.</t>
  </si>
  <si>
    <t xml:space="preserve">a.  Eliminating the use of coal in the electricity mix which facilitated substantive per capita reductions in energy consumption
b.  Significantly reducing the amount of waste going to landfill, and therefore, the amount of methane gas generated
Our transportation emissions have remained the same because we have not been able to update this data for the year 2012 and so we used the same data from 2011 for our inventory.</t>
  </si>
  <si>
    <t xml:space="preserve">http://www1.toronto.ca/wps/portal/contentonly?vgnextoid=41e067b42d853410VgnVCM10000071d60f89RCRD&amp;vgnextchannel=57a12cc817453410VgnVCM10000071d60f89RCRD</t>
  </si>
  <si>
    <t xml:space="preserve">(43.653226, -79.3831843)</t>
  </si>
  <si>
    <t xml:space="preserve">City of Toronto</t>
  </si>
  <si>
    <t xml:space="preserve">Ethiopia</t>
  </si>
  <si>
    <t xml:space="preserve">CDP2016 TOT likely wrong because one scope is missing.</t>
  </si>
  <si>
    <t xml:space="preserve">Grade D</t>
  </si>
  <si>
    <t xml:space="preserve">Reported according to the BASIC+ requirement</t>
  </si>
  <si>
    <t xml:space="preserve">lack of capacity</t>
  </si>
  <si>
    <t xml:space="preserve">ETB     Ethiopian Birr</t>
  </si>
  <si>
    <t xml:space="preserve">(9.028874, 38.754366)</t>
  </si>
  <si>
    <t xml:space="preserve">(9.145, 40.489673)</t>
  </si>
  <si>
    <t xml:space="preserve">Addis Ababa City Administration</t>
  </si>
  <si>
    <t xml:space="preserve">Netherlands</t>
  </si>
  <si>
    <t xml:space="preserve">EHAM</t>
  </si>
  <si>
    <t xml:space="preserve">Local standard based on electricity, gas, district heat en local transportation.</t>
  </si>
  <si>
    <t xml:space="preserve">The decrease is very slight (&lt;0,1%). An exact reason cannot be given. It probably has to do with the fact that outdoor temperatures were lower in 2015 than in 2014 and an increase of economical activity. Despite these curcumstances it is a decrease of emissions. This can be an indication that climate policies have a positieve affect, though not very strong.</t>
  </si>
  <si>
    <t xml:space="preserve">EUR     Euro</t>
  </si>
  <si>
    <t xml:space="preserve">Rapport Economische Verkenningen MRA 2015, blz 97. (Amsterdam Metropolitan Area)</t>
  </si>
  <si>
    <t xml:space="preserve">(52.370216, 4.895168)</t>
  </si>
  <si>
    <t xml:space="preserve">(52.132633, 5.291266)</t>
  </si>
  <si>
    <t xml:space="preserve">2016-12-31 00:00:00</t>
  </si>
  <si>
    <t xml:space="preserve">City of Amsterdam</t>
  </si>
  <si>
    <t xml:space="preserve">Greece</t>
  </si>
  <si>
    <t xml:space="preserve">LGAV</t>
  </si>
  <si>
    <t xml:space="preserve">It is the first an inventory has been developed using the GPC Standard. Previous inventory did not use this methodology so the data cannot be compared.</t>
  </si>
  <si>
    <t xml:space="preserve">www.statistics.gr</t>
  </si>
  <si>
    <t xml:space="preserve">(37.98381, 23.727539)</t>
  </si>
  <si>
    <t xml:space="preserve">(39.074208, 21.824312)</t>
  </si>
  <si>
    <t xml:space="preserve">City of Athens</t>
  </si>
  <si>
    <t xml:space="preserve">Switzerland</t>
  </si>
  <si>
    <t xml:space="preserve">CHF     Swiss Franc</t>
  </si>
  <si>
    <t xml:space="preserve">Bundesamt für Statistik (BFS): Volkswirtschaftliche Gesamtrechnung</t>
  </si>
  <si>
    <t xml:space="preserve">(47.5619, 7.5928)</t>
  </si>
  <si>
    <t xml:space="preserve">(46.818188, 8.227512)</t>
  </si>
  <si>
    <t xml:space="preserve">2016-01-03 03:16:00</t>
  </si>
  <si>
    <t xml:space="preserve">Basel-Stadt</t>
  </si>
  <si>
    <t xml:space="preserve">Bogota</t>
  </si>
  <si>
    <t xml:space="preserve">Colombia</t>
  </si>
  <si>
    <t xml:space="preserve">SKBO</t>
  </si>
  <si>
    <t xml:space="preserve">2006 IPCC Guidelines for National Greenhouse Gas Inventories</t>
  </si>
  <si>
    <t xml:space="preserve">The IPCC guidelines in 2006 for GHG inventories, specifically for modules: energy, industrial processes and products use, waste and forestry module and land uses.</t>
  </si>
  <si>
    <t xml:space="preserve">Emissions for Energy sector in 2015 are reduced because the projection is from the emissions inventory for 2012 , because the emission factor has a high confidence in compración to that used in 2008.
GHG emissions in the waste sector decreased because the mitigation measures as burning torch and recovery of biogas for energy self-generation are implemented.
Emissions of greenhouse gases have increased for the ASUS sector compared to 2014, because they were projected of the emissions inventory of greenhouse gases of the year 2008, from growth data of the bovine population, ecological structure principal, agriculture in Cundinamarca, and production of products of wood, which have an increasing trend over time.</t>
  </si>
  <si>
    <t xml:space="preserve">DANE 2016</t>
  </si>
  <si>
    <t xml:space="preserve">(4.598056, -74.075833)</t>
  </si>
  <si>
    <t xml:space="preserve">(4.570868, -74.297333)</t>
  </si>
  <si>
    <t xml:space="preserve">Bogotá </t>
  </si>
  <si>
    <t xml:space="preserve">Bogotá Distrito Capital</t>
  </si>
  <si>
    <t xml:space="preserve">g5m_ndev</t>
  </si>
  <si>
    <t xml:space="preserve">Argentina</t>
  </si>
  <si>
    <t xml:space="preserve">The GHG emissions are calculated by the Buenos Aires EPA Climate Change team using, primarily, IPCC methodology and reporting based on the city-induced framework of the GCP protocol. The city has already  completed the BASIC approach.</t>
  </si>
  <si>
    <t xml:space="preserve">Due to the city mitigation actions, the city´s total GHG emissions have decreased compared to last year. It may be explained, among others factors, because of improvement of the mitigation measures in the Waste Sector: new technologies which have been implemented in order to reduce the volume of waste disposed in landfills. Even though, during 2014, the city recorded the longest heat wave in its history, which has led to an increase in energy consumption for air conditioning and in general a higher residential use of electricity; however, the reductions in the 2014 inventory were achieved by the diminution on natural gas consumption as well as the reductions done in the waste sector,  which in the end managed to diminish the impact of electricity energy subsector. Regarding transport sector, the City has sold little bit less fuel than last year, which is shown in a small decreases of the sector's emissions.
Regarding the evolution of total GHG emissions in the period 2000 - 2014, an increase of 17% is observed. However, in the last 10 years (2005- 2014),the increase was 13%. After the implementation of the Action Plan, is relevant to compare the current level of emissions with those prior to the Plan, in 2008. Emissions in 2014 increased only 1.5% compared to 2008.</t>
  </si>
  <si>
    <t xml:space="preserve">Treasury Secretariat, Buenos Aires City Government</t>
  </si>
  <si>
    <t xml:space="preserve">(-34.6037232, -58.3815931)</t>
  </si>
  <si>
    <t xml:space="preserve">(-38.416097, -63.616672)</t>
  </si>
  <si>
    <t xml:space="preserve">City of Buenos Aires</t>
  </si>
  <si>
    <t xml:space="preserve">Brazil</t>
  </si>
  <si>
    <t xml:space="preserve">SBBI*</t>
  </si>
  <si>
    <t xml:space="preserve">Calculation: population/households (1751907/555612)</t>
  </si>
  <si>
    <t xml:space="preserve">Developed in partnership with ICLEI/URBAN LEDS Project</t>
  </si>
  <si>
    <t xml:space="preserve">The main difference on the increase of  GEE emissions is on the energy sector not by an increase of consumption but because of an increse on emission factors due to the use o thermoelectric plants. In 2012 the annual national average emission factor was 0,0653 T/CO 2e by MWh produced, while in 2013 the factor increased by 30% to 0,0963 T/CO2e by MWh produced .</t>
  </si>
  <si>
    <t xml:space="preserve">BRL     Brazilian Real</t>
  </si>
  <si>
    <t xml:space="preserve">http://www.agencia.curitiba.pr.gov.br/publico/conteudo.aspx?codigo=39</t>
  </si>
  <si>
    <t xml:space="preserve">(-25.431063, -49.264693)</t>
  </si>
  <si>
    <t xml:space="preserve">(-14.235004, -51.92528)</t>
  </si>
  <si>
    <t xml:space="preserve">Municipality of Curitiba</t>
  </si>
  <si>
    <t xml:space="preserve">Venezuela</t>
  </si>
  <si>
    <t xml:space="preserve">We used only one methodology: the 2006 IPCC Guidelines for National Greenhouse Gas Inventory. Data was collected or estimated from official sources.</t>
  </si>
  <si>
    <t xml:space="preserve">Emissions have increased slightly mainly due to the increase electricity consumption and waste generation due to population growth. Emissions from the transport sector practically have not increased, reflecting the limited increase of the automotive park in 2015.</t>
  </si>
  <si>
    <t xml:space="preserve">Estimated from Venezuelan Central Bank figures</t>
  </si>
  <si>
    <t xml:space="preserve">(10.4696404, -66.8037185)</t>
  </si>
  <si>
    <t xml:space="preserve">(6.42375, -66.58973)</t>
  </si>
  <si>
    <t xml:space="preserve">Alcaldía Metropolitana de Caracas</t>
  </si>
  <si>
    <t xml:space="preserve">Germany</t>
  </si>
  <si>
    <t xml:space="preserve">Institut für Energie- und Umweltforschung Heidelberg GmbH</t>
  </si>
  <si>
    <t xml:space="preserve">Emissions decreased from 1987 until 2009
Emissions increased from 2009 until 2011</t>
  </si>
  <si>
    <t xml:space="preserve">(49.398752, 8.672434)</t>
  </si>
  <si>
    <t xml:space="preserve">(51.165691, 10.451526)</t>
  </si>
  <si>
    <t xml:space="preserve">2011-12-31 00:00:00</t>
  </si>
  <si>
    <t xml:space="preserve">Stadt Heidelberg</t>
  </si>
  <si>
    <t xml:space="preserve">Indonesia</t>
  </si>
  <si>
    <t xml:space="preserve">indonesia</t>
  </si>
  <si>
    <t xml:space="preserve">Identify GHG emissions from potential sector, such energy using, transportation, solid waste, waste water, and industrial.
Inventory GHG emissions and transportation as potential source.
Identify mitigaton action through define criteria and scoring
Method of calculation:Emission / absorption of GHG = AD x EF
AD: The data generated from the construction activities and human activities
EF: The amount of emissions per uptake per unit</t>
  </si>
  <si>
    <t xml:space="preserve">- Commitment to Reduce the Greenhouse Gas Emissions 
- Jakarta’s commitment to reduce greenhouse gas     emissions, the target to cut emissions by 30% by 2030  will be applied. The greenhouse gas emisions target is based upon the base line of emision in </t>
  </si>
  <si>
    <t xml:space="preserve">Central Statistics Agency (BPS)</t>
  </si>
  <si>
    <t xml:space="preserve">(-6.2087634, 106.845599)</t>
  </si>
  <si>
    <t xml:space="preserve">(-0.789275, 113.921327)</t>
  </si>
  <si>
    <t xml:space="preserve">Jakarta </t>
  </si>
  <si>
    <t xml:space="preserve">Jakarta City Government</t>
  </si>
  <si>
    <t xml:space="preserve">Nigeria</t>
  </si>
  <si>
    <t xml:space="preserve">CO2; CH4</t>
  </si>
  <si>
    <t xml:space="preserve">This is our baseline Emission inventory done in 2014. We did not do any inventory in 2015 , However we intend to commence as soon as possible.</t>
  </si>
  <si>
    <t xml:space="preserve">www.lagosstate.gov.ng</t>
  </si>
  <si>
    <t xml:space="preserve">(6.524379, 3.379206)</t>
  </si>
  <si>
    <t xml:space="preserve">(9.081999, 8.675277)</t>
  </si>
  <si>
    <t xml:space="preserve">City of Lagos</t>
  </si>
  <si>
    <t xml:space="preserve">VHHH</t>
  </si>
  <si>
    <t xml:space="preserve">http://www.censtatd.gov.hk/hkstat/sub/bbs.jsp</t>
  </si>
  <si>
    <t xml:space="preserve">Calculation: pop/household (7136.3/2382)</t>
  </si>
  <si>
    <t xml:space="preserve">95% level of confidence</t>
  </si>
  <si>
    <t xml:space="preserve">Hong Kong's GHG emission recorded a small increase of 1.31% from 44.3 million tones CO2e in 2013 to 44.9 million tonnes CO2e in 2014, mainly due to (i) the increase in electricity generation to cope with GDP and population growth; (ii) more use of coal for electricity generation to make up the shortfall in natural gas supply.</t>
  </si>
  <si>
    <t xml:space="preserve">Census and Statistics Department</t>
  </si>
  <si>
    <t xml:space="preserve">China, Hong Kong SAR</t>
  </si>
  <si>
    <t xml:space="preserve">ASIA</t>
  </si>
  <si>
    <t xml:space="preserve">(22.2880809, 114.1398015)</t>
  </si>
  <si>
    <t xml:space="preserve">(22.396428, 114.109497)</t>
  </si>
  <si>
    <t xml:space="preserve">2014-01-03 03:14:00</t>
  </si>
  <si>
    <t xml:space="preserve">Government of Hong Kong Special Administrative Region</t>
  </si>
  <si>
    <t xml:space="preserve">PR China [HKSAR]</t>
  </si>
  <si>
    <t xml:space="preserve">Peru</t>
  </si>
  <si>
    <t xml:space="preserve">CDP2016 TOT recalculated by summing both CDP2016 scopes.</t>
  </si>
  <si>
    <t xml:space="preserve">La metodología Global Protocol for Community- scale Greenhouse Gas emissions (GPC) establece que los límites pueden definirse en cualquiera de tres niveles: Internacional, inter-ciudades/subnacional, o al interior de la ciudad.</t>
  </si>
  <si>
    <t xml:space="preserve">INEI</t>
  </si>
  <si>
    <t xml:space="preserve">(-12.046374, -77.042793)</t>
  </si>
  <si>
    <t xml:space="preserve">(-9.189967, -75.015152)</t>
  </si>
  <si>
    <t xml:space="preserve">Metropolitan Municipality of Lima</t>
  </si>
  <si>
    <t xml:space="preserve">Spain</t>
  </si>
  <si>
    <t xml:space="preserve">LEMD</t>
  </si>
  <si>
    <t xml:space="preserve">Indirect (Scope 2 + Scope 3) emissions decreased by 24,86% in 2013 in comparison to 2012, whereas electricity consumption decreased by 5,19 % in that period.
This trend is explained by a decrease of 24,86 % in the electricity EF, as a result of the increasing penetration of renewable energy  in the national electricity mix.</t>
  </si>
  <si>
    <t xml:space="preserve">Contabilidad Municipal Trimestral. Ciudad de Madrid. Base 2010. Serie 2000-2015</t>
  </si>
  <si>
    <t xml:space="preserve">(40.1076253, -3.3875673)</t>
  </si>
  <si>
    <t xml:space="preserve">(40.463667, -3.74922)</t>
  </si>
  <si>
    <t xml:space="preserve">Ayuntamiento de Madrid</t>
  </si>
  <si>
    <t xml:space="preserve">Mexico City </t>
  </si>
  <si>
    <t xml:space="preserve">Mexico</t>
  </si>
  <si>
    <t xml:space="preserve">Other: the inhabitants, commercial establishments, services and industries located in the territory of Mexico City area</t>
  </si>
  <si>
    <t xml:space="preserve">MMMX</t>
  </si>
  <si>
    <t xml:space="preserve">http://www3.inegi.org.mx/sistemas/mexicocifras/default.aspx?e=9</t>
  </si>
  <si>
    <t xml:space="preserve">CO2; CH4; N2O; HFCs</t>
  </si>
  <si>
    <t xml:space="preserve">Quality Assurance/Quality Control. Activities include calculations revision, data management, verification procedures and uncertainties calculation. With models adapted for the Mexico City</t>
  </si>
  <si>
    <t xml:space="preserve">Emissions Inventory has a reduction of  4% due to:
• Lower consumption of fossil fuels in the residential sector
• Emission factor from grid-supplier energy consumed was actualize in 2012 it was 0.652 t CO2/MWh, now for 2014 Emissions Inventory it´s 0.49 t CO2 /MWh.
• The percentage to estimated emission by distribution losses from grid supplied changed from 16.6% in 2012 to 13.85% in 2014.
• Scope 3 emissions are higher becasuse the freight transport increased. We use vehicular traffic counts published by  the Secretaría de Comunicaciones y Transportes to know the number of vehicles entering and leaving to Mexico City, comparing  2012 vs 2014: Heavy trucks +28%,  tractor units +42%, private vehicles +8% 
• On the last inventory report (2012) we estimated the emissions from closed landfills (scope 1 and 3), now we estimated the residual emissions from closed landfills and active ones (newly open 2-3 years), as well as emissions from unmanaged landfills, like open dumpsites.; because of that, the 2014 emissions are bigger than 2012.
•For water treatment in  2014 inventory we did a TOW (Total Organics in Wastewater) update for untreated wastewater, and we adjusted the TOW according to the type of treatment systems plants wastewater reported for 2014.</t>
  </si>
  <si>
    <t xml:space="preserve">MXN     Mexican Peso</t>
  </si>
  <si>
    <t xml:space="preserve">INEGI</t>
  </si>
  <si>
    <t xml:space="preserve">LAC</t>
  </si>
  <si>
    <t xml:space="preserve">(19.4326077, -99.133208)</t>
  </si>
  <si>
    <t xml:space="preserve">(23.634501, -102.552784)</t>
  </si>
  <si>
    <t xml:space="preserve">Milano (Milan)</t>
  </si>
  <si>
    <t xml:space="preserve">Milan</t>
  </si>
  <si>
    <t xml:space="preserve">LIML</t>
  </si>
  <si>
    <t xml:space="preserve">We didn't adopt any specific Protocol, anyway, let apart a few details,  the adopted methodology is compliant with the GPC Protocol. Just part of it. With respect to compact basic requirements (first year after the adhesion) only urban railway is missing, we are collecting data regarding this</t>
  </si>
  <si>
    <t xml:space="preserve">The most reliable comparison (for data completeness and coherence in the methodology ) can be made with reference to year 2005.
CO2 emissions decreased as a whole
 This is partially due to a decrease in the electricty national emission factor (due to better technologies and to the increasing quota of renewable energy sources ). Anyway if we calculate the emission inventory in 2005 and 2013 with the same electricity emission factor there is still a decrease in emissions
Despite a litlle increase in population there was a reduction both in the bulding and in the mobility sector. Regarding buildings there was a progressive fuel switch from diesel oils to methane, more efficient boilers, an extension of the district heating service and a reduction in domestic electricity consumption.
We registered also a decrease in traffic that together with the renovation of circulating vehicles generated a decrease of CO2 emissions in the mobility sector</t>
  </si>
  <si>
    <t xml:space="preserve">(45.802578, 9.086356)</t>
  </si>
  <si>
    <t xml:space="preserve">Comune di Milano</t>
  </si>
  <si>
    <t xml:space="preserve">France</t>
  </si>
  <si>
    <t xml:space="preserve">I75003PA1</t>
  </si>
  <si>
    <t xml:space="preserve">http://www.paris.fr/english/presentation-of-the-city/demographics-a-cosmopolitan-city/rub_8125_stand_29896_port_18748. 1.75 ???2006??? URL DOES NOT EXIST</t>
  </si>
  <si>
    <t xml:space="preserve">Thanks to Paris' climate change policy especially on sustainable mobility, social housing retrofitting, etc...</t>
  </si>
  <si>
    <t xml:space="preserve">INSEE</t>
  </si>
  <si>
    <t xml:space="preserve">? (2006?)</t>
  </si>
  <si>
    <t xml:space="preserve">http://www.paris.fr/english/presentation-of-the-city/demographics-a-cosmopolitan-city/rub_8125_stand_29896_port_18748</t>
  </si>
  <si>
    <t xml:space="preserve">(48.856614, 2.3522219)</t>
  </si>
  <si>
    <t xml:space="preserve">(46.227638, 2.213749)</t>
  </si>
  <si>
    <t xml:space="preserve">City of Paris</t>
  </si>
  <si>
    <t xml:space="preserve">Rio de Janiero</t>
  </si>
  <si>
    <t xml:space="preserve">Rio de Janeiro </t>
  </si>
  <si>
    <t xml:space="preserve">SBRJ</t>
  </si>
  <si>
    <t xml:space="preserve">Rio de Janeiro was one of the pilot cities to use the GPC first version. We updated the last inventory (2005) and calculated the new one (2012). We used IPCC 2006 with some adaptations to the local context, following the GPC requirements and procedures.</t>
  </si>
  <si>
    <t xml:space="preserve">The numbers presented here are from the same inventory reported to CDP last year. However, since it was submitted to external verification and the numbers were reviewed according to the recommendations of the verifier there was just a slight increase due to this review.
In comparison to the last Inventory made for the city, which has 2005 as the base year, there was a significant increase in emissions (around 75%) mainly due to the start of operations in 2010 of a new steel mill plant inside the city border, TKCSA.</t>
  </si>
  <si>
    <t xml:space="preserve">IBGE</t>
  </si>
  <si>
    <t xml:space="preserve">(-22.9054389, -43.5614471)</t>
  </si>
  <si>
    <t xml:space="preserve">Prefeitura do Rio de Janeiro</t>
  </si>
  <si>
    <t xml:space="preserve">Other: Geopolitical Boundary - physical areas over which local government has jurisdictional control.</t>
  </si>
  <si>
    <t xml:space="preserve">Replaced by CDP2017 data. Reason: CDP2016 Scope1 includes power plant emissions. Action: Use CDP2017 (TOT and S1 values available only).</t>
  </si>
  <si>
    <t xml:space="preserve">Other: We compute scope 1 emissions for city and port and also scope 2 for the built environment</t>
  </si>
  <si>
    <t xml:space="preserve">The total amount of CO2-emission in Rotterdam in 2015 has increased compared to the 2014-emissions. 34190633 tonnens in 2015 compared to 31512000 tonnes in 2014. It is the second relevant increase in a row, due to two new coal fire plants that started their operations. For that cause, we expect a further increase in 2016 and a decrease in 2017 when an old coal fire plant wil be closed.</t>
  </si>
  <si>
    <t xml:space="preserve">(51.9163716, 4.4509382)</t>
  </si>
  <si>
    <t xml:space="preserve">Gemeente Rotterdam</t>
  </si>
  <si>
    <t xml:space="preserve">Chile</t>
  </si>
  <si>
    <t xml:space="preserve">GPC was used for organizing information, while for the estimation of emissions (equations and emission factors) the IPCC guidelines was used.</t>
  </si>
  <si>
    <t xml:space="preserve">This is the firs GHG inventory for the Metropolitan Region of Santiago.</t>
  </si>
  <si>
    <t xml:space="preserve">Central Bank of Chile</t>
  </si>
  <si>
    <t xml:space="preserve">(-33.44889, -70.669265)</t>
  </si>
  <si>
    <t xml:space="preserve">(-35.675147, -71.542969)</t>
  </si>
  <si>
    <t xml:space="preserve">Región Metropolitana de Santiago</t>
  </si>
  <si>
    <t xml:space="preserve">In general the ICLEI protocol was followed, however in some cases data was not available in the same fashion or format as described in the protocol.
Electricity, natural gas and steam usage was provided by the local utilities.
Data related to onsite combustion of fuels was derived using the American Communities Surveys and allocated to Philadelphia based on population.
Emissions from transportation was derived using the local regional planning commission's transportation model and EPA MOVES. EPA's non road emissions model was used for off road vehicles
Industrial emissions were estimated by looking at EPAs GHG reporting project data and comparing it to previously known information from utilities.
Waste data was modeled using MSW and private collection data along with local landfill and incinerator emissions based on total waste. This was counted as a scope 3 emissions because none of these facilities are within the City of Philadelphia</t>
  </si>
  <si>
    <t xml:space="preserve">See www.phila.gov/green for 2012 Citywide Inventory Report (published Spring 2015) which discusses in-depth trends for the City's carbon emissions.</t>
  </si>
  <si>
    <t xml:space="preserve">(39.952335, -75.163789)</t>
  </si>
  <si>
    <t xml:space="preserve">City of Philadelphia</t>
  </si>
  <si>
    <t xml:space="preserve">Other: Geopolitical Boundary - physical areas over which local government has jurisdictional control</t>
  </si>
  <si>
    <t xml:space="preserve">KCASANFR34</t>
  </si>
  <si>
    <t xml:space="preserve">Used ICLEI U.S. Community Protocol to verify calendar year 2012 emissions.  During November 2015, the city reshaped and scoped calendar year 2012 emissions according to the new GPC BASIC framework to Compact of Mayors requirements.  The GPC expanded the scope of the verified 2012 inventory to report sources such as from natural gas leakage from the distribution system, district electricity, transmission and distribution electric losses, wastewater, agriculture/farming, ships and boats (non-ferry), off-road equipment and stationary sources.  This resulted in a higher emission number than originally verified by a third party.</t>
  </si>
  <si>
    <t xml:space="preserve">Methology Change: There was an increase in the emission number from inventory years 2010 to 2012.  The shift to the BASIC GPC framework during 2015 included categories that were otherwise excluded or not calculated during previous CDP reporting years.  Rather than rectify previous years, especially under the new GPC BASIC categories in which historic data is largely unavailable, CDP/COM reports will include these categories moving forward. 
However, to capture emission trends since 1990, the City will continue trending according to previously utilized ICLEI U.S. Community Protocol scopes in which case sectors such as Residential, Commercial/Industrial, Transportation (private, commercial, public/mass transit), Waste as well as Municipal emissions continues to decrease due to the City of San Francisco's progressive climate policies and commitment to implementing effective emission reduction strategies.</t>
  </si>
  <si>
    <t xml:space="preserve">Moody's Analytics and Bureau of Economic Analysis</t>
  </si>
  <si>
    <t xml:space="preserve">(37.7749295, -122.4194155)</t>
  </si>
  <si>
    <t xml:space="preserve">City of San Francisco</t>
  </si>
  <si>
    <t xml:space="preserve">Poland</t>
  </si>
  <si>
    <t xml:space="preserve">Covenant of Mayors</t>
  </si>
  <si>
    <t xml:space="preserve">Reduction of CO2 emission was caused by lower consumption of heat and electricity for buildings which may have been caused by investments in thermal retrofitting of buildings, reduction of energy use due to higher social awareness (due to SEAP educational campaigns) and warmer winter.</t>
  </si>
  <si>
    <t xml:space="preserve">Central Statistical Office of Poland</t>
  </si>
  <si>
    <t xml:space="preserve">(52.2296756, 21.0122287)</t>
  </si>
  <si>
    <t xml:space="preserve">(51.919438, 19.145136)</t>
  </si>
  <si>
    <t xml:space="preserve">City of Warsaw</t>
  </si>
  <si>
    <t xml:space="preserve">Seoul </t>
  </si>
  <si>
    <t xml:space="preserve">South Korea</t>
  </si>
  <si>
    <t xml:space="preserve">RKSL</t>
  </si>
  <si>
    <t xml:space="preserve">2009?</t>
  </si>
  <si>
    <t xml:space="preserve">http://m.seoul.go.kr/lang/statistic/StatisticMain.do</t>
  </si>
  <si>
    <t xml:space="preserve">Calculation: pop/household (10570064/4210104)</t>
  </si>
  <si>
    <t xml:space="preserve">Plus, For Local Government Greenhouse Gas Inventories.,  Korea Environment Corporation, 2010,)</t>
  </si>
  <si>
    <t xml:space="preserve">KRW     South Korean Won</t>
  </si>
  <si>
    <t xml:space="preserve">Korean Statistical Information Service</t>
  </si>
  <si>
    <t xml:space="preserve">(37.566535, 126.9779692)</t>
  </si>
  <si>
    <t xml:space="preserve">(35.907757, 127.766922)</t>
  </si>
  <si>
    <t xml:space="preserve">Seoul Metropolitan Government</t>
  </si>
  <si>
    <t xml:space="preserve">Ireland</t>
  </si>
  <si>
    <t xml:space="preserve">EIDW</t>
  </si>
  <si>
    <t xml:space="preserve">See LGO1.3 attachment</t>
  </si>
  <si>
    <t xml:space="preserve">(53.344479, -6.270843)</t>
  </si>
  <si>
    <t xml:space="preserve">(53.41291, -8.24389)</t>
  </si>
  <si>
    <t xml:space="preserve">Dublin City Council</t>
  </si>
  <si>
    <t xml:space="preserve">Taipei</t>
  </si>
  <si>
    <t xml:space="preserve">58968*</t>
  </si>
  <si>
    <t xml:space="preserve">taiwan</t>
  </si>
  <si>
    <t xml:space="preserve">Taipei city using GPC methodology to make City GHG inventory since 2014.</t>
  </si>
  <si>
    <t xml:space="preserve">The greenhouse gas emissions of Taipei City in 2014 were 14,546,000 metric tons. The greenhouse gas emissions of the City present a rising tendency in 1998-2008. The increasing tendency slowed down and began to decline since the 2008. Due to the operation commencement of Mass Rapid Transit (MRT) Xinyi Line and Songshan Line and because the global average temperature in 2014 was 0.69℃ higher than that of previous years, the electricity consumption increased slightly by 0.52% compared to that in 2013. Thus the overall greenhouse gas emissions in 2014 increased compared to that in 2013</t>
  </si>
  <si>
    <t xml:space="preserve">(25.037525, 121.563782)</t>
  </si>
  <si>
    <t xml:space="preserve">Taipei City Government</t>
  </si>
  <si>
    <t xml:space="preserve">Reduction in electricity consumption, a reduction in the greenhouse gas intensity of the state electricity grid and a change in methodology used for estimating transport inventories.</t>
  </si>
  <si>
    <t xml:space="preserve">:  http://economy.id.com.au/adelaide</t>
  </si>
  <si>
    <t xml:space="preserve">(-34.928499, 138.600746)</t>
  </si>
  <si>
    <t xml:space="preserve">2013-06-30 00:00:00</t>
  </si>
  <si>
    <t xml:space="preserve">City of Adelaide</t>
  </si>
  <si>
    <t xml:space="preserve">Denver </t>
  </si>
  <si>
    <t xml:space="preserve">KBJC</t>
  </si>
  <si>
    <t xml:space="preserve">(metro area)</t>
  </si>
  <si>
    <t xml:space="preserve">The methodology is explained in more detail in the peer-reviewed  journal paper "A Demand-Centered, Hybrid Life-Cycle Methodology for City-Scale Greenhouse Gas Inventories" located at http://pubs.acs.org/doi/abs/10.1021/es702992q .</t>
  </si>
  <si>
    <t xml:space="preserve">Denver saw a slight decrease over 2013 emissions, primarily due to reductions in the built environment.  Although Denver is currently undergoing a construction boom,our sole utilities electricity emission factor has fallen as a result of increased renewables and power plant switches away from coal and on to natural gas.</t>
  </si>
  <si>
    <t xml:space="preserve">BEA Denver Metro Area</t>
  </si>
  <si>
    <t xml:space="preserve">(39.737567, -104.9847179)</t>
  </si>
  <si>
    <t xml:space="preserve">City of Denver</t>
  </si>
  <si>
    <t xml:space="preserve">For its inventory, the City of Boston relies on a mix of actual measurements and modeled calculations. Actual measurements are available for electricity, natural gas, and steam (obtained directly from energy utilities), and all sources related to mass transit, the airport, and water and sewer (obtained from the regional authorities). Regional transportation models are used to calculate vehicle-miles-traveled in Boston, which are then split into diesel and gasoline based on the State diesel and gas consumption split. Then each fuel type is divided into the average fleet mix categories (ICLEI 2009) and the EPA emissions factor for each vehicle type are applied to calculate the GHG. A 10% ethanol content for gasoline is also accounted for.  Fuel oil consumption is estimated based on sampling, U.S. Census data, and some state consumption figures.</t>
  </si>
  <si>
    <t xml:space="preserve">Overall GHGs decreased by about 2,000 metric tonnes, or 0.03%. This could be in part because there was only a small increase in heating degree days (HDD) from 2013 to 2014 (6.5%), and natural gas used declined more than 4.5%. Meanwhile the electricity emissions factor fell by a few points, while electricity use increased only 1.2%.</t>
  </si>
  <si>
    <t xml:space="preserve">Boston Redevelopment Authority analysis using data from the Bureau of Economic Analysis and the National Bureau of Economic Research</t>
  </si>
  <si>
    <t xml:space="preserve">(42.3584308, -71.0597732)</t>
  </si>
  <si>
    <t xml:space="preserve">City of Boston</t>
  </si>
  <si>
    <t xml:space="preserve">We are using the 4th edition of the Protocol.</t>
  </si>
  <si>
    <t xml:space="preserve">The City has encouraged and facilitated numerous sustainability initiatives in the past several years</t>
  </si>
  <si>
    <t xml:space="preserve">https://www.stlouis-mo.gov/government/departments/budget/documents/upload/FY15-AOP-Summary-Overview-and-charts-S-1-to-S-82.pdf</t>
  </si>
  <si>
    <t xml:space="preserve">(38.6270025, -90.1994042)</t>
  </si>
  <si>
    <t xml:space="preserve">2014-01-01 00:00:00</t>
  </si>
  <si>
    <t xml:space="preserve">City of St Louis</t>
  </si>
  <si>
    <t xml:space="preserve">Zurich</t>
  </si>
  <si>
    <t xml:space="preserve">6660*</t>
  </si>
  <si>
    <t xml:space="preserve">http://www.bfs.admin.ch/bfs/portal/en/index/infothek/onlinedb/stattab.html Household: http://www.pxweb.bfs.admin.ch/Dialog/Saveshow.asp – Population: http://www.pxweb.bfs.admin.ch/Dialog/Saveshow.asp</t>
  </si>
  <si>
    <t xml:space="preserve">Calculation: population/households (1198569/553003)</t>
  </si>
  <si>
    <t xml:space="preserve">Big Lake, Mountains</t>
  </si>
  <si>
    <t xml:space="preserve">The 2000-Watt society methodology is a concept of sustainable development that uses two indicators: Primary energy demand and greenhouse gas emissions. The methodology is based on the final energy demand. Primary energy factors and GHG emission coefficients are according to the ecoinvent database (database with consistent and transparent, up-to-date Life Cycle Inventory (LCI) data – www.ecoinvent.org/database/). The grey energy of net imported other goods and services is not included in the methodology used by the city of Zurich as there is no specific data available. The methodology does not include emissions from non-energetic sources (e.g. landfills, waste water treatment).
Primary energy, final energy and effective energy: The 2000-watt methodology defines primary energy as the total energy present in the original energy source, plus its grey energy. The energy that reaches the customer, after all conversion and transmission losses, is called final energy. In turn, only a part of this is actually used: the effective energy. The rest is lost as waste heat. Basis for all calculations is the final energy demand.
Territorial principle: Basis of the methodology is the territorial principle. It refers to the energy consumed in the city area and the emissions which occur there. The energy sources grey energy and grey emissions are also taken into account. The grey energy of net imported other goods and service is not included in the 2000 watt society methodology (lack of specific data). However, the aim is to separately calculate and indicate the gray energy of net imported other goods and services.
All calculations in regards to primary energy demand and greenhouse gas emissions are made with the balancing program ECORegion (http://www.ecospeed.ch/).</t>
  </si>
  <si>
    <t xml:space="preserve">The course of greenhouse gas emissions since 2008 is more or less constant. We assume that the positive effects of modernizing insulation of buildings are mostly compensated  by increased demands for comfort (e.g. higher room temperatures, larger living spaces, longer heating periods).</t>
  </si>
  <si>
    <t xml:space="preserve">Statistischen Amt des Kantons Zürich</t>
  </si>
  <si>
    <t xml:space="preserve">(47.3686498, 8.5391825)</t>
  </si>
  <si>
    <t xml:space="preserve">Stadt Zürich</t>
  </si>
  <si>
    <t xml:space="preserve">Calgary </t>
  </si>
  <si>
    <t xml:space="preserve">CYYC</t>
  </si>
  <si>
    <t xml:space="preserve">http://www12.statcan.gc.ca/census-recensement/2006/dp-pd/tbt/Rp-eng.cfm?TABID=1&amp;LANG=E&amp;APATH=3&amp;DETAIL=0&amp;DIM=0&amp;FL=A&amp;FREE=0&amp;GC=001&amp;GID=763424&amp;GK=10&amp;GRP=1&amp;PID=89047&amp;PRID=0&amp;PTYPE=88971,97154&amp;S=0&amp;SHOWALL=0&amp;SUB=0&amp;Temporal=2006&amp;THEME=69&amp;VID=0&amp;VNAMEE=&amp;VNAMEF=&amp;D1=</t>
  </si>
  <si>
    <t xml:space="preserve">This is the first year using this protocol. The inventory was completed to a BASIC level.</t>
  </si>
  <si>
    <t xml:space="preserve">The community emissions decreased in 2015. This is likely due to a warm winter season as well as slower economic conditions in the city.</t>
  </si>
  <si>
    <t xml:space="preserve">http://www.calgary.ca/CA/fs/Documents/Corporate-Economics/Calgary-and-Region-Economic-Outlook/Calgary-and-Region-Economic-Outlook-2015-Spring.pdf</t>
  </si>
  <si>
    <t xml:space="preserve">(51.048615, -114.070846)</t>
  </si>
  <si>
    <t xml:space="preserve">City of Calgary</t>
  </si>
  <si>
    <t xml:space="preserve">Turkey</t>
  </si>
  <si>
    <t xml:space="preserve">Due to the energy saving training to the villagers</t>
  </si>
  <si>
    <t xml:space="preserve">TRY     New Turkish Lira</t>
  </si>
  <si>
    <t xml:space="preserve">Governental</t>
  </si>
  <si>
    <t xml:space="preserve">(38.3434574, 26.553613)</t>
  </si>
  <si>
    <t xml:space="preserve">(38.963745, 35.243322)</t>
  </si>
  <si>
    <t xml:space="preserve">Village of Kadiovacik</t>
  </si>
  <si>
    <t xml:space="preserve">GHG emissions by fuel consumption -Different concentrations of biofuels (ethanol and biodiesel) were established by the national authority for the distribution of Automotive Gasoline and Diesel. These concentrations were considered in the calculations and applied to the total of each fuel checked for the municipality, according to regulatory developments in the industry.
GHG emissions for electricity consumption - The indirect CO2 emissions per electricity consumption were calculated taking into account the average emission factor of the National Interconnected System in each year of the period considered. 
GHG emissions per treatment and release of liquid effluents - Belo Horizonte has 4 sewage treatment plants (STP) in operation, which are emitting methane and nitrous oxide.There are a fifth STP that employs physicolchemical processes that do not emit greenhouse gases.
A fraction of sewage collected in Belo Horizonte is not forwarded to any treatment plant, being deposited directly into the water body; another fraction of wastewater, which is not collected, it is presumably treated in septic systems (septic tanks), followed by infiltration.
GHG emissions by treating municipal solid waste - Landfill - The solids waste generated in Belo Horizonte are taken for disposal in landfill (CTR Macaúbas), where there is no biogas recovery system. It was assumed that 100% of the biogas generated in massive municipal solid waste is released into the atmosphere. A fraction of the waste collected in the city is still willing to massive treatment center CTR-BR-040 in Belo Horizonte, in a separate area where, from 2010, began a system of thermoelectric generation from biogas generated at the landfill. Thus, biogas derived from the ancient massive waste should not be considered in the GHG inventory from 2010. Is it considered only the fraction derived from the provisions in recent separate area and not covered by biogas recovery system.
It is worth mentioning that according to this model first-order decay,  For purposes of this inventory, we adopted a period of 10 (ten) years as horizon degradation of waste within the massif.
Composting - BH also conducts composting for organic waste. These activities take place in the CTRS Rod BR-040 and may incur nitrous oxide and methane.</t>
  </si>
  <si>
    <t xml:space="preserve">Emissions keeps the growth rate of approximately 5% per year, following the trend projected into the 'business as usual' despite of efforts aimed at its reduction made so far</t>
  </si>
  <si>
    <t xml:space="preserve">(-19.916681, -43.934493)</t>
  </si>
  <si>
    <t xml:space="preserve">Municipality of Belo Horizonte</t>
  </si>
  <si>
    <t xml:space="preserve">medium/high. High confidence in stationary energy combustion and transportation emissions. Medium confidence in solid waste emissions (landfill waste emissions) due to proxy for landfill waste characterization, assumptions made for landfill gas capture system efficiency. High confidence about incineration activities in the City due to directly monitored emissions data received from EPA</t>
  </si>
  <si>
    <t xml:space="preserve">Natural gas consumption decreased in residential sector but increased in commercial and industrial sectors. Electricity consumption increased across the board. Even though electricity emissions factors decreased in 2014, the increase in electricity consumption offset improvements in emissions factors. On-road and rail activity increased. Solid waste generation decreased slightly due to increased diversion of waste from the landfill but waste water generation increased.</t>
  </si>
  <si>
    <t xml:space="preserve">National Association of Counties/U.S. Bureau of Economic Analysis</t>
  </si>
  <si>
    <t xml:space="preserve">(39.2903848, -76.6121893)</t>
  </si>
  <si>
    <t xml:space="preserve">City of Baltimore</t>
  </si>
  <si>
    <t xml:space="preserve">Cape Town </t>
  </si>
  <si>
    <t xml:space="preserve">FACT</t>
  </si>
  <si>
    <t xml:space="preserve">During 2014 the City updated its energy profile and released a State of Energy Report in 2015 (based on 2012 data year). All data provided in this CDP submission is based on this report.
The process includes: A baseline data collection was collected from the following 5 sectors. Residential Sector: disaggregated according to electrified and non-electrified by income category. 
Commercial Sector: including retail and office buildings, tourism activities, education facilities, hospitals, and other non-industrial activities. Industrial Sector: disaggregated  into textiles, food and beverages, non-food manufacturing sub-sectors and other industrial activities. Local Government: all municipal operations, namely council buildings, street and traffic lights, water and wastewater treatment works and municipal vehicle fleet. Transport Sector: disaggregated into freight, private vehicle and public transport (bus,minibus taxi and train)
The City's GHG account/inventory for its most recent State of Energy Report (Report released in 2015 based on 2012 data year) is based on the Global Protocol for Community-Scale Greenhouse Gas Emissions Reporting Draft v2 (GPC). Emissions factors draw on those of the IPCC (web based and regularly updated) for South Africa, as well as Eskom for local electricity emissions factors.
In the Cape Town GPC summary table provided, Scope 1 includes all emissions that physically take place within the Cape Town area. This includes liquid fuels consumed and coal. Even if that liquid fuel is moved out of the area, it is still accounted for as per point of sale. This scope includes the emissions from Ankerlig and Acacia power stations (Energy supplied to the grid - territorial); but these are removed in the final balance for Cape Town as per protocol (this is accounted for within national electricity production accounts of Eskom). Scope 2 includes emissions from electricity produced elsewhere in the country, but consumed in Cape Town. This column accounts for the majority of these emissions, but a small portion are recorded in Scope 3, reflecting that component of the emissions factor that relates to Transmission and distribution (i.e. from power station to municipal boundary; and amounting to 0.04 of the 1.03 emissions factor). Also included within the category energy industries is the municipal distribution losses.</t>
  </si>
  <si>
    <t xml:space="preserve">The City of Cape Town does not update its emissions inventory annually, but rather in a process linked to the update of its entire energy profile, which takes place every 4-5 years. In comparison to its last full inventory data (2007), Cape Town's emissions have decreased due to an increase in electricity efficiency between the reporting years  (2007 and 2012).</t>
  </si>
  <si>
    <t xml:space="preserve">Economic Performance Indicators for Cape Town</t>
  </si>
  <si>
    <t xml:space="preserve">(-33.9253, 18.4239)</t>
  </si>
  <si>
    <t xml:space="preserve">City of Cape Town</t>
  </si>
  <si>
    <t xml:space="preserve">This inventory was assembled through the collection and analysis of data with City of Cleveland staff as well as other city stakeholders such as utilities, regional coordinating agencies, local organizations and large emitters. Associated GHG emissions for all activities were calculated using an approach consistent with the International Council for Local Environmental Initiatives (ICLEI) - U.S. Community Protocol for Accounting and Reporting of Greenhouse Gas Emissions (ICLEI) as the main guiding document, with methodologies from The Climate Registry (TCR), the World Resources Institute (WRI), the Intergovernmental Panel on Climate Change (IPCC), and the U.S. Environmental Protection Agency (EPA) also referenced. 
Tools - Inventory Management System:
Most of the calculations used to develop this inventory were carried out in an Information Management System (IMS), a Microsoft Excel-based spreadsheet that collects into one tool the original data, methodology applied, emission factors selected and a summary of GHG emission results. The IMS also provides charting, forecasting and benchmarking capabilities</t>
  </si>
  <si>
    <t xml:space="preserve">2010 Baseline Inventory that’s being reported is our 1st comprehensive GHG inventory. The GHG inventory will likely be updated in 2016, using 2015 data.</t>
  </si>
  <si>
    <t xml:space="preserve">(41.49932, -81.6943605)</t>
  </si>
  <si>
    <t xml:space="preserve">City of Cleveland</t>
  </si>
  <si>
    <t xml:space="preserve">Methodology included a combination of Environmental Protection Agency (EPA) reported emission factors and EPA recommended emission modeling tools.</t>
  </si>
  <si>
    <t xml:space="preserve">Increased use of renewable sources of electricity and on-site energy production.</t>
  </si>
  <si>
    <t xml:space="preserve">City of Dallas Economic Development</t>
  </si>
  <si>
    <t xml:space="preserve">(32.7801399, -96.8004511)</t>
  </si>
  <si>
    <t xml:space="preserve">City of Dallas</t>
  </si>
  <si>
    <t xml:space="preserve">This is the only inventory we have done.  The data has not been updated</t>
  </si>
  <si>
    <t xml:space="preserve">BEA, BLS, Brookings</t>
  </si>
  <si>
    <t xml:space="preserve">(42.331427, -83.0457538)</t>
  </si>
  <si>
    <t xml:space="preserve">City of Detroit</t>
  </si>
  <si>
    <t xml:space="preserve">Other: geopolitical boundary - physical areas over which local government has jurisdictional control</t>
  </si>
  <si>
    <t xml:space="preserve">Due to better data collection and addressing data gaps.</t>
  </si>
  <si>
    <t xml:space="preserve">(-29.8586804, 31.0218404)</t>
  </si>
  <si>
    <t xml:space="preserve">City of Durban</t>
  </si>
  <si>
    <t xml:space="preserve">EDDH</t>
  </si>
  <si>
    <t xml:space="preserve">The emissions figures in fields C1.4 and C1.6 solely state Hamburg’s CO2 emissions (sum of Scope 1 and Scope 2 emissions) – they do not include any CH4, N2O etc. emissions. This is due to the statistical principles used in Germany for the "Energiebilanzen der Bundesländer" (energy balances of the German federal states) and the "CO2-Bilanzen der Bundesländer" (CO2 balances of the German federal states), which are based on the energy consumption within the respective statistical area. Nevertheless, these figures do reflect Hamburg’s CO2e emissions quite accurately, because CH4, N2O etc. emissions only cause less than 4% of Hamburg’s overall CO2e emissions.</t>
  </si>
  <si>
    <t xml:space="preserve">The most important factor responsible for the lower emissions is – despite a generally strong economic growth – a strong decline in the consumption of natural gas and petroleum products in the industry sector. However, a few industrial large-scale consumers in the field of petroleum and metal industry, whose production usually fluctuates, are responsible for a significant percentage of the consumption.</t>
  </si>
  <si>
    <t xml:space="preserve">Statistikamt Nord</t>
  </si>
  <si>
    <t xml:space="preserve">(53.5510846, 9.9936818)</t>
  </si>
  <si>
    <t xml:space="preserve">Free and Hanseatic City of Hamburg</t>
  </si>
  <si>
    <t xml:space="preserve">The reason why the emissions from Recife has decreased was the change on methodology to calculate it. According to that, biofuels aren't considered carbon emitter anymore.</t>
  </si>
  <si>
    <t xml:space="preserve">(-8.057838, -34.882897)</t>
  </si>
  <si>
    <t xml:space="preserve">Municipality of Recife</t>
  </si>
  <si>
    <t xml:space="preserve">There has been significant variation in the way that data was collected an reported, and Pittsburgh had about 30,000 fewer residents in 2013 compared to 2003. Recalculating 2003 and 2008 inventories to compare to the 2013 inventory shows that emissions have decreased by about 4% since the 2008 inventory, but have still increased by 10% since 2003. Several exogenous factors reduced emissions - such as lower electricity emission factors due to a cleaner electric grid, and better fuel efficiency and lower tailpipe emission factors for cleaner vehicles. However, Pittsburgh did see reductions in the tonnage of solid waste sent to landfill and a reduction in vehicle miles traveled. The industrial sector used less electricity in 2013 than in 2003, and less natural gas in 2013 than in 2008. The commercial sector used less electricity in 2013 than in 2008, but used significantly more natural gas. The residential sector increased electricity use and substantially increased natural gas use. The increase in natural gas is likely due to improved data quality, but seems to also correlate to the rise of hydraulic fracturing in the region. Natural gas emissions increased almost three-fold since 2003.</t>
  </si>
  <si>
    <t xml:space="preserve">http://www.pittsburghtoday.org/view_GDP2.html</t>
  </si>
  <si>
    <t xml:space="preserve">(40.4406248, -79.9958864)</t>
  </si>
  <si>
    <t xml:space="preserve">City of Pittsburgh</t>
  </si>
  <si>
    <t xml:space="preserve">Minneapolis </t>
  </si>
  <si>
    <t xml:space="preserve">KMSP</t>
  </si>
  <si>
    <t xml:space="preserve">A note regarding how double counting is avoided for stationary sources:
- natural gas consumption at stationary sources is removed from natural gas total and the associated emissions are part of the electricity sector.  
- electricity production due to waste incineration is removed from the electricity total and the associated emissions are part of solid waste sector.</t>
  </si>
  <si>
    <t xml:space="preserve">Heating degree days increased 5.7% over the 2013 inventory, leading to a 8.9% increase in natural gas use.  The natural gas increase was the major contributor to the overall rise.  Electricity use fell 1.2%, while other categories changed less than 1% or total contribution to the inventory was negligible and of low confidence (solid waste).</t>
  </si>
  <si>
    <t xml:space="preserve">http://www.bea.gov/iTable/iTable.cfm?reqid=70&amp;step=1&amp;isuri=1&amp;acrdn=3#reqid=70&amp;step=10&amp;isuri=1&amp;7003=200&amp;7035=-1&amp;7004=naics&amp;7005=-1&amp;7006=33460&amp;7036=-1&amp;7001=2200&amp;7002=2&amp;7090=70&amp;7007=2014&amp;7093=levels</t>
  </si>
  <si>
    <t xml:space="preserve">(44.983334, -93.26667)</t>
  </si>
  <si>
    <t xml:space="preserve">City of Minneapolis</t>
  </si>
  <si>
    <t xml:space="preserve">Instituto Brasileiro de Geografia e Estatística (IBGE)</t>
  </si>
  <si>
    <t xml:space="preserve">(-3.672722, -45.3831)</t>
  </si>
  <si>
    <t xml:space="preserve">Municipality of Porto Alegre</t>
  </si>
  <si>
    <t xml:space="preserve">KSAN</t>
  </si>
  <si>
    <t xml:space="preserve">IPCC</t>
  </si>
  <si>
    <t xml:space="preserve">Emissions did not change much from 2008 (12.83 MMT) to 2009 (12.62 MMT). Residential, commercial, &amp; industrial electricity use were all down slightly; residential &amp; commercial natural gas use were down slightly; gasoline use &amp; vehicle miles traveled increased slightly.</t>
  </si>
  <si>
    <t xml:space="preserve">https://en.wikipedia.org/wiki/List_of_cities_by_GDP</t>
  </si>
  <si>
    <t xml:space="preserve">(32.718146, -117.1701)</t>
  </si>
  <si>
    <t xml:space="preserve">City of San Diego</t>
  </si>
  <si>
    <t xml:space="preserve">Torino (Turin)</t>
  </si>
  <si>
    <t xml:space="preserve">Other: Our  emission inventory takes in account the City of Turin  and its boundary, following the instruction of the JRC methodology ("How to develope a sustainable energy action plan") setted up for the Covenant of Mayors initiative.</t>
  </si>
  <si>
    <t xml:space="preserve">LIMK</t>
  </si>
  <si>
    <t xml:space="preserve">The city of Turin used, for its emission inventory, the methodology suggested by JRC ("How to develope a sustainable energy action plan") for the Covenant of Mayors initiative. The methodology consists in the collection of data about yearly energy consumption (MWh/year) from different sources (electricity, natural gas, diesel, liquid gas, biomass, pv, solar thermal, wind…). Following methodology of covenant of mayors , by considering different emission coefficients (Ton CO2/MWh) for all different suorces – is possible to obtain the total CO2 emission (Ton/year).</t>
  </si>
  <si>
    <t xml:space="preserve">Last updated in 2014. 
Since the last inventory performed a reduction of 22% in CO2 emissions compared to the base year (1991).</t>
  </si>
  <si>
    <t xml:space="preserve">http://www.centroestero.org/FTP/opploc/TorinoUrbanProfile2013.pdf</t>
  </si>
  <si>
    <t xml:space="preserve">(45.1006374, 7.6680046)</t>
  </si>
  <si>
    <t xml:space="preserve">Comune di Torino</t>
  </si>
  <si>
    <t xml:space="preserve">Other: The regional entity that constitutes the agglomeration of Montreal (it is not the metropolitan area of Montreal whitch is bigger than the agglomeration of Montreal) - see Question 1 in the Introduction for more information</t>
  </si>
  <si>
    <t xml:space="preserve">CWTA</t>
  </si>
  <si>
    <t xml:space="preserve">2006 IPCC Guidelines for National Greenhouse Gas Inventories AND Guide d'inventaire des émissions de gaz à effet de serre d'un organisme municipal (MDDEP, 2009)</t>
  </si>
  <si>
    <t xml:space="preserve">We have not produced a new inventory.</t>
  </si>
  <si>
    <t xml:space="preserve">Ville de Montréal, Montréal en statistiques, http://ville.montreal.qc.ca/portal/page?_pageid=6897,67887843&amp;_dad=portal&amp;_schema=PORTAL</t>
  </si>
  <si>
    <t xml:space="preserve">(45.5086699, -73.5539925)</t>
  </si>
  <si>
    <t xml:space="preserve">Ville de Montreal</t>
  </si>
  <si>
    <t xml:space="preserve">EGCC</t>
  </si>
  <si>
    <t xml:space="preserve">A GPC Compliant dataset has been established for Greater Manchester, including primary data from 2013. This work has been undertaken by Anthesis, who also support the World Resources Institute in the development of Carbon Reduction and emissions reporting and trajectory methodologies and reporting tools.</t>
  </si>
  <si>
    <t xml:space="preserve">Emissions decreased from is 18.4 to 18 million tonnes between 2012 and 2013. This represents a change from our 2015 GHG emissions tonnage figure.  This is due to inclusion of scope 3 emissions included in the Basic/Basic+ element of the inventory which GM commissioned which is now compliant with  the Global Protocol for Community-Scale Greenhouse Gas Emissions Inventories (GPC), (WRI, C40 and ICLEI).  Previous submissions to CDP only included scope 1 and 2 emissions which drew directly from the national government DECC Local and Regional CO2 Emissions Estimates for 2005-2012 which used similar but not identical methodologies. This is part of a longer trend of decreasing emissions, punctuated with occasional increase years. Primary factors which determine the performance are the use of coal in any one year for grid electricity generation, and weather conditions during spring and autumn, where an extended heating season can occur if these are cold. A decline in total energy consumption is the most significant long term trend factor, due to the uptake of more energy efficient appliances, home adaptations, goods, services and transport</t>
  </si>
  <si>
    <t xml:space="preserve">UK ONS (using 1.56 USD/GBP) Figures provided is a GVA not GDP figure</t>
  </si>
  <si>
    <t xml:space="preserve">(53.4575955, -2.1578377)</t>
  </si>
  <si>
    <t xml:space="preserve">Greater Manchester</t>
  </si>
  <si>
    <r>
      <rPr>
        <sz val="10"/>
        <rFont val="Noto Sans CJK SC Regular"/>
        <family val="2"/>
        <charset val="1"/>
      </rPr>
      <t xml:space="preserve">コメント欄のとおり</t>
    </r>
    <r>
      <rPr>
        <sz val="10"/>
        <rFont val="Arial"/>
        <family val="2"/>
        <charset val="1"/>
      </rPr>
      <t xml:space="preserve">: </t>
    </r>
    <r>
      <rPr>
        <sz val="10"/>
        <rFont val="Noto Sans CJK SC Regular"/>
        <family val="2"/>
        <charset val="1"/>
      </rPr>
      <t xml:space="preserve">地球温暖化対策地方公共団体実行計画（区域施策編）策定マニュアル（第１版）に基づき、市内における人為的な活動に伴う排出量を把握している。</t>
    </r>
  </si>
  <si>
    <t xml:space="preserve">市内におけるエネルギー消費量が減少したことに加えて、電気事業者の取組みによって電力原単位が改善したことが大きく影響している。</t>
  </si>
  <si>
    <t xml:space="preserve">本市統計</t>
  </si>
  <si>
    <t xml:space="preserve">(35.181446, 136.906398)</t>
  </si>
  <si>
    <t xml:space="preserve">City of Nagoya</t>
  </si>
  <si>
    <t xml:space="preserve">Brasilia</t>
  </si>
  <si>
    <t xml:space="preserve">Calculation: population/households (2570160/725702)</t>
  </si>
  <si>
    <t xml:space="preserve">Inventário de Emissões e Remoções Antrópicas de GEE do DF (WayCarbon, 2014)
PERÍODO DE REFERÊNCIA
• Geral: 2005 a 2012, ano a ano.
• Mudança do uso da terra (AFOLU): Transição 1990 / 2005 / 2012
ANO DE REFERÊNCIA
2012</t>
  </si>
  <si>
    <t xml:space="preserve">Considerando-se as Emissões de GEE por setor para o DF (emissões totais) no período de 2005-2012, as emissões têm aumentado em todos os setores avaliados. De acordo com a análise, os setores Energia e Resíduos apresentaram variação crescente ao
longo de todos os períodos de análise. Para o setor IPPU, apenas a comparação 2005-2008 apresentou resultados menores do que o período anterior (2005-2007), com nova tendência de aumento nos demais intervalos subsequentes (devido à redução da produção de cimento em 2008 e retomada da produção nos anos seguintes).
Já AFOLU apresentou intervalos irregulares de variação positiva e negativa ao longo do período, com valores negativos para os intervalos 2005-2006, 2005-2008, 2005-2009 e 2005-2010. No ano de variação positiva (2005-2007) as categorias mais representativas em emissões no setor AFOLU (Calagem e Emissões da queima de biomassa) também tiveram variação positiva nesse mesmo período.</t>
  </si>
  <si>
    <t xml:space="preserve">Produto Interno Bruto do Distrito Federal. CODEPLAN</t>
  </si>
  <si>
    <t xml:space="preserve">(-15.794229, -47.882166)</t>
  </si>
  <si>
    <t xml:space="preserve">City of Brasília</t>
  </si>
  <si>
    <t xml:space="preserve">DAPM</t>
  </si>
  <si>
    <t xml:space="preserve">(3.451647, -76.531985)</t>
  </si>
  <si>
    <t xml:space="preserve">Ecuador</t>
  </si>
  <si>
    <t xml:space="preserve">ISO 14064: Data generating activity Greenhouse Gas (GHG) multiplied by the emission factor (EF) or removal of GHG.
Eg = Da x EFa
Where, Eg = corresponds to the emission of GHG.
Da = corresponds to the data of GHG generating activity.
EFa = corresponds to emission factor generating activity.</t>
  </si>
  <si>
    <t xml:space="preserve">Banco Central del Ecuador, INEC (2010), Municipio de Guayaquil</t>
  </si>
  <si>
    <t xml:space="preserve">(-2.170998, -79.922359)</t>
  </si>
  <si>
    <t xml:space="preserve">(-1.831239, -78.183406)</t>
  </si>
  <si>
    <t xml:space="preserve">Lithuania</t>
  </si>
  <si>
    <t xml:space="preserve">EYVI</t>
  </si>
  <si>
    <t xml:space="preserve">CO2; CH4; N2O; PFCs; HFCs</t>
  </si>
  <si>
    <t xml:space="preserve">Inventory report is prepared in accordance with the methodology recommended by the Intergovernmental Panel on Climate Change (IPCC) publications:
1.	Revised 1996 Guidelines for National Greenhouse Gas Inventories, IPCC, 1997;
2.	Good Practice Guidance and Uncertainty Management in National Greenhouse Gas Inventories, IPCC, 2000;
3.	2006 IPCC Guidelines for National Greenhouse Gas Inventories, IPCC, 2006
GHG emissions were calculated from activity levels in the different sectors that are in accordance with the IPCC publications.</t>
  </si>
  <si>
    <t xml:space="preserve">Increased wooden biomass utilization in Energy sector for the central heating.</t>
  </si>
  <si>
    <t xml:space="preserve">lithuania</t>
  </si>
  <si>
    <t xml:space="preserve">REF</t>
  </si>
  <si>
    <t xml:space="preserve">(54.687156, 25.279651)</t>
  </si>
  <si>
    <t xml:space="preserve">(55.169438, 23.881275)</t>
  </si>
  <si>
    <t xml:space="preserve">Vilnius </t>
  </si>
  <si>
    <t xml:space="preserve">Vilnius City Municipality</t>
  </si>
  <si>
    <t xml:space="preserve">The data for the final energy use in the city of Lisbon was obtained from the Portuguese Directorate-General for Energy and Geology (www.dgeg.pt). To estimate the emissions from fuel use (scope 1), the emission factors from the 2006 IPCC Guidelines for National Greenhouse Gas Inventories were used. To estimate the emissions from electricity use (scope 2), the emission factor of the Portuguese electric system was obtained from National Energy Balance  from the Portuguese Directorate-General for Energy and Geology (www.dgeg.pt). The latest value was used, which refers to 2014 conditions.</t>
  </si>
  <si>
    <t xml:space="preserve">The decrease in electricity emissions is related with increase of renewables in the national electricity generation mix. The decrease in diesel and gasoline is related with a correction of national statistics of energy for the period 2009-2012, where this figures were overestimated for Lisbon. The 2013 and 2014 values are now correct. Fuel-oil consumption also decreased by conversion to natural gas. Natural gas consumption increase.</t>
  </si>
  <si>
    <t xml:space="preserve">http://www.portugalglobal.pt/EN/InvestInPortugal/WhyPortugal/Lisbon/Documents/DatasheetNUTIII_Grande_Lisboa.pdf</t>
  </si>
  <si>
    <t xml:space="preserve">http://www.ine.pt/xportal/xmain?xpid=INE&amp;xpgid=ine_publicacoes&amp;PUBLICACOESpub_boui=122103956&amp;PUBLICACOESmodo=2</t>
  </si>
  <si>
    <t xml:space="preserve">Calculation: resident pop "HM"/accomodations "Alojamentos" (545245/322585)</t>
  </si>
  <si>
    <t xml:space="preserve">(38.7222524, -9.1393366)</t>
  </si>
  <si>
    <t xml:space="preserve">City of Lisbon</t>
  </si>
  <si>
    <t xml:space="preserve">Our BEI (Baseline Emission Inventory) has been made according to the Covenant of Mayors Guide Lines.</t>
  </si>
  <si>
    <t xml:space="preserve">Our BEI is based on 2005. Unfortunately, we have not a more updated inventory so that's why we consider that our emissions have no change. Next update is scheduled for the end of 2014 and will be liely based on 2012 or 2013.</t>
  </si>
  <si>
    <t xml:space="preserve">ISTAT - this data is referred to whole Veneto Region (4881756 inhabitants)</t>
  </si>
  <si>
    <t xml:space="preserve">(45.4332515, 12.3210704)</t>
  </si>
  <si>
    <t xml:space="preserve">2005-12-31 00:00:00</t>
  </si>
  <si>
    <t xml:space="preserve">Comune di Venezia</t>
  </si>
  <si>
    <t xml:space="preserve">The data that have been monitored by MEI 2011 and reported on SEAP</t>
  </si>
  <si>
    <t xml:space="preserve">Is not possible a comparison because the categories are quantified differently</t>
  </si>
  <si>
    <t xml:space="preserve">www.ilsole24h.com</t>
  </si>
  <si>
    <t xml:space="preserve">(44.347961, 9.318415)</t>
  </si>
  <si>
    <t xml:space="preserve">Comune di Genova</t>
  </si>
  <si>
    <t xml:space="preserve">The Emission Inventory (MEI)  is updated within the Sustainable Energy Action Plan. It is based on the methodology and toolkit developed by ARPA ER (Environmental Protection Agency of Emilia-Romagna Region) within the instrument IPSI (Inventory of greenhouse gas emissions for the Covenant of Mayors - Italian version). The methodology was improved and adapted by a specific working group “Climate Plan”  at regional level including the main cities and Provinces. The background knowledge is based on the Regional Greenhouse Gas Emissions Inventory realized by the Region with the support of ARPA ER, following standard estimation methodologies, internationally recognized (IPCC, CORINAIR). The MEI includes: direct emissions of the Municipality considered as an organization with its own consumptions; indirect emissions, generated by activities within the Municipal area estimated by ARPA ER as a breakdown of the regional inventory. According to the European and Regional methodology, activities within ETS (Emissions Trade System) are not taken into account.</t>
  </si>
  <si>
    <t xml:space="preserve">According to the Convenant of Mayors a series of actions have been implemented and are still on going in order to reach the goal of a reduction of CO2 emissions by at least 20% by 2020.</t>
  </si>
  <si>
    <t xml:space="preserve">(41.913028, 12.518037)</t>
  </si>
  <si>
    <t xml:space="preserve">2014-12-21 00:00:00</t>
  </si>
  <si>
    <t xml:space="preserve">Comune di Ravenna</t>
  </si>
  <si>
    <t xml:space="preserve">LIPE</t>
  </si>
  <si>
    <t xml:space="preserve">Sustainable Energy Action Plan Guide Line</t>
  </si>
  <si>
    <t xml:space="preserve">Main cause is the economic crisis, secondary are actued mitigation actions</t>
  </si>
  <si>
    <t xml:space="preserve">Bologna Chamber of Commerce</t>
  </si>
  <si>
    <t xml:space="preserve">(44.4856087, 11.3547975)</t>
  </si>
  <si>
    <t xml:space="preserve">2009-04-01 00:00:00</t>
  </si>
  <si>
    <t xml:space="preserve">Comune di Bologna</t>
  </si>
  <si>
    <t xml:space="preserve">The Baseline Emissions Inventory (BEI) was created according to the methodological instrument made available by Emilia-Romagna Region, with the technical-scientific support of the ARPA (Regional Agency for the Prevention and the Environment) within the Climate Plans regional work group, in which the Municipality of Ferrara participates. 
The cognitive foundation for producing the inventory is represented by the regional inventory of greenhouse gas emissions, created by the Emilia-Romagna Region and ARPA Emilia-Romagna, according to the standard methods of estimation recognised on an international level (IPCC, CORINAIR). To construct this regional inventory, the INEMAR software was used (INventario EMissioni ARia: Air Emissions Inventory), which consists of an application system created to estimate the emissions of various pollutants, for various types of activity (e.g.: heating, traffic, agriculture and industry) and by type of fuel, according to the international classification adopted in the field of EMEP-CORINAIR inventories. As envisaged by the Intergovernmental Panel on Climate Change (IPCC) Guidelines, in order to calculate emissions, the “bottom‐up” method was used, based on the sector end-use of fuels. In those cases where it was not possible to obtain accurate data, particularly concerning territorial data, a "top-down" approach was used, resorting to statistical processing of data aggregated at a provincial level.
The overall picture of emissions of the Terre Estensi Association was built from the emissions inventory of the individual Municipalities of Ferrara, Masi Torello and Voghiera that constitute the Association, making the sum of the contributions of the three Municipalities. In line with the agreements within the Regional Work Group on Climate Plans, the year 2007 was chosen as a baseline reference year. The classification of the sources was created in accordance with the Cartesio Guidelines, which correspond with the ICLEI Protocol and ISO 14064.</t>
  </si>
  <si>
    <t xml:space="preserve">Measures foreseen in the SEAP has been properly implemented.</t>
  </si>
  <si>
    <t xml:space="preserve">(44.8357395, 11.6189949)</t>
  </si>
  <si>
    <t xml:space="preserve">2007-12-31 00:00:00</t>
  </si>
  <si>
    <t xml:space="preserve">Comune di Ferrara</t>
  </si>
  <si>
    <t xml:space="preserve">The SEAP consists of two parts:
1. The emissions inventory base (EIB), which provides information about the energy consumption of the township, on current and future CO2 emissions, calculated using the conversion factors listed in the guidelines of the European Commission, quantifies the amount of CO2 down, identify problems and opportunities for sustainable energy development of the territory and potential in relation to the exploitation of renewable energy sources.
Year taken as reference for calculations is 1990, in which the total CO2 emissions in the municipality of Piacenza amounted to 615,452 tons.
Following the guidelines of the EU total emissions have been separated the quantities resulting from industrial / commercial and the relative proportion of mobility on the same highway as Admiral. The Town Council has no direct powers. Therefore, emissions from sectors which Admiral. They can hack through their regulatory instruments / regulations and their initiatives / incentives (Municipality as Consumer, Construction and Urban Planning, Mobility and Transport, Agriculture and Forestry, Waste Management, Strategic Planning, Communication and Information) amounted to 284,462 tons., as the basis on which to calculate the amount to be cut down to move in 2020 to a value of at least 20% lower than in 1990.
In 2020, CO2 emissions from the sectors mentioned above correspond without corrective action to 338,259 tons. The set of actions that will be put in place will generate savings of 111,926 tons to 226,333 tons, bringing this value. equal to the value of 1990 decreased by 20.4%. Also in the SEAP were also included actions whose effects can not be quantified in terms of numbers but will also contribute to the achievement / improvement of the result.
2. The Action Plan (SEAP), which identifies a set of actions that the Administration intends to pursue in order to achieve the CO2 reduction defined in the EIB.
The Action Plan is the instrument through which the municipality intends to achieve the goal of reduction of 111,926 tons. CO2 emissions in 2020.
E 'was structured by defining n. 8 sectors of intervention for each specific actions are identified (n. 25) outlined in tabs that slope down detailed rules for implementation and the resources that the Town Council intends to put in place.</t>
  </si>
  <si>
    <t xml:space="preserve">(45.0519969, 9.6926451)</t>
  </si>
  <si>
    <t xml:space="preserve">1990-12-31 00:00:00</t>
  </si>
  <si>
    <t xml:space="preserve">Comune di Piacenza</t>
  </si>
  <si>
    <t xml:space="preserve">respect to the baseline of 2006 the GHG emissions decreased of 4% in 2013</t>
  </si>
  <si>
    <t xml:space="preserve">(46.0667, 13.2333)</t>
  </si>
  <si>
    <t xml:space="preserve">Comune di Udine</t>
  </si>
  <si>
    <t xml:space="preserve">(-12.97304, -38.502304)</t>
  </si>
  <si>
    <t xml:space="preserve">City of Salvador</t>
  </si>
  <si>
    <t xml:space="preserve">The Protocol for Global Community - Scale GHG Emissions (GPC 2012) was used as standard for the categorization and allocation of emissions and aggregation of results.
The GPC consists of a compilation of guidelines for the preparation of municipal inventories of GHG emissions. The GPC 2012 shares the terminology of various international programs reporting of emissions, including the C40 Cities Climate Leadership Group, the International Local Government GHG Emissions Analysis Protocol (IEAP-ICLEI) and the GHG Protocol Corporate Accounting and Reporting Standard. Moreover, GPC 2012 converses directly with the IPCC 2006 Guidelines for National GHG Inventories.
Aiming at a broad identification of emission sources and the establishment of a flow of information necessary for the completion of this study, four teams were created themes, being: stationary units, mobile units, and waste, industrial processes and product uses. The teams were grouped in four thematic workshops held between 26 and 27 June 2012 at the Administrative Center of the city of Goiania. During the implementation of these workshops were identified institutions and those responsible for sending the information necessary for calculations of emissions of greenhouse gases in the municipality.
For calculations of GHG emissions used the IPCC Inventory Software (IIS) version 2.0, a software developed and provided by the Intergovernmental Panel on Climate Change (IPCC).
The data were placed on the software as a correspondence between GPC and IPCC categories, except in the case of the activities of electricity consumption (scope 2 emissions, the GPC category that has no corresponding IPCC - these emissions have been included in Section 5 - other).
Another category that deserves observation refers to the disposal of solid waste in landfills. For this category we used the GPC, which allocates all expected emissions inventory in the year in which the waste is landfilled, IIS was not used for the calculation of this emission source.</t>
  </si>
  <si>
    <t xml:space="preserve">IBGE - Brazilian Institute of Geography and Statistical</t>
  </si>
  <si>
    <t xml:space="preserve">(-16.6868912, -49.2647943)</t>
  </si>
  <si>
    <t xml:space="preserve">City of Goiânia</t>
  </si>
  <si>
    <t xml:space="preserve">The GHGs emissions in 2011, decreased in comparison to the 2007 projected GHGs emissions growth rate, particularly in the transport sector.</t>
  </si>
  <si>
    <t xml:space="preserve">Ecuador Central Bank</t>
  </si>
  <si>
    <t xml:space="preserve">(-0.2333, -78.5167)</t>
  </si>
  <si>
    <t xml:space="preserve">Distrito Metropolitano de Quito</t>
  </si>
  <si>
    <t xml:space="preserve">(29.4241, -98.4936)</t>
  </si>
  <si>
    <t xml:space="preserve">City of San Antonio</t>
  </si>
  <si>
    <t xml:space="preserve">Other: Hestia Project</t>
  </si>
  <si>
    <t xml:space="preserve">The data was collected through the Hestia Project by researchers at Purdue University and collaborators. It is based on direct measurements (with monitors and aircraft) and extensive modeling (hestia.project.asu.edu/). Note that this analysis does not does not compare directly to other protocols and does not necessarily include all scope 2 emissions. Indianapolis is working on a GPC inventory as well. Though the reported number has been tested and reported through peer-reviewed journals, there is limited confidence in the comparability to other cities. Published in Environmental Science and Technology by Kevin R. Gurney, Igor Razlivanov, Yang Song, Yuyu Zhou, Bedrich Benes,and Michel Abdul-Massihhttp://hestia.project.asu.edu/uploads/Gurney.ES&amp;T.2012.final.proof.pdf</t>
  </si>
  <si>
    <t xml:space="preserve">http://bea.gov/newsreleases/regional/gdp_metro/2014/pdf/gdp_metro0914.pdf</t>
  </si>
  <si>
    <t xml:space="preserve">(39.767625, -86.178469)</t>
  </si>
  <si>
    <t xml:space="preserve">2013-01-03 03:13:00</t>
  </si>
  <si>
    <t xml:space="preserve">City of Indianapolis</t>
  </si>
  <si>
    <t xml:space="preserve">Basic Reporting.</t>
  </si>
  <si>
    <t xml:space="preserve">Greenhouse gas emissions increased 5% since our baseline emission inventory of 2013, but decreased since the 2014 inventory by 4%.</t>
  </si>
  <si>
    <t xml:space="preserve">https://development.ohio.gov/files/research/E1001.pdf</t>
  </si>
  <si>
    <t xml:space="preserve">(39.9611755, -82.9987942)</t>
  </si>
  <si>
    <t xml:space="preserve">City of Columbus</t>
  </si>
  <si>
    <t xml:space="preserve">Each year we manually collect empirical utility use information from the utilities for natural gas and electricity used within the geographic border of the City of Edmonton. This information is provided to us in various reporting categories such as residential, commercial and industrial. We are now receiving this information at the finest level of granularity that can be provided from the utilities. Propane fuel use for transportation is taken from Statistics Canada as recorded for the Province of Alberta, and then prorated according to the population of Edmonton compared to the population of Alberta. The diesel and gasoline use in litres is done in a similar fashion, but the information in this case is provided to us from the Alberta provincial government. The natural gas consumption in vehicles is received directly from the natural gas distributor. The conversion factors are derived from various sources: electricity grid intensity comes from Statistics Canada - this factor, is always two years behind the calendar year; natural gas and liquid fuels from US Environmental protection Agency, or Natural Resources Canada references, and the local utilities. The data is input manually each year into an excel spreadsheet model, and the conversion factors are checked for updates each year. Reports on the results are sent out on an as needed, customized basis.</t>
  </si>
  <si>
    <t xml:space="preserve">The changes from the 2013 dataset are as follows:Residential increased slightly, likely due to an increase in about 9,000 customers over the year, commercial increased energy consumption possibly due to a slight expansion in numbers, industrial showed a small decrease in emissions but we can't determine why, it was very much the same as 2013 values. All the vechicle fuel consumption numbers: gasoline, diesel, propane, natural gas for vehicles were very much the same as for 2013, "Other" emissions went up slightly due to an increase in some industrial sector emission due to production increases. Overall, total EMISSIONS in 2014 went up by 3.3% over 2013.</t>
  </si>
  <si>
    <t xml:space="preserve">Edmonton Chief Economist - Real GDP at Market Prices in 2007 dollars</t>
  </si>
  <si>
    <t xml:space="preserve">(53.544389, -113.4909267)</t>
  </si>
  <si>
    <t xml:space="preserve">City of Edmonton</t>
  </si>
  <si>
    <t xml:space="preserve">Slovenia</t>
  </si>
  <si>
    <t xml:space="preserve">due to the actions taken. city centre closed for traffic, ordering of electricity (100 % RES), refurbishment of building (public and private through subsidies from public companies and state Eco-fund), iintroduction of CNG and electric buses in public transport, installation on electric cars charging stations, ...</t>
  </si>
  <si>
    <t xml:space="preserve">Regional data (2014: 25329€/capita, source: stat.si), no special data for Ljubljana ( €/capita), $:€: 1,13</t>
  </si>
  <si>
    <t xml:space="preserve">(46.056947, 14.505751)</t>
  </si>
  <si>
    <t xml:space="preserve">(46.151241, 14.995463)</t>
  </si>
  <si>
    <t xml:space="preserve">City of Ljubljana</t>
  </si>
  <si>
    <t xml:space="preserve">CO2; CH4; N2O; HFCs; SF6</t>
  </si>
  <si>
    <t xml:space="preserve">The ACT Government receives disaggregated national data each year from the Australian Government which is consistent with the IPCC guidelines. However, the ACT Government is required to record its own electricity, gas and transport data as this is not provided by the national government at the ACT scale.</t>
  </si>
  <si>
    <t xml:space="preserve">The ACT emissions have increased by 4.6% since the last inventory. This is largely due to two external factors. The first is the National repeal of the carbon price, which saw a higher percentage of supplied energy come from fossil fuels, increasing the emissions factor for the electricity grid despite the ACT’s own renewable energy coming online. The second was a below average minimum winter temperatures which are linked to more days requiring heating for households. The slight increase in demand for electricity, coupled with the increased emission factor saw a spike in emissions from the electricity sector compared to last year.</t>
  </si>
  <si>
    <t xml:space="preserve">ABS, 2015</t>
  </si>
  <si>
    <t xml:space="preserve">(-35.3075, 149.1244)</t>
  </si>
  <si>
    <t xml:space="preserve">Auckland </t>
  </si>
  <si>
    <t xml:space="preserve">New Zealand</t>
  </si>
  <si>
    <t xml:space="preserve">Version 1 (published in 2014)</t>
  </si>
  <si>
    <t xml:space="preserve">There was a 0.9 per cent increase in emissions between 2009 and 2013. The emissions for 2009 were 10,857 ktCO2e (our last emissions inventory). The emissions for 2013 were 10,955 ktCO2e (our most recent emissions inventory). The main driver of the increase was the increased emissions from the industrial processes and product use sector. Over the same timeframe, the population increased by 5.0 per cent and the GDP increased by 8.4 per cent. Subsequently, the emissions intensity by population decreased from 7.6 to 7.3 tCO2e per capita. Similarly the emissions intensity by GDP decreased from 160 to 149 tCO2e per million $NZ (2009/2010 price). Overall, the emissions intensity has reduced and there is evidence that emissions are decoupling from population and economic growth.</t>
  </si>
  <si>
    <t xml:space="preserve">NZD     New Zealand Dollar</t>
  </si>
  <si>
    <t xml:space="preserve">Statistics New Zealand</t>
  </si>
  <si>
    <t xml:space="preserve">(-36.815328, 174.741788)</t>
  </si>
  <si>
    <t xml:space="preserve">(-40.900557, 174.885971)</t>
  </si>
  <si>
    <t xml:space="preserve">Auckland Council</t>
  </si>
  <si>
    <t xml:space="preserve">NZWN</t>
  </si>
  <si>
    <t xml:space="preserve">new zealond</t>
  </si>
  <si>
    <t xml:space="preserve">The decrease in emissions we have experienced is largely due to reductions in emissions from stationary energy. This decrease is primarily from a reduction in demand, but also from the increasing proportion of renewable energy generated in New Zealand.</t>
  </si>
  <si>
    <t xml:space="preserve">Infometrics</t>
  </si>
  <si>
    <t xml:space="preserve">(26.661763, -80.268357)</t>
  </si>
  <si>
    <t xml:space="preserve">2014-07-03 02:15:00</t>
  </si>
  <si>
    <t xml:space="preserve">Wellington City Council</t>
  </si>
  <si>
    <t xml:space="preserve">Bornova </t>
  </si>
  <si>
    <t xml:space="preserve">(35.2141598, 33.2947541)</t>
  </si>
  <si>
    <t xml:space="preserve">Bornova Municipality</t>
  </si>
  <si>
    <t xml:space="preserve">Incheon </t>
  </si>
  <si>
    <t xml:space="preserve">Calculation Korea Environment Corporation municipal greenhouse gas emissions guidelines ver.4.0 (2015. January)</t>
  </si>
  <si>
    <t xml:space="preserve">GHG emissions saw a 2.2% increase due to a comprehensive increase in Scope 1 energy usage related to increase in population, households, GRDP, and motor vehicles caused by the development of new cities such as Songdo, Cheongna and Yeongjong.</t>
  </si>
  <si>
    <t xml:space="preserve">KOSIS</t>
  </si>
  <si>
    <t xml:space="preserve">(37.456256, 126.705206)</t>
  </si>
  <si>
    <t xml:space="preserve">Incheon Metropolitan City</t>
  </si>
  <si>
    <t xml:space="preserve">Suwon </t>
  </si>
  <si>
    <t xml:space="preserve">Emissions increased 2.3% from last year’s emission total of 5,749,476 tons. 
This rise was due to a short-term phenomenon of rising waste generation at factory sites within Suwon. However, aside from the waste treatment sector, other sectors saw no increase in their emission rates.</t>
  </si>
  <si>
    <t xml:space="preserve">Match statistics</t>
  </si>
  <si>
    <t xml:space="preserve">(37.2635727, 127.0286009)</t>
  </si>
  <si>
    <t xml:space="preserve">Suwon City</t>
  </si>
  <si>
    <t xml:space="preserve">Metodología propia basada en los factores oficiales del Ministerio de Agricultura y Medioambiente para las emisiones directas y en los de la Comisión Nacional de la Energía para las debidas al uso de la electricidad</t>
  </si>
  <si>
    <t xml:space="preserve">Fundamentalmente, las medidas adoptadas en las estrategias anteriormente citadas han conseguido una importante reducción de las emisiones en los sectores contemplados en el Pacto de Alcaldes: residencial y movilidad. Y ello tanto en el último año como desde 2015.
Por su parte, el sector industrial ha reducido sus emisiones en el último año aunque, desde 2005 estas han aumentado, Aparte de la influencia de determinadas actuaciones del Ayuntamiento (Plan de Acuerdos voluntarios) la crisis económica ha frenado en parte el incremento de las emisiones en este sector.</t>
  </si>
  <si>
    <t xml:space="preserve">provisional</t>
  </si>
  <si>
    <t xml:space="preserve">(41.608629, -0.887012)</t>
  </si>
  <si>
    <t xml:space="preserve">City of Zaragoza</t>
  </si>
  <si>
    <t xml:space="preserve">The GHG emissions inventory was developed through the energy supply and demand data by the Portuguese Directorate-General for Energy and Geology (www.dgeg.pt) and the National Statistics Institute (www.ine.pt). The Transports sector was estimated through a separate and specific mobility needs model.</t>
  </si>
  <si>
    <t xml:space="preserve">Porto Energy Agency has already calculated GHG emissions for 2004 , 2009 and 2012 (this last one with non definite or mature data). The 2004 GHG emissions were the basis for the Sustainable Action Plan development. As this is the first report, 2004 GHG emissions and related SEAP policies were submitted. The 2009 and 2012 GHG emissions balance point to a decrease in the emissions (by 22% and 24% respectively) - which indicates that Porto is half way of his ambitious target to 2020 – and these results are mainly  because of the decrease in the demand of fossil fuels (in mobility due to the Metro expansion) and “greener” national grid electricity.</t>
  </si>
  <si>
    <t xml:space="preserve">(41.1579438, -8.6291053)</t>
  </si>
  <si>
    <t xml:space="preserve">City of Porto</t>
  </si>
  <si>
    <t xml:space="preserve">Collected data over a 1 year period with the help of many City departments as well as private utility company.</t>
  </si>
  <si>
    <t xml:space="preserve">increases in efficiency, increased usage of natural gas</t>
  </si>
  <si>
    <t xml:space="preserve">http://www.bea.gov/itable/iTable.cfm?ReqID=70&amp;step=1#reqid=70&amp;step=10&amp;isuri=1&amp;7003=200&amp;7035=-1&amp;7004=naics&amp;7005=-1&amp;7006=40060&amp;7036=-1&amp;7001=2200&amp;7002=2&amp;7090=70&amp;7007=2014&amp;7093=levels (this is metro area and not city specific)</t>
  </si>
  <si>
    <t xml:space="preserve">(37.540725, -77.436048)</t>
  </si>
  <si>
    <t xml:space="preserve">City of Richmond, VA</t>
  </si>
  <si>
    <t xml:space="preserve">Nashville and Davidson </t>
  </si>
  <si>
    <t xml:space="preserve">Replaced by CDP2017 data. Reason:  TOT = s1, s2 does not exist (Case 1b) in CDP2016. Soln: Replace with CDP2017 values (TOT, s1 and s2)</t>
  </si>
  <si>
    <t xml:space="preserve">There was a small increase since the 2011 inventory, which was an incomplete inventory due to limited availability of data. Because of limited documentation of the 2011 inventory, it is difficult to compare the two inventories. There has been a decrease in emissions since the 2005 inventory, even with a growing population. Contributing to decreases in reported community emissions are lower emissions from Nashville’s electric power source, TVA (their emissions per unit energy output declined by about 15% from 2005 to 2014), and more efficient vehicles (vehicle CO2e emissions per mile have decreased from about 450 to 350 grams/mile between 2005 and 2014). Meanwhile (although specific data is unavailable to demonstrate the quantity), building energy efficiency has been improving through both new and retrofit projects during this time frame. LEED certification and Energy Star are examples of growing programs that help improve building energy efficiency.</t>
  </si>
  <si>
    <t xml:space="preserve">MSA Data (not county only) from US DOC's BEA http://bea.gov/iTable/iTable.cfm?reqid=70&amp;step=10&amp;isuri=1&amp;7003=200&amp;7035=-1&amp;7004=naics&amp;7005=-1&amp;7006=34980&amp;7036=-1&amp;7001=2200&amp;7002=2&amp;7090=70&amp;7007=2014&amp;7093=levels#reqid=70&amp;step=10&amp;isuri=1&amp;7003=200&amp;7004=naics&amp;7035=-1&amp;7005=-1&amp;7006=34980&amp;7001=2200&amp;7036=-1&amp;7002=2&amp;7090=70&amp;7007=2014&amp;7093=levels</t>
  </si>
  <si>
    <t xml:space="preserve">(36.1627, -86.7816)</t>
  </si>
  <si>
    <t xml:space="preserve">Metropolitan Government of Nashville and Davidson County</t>
  </si>
  <si>
    <t xml:space="preserve">More efficient practices plus the impact of the recession</t>
  </si>
  <si>
    <t xml:space="preserve">(32.2217, -110.9265)</t>
  </si>
  <si>
    <t xml:space="preserve">City of Tucson</t>
  </si>
  <si>
    <t xml:space="preserve">Tshwane </t>
  </si>
  <si>
    <t xml:space="preserve">FAPR</t>
  </si>
  <si>
    <t xml:space="preserve">The methodology as defined in the International Local Government GHG Emissions Analysis Protocol V1.0 and the Local Government Operations Protocol for the Quantification and Reporting of GHG Inventories V1.1 where used where applicable and viable.</t>
  </si>
  <si>
    <t xml:space="preserve">The exclusion of the Eskom and Pre-paid energy usage in the baseline figures. The two subsequent years the afore-mentioned usage was included.</t>
  </si>
  <si>
    <t xml:space="preserve">STATSSA</t>
  </si>
  <si>
    <t xml:space="preserve">Calculation: pop/household (2345909/686639)</t>
  </si>
  <si>
    <t xml:space="preserve">(-25.746111, 28.188056)</t>
  </si>
  <si>
    <t xml:space="preserve">Pretoria - Tshwane</t>
  </si>
  <si>
    <t xml:space="preserve">環境省のマニュアル</t>
  </si>
  <si>
    <t xml:space="preserve">市民経済計算</t>
  </si>
  <si>
    <t xml:space="preserve">(34.385203, 132.455293)</t>
  </si>
  <si>
    <t xml:space="preserve">City of Hiroshima</t>
  </si>
  <si>
    <t xml:space="preserve">In 2010, community-wide emissions with large industrial emitters had increased from 2005 by 24% while community-wide emissions without large industrial emitters increased by 41%.  There was a 5.6% increase in emissions (2000-2005, with large emitters).   When the baseline inventory was completed, the team predicted that by 2010, emissions (w/ large industrial emitters) would increase 9% from 2005 to 4.6 million metric tons.  If large emitters were still included, then the increase between 2005 and 2010 was only a 24% increase, 15% more than what was originally predicted.  However, for 2010, it was decided to exclude large emitters.  This means that increases in all other sectors have a greater impact on total emissions, i.e. the increase in transportation emissions has a much greater impact on overall emissions levels.   The roughly 35% increase between 2005 and 2010 could be due to a number of things including changes in reporting protocols, e.g. permitting requirements changed or the non-recession years outweighed the recession years.  It could also be that Benicia was not as hard hit by the recession as other communities and therefore, emissions didn't decrease. Again, educated guesses have been made as to what caused the increase.    Please note that vehicle miles travelled (VMT) grew between 2000 and 2010 by 62%, while emissions increased 95%.  The % of total emissions from transportation is within the Bay Area average. The Metropolitan Transportation Commission (MTC) calculates VMT using a proprietary software model. MTC inputs traffic counts, vehicle speeds, vehicle make and model, and fuel data into its software. In 2010, per the change in the modeling software, Benicia is now responsible for 50% of the trips that start elsewhere but end in Benicia and trips that start in Benicia but end elsewhere. This is calculated based on the number of people that exit or enter the highway in Benicia. Pass through VMT is not attributed to Benicia. Then, emissions are calculated by inputting VMT into the CACP software, which generates a GHG equivalent (MTCO2e). The increase in off road emissions is due to construction permit projections for buildings, which may have never been built. However, estimating off road emissions using construction permit data is the recommended calculation method per ICLEI’s protocol and guidance.</t>
  </si>
  <si>
    <t xml:space="preserve">Solano EDC http://www.solanocounty.com/depts/bos/working_to_create_jobs/economic_studies.asp</t>
  </si>
  <si>
    <t xml:space="preserve">(38.049365, -122.1585777)</t>
  </si>
  <si>
    <t xml:space="preserve">City of Benicia</t>
  </si>
  <si>
    <t xml:space="preserve">For a local authority level the IPCC guidelines have been applied according to: European Union/Covenant of Mayors, 2010. How to develop a Sustainable Energy Action Plan - Guidebook. Part II, Baseline emissions inventory. The sectors included are: heating, electricity consumption (including industry), fuels for industry and machinery, road traffic, other traffic, agriculture and waste management.</t>
  </si>
  <si>
    <t xml:space="preserve">Most sectors decreased, but the emission factor for electricity increased in Finland.</t>
  </si>
  <si>
    <t xml:space="preserve">Statistics Finland</t>
  </si>
  <si>
    <t xml:space="preserve">(60.4518126, 22.2666303)</t>
  </si>
  <si>
    <t xml:space="preserve">City of Turku</t>
  </si>
  <si>
    <t xml:space="preserve">Bilan Carbone</t>
  </si>
  <si>
    <t xml:space="preserve">(43.710173, 7.261953)</t>
  </si>
  <si>
    <t xml:space="preserve">Nice Côte d'Azur</t>
  </si>
  <si>
    <t xml:space="preserve">Métropole Nice Côte d'Azur</t>
  </si>
  <si>
    <t xml:space="preserve">Bolivia</t>
  </si>
  <si>
    <t xml:space="preserve">Global Protocol for Community-Scale GHG Emission Inventories (GPC), norma Internacional ISO 14064:1 para Gases de Efecto Invernadero, las herramientas de medición del Greenhouse Gas Protocol (GHG Protocol) y la metodología MC3 (Método Compuesto de las Cuentas Contables5) de Carbonfeel.   - Alcance 1. Emisiones Directas de GEI: Fuentes de emisión que son de propiedad de la organización o están contraladas por esta. Las emisiones bajo este alcance son de reporte obligatorio según la NB-ISO 14064. - Alcance 2. Emisiones Indirectas de GEI por energía: Emisiones indirectas de GEI que provienen de la generación de electricidad de origen externo, consumido por la organización. Las emisiones bajo este alcance también son de reporte obligatorio, según la NB-ISO 14064. - Alcance 3. Otras Emisiones Indirectas de GEI: Las emisiones de GEI indirectas ocurren como consecuencia de las actividades de la organización, pero provienen de fuentes que no son controladas por la misma. Las emisiones bajo este alcance son de reporte voluntario, según la NB-ISO 14064.</t>
  </si>
  <si>
    <t xml:space="preserve">Esperamos que con la implementación de algunas líneas de acción que se fueron adoptando a lo largo de este tiempo, se haya avanzado en la disminución de la huella de carbono y huella hídrica</t>
  </si>
  <si>
    <t xml:space="preserve">BOB     Boliviano</t>
  </si>
  <si>
    <t xml:space="preserve">Instituto Nacional de Estadística</t>
  </si>
  <si>
    <t xml:space="preserve">(-16.5, -68.15)</t>
  </si>
  <si>
    <t xml:space="preserve">(-16.290154, -63.588653)</t>
  </si>
  <si>
    <t xml:space="preserve">Municipalidad de La Paz</t>
  </si>
  <si>
    <t xml:space="preserve">the IPCC methodology was followed , implementing all the criteria therein following the classification.</t>
  </si>
  <si>
    <t xml:space="preserve">Because in recent years the city has seen a high degree of interest of foreign companies for the installation of new industrial plants, thus the demand for jobs and resources increases, having a greater number of companies, workers they need transportation that is often itself.</t>
  </si>
  <si>
    <t xml:space="preserve">(22.173333, -100.97005)</t>
  </si>
  <si>
    <t xml:space="preserve">Ayuntamiento de San Luis Potosí</t>
  </si>
  <si>
    <t xml:space="preserve">This inventory were considered for calculating the following greenhouse gases ( GHG ) : Carbon Dioxide ( CO2 ), methane ( CH4 ) , nitrous oxide ( N2O ) , Hydrochlorofluorocarbons ( HFC " s ) , Perclorofluorcarbonos ( PFC " s ) and hexafluoride Sulfur ( SF6 ) . , 2000 IPCC Good Practice Guidance and Management in Natural Uncertanty Greenhouse Gas Inventories ; 2006 IPCC Guidelines for National , Greenhouse Gas Inventories ISO 14064-1/2006 : To estimate GHG emissions in Sorocaba , the following references were used : Greenhouse Gases , ISO 14064-2/2007 : Greenhouse Gases , Global Protocol for Community - Scale Greenhouse Gas Emissions ( GPC ) 2012. Potential GHG Global Warming was used , according to the Second Assessment Report of the IPCC (1995 ) . The sectors analyzed were : agriculture, forestry and land use ( rice planting in irrigated systems , liming the soil , herd management and animal manure management , agricultural soil management , agricultural waste burning and land use change ) , energy ( mobile combustion , stationary combustion and electricity consumption ) ; industry , and waste ( landfill and sewage treatment ) . Databases respected in the country , as the IBGE and SEADE were used , in addition to consulting the ANP ( National Petroleum Agency ) , municipal government information , agencies and agriculture companies .</t>
  </si>
  <si>
    <t xml:space="preserve">There is only an elaborate inventory, so we can not compare emissions</t>
  </si>
  <si>
    <t xml:space="preserve">(-23.4774899, -47.4220615)</t>
  </si>
  <si>
    <t xml:space="preserve">Prefeitura de Sorocaba</t>
  </si>
  <si>
    <t xml:space="preserve">IDOM / COBRAPE / BID /PMF (2014)</t>
  </si>
  <si>
    <t xml:space="preserve">A diferença de emissões entre os anos é de 601.421 tCO2e, ou seja, houve um acréscimo de 42% em 2013 se comparado à 2010. Os setores de maior contribuição foram AFOLU, que deixou de sequestrar 6% e Transportes que passou a emitir 3% a mais.</t>
  </si>
  <si>
    <t xml:space="preserve">(-27.5949884, -48.5481743)</t>
  </si>
  <si>
    <t xml:space="preserve">Prefeitura de Florianópolis</t>
  </si>
  <si>
    <t xml:space="preserve">Waste information directly from Public Works and reports to Ministry of Environment re: energy capture of methane control at landfill
Transportation and Agriculture data from Statistics Canada Census
Industrial (Steel Sector) GHG emissions data reported directly to Canada's National Pollutants Release Inventory (NPRI) 
Commercial, Residential, Industrial (not Steel) from local electricity and natural gas utilities</t>
  </si>
  <si>
    <t xml:space="preserve">In 2012 community emissions were estimated at 16,469,283 tonnes, a reduction of - 29% from 2006 emissions levels (estimated at 23,206,135 tonnes). These changes occurred due to the capturing of energy from methane emissions from the Glanbrook landfill, reduced energy demand and shifting of energy from coal as part of the Province’s actions towards the phasing out of coal in Ontario’s energy mixture sources by 2014, a reduction in steel manufacturing, and changing commuting habits and locations of employment.
Translated into per capita emissions, the Hamilton community has decreased its emissions by 26% from an estimated 46 tonnes CO2e/person in 2006 to an estimated 34 tonnes CO2e/person in 2011 while population has increased 3%.</t>
  </si>
  <si>
    <t xml:space="preserve">The Conference Board of Canada – Metropolitan Outlook 1: Winter 2015</t>
  </si>
  <si>
    <t xml:space="preserve">(43.250021, -79.866091)</t>
  </si>
  <si>
    <t xml:space="preserve">Hamilton</t>
  </si>
  <si>
    <t xml:space="preserve">City of Hamilton</t>
  </si>
  <si>
    <t xml:space="preserve">as adapted by ICLEI Canada for use in the FCM's Partners for Climate Protection Program</t>
  </si>
  <si>
    <t xml:space="preserve">Winter temperatures in 2014 were below normal (i.e., the "Polar Vortex") compared to 2013 (normal winter temperatures) and the unusually warm winter of 2012. As a result, overall natural gas use was up by eight percent in 2014 compared to 2013.
Total greenhouse gas emissions from London have decreased compared to the peak in 2007. In 2014, greenhouse gas emissions were 19 percent lower than 2007. In fact, London's emissions in 2014 were six percent lower than the 1990 level used to benchmark emission reduction efforts. This is below the Kyoto Protocol objective (six percent below 1990) that Canada had previously committed to.
Greenhouse gas emissions associated with electricity are significantly lower in 2014 (about 80 percent) than their peak in 2003. In 2014, only 0.1 percent of Ontario's electricity demand was generated by burning coal as these plants were shut down, and 10 percent was generated by burning natural gas. The rest of Ontario's electricity demand was met with emissions-free generation: 62 percent nuclear, 24 percent hydroelectric, 4 percent wind and other renewables.
Conservation and peak demand reduction programs also contribute to lower emissions from power generation. Unfortunately, lower demand from the economic slow-down in manufacturing sector also contributes to lower emissions.</t>
  </si>
  <si>
    <t xml:space="preserve">Conference Board of Canada, London Census Metropolitan Area data prorated by population and adjusted to 2007</t>
  </si>
  <si>
    <t xml:space="preserve">(42.9837, -81.2497)</t>
  </si>
  <si>
    <t xml:space="preserve">City of London, ON</t>
  </si>
  <si>
    <t xml:space="preserve">Other: ICLEI Community Protocol</t>
  </si>
  <si>
    <t xml:space="preserve">Energy data is high confidence, Transportation data is partially simulated (medium) partially fuel consumption (high), and materials use is medium-high (waste composition data is thorough but not collected frequently enough)</t>
  </si>
  <si>
    <t xml:space="preserve">In comparison to the 2015 report, emissions have decreased in both Scope 1 and Scope 2 emissions.</t>
  </si>
  <si>
    <t xml:space="preserve">US Bureau of Economic Analysis San Francisco-Oakland-Hayward Metropolitan area</t>
  </si>
  <si>
    <t xml:space="preserve">(37.8044, -122.2708)</t>
  </si>
  <si>
    <t xml:space="preserve">City of Oakland</t>
  </si>
  <si>
    <t xml:space="preserve">Community emissions have decreased by 382,134 tonnes between 2011 and 2014, and by 1,250,176 tonnes.
The largest sources of declines were in Industrial emissions and Commercial and Institutional emissions, respectively, and can likely be credited in no small part to efficiency improvements and the Province's shuttering of goal generation in the grid electricity mix</t>
  </si>
  <si>
    <t xml:space="preserve">City Economic Development Planning</t>
  </si>
  <si>
    <t xml:space="preserve">(42.314937, -83.036363)</t>
  </si>
  <si>
    <t xml:space="preserve">Windsor</t>
  </si>
  <si>
    <t xml:space="preserve">City of Windsor</t>
  </si>
  <si>
    <t xml:space="preserve">This was applied in compliance with the national Partners for Climate Protection program,</t>
  </si>
  <si>
    <t xml:space="preserve">Some waste fell outside of measurement scope.
Decrease in natural gas consumption (reason unknown).</t>
  </si>
  <si>
    <t xml:space="preserve">Economic Development Winnipeg</t>
  </si>
  <si>
    <t xml:space="preserve">(49.8997541, -97.1374937)</t>
  </si>
  <si>
    <t xml:space="preserve">1998-12-31 00:00:00</t>
  </si>
  <si>
    <t xml:space="preserve">City of Winnipeg</t>
  </si>
  <si>
    <t xml:space="preserve">(39.236669, -8.685994)</t>
  </si>
  <si>
    <t xml:space="preserve">2006-12-31 00:00:00</t>
  </si>
  <si>
    <t xml:space="preserve">Irradiare Science of evolution</t>
  </si>
  <si>
    <t xml:space="preserve">The data was collected in 2010</t>
  </si>
  <si>
    <t xml:space="preserve">INE(2013) Estudo do poder de compra</t>
  </si>
  <si>
    <t xml:space="preserve">(37.019355, -7.93044)</t>
  </si>
  <si>
    <t xml:space="preserve">The data of energy consumption were collected from the Directorate General for Energy and Geology (DGEG).</t>
  </si>
  <si>
    <t xml:space="preserve">A residual increase of 2%.</t>
  </si>
  <si>
    <t xml:space="preserve">(38.660815, -9.079072)</t>
  </si>
  <si>
    <t xml:space="preserve">this was made with calculous platforms from international organizations such as UN (IPCC, and ICLEI) as well as EU comission</t>
  </si>
  <si>
    <t xml:space="preserve">We have verified a decrease in fuel consumption between the mentioned time period.</t>
  </si>
  <si>
    <t xml:space="preserve">(38.6970565, -9.4222945)</t>
  </si>
  <si>
    <t xml:space="preserve">We have measured energy but used a methodology similar to WRI. We used NYSERDA' s emission factor.</t>
  </si>
  <si>
    <t xml:space="preserve">It is not clear but we assume that economic factors are the primary driver of the decrease.</t>
  </si>
  <si>
    <t xml:space="preserve">(40.9414, -73.8644)</t>
  </si>
  <si>
    <t xml:space="preserve">City of Yonkers</t>
  </si>
  <si>
    <t xml:space="preserve">Aggregate emissions: -7.4% between 2004 and 2014.
Res. Energy: +5%
Comm. Energy: -26%
Vehicles: - 13%
Airport: +15%
Waste:=2%</t>
  </si>
  <si>
    <t xml:space="preserve">City of Aspen - Finance Dept (Liz Woods)</t>
  </si>
  <si>
    <t xml:space="preserve">(39.195, -106.837)</t>
  </si>
  <si>
    <t xml:space="preserve">City of Aspen and Pitkin County</t>
  </si>
  <si>
    <t xml:space="preserve">ICLEI Clean Air and Climate Protection</t>
  </si>
  <si>
    <t xml:space="preserve">Energy consumption in 2012 fell in the residential and commercial sectors by approximately 2% and 13% respectively, relative to 2005. Energy use for transportation decreased over 3.5%, largely due to improvements in the average fuel economy of vehicles. In addition to energy savings, changes to the Tennessee Valley Authority’s (TVA) electricity production portfolio also contributed to emissions reductions, as multiple coal-fired power plants were retired, retrofitted, or replaced by natural gas, nuclear, and renewable sources of energy in recent years.</t>
  </si>
  <si>
    <t xml:space="preserve">US Department of Commerce Bureau of Economic Analysis; http://www.bea.gov/iTable/iTable.cfm?reqid=70&amp;step=1&amp;isuri=1&amp;acrdn=3#reqid=70&amp;step=10&amp;isuri=1&amp;7003=200&amp;7035=-1&amp;7004=naics&amp;7005=-1&amp;7006=28940&amp;7036=-1&amp;7001=2200&amp;7002=2&amp;7090=70&amp;7007=2014&amp;7093=levels</t>
  </si>
  <si>
    <t xml:space="preserve">(35.9606, -83.9207)</t>
  </si>
  <si>
    <t xml:space="preserve">City of Knoxville</t>
  </si>
  <si>
    <t xml:space="preserve">Used the community GHG accounting tool available from ICLEI at the time (2006/2007)</t>
  </si>
  <si>
    <t xml:space="preserve">Reductions in vehicle miles travelled, reduced manufacturing locally, warmer winters.</t>
  </si>
  <si>
    <t xml:space="preserve">(44.0519, -123.0867)</t>
  </si>
  <si>
    <t xml:space="preserve">City of Eugene</t>
  </si>
  <si>
    <t xml:space="preserve">Hybrid Demand-Center Life Cycle Assessment Methodology developed by Ramaswami et. al.: The City of Lakewood GHG Emissions Inventory assesses 2007 GHG emissions using a hybrid demand-center life cycle assessment methodology developed by Ramaswami et. al. The method uses the standard Local Government Operations Protocol (LGOP) released by ICLEI\-Local Governments for Sustainability to report GHG emissions from in-boundary activities. Out-of-boundary activities critical to a community such as the provision of food, water, fuels and dwellings are added to the in-boundary activities to yield an expanded inventory that becomes a more comprehensive “carbon emissions footprint”.
In 2015, the City of Lakewood worked with a GHG emissions analyst and updated the 2007 report figures based on more accurate electricity and surface transportation emission factors.</t>
  </si>
  <si>
    <t xml:space="preserve">We only have a single GHG inventory; however our projections indicate a decrease based on the following reasoning:
While the City of Lakewood’s population and material sector emission factors have increased annually, the emission factors for electricity and transportation have decreased annually as a result of the State of Colorado’s Renewable Portfolio Standard and improvements to vehicle fuel efficiency required by the Federal CAFE standards. (See attachment: BAU determination)</t>
  </si>
  <si>
    <t xml:space="preserve">(39.7047, -105.0814)</t>
  </si>
  <si>
    <t xml:space="preserve">City of Lakewood</t>
  </si>
  <si>
    <t xml:space="preserve">Comparing 2010 to 2015, energy emissions (natural gas and grid-supplied electricity) have decreased by 7%.</t>
  </si>
  <si>
    <t xml:space="preserve">(37.6689, -122.0808)</t>
  </si>
  <si>
    <t xml:space="preserve">City of Hayward</t>
  </si>
  <si>
    <t xml:space="preserve">Inventory contains information on in-boundary transportation (transit, passenger, freight), electricity generation (residential, commercial and industrial) and stationary fuel combustion (residential, commercial and industrial).  All water and waste related emissions are already included in the municipal inventory.</t>
  </si>
  <si>
    <t xml:space="preserve">Bureau of Economic Analysis:  http://www.bea.gov/iTable/iTable.cfm?reqid=70&amp;step=1&amp;isuri=1&amp;acrdn=3#reqid=70&amp;step=10&amp;isuri=1&amp;7003=200&amp;7035=-1&amp;7004=naics&amp;7005=-1&amp;7006=42340&amp;7036=-1&amp;7001=2200&amp;7002=2&amp;7090=70&amp;7007=2014&amp;7093=levels</t>
  </si>
  <si>
    <t xml:space="preserve">(32.0835, -81.0998)</t>
  </si>
  <si>
    <t xml:space="preserve">City of Savannah</t>
  </si>
  <si>
    <t xml:space="preserve">(44.309058, -78.319747)</t>
  </si>
  <si>
    <t xml:space="preserve">Peterborough</t>
  </si>
  <si>
    <t xml:space="preserve">City of Peterborough</t>
  </si>
  <si>
    <t xml:space="preserve">Other: New York Community and Regional GHG Inventory Guidance</t>
  </si>
  <si>
    <t xml:space="preserve">http://cdrpc.org/programs/sustainability/climate-smart-communities-csc/ghg-inventory/</t>
  </si>
  <si>
    <t xml:space="preserve">Other: The City of Albany has not conducted a community GHG inventory update since the baseline year.</t>
  </si>
  <si>
    <t xml:space="preserve">Technically the City has a community inventory data for baseline year 2009, an update for 2010, and an updated for 2013. However the results are not directly comparable as the 2009 was conducted specifically for Albany and 2010 was scaled down from a regional inventory and Energy Plan was conducted separately. We need to do a more robust update to ensure apples to apples comparison.</t>
  </si>
  <si>
    <t xml:space="preserve">(42.6526, -73.7562)</t>
  </si>
  <si>
    <t xml:space="preserve">2010-01-03 03:10:00</t>
  </si>
  <si>
    <t xml:space="preserve">City of Albany</t>
  </si>
  <si>
    <t xml:space="preserve">This protocol was adopted for the 2012 inventory. Previous inventories followed a different methodology making an apples to apples comparison difficult. It is the city's intention to follow the GPC, in addition to the U.S. Community Protocol, for the 2015 inventory, expected completion by December 2016.</t>
  </si>
  <si>
    <t xml:space="preserve">Changed to US Community Protocol for 2012 inventory. Only 2005 was backcast using the new protocol. Technically, we increased a half of a percent (0.5%) from our 2005 baseline. However, not only was the baseline inventory backcast but data sources changed between the two inventories as well. The error margin straddles the 'no change' parameters.</t>
  </si>
  <si>
    <t xml:space="preserve">Bureau of Economic Analysis, Dept. of Commerce</t>
  </si>
  <si>
    <t xml:space="preserve">(40.0274, -105.2519)</t>
  </si>
  <si>
    <t xml:space="preserve">City of Boulder</t>
  </si>
  <si>
    <t xml:space="preserve">weather, changed the way we were calculating</t>
  </si>
  <si>
    <t xml:space="preserve">(35.994, -78.8986)</t>
  </si>
  <si>
    <t xml:space="preserve">City of Durham</t>
  </si>
  <si>
    <t xml:space="preserve">State renewable portfolio standard, low carbon fuel standard, electric vehicles, 15 x 15 Action Plan</t>
  </si>
  <si>
    <t xml:space="preserve">(34.0219, -118.4814)</t>
  </si>
  <si>
    <t xml:space="preserve">City of Santa Monica</t>
  </si>
  <si>
    <t xml:space="preserve">Iowa </t>
  </si>
  <si>
    <t xml:space="preserve">The methodology that was used was through ICLEI in 2009 using Clean Air and Climate Protection (CACP2009) software.</t>
  </si>
  <si>
    <t xml:space="preserve">The University of Iowa has increased the use of biofuels in their power plant and the City has increased energy efficiency standards in the building code. The population of Iowa City has increased, but the per capita emissions have decreased since we have been tracking emissions. See attachment above.</t>
  </si>
  <si>
    <t xml:space="preserve">BEA-for Metropolitan Statistical Area</t>
  </si>
  <si>
    <t xml:space="preserve">(41.6611, -91.5302)</t>
  </si>
  <si>
    <t xml:space="preserve">City of Iowa City</t>
  </si>
  <si>
    <t xml:space="preserve">Formulas taken from The Climate Registry: Pacificorp Data ('07 Generation)</t>
  </si>
  <si>
    <t xml:space="preserve">City is growing at very slow rate, so emissions have not changed considerably over past three years of measuring.</t>
  </si>
  <si>
    <t xml:space="preserve">U.S. Department of Commerce</t>
  </si>
  <si>
    <t xml:space="preserve">(35.1992, -111.6311)</t>
  </si>
  <si>
    <t xml:space="preserve">City of Flagstaff</t>
  </si>
  <si>
    <t xml:space="preserve">TCR/LGOP</t>
  </si>
  <si>
    <t xml:space="preserve">Natural gas consumption was lower for residential and commercial customers. Modeled transportation emissions flat (no change in model inputs). Waste related emissions down.</t>
  </si>
  <si>
    <t xml:space="preserve">(37.4419, -122.143)</t>
  </si>
  <si>
    <t xml:space="preserve">City of Palo Alto</t>
  </si>
  <si>
    <t xml:space="preserve">Bureau of Economic Analysis10.4</t>
  </si>
  <si>
    <t xml:space="preserve">(39.5296, -119.8138)</t>
  </si>
  <si>
    <t xml:space="preserve">City of Reno</t>
  </si>
  <si>
    <t xml:space="preserve">Bogor </t>
  </si>
  <si>
    <t xml:space="preserve">Finished</t>
  </si>
  <si>
    <t xml:space="preserve">due to population growth, transportation and economic activity</t>
  </si>
  <si>
    <t xml:space="preserve">IDR     Rupiah</t>
  </si>
  <si>
    <t xml:space="preserve">Central Statistic Bureau</t>
  </si>
  <si>
    <t xml:space="preserve">(-6.597147, 106.806039)</t>
  </si>
  <si>
    <t xml:space="preserve">Bogor City Government</t>
  </si>
  <si>
    <t xml:space="preserve">Amman </t>
  </si>
  <si>
    <t xml:space="preserve">Jordan</t>
  </si>
  <si>
    <t xml:space="preserve">JOD     Jordanian Dinar</t>
  </si>
  <si>
    <t xml:space="preserve">Ministry of Energy and Mineral Resources</t>
  </si>
  <si>
    <t xml:space="preserve">(31.945367, 35.928372)</t>
  </si>
  <si>
    <t xml:space="preserve">(30.585164, 36.238414)</t>
  </si>
  <si>
    <t xml:space="preserve">Greater Amman Municipality</t>
  </si>
  <si>
    <t xml:space="preserve">Philippines</t>
  </si>
  <si>
    <t xml:space="preserve">Guidance from the following sources was also used: GHG Management in Local Governments: A Guide developed by the Greenhouse Gas Management Institute (GHGMI) with funding support from USAID, International Local Government Greenhouse Gas Emissions Analysis Protocol (IEAP) developed by ICLEI, and the newly published Global Protocol for Community-Scale Greenhouse Gas Emissions* from WRI, ICLEI and the C40 Climate Leadership Gourp were also used to supplement the GHG Protocol.
*GPC Pilot version 1.0 (May 2012) was re;eased as draft and opened for comments while the GHG inventory was taking place in Makati. The approach taken to complete the inventory is mostly similar to the one recommended in the Protocol, but there are some differences in content and terminology (e.f. defining inventory boundaries in terms of 'geographic' and 'geographic+' instead of 'basic' and 'basic+'.</t>
  </si>
  <si>
    <t xml:space="preserve">Scope 1 (Stationary Energy and Transport) and Scope 3 (Solid Waste) increased due to the following reasons:
a. During daytime, the City's population increases to more than 4 million as people from the Metropolitan Manila and other provinces go to the city to work, shop, do business, or simply dine and be entertained.
b. With the increasing population, waste generation also increases.
c. Increased construction and development projects are also observed leading to increased in the demand for energy.
d. More than 800,000 vehicles traverses the City each day as the City host of three (3) Metro Rail Transit (MRT) and Philippine National Railways (PNR) stations and gateway of four (4) major roads.</t>
  </si>
  <si>
    <t xml:space="preserve">PHP     Philippine Peso</t>
  </si>
  <si>
    <t xml:space="preserve">Budget of Expenditures and Sources of Financing NEDA</t>
  </si>
  <si>
    <t xml:space="preserve">(14.559004, 121.081632)</t>
  </si>
  <si>
    <t xml:space="preserve">(12.879721, 121.774017)</t>
  </si>
  <si>
    <t xml:space="preserve">City Government of Makati</t>
  </si>
  <si>
    <t xml:space="preserve">Taoyuan </t>
  </si>
  <si>
    <t xml:space="preserve">For level of confidence, we multiply the accuracy level of collected activity data by the accuracy level of emission coefficients used.Accuracy level classification for activity data:?H?Regional statistics data :1?M?Cities statistics data:2?L?Central statistics data:3Accuracy level classification for emission coefficients:?H?Regional emission coefficients: 1 ?M?National emission coefficients: 2?L?International emission coefficients: 3The overall result is 5.13, the score falls within range 4-7, which was classified as medium level of confidence</t>
  </si>
  <si>
    <t xml:space="preserve">Our industry is growing continuously, so our total emission is slowly increasing. The sectors with increasing emissions are: industrial energy (fuel) by 14.2%; industrial processes and product use by 12.1%; buildings and AFOLU by 3.7%. The sectors with emission reductions are: agriculture by 0.4%; industrial energy (electricity) by 0.04%.</t>
  </si>
  <si>
    <t xml:space="preserve">World Bank</t>
  </si>
  <si>
    <t xml:space="preserve">(24.993628, 121.30098)</t>
  </si>
  <si>
    <t xml:space="preserve">Taoyuan City Hall</t>
  </si>
  <si>
    <t xml:space="preserve">Replaced by CDP2017 data. Reason:  TOT &lt;&lt; s1+s2 (Case 3a) in CDP2016. Soln: Derive TOT (CDP2017) from s1 (CDP2017) and s2 (CDP2017) then replace CDP2016 values by CDP2017</t>
  </si>
  <si>
    <t xml:space="preserve">Energy production CHP, process power, wastes and waste water calculations quite high level of confidence. Traffic calculation is based on national LIISA model, not actual emissions. Separate heating, industrial machinery, agriculture and its energy use are not so high level of confidence, because information harder to find .and emission calculatios are based on statistics. Calculations are made with national tool called KASVENER (2007), but with updated GWP factors.</t>
  </si>
  <si>
    <t xml:space="preserve">Decreased from baseline year 1990. New waste gasification plant 2012 and collecting separate energy waste from citizens. Effective waste water treatment with collecting biogas before composting the sludge. Effective and energy-efficient waste and biowaste collection and treatment (new biogas plant 2014). Better energy effiency in buildings.</t>
  </si>
  <si>
    <t xml:space="preserve">http://www.tilastokeskus.fi/tup/suoluk/suoluk_vaesto.html#bruttokansantuote</t>
  </si>
  <si>
    <t xml:space="preserve">(60.9833, 25.65)</t>
  </si>
  <si>
    <t xml:space="preserve">City of Lahti</t>
  </si>
  <si>
    <t xml:space="preserve">Aarhus Kommune</t>
  </si>
  <si>
    <t xml:space="preserve">CO2-beregneren (National guideline for municipalities)</t>
  </si>
  <si>
    <t xml:space="preserve">(56.168393, 10.137373)</t>
  </si>
  <si>
    <t xml:space="preserve">2016-01-01 00:00:00</t>
  </si>
  <si>
    <t xml:space="preserve">Software ECORegion smart from the
Climate Alliance</t>
  </si>
  <si>
    <t xml:space="preserve">(52.08889, 11.586164)</t>
  </si>
  <si>
    <t xml:space="preserve">Landeshauptstadt Magdeburg</t>
  </si>
  <si>
    <t xml:space="preserve">Iceland</t>
  </si>
  <si>
    <t xml:space="preserve">Well, this is the total emissions as we only calculate scope 1. As I understand scope 1 this is scope 1 emissions, due to activities of citizens and businesses within the city limits, waste and flight / shipping. Emissions from energy generation is not included. That kind of emission is though very low as our energy and district heating runs on Hydro power and geothermal heat. We are not counting emissions from activities outside of the borders of the city, such as emissions from the international airport which is outside of Reykjavik and not the emissions of any production outside of the city which I understand is scope 3.</t>
  </si>
  <si>
    <t xml:space="preserve">Emissions from traffic has  increased by 2% since 2011. Estimation of GHG emissions from aviation, fishing and sailing have increased by 19% since 2011. The most significant part of the increase is in navigation (passenger, cargo and other ships).</t>
  </si>
  <si>
    <t xml:space="preserve">ISK     Iceland Krona</t>
  </si>
  <si>
    <t xml:space="preserve">http://www.statice.is/</t>
  </si>
  <si>
    <t xml:space="preserve">(64.12652, -21.81744)</t>
  </si>
  <si>
    <t xml:space="preserve">(64.963051, -19.020835)</t>
  </si>
  <si>
    <t xml:space="preserve">City of Reykjavík</t>
  </si>
  <si>
    <t xml:space="preserve">Baseline Emission Inventory of the Covenant of Mayor</t>
  </si>
  <si>
    <t xml:space="preserve">see SEAP</t>
  </si>
  <si>
    <t xml:space="preserve">calculated by city government</t>
  </si>
  <si>
    <t xml:space="preserve">(46.5198, 6.6335)</t>
  </si>
  <si>
    <t xml:space="preserve">Ville de Lausanne</t>
  </si>
  <si>
    <t xml:space="preserve">Bournemouth and Poole</t>
  </si>
  <si>
    <t xml:space="preserve">EGHH</t>
  </si>
  <si>
    <t xml:space="preserve">The GHG emissions described in this section were calculated and published by the Department for Energy and Climate Change (DECC).  Summary of the calculation methodology is available from: https://www.gov.uk/government/statistics/uk-local-authority-and-regional-carbon-dioxide-emissions-national-statistics-2005-2013.</t>
  </si>
  <si>
    <t xml:space="preserve">Carbon emissions from all sectors (homes, business and transport) have decreased.  Contributing factors to this include home insulation programmes, signposting to business advice sources and increased provision for walking, cycling and public transport. 
(NOTE: Since last year's submissions, 2012 emissions data has been revised, giving a total of 818100 CO2e; this is higher than the total that was previously reported.)</t>
  </si>
  <si>
    <t xml:space="preserve">(50.719164, -1.880769)</t>
  </si>
  <si>
    <t xml:space="preserve">City of Bournemouth</t>
  </si>
  <si>
    <t xml:space="preserve">EGNX</t>
  </si>
  <si>
    <t xml:space="preserve">DECC have attributed this to a shared increase across the UK due to the warmer average temperatures experienced in 2013 compared to 2012. Relatively high coal prices in 2013 led to a reduction in coal for electricity generation, which contributed to reduced emissions from the industrial/commercial and domestic sectors.</t>
  </si>
  <si>
    <t xml:space="preserve">Regional Gross Value Added (Income Approach) NUTS3 Tables from Office for National Statistics</t>
  </si>
  <si>
    <t xml:space="preserve">Calculation: population/households (329839/123100)</t>
  </si>
  <si>
    <t xml:space="preserve">River</t>
  </si>
  <si>
    <t xml:space="preserve">(52.6333, -1.1333)</t>
  </si>
  <si>
    <t xml:space="preserve">City of Leicester</t>
  </si>
  <si>
    <t xml:space="preserve">Seade</t>
  </si>
  <si>
    <t xml:space="preserve">(-22.808027, -45.19422)</t>
  </si>
  <si>
    <t xml:space="preserve">Estância Turística de Guaratinguetá</t>
  </si>
  <si>
    <t xml:space="preserve">O diagnóstico qualitativo das informações complementa a avaliação quantitativa.</t>
  </si>
  <si>
    <t xml:space="preserve">(-10.249091, -48.324286)</t>
  </si>
  <si>
    <t xml:space="preserve">Prefeitura de Palmas</t>
  </si>
  <si>
    <t xml:space="preserve">岡山県統計分析課</t>
  </si>
  <si>
    <t xml:space="preserve">(34.655146, 133.919502)</t>
  </si>
  <si>
    <t xml:space="preserve">City of Okayama</t>
  </si>
  <si>
    <t xml:space="preserve"> Sustainable Energy Action Plan (SEAP) + SEAP Monitoring Report: Águeda’s SEAP holds a total carbon reduction potential of 33% by 2020, using 2002 as the reference year. The considered actions will also result in substantial economical benefits for the region’s citizens, companies and municipality, estimated at an average of 8 million Euros per year.An average investment of 3,3 million Euros per year is required to implement the actions included in the SEAP, but the bulk of this cost can be supported by external investment (public incentives, bank loans, ESCO models and the transaction of white certificates and carbon credits), which reduces to 1,2 million Euros per year the investment to be supported by the region’s citizens, companies and municipality.</t>
  </si>
  <si>
    <t xml:space="preserve">(40.575302, -8.445822)</t>
  </si>
  <si>
    <t xml:space="preserve">Município de Águeda</t>
  </si>
  <si>
    <t xml:space="preserve">This energy consumption ´s data were collected from Directorate General for Energy and Geology (DGEG)</t>
  </si>
  <si>
    <t xml:space="preserve">Consumption reduction</t>
  </si>
  <si>
    <t xml:space="preserve">(41.30284, -8.65731)</t>
  </si>
  <si>
    <t xml:space="preserve">Município de Moita</t>
  </si>
  <si>
    <t xml:space="preserve">We also participated in the GPC community inventory pilot in 2015. We were the only city from the US in their initial pilot.</t>
  </si>
  <si>
    <t xml:space="preserve">From 2014 to 2015 our emissions decreased from 78,678 MT to 77,583 MT. This was primarily due to decreased VMT (data obtained from state agencies) and reductions in Heating Fuel use due to a milder winter.</t>
  </si>
  <si>
    <t xml:space="preserve">(37.3797, -122.1375)</t>
  </si>
  <si>
    <t xml:space="preserve">Transportation, fuel oil use, and solid waste emissions data are the most recent available, from a 2012 inventory. Electricity and natural gas consumption in the community reflect actual 2015 data based on utility reporting.</t>
  </si>
  <si>
    <t xml:space="preserve">Total emissions have decreased since the 2014 accounting. Electricity emissions increased slightly over this time, while natural gas use fell.  We are exploring whether this shift is due to the weather, or perhaps also a fuel shift  from gas to electric heat pumps in large residential buildings (as with retrofits from central systems to individually-metered units).</t>
  </si>
  <si>
    <t xml:space="preserve">US Dept of Commerce Bureau of Economic Analysis</t>
  </si>
  <si>
    <t xml:space="preserve">(37.226486, -76.002594)</t>
  </si>
  <si>
    <t xml:space="preserve">City of Arlington, VA</t>
  </si>
  <si>
    <t xml:space="preserve">New Taipei </t>
  </si>
  <si>
    <t xml:space="preserve">GHG Protocol is working to give cities the standards and tools they need to measure their emissions, build more effective emissions reduction strategies, set measurable and more ambitious emission reduction goals, and to track their progress more accurately and comprehensively.</t>
  </si>
  <si>
    <t xml:space="preserve">Population growing and new regulation on emissions reporting for high carbon-density industries.</t>
  </si>
  <si>
    <t xml:space="preserve">Gross Domestic Product by Expenditures, National Statistics, R.O.C (Taiwan) (2016)</t>
  </si>
  <si>
    <t xml:space="preserve">(25.0111, 121.4458)</t>
  </si>
  <si>
    <t xml:space="preserve">New Taipei City Government</t>
  </si>
  <si>
    <t xml:space="preserve">Pingtung </t>
  </si>
  <si>
    <t xml:space="preserve">The main increased department are energy, industry, and waste</t>
  </si>
  <si>
    <t xml:space="preserve">(22.551976, 120.54876)</t>
  </si>
  <si>
    <t xml:space="preserve">Pingtung County Government</t>
  </si>
  <si>
    <t xml:space="preserve">(42.258634, -87.840625)</t>
  </si>
  <si>
    <t xml:space="preserve">City of Lake Forest, IL</t>
  </si>
  <si>
    <t xml:space="preserve">ICLEI Clean Air and Climate Protection Software</t>
  </si>
  <si>
    <t xml:space="preserve">The city uses a 2005 baseline and the community emissions have decreased 13.5%. In 2014 emissions are down 4% from 2013. The primary driver of this loss is the reduction of coal in the electric fuel mix.</t>
  </si>
  <si>
    <t xml:space="preserve">www.roanokeva.gov</t>
  </si>
  <si>
    <t xml:space="preserve">(37.271, -79.9414)</t>
  </si>
  <si>
    <t xml:space="preserve">2015-01-01 00:00:00</t>
  </si>
  <si>
    <t xml:space="preserve">City of Roanoke</t>
  </si>
  <si>
    <t xml:space="preserve">(34.09, -118.3617)</t>
  </si>
  <si>
    <t xml:space="preserve">2008-12-31 00:00:00</t>
  </si>
  <si>
    <t xml:space="preserve">City of West Hollywood</t>
  </si>
  <si>
    <t xml:space="preserve">Abington </t>
  </si>
  <si>
    <t xml:space="preserve">Other: Municipal boundary</t>
  </si>
  <si>
    <t xml:space="preserve">The Delaware Valley Regional Planning Commission (DVRPC) is the designated Metropolitan Planning Organization (MPO) for the Greater Philadelphia Region. DVRPC works to promote regional cooperation
in a 9-county, bi-state region. The region includes Bucks, Chester, Delaware, Montgomery (the county where Abington Township is located and the third largest Pennsylvania county), and
Philadelphia counties in Pennsylvania; and Burlington, Camden, Gloucester, and Mercer counties in New Jersey. DVRPC facilitates city, county and state representatives of this region to address key concerns
such as transportation, land use, environmental protection and economic development. 
DVRPC conducts a regional Energy Use and Greenhouse Gas Emissions Inventory on a 5-year interval, with the most recent inventory reflecting year 2010 conditions as summarized below:
1. DVRPC conducted a baseline inventory in 2005 which may be found at http://www.dvrpc.org/reports/09038A.pdf (Abington's results may be found on line 1 of page 66 or A-13 of this document under the Table "Montgomery County, PA – 2005 Greenhouse Gas Emissions Allocated to Municipality (MTCO2E)"; 
2. A 2010 inventory for which Abington Townships results may be found at http://www.dvrpc.org/webmaps/MunicipalEnergy/mcdDetail.aspx?mcdcode=4209100156 under "GHG Emissions by Sector" which is further broken down at the end under "Non-Energy Greenhouse Gas Emissions."  The 2010 results are what is being reported for this questionnaire.</t>
  </si>
  <si>
    <t xml:space="preserve">Energy efficiency by residents, businesses, industries, municipal government, and institutions such as hospitals and four public schools with geothermal HVAC, and a cleaner electricity generation mix contributed to this decrease.</t>
  </si>
  <si>
    <t xml:space="preserve">(40.12408, -75.119511)</t>
  </si>
  <si>
    <t xml:space="preserve">Abington Township</t>
  </si>
  <si>
    <t xml:space="preserve">National standard for municipalities in Denmark</t>
  </si>
  <si>
    <t xml:space="preserve">From 390.000 ton CO2 in 2009. Energy conservation activities, conversion from oil and electricity heating to district heating, less fossil fuel in the combined heat and power production as well as in the district heating</t>
  </si>
  <si>
    <t xml:space="preserve">Danmarks Statistik</t>
  </si>
  <si>
    <t xml:space="preserve">(55.656328, 12.2898)</t>
  </si>
  <si>
    <t xml:space="preserve">(42.393449, -71.082647)</t>
  </si>
  <si>
    <t xml:space="preserve">City of Somerville, MA</t>
  </si>
  <si>
    <t xml:space="preserve">More renewable energi.</t>
  </si>
  <si>
    <t xml:space="preserve">(54.891456, 10.404684)</t>
  </si>
  <si>
    <t xml:space="preserve">City of Ærøskøbing</t>
  </si>
  <si>
    <t xml:space="preserve">Other: Energy plan for Hjoerring Municipality</t>
  </si>
  <si>
    <t xml:space="preserve">Collective supply: decrease in fuel consumption, especially from fossil fuels. Electricity production has decreased substantially.
Industry: Large decrease in fuel consumption, especially from fossil fuels.</t>
  </si>
  <si>
    <t xml:space="preserve">http://www.danskbyggeri.dk/media/7648/regional-oversigt-over-bnp-i-kommunerne.pdf</t>
  </si>
  <si>
    <t xml:space="preserve">(57.456779, 9.995764)</t>
  </si>
  <si>
    <t xml:space="preserve">Municipality of Hjørring</t>
  </si>
  <si>
    <t xml:space="preserve">Electricity and Natural Gas consumption are measured values however transportation figures are based on Virginia DOT's Vehicle Miles Traveled studies and estimates which may not be entirely accurate.</t>
  </si>
  <si>
    <t xml:space="preserve">The last GHG inventory performed for the Town of Blacksburg was in 2012. Over those three years decreased emissions from electric utility provider's fuel mix has resulted in decreased emissions in the residential, commercial, industrial and public sectors. Considering the population increase it is likely that the culture of electricity use may have also lead to decreased consumption. Transportation emissions have increased by 1.39% which is likely due to the 3.29% increase in population. Wastewater emissions are significantly lower because of errors made in the previous emission calculations. Emissions from solid waste have also decreased roughly 4.4%.</t>
  </si>
  <si>
    <t xml:space="preserve">this information is not available at this geographic scale</t>
  </si>
  <si>
    <t xml:space="preserve">(37.2296, -80.4139)</t>
  </si>
  <si>
    <t xml:space="preserve">Town of Blacksburg</t>
  </si>
  <si>
    <t xml:space="preserve">(38.890604, -90.184276)</t>
  </si>
  <si>
    <t xml:space="preserve">City of Alton, IL</t>
  </si>
  <si>
    <t xml:space="preserve">Inventory calculated using CACP software using IPCC 1996 Guidelines and US Voluntary Reporting Guidelines. 
(1996 guidelines not available as an option)</t>
  </si>
  <si>
    <t xml:space="preserve">(38.6682, -90.3325)</t>
  </si>
  <si>
    <t xml:space="preserve">Energy saving plans, projects and goals. Expansion of district heating which provide Citizens and Companies with eco-friendly heating.</t>
  </si>
  <si>
    <t xml:space="preserve">Statistic Denmark</t>
  </si>
  <si>
    <t xml:space="preserve">(55.733461, 12.488686)</t>
  </si>
  <si>
    <t xml:space="preserve">The City updated the inventory in 2012 using the latest available data from 2010.</t>
  </si>
  <si>
    <t xml:space="preserve">Lower carbon emission electricity energy mix (grid).</t>
  </si>
  <si>
    <t xml:space="preserve">(38.544907, -121.740517)</t>
  </si>
  <si>
    <t xml:space="preserve">2010-01-01 00:00:00</t>
  </si>
  <si>
    <t xml:space="preserve">City of Davis, CA</t>
  </si>
  <si>
    <t xml:space="preserve">There was a 10% reduction between 2005 and 2010</t>
  </si>
  <si>
    <t xml:space="preserve">(37.6808, -122.4)</t>
  </si>
  <si>
    <t xml:space="preserve">2016-05-01 00:00:00</t>
  </si>
  <si>
    <t xml:space="preserve">City of Brisbane, CA</t>
  </si>
  <si>
    <t xml:space="preserve">(33.8622, -118.3995)</t>
  </si>
  <si>
    <t xml:space="preserve">City of Hermosa Beach, CA</t>
  </si>
  <si>
    <t xml:space="preserve">Other: ICLEI Partners for Climate Protection</t>
  </si>
  <si>
    <t xml:space="preserve">Emissions data comes from multiple sources and the City relies on other agencies, such as privately owned utility companies to provide consumption data. As a result, the City cannot comment on the accuracy of the data.</t>
  </si>
  <si>
    <t xml:space="preserve">Other: 2015 data reported as 2016 data not available</t>
  </si>
  <si>
    <t xml:space="preserve">Comparisons are not possible at this time, as the next year's data (2016) are not yet available.  We are thus still reporting 2015 data as before (note that our emissions data submitted April 2016 - for the year 2010 - were updated for the Compact of Mayors module submitted in December 2016 - for the year 2015).  However, due to limitations associated with the data, year to year comparisons must be made with caution.   
In general, emissions over the past few years appear to be staying the same or potentially decreasing slightly despite population increases.  This is likely due to more efficient building construction, reduction in solid waste tonnages, increased recycling and organics diversion, and increased fuel efficiency standards.</t>
  </si>
  <si>
    <t xml:space="preserve">(49.32699, -123.07328)</t>
  </si>
  <si>
    <t xml:space="preserve">City of North Vancouver</t>
  </si>
  <si>
    <t xml:space="preserve">(13.756465, 121.058308)</t>
  </si>
  <si>
    <t xml:space="preserve">2010-12-20 00:00:00</t>
  </si>
  <si>
    <t xml:space="preserve">Batangas City</t>
  </si>
  <si>
    <t xml:space="preserve">PCP Protocol method</t>
  </si>
  <si>
    <t xml:space="preserve">Emissions have increased as the population of the Town has increased since 2008 from 103,855 to 130,335 people in 2016.</t>
  </si>
  <si>
    <t xml:space="preserve">(43.850855, -79.020373)</t>
  </si>
  <si>
    <t xml:space="preserve">Town of Ajax, ON</t>
  </si>
  <si>
    <t xml:space="preserve">Other:</t>
  </si>
  <si>
    <t xml:space="preserve">They have decreased due to a decrease in electricity and gas usage usage in the residential sector as well an increased renewable-generated portfolio of electricity sources, specifically hydropower.</t>
  </si>
  <si>
    <t xml:space="preserve">San Francisco/Oakland/Hayward Metropolitan Area GDP: http://www.usmayors.org/metroeconomies/2013/201311-charts.pdf</t>
  </si>
  <si>
    <t xml:space="preserve">(37.8244, -122.2316)</t>
  </si>
  <si>
    <t xml:space="preserve">2011-01-01 00:00:00</t>
  </si>
  <si>
    <t xml:space="preserve">City of Piedmont, CA</t>
  </si>
  <si>
    <t xml:space="preserve">Yilan </t>
  </si>
  <si>
    <t xml:space="preserve">(24.702107, 121.73775)</t>
  </si>
  <si>
    <t xml:space="preserve">Yilan County</t>
  </si>
  <si>
    <t xml:space="preserve">(37.831316, -122.285247)</t>
  </si>
  <si>
    <t xml:space="preserve">City of Emeryville, CA</t>
  </si>
  <si>
    <t xml:space="preserve">http://www.citepa.org/fr/activites/inventaires-des-emissions/secten</t>
  </si>
  <si>
    <t xml:space="preserve">(48.692054, 6.184417)</t>
  </si>
  <si>
    <t xml:space="preserve">Communauté urbaine du Grand Nancy</t>
  </si>
  <si>
    <t xml:space="preserve">This inventory is only about 75% complete, and the data that is included needs to be vetted still. The transportation data is especially lacking and major stationary sources (other than natural gas) have not been included yet.</t>
  </si>
  <si>
    <t xml:space="preserve">All GHG calculations are form 2015 data except the transportation emissions, which are 2014. We are still using 2015 data for this reporting.</t>
  </si>
  <si>
    <t xml:space="preserve">(40.037875, -76.305514)</t>
  </si>
  <si>
    <t xml:space="preserve">City of Lancaster, PA</t>
  </si>
  <si>
    <t xml:space="preserve">Discrepancies</t>
  </si>
  <si>
    <t xml:space="preserve">Melbourne HH size:</t>
  </si>
  <si>
    <t xml:space="preserve">- orig ref was for sydney (2.7)</t>
  </si>
  <si>
    <t xml:space="preserve">- CDP dataset does not list a population value. Using wikipedia value 119,073</t>
  </si>
  <si>
    <t xml:space="preserve">- CDP dataset lists population of 7,000,463 which cannot be correct. Using wikipedia value 666,058.</t>
  </si>
  <si>
    <t xml:space="preserve">Brasilia:</t>
  </si>
  <si>
    <t xml:space="preserve">- CDP population = 1.4M, wikipedia population = 2.98M </t>
  </si>
  <si>
    <t xml:space="preserve">Moita city coordinates</t>
  </si>
  <si>
    <t xml:space="preserve">- CDP dataset city location is (41.30284, -8.65731) which is incorrect.</t>
  </si>
  <si>
    <t xml:space="preserve">- CDP most likely refers to the Moita near Lisbon. The population (66,029) and emissions (96,508 tCO2e) in the CDP2017 dataset match this CDP report (https://www.gibraltar.gov.gi/new/sites/default/files/HMGoG_Documents/20170601-Gibraltar_City_Inventory_Report_Published.pdf, pg. 61).</t>
  </si>
  <si>
    <t xml:space="preserve">- Also, in wikipedia the population of Moita near Lisbon is 66,029 (https://en.wikipedia.org/wiki/Moita), and the population on this site for Moita near Lisbon (http://www.citypopulation.de/php/portugal-lisboa.php?adm1id=1721506) is also 66,029.</t>
  </si>
  <si>
    <t xml:space="preserve">- therefore use Moita near Lisbon and assume that the lat/lon coordinates are wrong in the CDP dataset</t>
  </si>
  <si>
    <t xml:space="preserve">Wellington city coordinates</t>
  </si>
  <si>
    <t xml:space="preserve">- CDP city coordinates are for Wellington, Florida, not Wellington, NZ </t>
  </si>
  <si>
    <t xml:space="preserve">Sydney HH size:</t>
  </si>
  <si>
    <t xml:space="preserve">- orig value (2.7) and ref corresponds to Greater Sydney, population 4.4M, but CDP population = 205k, which corresponds to (probably) the Commonwealth Electoral Divisions (popn 171k in 2011)</t>
  </si>
  <si>
    <t xml:space="preserve">- HH size for Commonwealth Electoral Divisions in 2011 = 2.1</t>
  </si>
  <si>
    <t xml:space="preserve">For household size, info on IBGE website was used (http://cod.ibge.gov.br/21UXA), however, the population there is 1,448,639</t>
  </si>
  <si>
    <t xml:space="preserve">but the population in CDP is 2,173,141 (Metro area).</t>
  </si>
  <si>
    <t xml:space="preserve">--&gt; used household size (3.07) from IBGE anyway.</t>
  </si>
  <si>
    <t xml:space="preserve">Tokyo HH size</t>
  </si>
  <si>
    <r>
      <rPr>
        <sz val="10"/>
        <rFont val="Arial"/>
        <family val="2"/>
        <charset val="1"/>
      </rPr>
      <t xml:space="preserve">- orig link does not exist </t>
    </r>
    <r>
      <rPr>
        <b val="true"/>
        <sz val="10"/>
        <rFont val="Arial"/>
        <family val="2"/>
        <charset val="1"/>
      </rPr>
      <t xml:space="preserve">(</t>
    </r>
    <r>
      <rPr>
        <sz val="10"/>
        <rFont val="Arial"/>
        <family val="2"/>
        <charset val="1"/>
      </rPr>
      <t xml:space="preserve">http://www.stat.go.jp/data/nenkan/pdf/yhyou02.pdf</t>
    </r>
    <r>
      <rPr>
        <b val="true"/>
        <sz val="10"/>
        <rFont val="Arial"/>
        <family val="2"/>
        <charset val="1"/>
      </rPr>
      <t xml:space="preserve">)</t>
    </r>
  </si>
  <si>
    <r>
      <rPr>
        <sz val="10"/>
        <rFont val="Arial"/>
        <family val="2"/>
        <charset val="1"/>
      </rPr>
      <t xml:space="preserve">- used http://www.city.yokohama.lg.jp/ex/stat/jinko/city/new-e.html </t>
    </r>
    <r>
      <rPr>
        <b val="true"/>
        <sz val="10"/>
        <rFont val="Arial"/>
        <family val="2"/>
        <charset val="1"/>
      </rPr>
      <t xml:space="preserve">(</t>
    </r>
    <r>
      <rPr>
        <sz val="10"/>
        <rFont val="Arial"/>
        <family val="2"/>
        <charset val="1"/>
      </rPr>
      <t xml:space="preserve">Tokyo Metropolis</t>
    </r>
    <r>
      <rPr>
        <b val="true"/>
        <sz val="10"/>
        <rFont val="Arial"/>
        <family val="2"/>
        <charset val="1"/>
      </rPr>
      <t xml:space="preserve">)</t>
    </r>
  </si>
  <si>
    <t xml:space="preserve">- cannot confirm that household size 1.93 from http://www.ssd.scb.se/databaser/makro/start.asp?lang=2  represents Stockolm population 901,989 and not Stockholm population 1.9M  [from GEA]</t>
  </si>
  <si>
    <t xml:space="preserve">Pretoria – Tshwane HH size:</t>
  </si>
  <si>
    <t xml:space="preserve">- orig link does not exist</t>
  </si>
  <si>
    <t xml:space="preserve">Assumptions</t>
  </si>
  <si>
    <t xml:space="preserve">area size</t>
  </si>
  <si>
    <t xml:space="preserve">Kadiovacik:</t>
  </si>
  <si>
    <t xml:space="preserve">- estimated manually by drawing a square around village centre using https://www.daftlogic.com/projects-google-maps-area-calculator-tool.htm</t>
  </si>
  <si>
    <t xml:space="preserve">household size</t>
  </si>
  <si>
    <t xml:space="preserve">Aspen and Pitkin county:</t>
  </si>
  <si>
    <t xml:space="preserve">- household size for "Aspen and Pitkin county" (population 7,710) assumed to be close enough to HH size of "Aspen" (population 6,871) since populations are close </t>
  </si>
  <si>
    <t xml:space="preserve">source https://www.census.gov/quickfacts/fact/table/aspencitycolorado/PST045216</t>
  </si>
  <si>
    <t xml:space="preserve">Jakarta:</t>
  </si>
  <si>
    <t xml:space="preserve">- household size for Jakarta based on a survey of 297 households in 2014 [http://www.plea2014.in/wp-content/uploads/2014/12/Paper_6C_2731_PR.pdf]</t>
  </si>
  <si>
    <t xml:space="preserve">- avg HH size is 2.1 for STOCKHOLM REGION, not the city [http://www.eurometrex.org/Docs/Expert_Groups/Affordable_Housing/Affordable_Housing_Position_Statement_Stockholm.pdf]</t>
  </si>
  <si>
    <t xml:space="preserve">- rough calculation: http://www.statistikdatabasen.scb.se/pxweb/en/ssd/START__BE__BE0101__BE0101S/HushallT03/table/tableViewLayout1/?rxid=5b1086fd-d703-4c03-8791-3c76c740804f    </t>
  </si>
  <si>
    <t xml:space="preserve">Total HH</t>
  </si>
  <si>
    <t xml:space="preserve">- use counts for each category =(192618 + 2*117815 + 3*54620 + 4*47264 + 5*16437 + 6*5274 + 7*4548) / 438576 = 2.11</t>
  </si>
  <si>
    <t xml:space="preserve">- used 7 for &gt;= 7 category</t>
  </si>
  <si>
    <t xml:space="preserve">- in report (downloaded as cer2015phc_incheon.pdf, pg. 10), HH size of Incheon (2.65) is stated for "Incheon Province", but it does not appear that Incheon is a province, therefore assuming this value for Incheon city</t>
  </si>
  <si>
    <t xml:space="preserve">Quito and Santiago de Guayaquil:</t>
  </si>
  <si>
    <t xml:space="preserve">- found value for 1990 and cannot find any more up-to-date source (downloaded file: /homel/cnangini/Bureau/PROJECTS/CITY_EMISSIONS/REFS/FOR_GEA_UITP_WB/TABLE06_Quito_and_SantiagoDeGuayaquil_HH.pdf)</t>
  </si>
  <si>
    <t xml:space="preserve">- also, value represents "Average number of persons per living quarters “</t>
  </si>
  <si>
    <t xml:space="preserve">Addis Ababa:</t>
  </si>
  <si>
    <t xml:space="preserve">- 1984 value!!</t>
  </si>
  <si>
    <t xml:space="preserve">Bogor:</t>
  </si>
  <si>
    <r>
      <rPr>
        <sz val="10"/>
        <rFont val="Arial"/>
        <family val="2"/>
        <charset val="1"/>
      </rPr>
      <t xml:space="preserve">- HH value obtained from a 2012 survey in East Jakart and West Java </t>
    </r>
    <r>
      <rPr>
        <b val="true"/>
        <sz val="10"/>
        <rFont val="Arial"/>
        <family val="2"/>
        <charset val="1"/>
      </rPr>
      <t xml:space="preserve">(</t>
    </r>
    <r>
      <rPr>
        <sz val="10"/>
        <rFont val="Arial"/>
        <family val="2"/>
        <charset val="1"/>
      </rPr>
      <t xml:space="preserve">Bogor is a city in West Java</t>
    </r>
    <r>
      <rPr>
        <b val="true"/>
        <sz val="10"/>
        <rFont val="Arial"/>
        <family val="2"/>
        <charset val="1"/>
      </rPr>
      <t xml:space="preserve">)</t>
    </r>
  </si>
  <si>
    <t xml:space="preserve">- From report "Data  collection  was  conducted  from  February  8  to  March  1,  2012.  In  total,  2,520 respondents  were  interviewed  (1,260  respondents in each  region).  These  households contained  a  total  of  11,328  residents  –  5,535  in  East  Jakarta  and  5,793  in  West  Java, with mean household sizes of 4.4 and 4.6, respectively.  </t>
  </si>
  <si>
    <t xml:space="preserve">- The avg HH size in East Jakarta (4.4) is consistent with the value obtained from the Jakarta survey (see HH reference for Jakarta), so the avg HH value for Bogor here is likely fine</t>
  </si>
  <si>
    <t xml:space="preserve">- report obtained online: http://pdf.usaid.gov/pdf_docs/PA00J6TW.pdf</t>
  </si>
  <si>
    <t xml:space="preserve">Durban:</t>
  </si>
  <si>
    <t xml:space="preserve">- CDP reports population of Durban as 3.56M, but actually this corresponds to the population of eThekwini Metropolitan Municipality (see https://en.wikipedia.org/wiki/EThekwini_Metropolitan_Municipality and http://www.statssa.gov.za/?page_id=993&amp;id=ethekwini-municipality),</t>
  </si>
  <si>
    <t xml:space="preserve">not the population of the city of Durban itself (595,061, see https://en.wikipedia.org/wiki/Durban and http://www.statssa.gov.za/?page_id=4286&amp;id=10350)</t>
  </si>
  <si>
    <t xml:space="preserve">- therefore HH size for eThekwini (3.4, http://www.statssa.gov.za/?page_id=993&amp;id=ethekwini-municipality) and not Durban (2.8, http://www.statssa.gov.za/?page_id=4286&amp;id=10350) was used</t>
  </si>
  <si>
    <t xml:space="preserve">Suwon:</t>
  </si>
  <si>
    <t xml:space="preserve">- can only find avg HH size for Gyeonggi province (kostat.go.kr, Complete Enumeration Results of the 2015 Population and Housing Census, downloaded file cer2015phc_HHGyeonggi-do_SouthKorea.pdf)</t>
  </si>
  <si>
    <t xml:space="preserve">- Suwon is the largest metropolis of Gyeonggi province, so perhaps this value is representative enough</t>
  </si>
  <si>
    <t xml:space="preserve">Caracas:</t>
  </si>
  <si>
    <t xml:space="preserve">- CDP population of 5.3 M corresponds to population of the Metropolitan Region of Caracas (https://en.wikipedia.org/wiki/Metropolitan_Region_of_Caracas)</t>
  </si>
  <si>
    <t xml:space="preserve">- the Metropolitan Region of Caracas is made up of the Metropolitan District of Caracas ( = Distrito Capital + 4 Miranda state municipalities) + 11 municipalities over Miranda and Vargas states</t>
  </si>
  <si>
    <t xml:space="preserve">- to estimate HH size, I averaged the HH sizes of Distrito Capital, Miranda and Vargas states: 1/3 * (3.41 + 3.52 + 3.58) = 3.50, since these were available in the drop-down menu for </t>
  </si>
  <si>
    <t xml:space="preserve">Caracteristicas de las viviendas -&gt;  Caracteristicas de los hogares - &gt; Indicadores Prioritarios at http://www.redatam.ine.gob.ve/Censo2011/index.html</t>
  </si>
  <si>
    <t xml:space="preserve">- used avg HH for Valle de Cauca found here: http://www.dane.gov.co/files/censos/presentaciones/jefes_hogar.pdf?&amp;, from http://www.dane.gov.co/index.php/en/statistics-by-topic-1/population-and-demography/census-2005 under Demographic Characteristics -&gt; Heads of Households</t>
  </si>
  <si>
    <t xml:space="preserve">- Cali is the capital of the Valle del Cauca department, and the most populous city in southwest Colombia</t>
  </si>
  <si>
    <t xml:space="preserve">downloaded file: jefes_hogar_Colombia.pdf</t>
  </si>
  <si>
    <t xml:space="preserve">Bornova:</t>
  </si>
  <si>
    <t xml:space="preserve">- used value of Izmir province found in 2011 census: http://www.turkstat.gov.tr/PreHaberBultenleri.do?id=15843, Table-2: Number of Households by Household Size, 2 October 2011 A83</t>
  </si>
  <si>
    <t xml:space="preserve">Downloaded file: TurkeyHH_3247437821205262632.xls</t>
  </si>
  <si>
    <t xml:space="preserve">mean TT</t>
  </si>
  <si>
    <t xml:space="preserve">- Japan mean TT calculated manually from spreadsheet values, estimated number of minutes using centre of time window</t>
  </si>
  <si>
    <t xml:space="preserve">Ajax, ON:</t>
  </si>
  <si>
    <t xml:space="preserve">- used average TT for Durham region</t>
  </si>
  <si>
    <t xml:space="preserve">North Vancouver:</t>
  </si>
  <si>
    <t xml:space="preserve">- can only find the median TT </t>
  </si>
  <si>
    <t xml:space="preserve">Birmingham:</t>
  </si>
  <si>
    <t xml:space="preserve">- cannot find the actual ref for the survey quoted in http://www.telegraph.co.uk/motoring/news/3122428/Birmingham-worst-place-for-commuting-survey.html and https://www.findaphd.com/search/projectdetails.aspx?PJID=61628</t>
  </si>
  <si>
    <t xml:space="preserve">Leicester, Manchester:</t>
  </si>
  <si>
    <t xml:space="preserve">- cannot find the actual ref for the survey quoted in http://www.telegraph.co.uk/motoring/news/3122428/Birmingham-worst-place-for-commuting-survey.html    </t>
  </si>
  <si>
    <t xml:space="preserve">Seoul:</t>
  </si>
  <si>
    <t xml:space="preserve">- value from 2010 Statistics Korea census = 41.2min, referenced in http://world.kbs.co.kr/english/news/news_Ec_detail.htm?No=84738 </t>
  </si>
  <si>
    <t xml:space="preserve">- value = 48.0 min from big data analysis conducted by the nation’s No. 2 mobile carrier KT referenced in http://www.koreaherald.com/view.php?ud=20170621000809&amp;mod=skb</t>
  </si>
  <si>
    <t xml:space="preserve">-&gt; take 48.0 min since it is most recent of the two values</t>
  </si>
  <si>
    <t xml:space="preserve">- reference reports avg TT for Gyeonggi province (big data analysis conducted by the nation’s No. 2 mobile carrier KT referenced in http://www.koreaherald.com/view.php?ud=20170621000809&amp;mod=skb)</t>
  </si>
  <si>
    <t xml:space="preserve">Rotterdam:</t>
  </si>
  <si>
    <t xml:space="preserve">- used avg TT for MRDH (Metropoolregio Rotterdam Den Haag) across education levels in Table 1.2 in OECD report: "OECD Territorial Reviews: The Metropolitan Region of Rotterdam--The Hague, Netherlands". 2016</t>
  </si>
  <si>
    <t xml:space="preserve">- MRDH comprises 23 out of 60 municipalities in Zuid-Holland province</t>
  </si>
  <si>
    <t xml:space="preserve">- MRDH population and land area = 2.24 M and 997 sq km, respectively</t>
  </si>
  <si>
    <t xml:space="preserve">- report found in google search https://books.google.fr/books?id=PkR_CwAAQBAJ&amp;pg=PA65&amp;lpg=PA65&amp;dq=average+commute+distance+rotterdam&amp;source=bl&amp;ots=WTFr4dRDko&amp;sig=9Sc61T5y97c3lB9JeTIBxn7a4as&amp;hl=en&amp;sa=X&amp;ved=0ahUKEwjvubeKjJXVAhUEAcAKHfc3ASwQ6AEIQjAF#v=onepage&amp;q&amp;f=false</t>
  </si>
  <si>
    <t xml:space="preserve">Mexico City:</t>
  </si>
  <si>
    <t xml:space="preserve">- cannot find original report of El Universal reported in http://mexiconewsdaily.com/news/45-days-a-year-spent-commuting-in-cdmx/</t>
  </si>
  <si>
    <t xml:space="preserve">- in line with 61 to 90 minutes estimation in 2008 report ESTUDIOS SOBRE MOVILIDAD COTIDIANA EN MÉXICO by José María Casado Izquierdo, http://www.ub.edu/geocrit/sn/sn-273.htm</t>
  </si>
  <si>
    <t xml:space="preserve">Caracas, Lima:</t>
  </si>
  <si>
    <t xml:space="preserve">- value based on 16 contributors only (www.numbeo.com)</t>
  </si>
  <si>
    <t xml:space="preserve">Ljubljana:</t>
  </si>
  <si>
    <t xml:space="preserve">- value based on 30 contributors only (www.numbeo.com)</t>
  </si>
  <si>
    <t xml:space="preserve">Vlinius:</t>
  </si>
  <si>
    <t xml:space="preserve">- value based on 46 contributors only (www.numbeo.com)</t>
  </si>
  <si>
    <t xml:space="preserve">Reykijavik:</t>
  </si>
  <si>
    <t xml:space="preserve">- value based on 22 contributors only (www.numbeo.com)</t>
  </si>
  <si>
    <t xml:space="preserve">Athens:</t>
  </si>
  <si>
    <t xml:space="preserve">- value based on 117 contributors only (www.numbeo.com)</t>
  </si>
  <si>
    <t xml:space="preserve">Buenos Aires:</t>
  </si>
  <si>
    <t xml:space="preserve">- value based on 42 contributors only (www.numbeo.com)</t>
  </si>
  <si>
    <t xml:space="preserve">Adelaide:</t>
  </si>
  <si>
    <t xml:space="preserve">- value based on 37 contributors only (www.numbeo.com)</t>
  </si>
  <si>
    <t xml:space="preserve">Canberra:</t>
  </si>
  <si>
    <t xml:space="preserve">- value based on 31 contributors only (www.numbeo.com)</t>
  </si>
  <si>
    <t xml:space="preserve">Melbourne:</t>
  </si>
  <si>
    <t xml:space="preserve">- value based on 81 contributors only (www.numbeo.com)</t>
  </si>
  <si>
    <t xml:space="preserve">Santiago:</t>
  </si>
  <si>
    <t xml:space="preserve">- value based on 36 contributors only (www.numbeo.com)</t>
  </si>
  <si>
    <t xml:space="preserve">Hong Kong:</t>
  </si>
  <si>
    <t xml:space="preserve">- value based on 53 contributors only (www.numbeo.com)</t>
  </si>
  <si>
    <t xml:space="preserve">Copenhagen:</t>
  </si>
  <si>
    <t xml:space="preserve">- value based on 49 contributors only (www.numbeo.com)</t>
  </si>
  <si>
    <t xml:space="preserve">Torino:</t>
  </si>
  <si>
    <t xml:space="preserve">- value based on 23 contributors only (www.numbeo.com)</t>
  </si>
  <si>
    <t xml:space="preserve">Amman:</t>
  </si>
  <si>
    <t xml:space="preserve">- value based on 25 contributors only (www.numbeo.com)</t>
  </si>
  <si>
    <t xml:space="preserve">Warsaw:</t>
  </si>
  <si>
    <t xml:space="preserve">- value based on 83 contributors only (www.numbeo.com)</t>
  </si>
  <si>
    <t xml:space="preserve">Cape Town:</t>
  </si>
  <si>
    <t xml:space="preserve">- value based on 74 contributors only (www.numbeo.com)</t>
  </si>
  <si>
    <t xml:space="preserve">- value based on 17 contributors only (www.numbeo.com)</t>
  </si>
  <si>
    <t xml:space="preserve">Johannesburg:</t>
  </si>
  <si>
    <t xml:space="preserve">Pretoria Tshwane:</t>
  </si>
  <si>
    <t xml:space="preserve">- value based on 21 contributors only (www.numbeo.com)</t>
  </si>
  <si>
    <t xml:space="preserve">Taipei City:</t>
  </si>
  <si>
    <t xml:space="preserve">- value based on 26 contributors only (www.numbeo.com)</t>
  </si>
  <si>
    <t xml:space="preserve">Quito:</t>
  </si>
  <si>
    <t xml:space="preserve">- based on Gente de Quito report pg. 29: "La duración de los trayectos hasta llegar al lugar de actividad en la manana se distribuyen entre un:</t>
  </si>
  <si>
    <t xml:space="preserve">29 % de me-nos de 15 minutos, alrededor de un 39 % de 15 a 30 minu-tos, un 24 % de más de media hora y menos de una hora,y el 8 % manifiesta que ello le lleva más de una hora</t>
  </si>
  <si>
    <t xml:space="preserve">Formula used: 0.2*(15/2) + 0.39*(15+7.5) + 0.24*(30+15) + 0.08*(60+30)</t>
  </si>
  <si>
    <t xml:space="preserve">- &gt; assumed half-way of 15- and 30-min time windows; for &gt; 60% assumed 90 min  </t>
  </si>
  <si>
    <t xml:space="preserve">downloaded file: gentedequito.pdf</t>
  </si>
</sst>
</file>

<file path=xl/styles.xml><?xml version="1.0" encoding="utf-8"?>
<styleSheet xmlns="http://schemas.openxmlformats.org/spreadsheetml/2006/main">
  <numFmts count="9">
    <numFmt numFmtId="164" formatCode="General"/>
    <numFmt numFmtId="165" formatCode="0"/>
    <numFmt numFmtId="166" formatCode="#,##0"/>
    <numFmt numFmtId="167" formatCode="#,##0.00"/>
    <numFmt numFmtId="168" formatCode="0.0"/>
    <numFmt numFmtId="169" formatCode="0.00"/>
    <numFmt numFmtId="170" formatCode="#,###.000"/>
    <numFmt numFmtId="171" formatCode="0.000"/>
    <numFmt numFmtId="172" formatCode="@"/>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
      <sz val="10"/>
      <name val="Noto Sans CJK SC Regular"/>
      <family val="2"/>
      <charset val="1"/>
    </font>
  </fonts>
  <fills count="7">
    <fill>
      <patternFill patternType="none"/>
    </fill>
    <fill>
      <patternFill patternType="gray125"/>
    </fill>
    <fill>
      <patternFill patternType="solid">
        <fgColor rgb="FFF6EED0"/>
        <bgColor rgb="FFF8F0CF"/>
      </patternFill>
    </fill>
    <fill>
      <patternFill patternType="solid">
        <fgColor rgb="FFFCE6FC"/>
        <bgColor rgb="FFF9F2F9"/>
      </patternFill>
    </fill>
    <fill>
      <patternFill patternType="solid">
        <fgColor rgb="FFFFFF00"/>
        <bgColor rgb="FFFFFF00"/>
      </patternFill>
    </fill>
    <fill>
      <patternFill patternType="solid">
        <fgColor rgb="FFF8F0CF"/>
        <bgColor rgb="FFF6EED0"/>
      </patternFill>
    </fill>
    <fill>
      <patternFill patternType="solid">
        <fgColor rgb="FFF9F2F9"/>
        <bgColor rgb="FFFCE6FC"/>
      </patternFill>
    </fill>
  </fills>
  <borders count="3">
    <border diagonalUp="false" diagonalDown="false">
      <left/>
      <right/>
      <top/>
      <bottom/>
      <diagonal/>
    </border>
    <border diagonalUp="false" diagonalDown="false">
      <left style="hair">
        <color rgb="FFB2B2B2"/>
      </left>
      <right style="hair">
        <color rgb="FFB2B2B2"/>
      </right>
      <top style="hair">
        <color rgb="FFB2B2B2"/>
      </top>
      <bottom style="hair">
        <color rgb="FFB2B2B2"/>
      </bottom>
      <diagonal/>
    </border>
    <border diagonalUp="false" diagonalDown="false">
      <left style="thin">
        <color rgb="FFB2B2B2"/>
      </left>
      <right style="thin">
        <color rgb="FFB2B2B2"/>
      </right>
      <top style="thin">
        <color rgb="FFB2B2B2"/>
      </top>
      <bottom style="thin">
        <color rgb="FFB2B2B2"/>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4" fillId="2" borderId="2" xfId="0" applyFont="true" applyBorder="true" applyAlignment="false" applyProtection="false">
      <alignment horizontal="general" vertical="bottom" textRotation="0" wrapText="false" indent="0" shrinkToFit="false"/>
      <protection locked="true" hidden="false"/>
    </xf>
    <xf numFmtId="165" fontId="4" fillId="2" borderId="2"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false" applyProtection="false">
      <alignment horizontal="general" vertical="bottom" textRotation="0" wrapText="false" indent="0" shrinkToFit="false"/>
      <protection locked="true" hidden="false"/>
    </xf>
    <xf numFmtId="168" fontId="4" fillId="2" borderId="2"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right" vertical="bottom" textRotation="0" wrapText="false" indent="0" shrinkToFit="false"/>
      <protection locked="true" hidden="false"/>
    </xf>
    <xf numFmtId="169" fontId="4" fillId="2"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false" applyProtection="false">
      <alignment horizontal="general" vertical="bottom" textRotation="0" wrapText="false" indent="0" shrinkToFit="false"/>
      <protection locked="true" hidden="false"/>
    </xf>
    <xf numFmtId="166" fontId="0" fillId="2" borderId="2" xfId="0" applyFont="true" applyBorder="true" applyAlignment="true" applyProtection="false">
      <alignment horizontal="general" vertical="bottom" textRotation="0" wrapText="true" indent="0" shrinkToFit="false"/>
      <protection locked="true" hidden="false"/>
    </xf>
    <xf numFmtId="165" fontId="0" fillId="2"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7" fontId="0" fillId="2" borderId="2" xfId="0" applyFont="false" applyBorder="true" applyAlignment="false" applyProtection="false">
      <alignment horizontal="general" vertical="bottom" textRotation="0" wrapText="false" indent="0" shrinkToFit="false"/>
      <protection locked="true" hidden="false"/>
    </xf>
    <xf numFmtId="165" fontId="0" fillId="2" borderId="2" xfId="0" applyFont="false" applyBorder="true" applyAlignment="false" applyProtection="false">
      <alignment horizontal="general" vertical="bottom" textRotation="0" wrapText="false" indent="0" shrinkToFit="false"/>
      <protection locked="true" hidden="false"/>
    </xf>
    <xf numFmtId="168" fontId="0" fillId="2" borderId="2" xfId="0" applyFont="fals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right" vertical="bottom" textRotation="0" wrapText="false" indent="0" shrinkToFit="false"/>
      <protection locked="true" hidden="false"/>
    </xf>
    <xf numFmtId="167" fontId="0" fillId="2" borderId="2" xfId="0" applyFont="true" applyBorder="true" applyAlignment="false" applyProtection="false">
      <alignment horizontal="general" vertical="bottom" textRotation="0" wrapText="false" indent="0" shrinkToFit="false"/>
      <protection locked="true" hidden="false"/>
    </xf>
    <xf numFmtId="169" fontId="0" fillId="2" borderId="2" xfId="0" applyFont="fals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6" fontId="0" fillId="2" borderId="2" xfId="0" applyFont="false" applyBorder="true" applyAlignment="false" applyProtection="false">
      <alignment horizontal="general" vertical="bottom" textRotation="0" wrapText="false" indent="0" shrinkToFit="false"/>
      <protection locked="true" hidden="false"/>
    </xf>
    <xf numFmtId="169" fontId="0" fillId="2" borderId="2" xfId="0" applyFont="true" applyBorder="true" applyAlignment="false" applyProtection="false">
      <alignment horizontal="general" vertical="bottom" textRotation="0" wrapText="false" indent="0" shrinkToFit="false"/>
      <protection locked="true" hidden="false"/>
    </xf>
    <xf numFmtId="165" fontId="0" fillId="2" borderId="2"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70" fontId="0" fillId="2" borderId="2" xfId="0" applyFont="true" applyBorder="true" applyAlignment="false" applyProtection="false">
      <alignment horizontal="general" vertical="bottom" textRotation="0" wrapText="false" indent="0" shrinkToFit="false"/>
      <protection locked="true" hidden="false"/>
    </xf>
    <xf numFmtId="171" fontId="0" fillId="2" borderId="2" xfId="0" applyFont="true" applyBorder="true" applyAlignment="false" applyProtection="false">
      <alignment horizontal="general" vertical="bottom" textRotation="0" wrapText="false" indent="0" shrinkToFit="false"/>
      <protection locked="true" hidden="false"/>
    </xf>
    <xf numFmtId="167" fontId="0" fillId="2" borderId="2" xfId="0" applyFont="true" applyBorder="true" applyAlignment="true" applyProtection="false">
      <alignment horizontal="right" vertical="bottom" textRotation="0" wrapText="false" indent="0" shrinkToFit="false"/>
      <protection locked="true" hidden="false"/>
    </xf>
    <xf numFmtId="164" fontId="0" fillId="2" borderId="2" xfId="0" applyFont="true" applyBorder="true" applyAlignment="true" applyProtection="false">
      <alignment horizontal="right" vertical="bottom" textRotation="0" wrapText="true" indent="0" shrinkToFit="false"/>
      <protection locked="true" hidden="false"/>
    </xf>
    <xf numFmtId="164" fontId="0" fillId="2" borderId="2" xfId="0" applyFont="true" applyBorder="true" applyAlignment="true" applyProtection="false">
      <alignment horizontal="left" vertical="bottom" textRotation="0" wrapText="true" indent="0" shrinkToFit="false"/>
      <protection locked="true" hidden="false"/>
    </xf>
    <xf numFmtId="165" fontId="0" fillId="2" borderId="2" xfId="0" applyFont="true" applyBorder="true" applyAlignment="true" applyProtection="false">
      <alignment horizontal="right" vertical="bottom" textRotation="0" wrapText="true" indent="0" shrinkToFit="false"/>
      <protection locked="true" hidden="false"/>
    </xf>
    <xf numFmtId="164" fontId="0" fillId="2" borderId="2" xfId="0" applyFont="true" applyBorder="true" applyAlignment="true" applyProtection="false">
      <alignment horizontal="left" vertical="bottom" textRotation="0" wrapText="false" indent="0" shrinkToFit="false"/>
      <protection locked="true" hidden="false"/>
    </xf>
    <xf numFmtId="167" fontId="0" fillId="2" borderId="2" xfId="0" applyFont="true" applyBorder="true" applyAlignment="true" applyProtection="false">
      <alignment horizontal="general" vertical="bottom" textRotation="0" wrapText="true" indent="0" shrinkToFit="false"/>
      <protection locked="true" hidden="false"/>
    </xf>
    <xf numFmtId="165" fontId="0" fillId="2" borderId="2" xfId="0" applyFont="true" applyBorder="true" applyAlignment="true" applyProtection="false">
      <alignment horizontal="right" vertical="bottom" textRotation="0" wrapText="false" indent="0" shrinkToFit="false"/>
      <protection locked="true" hidden="false"/>
    </xf>
    <xf numFmtId="169" fontId="5" fillId="2" borderId="2" xfId="0" applyFont="true" applyBorder="true" applyAlignment="false" applyProtection="false">
      <alignment horizontal="general" vertical="bottom" textRotation="0" wrapText="false" indent="0" shrinkToFit="false"/>
      <protection locked="true" hidden="false"/>
    </xf>
    <xf numFmtId="166" fontId="0" fillId="2" borderId="2" xfId="0" applyFont="true" applyBorder="true" applyAlignment="true" applyProtection="false">
      <alignment horizontal="center" vertical="bottom" textRotation="0" wrapText="false" indent="0" shrinkToFit="false"/>
      <protection locked="true" hidden="false"/>
    </xf>
    <xf numFmtId="164" fontId="5" fillId="2" borderId="2" xfId="0" applyFont="true" applyBorder="true" applyAlignment="true" applyProtection="false">
      <alignment horizontal="general" vertical="bottom" textRotation="0" wrapText="true" indent="0" shrinkToFit="false"/>
      <protection locked="true" hidden="false"/>
    </xf>
    <xf numFmtId="164" fontId="5" fillId="2" borderId="2" xfId="0" applyFont="true" applyBorder="true" applyAlignment="true" applyProtection="false">
      <alignment horizontal="right"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7" fontId="5" fillId="2" borderId="2" xfId="0" applyFont="true" applyBorder="true" applyAlignment="false" applyProtection="false">
      <alignment horizontal="general" vertical="bottom" textRotation="0" wrapText="false" indent="0" shrinkToFit="false"/>
      <protection locked="true" hidden="false"/>
    </xf>
    <xf numFmtId="172"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6" borderId="2" xfId="0" applyFont="true" applyBorder="true" applyAlignment="false" applyProtection="false">
      <alignment horizontal="general" vertical="bottom" textRotation="0" wrapText="false" indent="0" shrinkToFit="false"/>
      <protection locked="true" hidden="false"/>
    </xf>
    <xf numFmtId="164" fontId="0" fillId="6" borderId="2" xfId="0" applyFont="false" applyBorder="tru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2" xfId="0" applyFont="false" applyBorder="true" applyAlignment="false" applyProtection="false">
      <alignment horizontal="general" vertical="bottom" textRotation="0" wrapText="false" indent="0" shrinkToFit="false"/>
      <protection locked="true" hidden="false"/>
    </xf>
    <xf numFmtId="166" fontId="0" fillId="0" borderId="2" xfId="0" applyFont="true" applyBorder="true" applyAlignment="true" applyProtection="false">
      <alignment horizontal="general" vertical="bottom" textRotation="0" wrapText="tru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9F2F9"/>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8F0CF"/>
      <rgbColor rgb="FFFCE6FC"/>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6EED0"/>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telegraph.co.uk/motoring/news/3122428/Birmingham-worst-place-for-commuting-survey.html" TargetMode="External"/><Relationship Id="rId2" Type="http://schemas.openxmlformats.org/officeDocument/2006/relationships/hyperlink" Target="http://ec.europa.eu/eurostat/cache/RCI/" TargetMode="External"/><Relationship Id="rId3" Type="http://schemas.openxmlformats.org/officeDocument/2006/relationships/hyperlink" Target="http://ec.europa.eu/eurostat/cache/RCI/" TargetMode="External"/><Relationship Id="rId4" Type="http://schemas.openxmlformats.org/officeDocument/2006/relationships/hyperlink" Target="http://ec.europa.eu/eurostat/cache/RCI/" TargetMode="External"/><Relationship Id="rId5" Type="http://schemas.openxmlformats.org/officeDocument/2006/relationships/hyperlink" Target="http://www12.statcan.gc.ca/nhs-enm/2011/as-sa/99-012-x/99-012-x2011003_1-eng.pdf" TargetMode="External"/><Relationship Id="rId6" Type="http://schemas.openxmlformats.org/officeDocument/2006/relationships/hyperlink" Target="https://www.numbeo.com/traffic/in/Copenhagen" TargetMode="External"/><Relationship Id="rId7" Type="http://schemas.openxmlformats.org/officeDocument/2006/relationships/hyperlink" Target="https://www.numbeo.com/traffic/in/Melbourne" TargetMode="External"/><Relationship Id="rId8" Type="http://schemas.openxmlformats.org/officeDocument/2006/relationships/hyperlink" Target="http://www.censusdata.abs.gov.au/census_services/getproduct/census/2011/quickstat/CED231?opendocument&amp;navpos=220" TargetMode="External"/><Relationship Id="rId9" Type="http://schemas.openxmlformats.org/officeDocument/2006/relationships/hyperlink" Target="http://www.businessinsider.fr/us/the-15-cities-with-the-longest-commutes-in-the-world-2015-10/" TargetMode="External"/><Relationship Id="rId10" Type="http://schemas.openxmlformats.org/officeDocument/2006/relationships/hyperlink" Target="http://ec.europa.eu/eurostat/cache/RCI/" TargetMode="External"/><Relationship Id="rId11" Type="http://schemas.openxmlformats.org/officeDocument/2006/relationships/hyperlink" Target="https://www.numbeo.com/traffic/in/Johannesburg" TargetMode="External"/><Relationship Id="rId12" Type="http://schemas.openxmlformats.org/officeDocument/2006/relationships/hyperlink" Target="http://www12.statcan.gc.ca/nhs-enm/2011/as-sa/99-012-x/99-012-x2011003_1-eng.pdf" TargetMode="External"/><Relationship Id="rId13" Type="http://schemas.openxmlformats.org/officeDocument/2006/relationships/hyperlink" Target="http://www12.statcan.ca/nhs-enm/2011/dp-pd/prof/details/page.cfm?Lang=E&amp;Geo1=CSD&amp;Code1=3520005&amp;Data=Count&amp;SearchText=toronto&amp;SearchType=Begins&amp;SearchPR=35&amp;A1=All&amp;B1=Families%20and%20households&amp;Custom=&amp;amp;TABID=1" TargetMode="External"/><Relationship Id="rId14" Type="http://schemas.openxmlformats.org/officeDocument/2006/relationships/hyperlink" Target="http://www.businessinsider.fr/us/the-15-cities-with-the-longest-commutes-in-the-world-2015-10/" TargetMode="External"/><Relationship Id="rId15" Type="http://schemas.openxmlformats.org/officeDocument/2006/relationships/hyperlink" Target="http://ec.europa.eu/eurostat/cache/RCI/" TargetMode="External"/><Relationship Id="rId16" Type="http://schemas.openxmlformats.org/officeDocument/2006/relationships/hyperlink" Target="https://www.numbeo.com/traffic/in/Athens" TargetMode="External"/><Relationship Id="rId17" Type="http://schemas.openxmlformats.org/officeDocument/2006/relationships/hyperlink" Target="http://ec.europa.eu/eurostat/cache/RCI/" TargetMode="External"/><Relationship Id="rId18" Type="http://schemas.openxmlformats.org/officeDocument/2006/relationships/hyperlink" Target="https://colombiareports.com/bogota-says-car-traffic-colombias-capital-doubled-past-decade/" TargetMode="External"/><Relationship Id="rId19" Type="http://schemas.openxmlformats.org/officeDocument/2006/relationships/hyperlink" Target="https://www.numbeo.com/traf%5Dfic" TargetMode="External"/><Relationship Id="rId20" Type="http://schemas.openxmlformats.org/officeDocument/2006/relationships/hyperlink" Target="http://cod.ibge.gov.br/OS0S" TargetMode="External"/><Relationship Id="rId21" Type="http://schemas.openxmlformats.org/officeDocument/2006/relationships/hyperlink" Target="http://www.c40.org/cities/caracas" TargetMode="External"/><Relationship Id="rId22" Type="http://schemas.openxmlformats.org/officeDocument/2006/relationships/hyperlink" Target="https://www.numbeo.com/traffic/in/Caracas" TargetMode="External"/><Relationship Id="rId23" Type="http://schemas.openxmlformats.org/officeDocument/2006/relationships/hyperlink" Target="http://ec.europa.eu/eurostat/cache/RCI/" TargetMode="External"/><Relationship Id="rId24" Type="http://schemas.openxmlformats.org/officeDocument/2006/relationships/hyperlink" Target="http://www.businessinsider.fr/us/the-15-cities-with-the-longest-commutes-in-the-world-2015-10/" TargetMode="External"/><Relationship Id="rId25" Type="http://schemas.openxmlformats.org/officeDocument/2006/relationships/hyperlink" Target="http://www.plea2014.in/wp-content/uploads/2014/12/Paper_6C_2731_PR.pdf" TargetMode="External"/><Relationship Id="rId26" Type="http://schemas.openxmlformats.org/officeDocument/2006/relationships/hyperlink" Target="https://en.wikipedia.org/wiki/Lagos" TargetMode="External"/><Relationship Id="rId27" Type="http://schemas.openxmlformats.org/officeDocument/2006/relationships/hyperlink" Target="https://www.numbeo.com/traffic/in/Hong-Kong" TargetMode="External"/><Relationship Id="rId28" Type="http://schemas.openxmlformats.org/officeDocument/2006/relationships/hyperlink" Target="https://www.numbeo.com/traffic/in/Lima" TargetMode="External"/><Relationship Id="rId29" Type="http://schemas.openxmlformats.org/officeDocument/2006/relationships/hyperlink" Target="http://ec.europa.eu/eurostat/cache/RCI/" TargetMode="External"/><Relationship Id="rId30" Type="http://schemas.openxmlformats.org/officeDocument/2006/relationships/hyperlink" Target="http://www.ub.edu/geocrit/sn/sn-273.htm" TargetMode="External"/><Relationship Id="rId31" Type="http://schemas.openxmlformats.org/officeDocument/2006/relationships/hyperlink" Target="http://www.beta.inegi.org.mx/app/areasgeograficas/?ag=24" TargetMode="External"/><Relationship Id="rId32" Type="http://schemas.openxmlformats.org/officeDocument/2006/relationships/hyperlink" Target="http://ec.europa.eu/eurostat/cache/RCI/" TargetMode="External"/><Relationship Id="rId33" Type="http://schemas.openxmlformats.org/officeDocument/2006/relationships/hyperlink" Target="http://ec.europa.eu/eurostat/cache/RCI/" TargetMode="External"/><Relationship Id="rId34" Type="http://schemas.openxmlformats.org/officeDocument/2006/relationships/hyperlink" Target="http://ec.europa.eu/eurostat/cache/RCI/" TargetMode="External"/><Relationship Id="rId35" Type="http://schemas.openxmlformats.org/officeDocument/2006/relationships/hyperlink" Target="https://www.numbeo.com/traffic/in/Santiago" TargetMode="External"/><Relationship Id="rId36" Type="http://schemas.openxmlformats.org/officeDocument/2006/relationships/hyperlink" Target="http://ec.europa.eu/eurostat/cache/RCI/" TargetMode="External"/><Relationship Id="rId37" Type="http://schemas.openxmlformats.org/officeDocument/2006/relationships/hyperlink" Target="https://en.wikipedia.org/wiki/List_of_cities_proper_by_population" TargetMode="External"/><Relationship Id="rId38" Type="http://schemas.openxmlformats.org/officeDocument/2006/relationships/hyperlink" Target="http://ec.europa.eu/eurostat/cache/RCI/" TargetMode="External"/><Relationship Id="rId39" Type="http://schemas.openxmlformats.org/officeDocument/2006/relationships/hyperlink" Target="https://en.wikipedia.org/wiki/Taipei" TargetMode="External"/><Relationship Id="rId40" Type="http://schemas.openxmlformats.org/officeDocument/2006/relationships/hyperlink" Target="https://www.numbeo.com/traffic/in/Adelaide" TargetMode="External"/><Relationship Id="rId41" Type="http://schemas.openxmlformats.org/officeDocument/2006/relationships/hyperlink" Target="http://ec.europa.eu/eurostat/cache/RCI/" TargetMode="External"/><Relationship Id="rId42" Type="http://schemas.openxmlformats.org/officeDocument/2006/relationships/hyperlink" Target="http://www12.statcan.gc.ca/nhs-enm/2011/as-sa/99-012-x/99-012-x2011003_1-eng.pdf" TargetMode="External"/><Relationship Id="rId43" Type="http://schemas.openxmlformats.org/officeDocument/2006/relationships/hyperlink" Target="http://www12.statcan.ca/nhs-enm/2011/dp-pd/prof/details/page.cfm?Lang=E&amp;Geo1=CSD&amp;Code1=4806016&amp;Data=Count&amp;SearchText=Calgary&amp;SearchType=Begins&amp;SearchPR=01&amp;A1=Housing&amp;B1=Families%20and%20households&amp;Custom=&amp;amp;TABID=1" TargetMode="External"/><Relationship Id="rId44" Type="http://schemas.openxmlformats.org/officeDocument/2006/relationships/hyperlink" Target="http://cod.ibge.gov.br/1ODPK" TargetMode="External"/><Relationship Id="rId45" Type="http://schemas.openxmlformats.org/officeDocument/2006/relationships/hyperlink" Target="https://www.numbeo.com/traffic/in/Cape-Town" TargetMode="External"/><Relationship Id="rId46" Type="http://schemas.openxmlformats.org/officeDocument/2006/relationships/hyperlink" Target="http://ec.europa.eu/eurostat/cache/RCI/" TargetMode="External"/><Relationship Id="rId47" Type="http://schemas.openxmlformats.org/officeDocument/2006/relationships/hyperlink" Target="https://en.wikipedia.org/wiki/Recife" TargetMode="External"/><Relationship Id="rId48" Type="http://schemas.openxmlformats.org/officeDocument/2006/relationships/hyperlink" Target="http://cod.ibge.gov.br/GNPS" TargetMode="External"/><Relationship Id="rId49" Type="http://schemas.openxmlformats.org/officeDocument/2006/relationships/hyperlink" Target="https://en.wikipedia.org/wiki/Porto_Alegre" TargetMode="External"/><Relationship Id="rId50" Type="http://schemas.openxmlformats.org/officeDocument/2006/relationships/hyperlink" Target="http://cod.ibge.gov.br/2DCV0" TargetMode="External"/><Relationship Id="rId51" Type="http://schemas.openxmlformats.org/officeDocument/2006/relationships/hyperlink" Target="https://www.numbeo.com/traffic/in/Turin" TargetMode="External"/><Relationship Id="rId52" Type="http://schemas.openxmlformats.org/officeDocument/2006/relationships/hyperlink" Target="http://ec.europa.eu/eurostat/cache/RCI/" TargetMode="External"/><Relationship Id="rId53" Type="http://schemas.openxmlformats.org/officeDocument/2006/relationships/hyperlink" Target="http://www12.statcan.gc.ca/nhs-enm/2011/as-sa/99-012-x/99-012-x2011003_1-eng.pdf" TargetMode="External"/><Relationship Id="rId54" Type="http://schemas.openxmlformats.org/officeDocument/2006/relationships/hyperlink" Target="http://www12.statcan.ca/nhs-enm/2011/dp-pd/prof/details/page.cfm?Lang=E&amp;Geo1=CSD&amp;Code1=2466023&amp;Data=Count&amp;SearchText=montreal&amp;SearchType=Begins&amp;SearchPR=24&amp;A1=All&amp;B1=Families%20and%20households&amp;Custom=&amp;amp;TABID=1" TargetMode="External"/><Relationship Id="rId55" Type="http://schemas.openxmlformats.org/officeDocument/2006/relationships/hyperlink" Target="http://www.telegraph.co.uk/motoring/news/3122428/Birmingham-worst-place-for-commuting-survey.html" TargetMode="External"/><Relationship Id="rId56" Type="http://schemas.openxmlformats.org/officeDocument/2006/relationships/hyperlink" Target="https://www.google.fr/url?sa=t&amp;rct=j&amp;q=&amp;esrc=s&amp;source=web&amp;cd=1&amp;cad=rja&amp;uact=8&amp;ved=0ahUKEwj9pP_ni-PUAhUMB8AKHZiiCHYQFggiMAA&amp;url=http%3A%2F%2Fwww.manchester.gov.uk%2Fdownload%2Fdownloads%2Fid%2F14074%2Fgm_strategic_housing_market_assessment_shma_update_may_" TargetMode="External"/><Relationship Id="rId57" Type="http://schemas.openxmlformats.org/officeDocument/2006/relationships/hyperlink" Target="https://en.wikipedia.org/wiki/Bras&#237;lia" TargetMode="External"/><Relationship Id="rId58" Type="http://schemas.openxmlformats.org/officeDocument/2006/relationships/hyperlink" Target="http://cod.ibge.gov.br/45K9" TargetMode="External"/><Relationship Id="rId59" Type="http://schemas.openxmlformats.org/officeDocument/2006/relationships/hyperlink" Target="https://www.numbeo.com/traffic/in/Vilnius" TargetMode="External"/><Relationship Id="rId60" Type="http://schemas.openxmlformats.org/officeDocument/2006/relationships/hyperlink" Target="http://ec.europa.eu/eurostat/cache/RCI/" TargetMode="External"/><Relationship Id="rId61" Type="http://schemas.openxmlformats.org/officeDocument/2006/relationships/hyperlink" Target="http://ec.europa.eu/eurostat/cache/RCI/" TargetMode="External"/><Relationship Id="rId62" Type="http://schemas.openxmlformats.org/officeDocument/2006/relationships/hyperlink" Target="http://ec.europa.eu/eurostat/cache/RCI/" TargetMode="External"/><Relationship Id="rId63" Type="http://schemas.openxmlformats.org/officeDocument/2006/relationships/hyperlink" Target="http://ec.europa.eu/eurostat/cache/RCI/" TargetMode="External"/><Relationship Id="rId64" Type="http://schemas.openxmlformats.org/officeDocument/2006/relationships/hyperlink" Target="http://ec.europa.eu/eurostat/cache/RCI/" TargetMode="External"/><Relationship Id="rId65" Type="http://schemas.openxmlformats.org/officeDocument/2006/relationships/hyperlink" Target="http://ec.europa.eu/eurostat/cache/RCI/" TargetMode="External"/><Relationship Id="rId66" Type="http://schemas.openxmlformats.org/officeDocument/2006/relationships/hyperlink" Target="http://ec.europa.eu/eurostat/cache/RCI/" TargetMode="External"/><Relationship Id="rId67" Type="http://schemas.openxmlformats.org/officeDocument/2006/relationships/hyperlink" Target="http://ec.europa.eu/eurostat/cache/RCI/" TargetMode="External"/><Relationship Id="rId68" Type="http://schemas.openxmlformats.org/officeDocument/2006/relationships/hyperlink" Target="http://ec.europa.eu/eurostat/cache/RCI/" TargetMode="External"/><Relationship Id="rId69" Type="http://schemas.openxmlformats.org/officeDocument/2006/relationships/hyperlink" Target="http://cod.ibge.gov.br/1B1VE" TargetMode="External"/><Relationship Id="rId70" Type="http://schemas.openxmlformats.org/officeDocument/2006/relationships/hyperlink" Target="http://cod.ibge.gov.br/21UXA" TargetMode="External"/><Relationship Id="rId71" Type="http://schemas.openxmlformats.org/officeDocument/2006/relationships/hyperlink" Target="http://www12.statcan.gc.ca/nhs-enm/2011/as-sa/99-012-x/99-012-x2011003_1-eng.pdf" TargetMode="External"/><Relationship Id="rId72" Type="http://schemas.openxmlformats.org/officeDocument/2006/relationships/hyperlink" Target="http://www12.statcan.ca/nhs-enm/2011/dp-pd/prof/details/page.cfm?Lang=E&amp;Geo1=CSD&amp;Code1=4811061&amp;Data=Count&amp;SearchText=edmonton&amp;SearchType=Begins&amp;SearchPR=48&amp;A1=All&amp;B1=Families%20and%20households&amp;Custom=&amp;amp;TABID=1" TargetMode="External"/><Relationship Id="rId73" Type="http://schemas.openxmlformats.org/officeDocument/2006/relationships/hyperlink" Target="https://www.numbeo.com/traffic/in/Ljubljana" TargetMode="External"/><Relationship Id="rId74" Type="http://schemas.openxmlformats.org/officeDocument/2006/relationships/hyperlink" Target="http://ec.europa.eu/eurostat/cache/RCI/" TargetMode="External"/><Relationship Id="rId75" Type="http://schemas.openxmlformats.org/officeDocument/2006/relationships/hyperlink" Target="http://www.stats.govt.nz/" TargetMode="External"/><Relationship Id="rId76" Type="http://schemas.openxmlformats.org/officeDocument/2006/relationships/hyperlink" Target="http://www.stats.govt.nz/Census/2013-census/profile-and-summary-reports/quickstats-about-a-place.aspx?request_value=14322&amp;tabname=Households" TargetMode="External"/><Relationship Id="rId77" Type="http://schemas.openxmlformats.org/officeDocument/2006/relationships/hyperlink" Target="http://ec.europa.eu/eurostat/cache/RCI/" TargetMode="External"/><Relationship Id="rId78" Type="http://schemas.openxmlformats.org/officeDocument/2006/relationships/hyperlink" Target="http://ec.europa.eu/eurostat/cache/RCI/" TargetMode="External"/><Relationship Id="rId79" Type="http://schemas.openxmlformats.org/officeDocument/2006/relationships/hyperlink" Target="https://www.numbeo.com/traffic/in/Pretoria" TargetMode="External"/><Relationship Id="rId80" Type="http://schemas.openxmlformats.org/officeDocument/2006/relationships/hyperlink" Target="http://www.stat.go.jp/english/data/jyutaku/index.htm" TargetMode="External"/><Relationship Id="rId81" Type="http://schemas.openxmlformats.org/officeDocument/2006/relationships/hyperlink" Target="http://ec.europa.eu/eurostat/cache/RCI/" TargetMode="External"/><Relationship Id="rId82" Type="http://schemas.openxmlformats.org/officeDocument/2006/relationships/hyperlink" Target="http://ec.europa.eu/eurostat/cache/RCI/" TargetMode="External"/><Relationship Id="rId83" Type="http://schemas.openxmlformats.org/officeDocument/2006/relationships/hyperlink" Target="http://cod.ibge.gov.br/1RPX4" TargetMode="External"/><Relationship Id="rId84" Type="http://schemas.openxmlformats.org/officeDocument/2006/relationships/hyperlink" Target="https://pt.wikipedia.org/wiki/Florian&#243;polis" TargetMode="External"/><Relationship Id="rId85" Type="http://schemas.openxmlformats.org/officeDocument/2006/relationships/hyperlink" Target="http://cod.ibge.gov.br/ILJT" TargetMode="External"/><Relationship Id="rId86" Type="http://schemas.openxmlformats.org/officeDocument/2006/relationships/hyperlink" Target="http://www12.statcan.gc.ca/nhs-enm/2011/as-sa/99-012-x/99-012-x2011003_1-eng.pdf" TargetMode="External"/><Relationship Id="rId87" Type="http://schemas.openxmlformats.org/officeDocument/2006/relationships/hyperlink" Target="http://www12.statcan.ca/nhs-enm/2011/dp-pd/prof/details/page.cfm?Lang=E&amp;Geo1=CSD&amp;Code1=3525005&amp;Data=Count&amp;SearchText=hamilton&amp;SearchType=Begins&amp;SearchPR=35&amp;A1=All&amp;B1=Families%20and%20households&amp;Custom=&amp;amp;TABID=1" TargetMode="External"/><Relationship Id="rId88" Type="http://schemas.openxmlformats.org/officeDocument/2006/relationships/hyperlink" Target="http://www12.statcan.gc.ca/nhs-enm/2011/as-sa/99-012-x/99-012-x2011003_1-eng.pdf" TargetMode="External"/><Relationship Id="rId89" Type="http://schemas.openxmlformats.org/officeDocument/2006/relationships/hyperlink" Target="http://www12.statcan.ca/nhs-enm/2011/dp-pd/prof/details/page.cfm?Lang=E&amp;Geo1=CSD&amp;Code1=3539036&amp;Data=Count&amp;SearchText=london&amp;SearchType=Begins&amp;SearchPR=35&amp;A1=All&amp;B1=Families%20and%20households&amp;Custom=&amp;amp;TABID=1" TargetMode="External"/><Relationship Id="rId90" Type="http://schemas.openxmlformats.org/officeDocument/2006/relationships/hyperlink" Target="http://www12.statcan.gc.ca/nhs-enm/2011/as-sa/99-012-x/99-012-x2011003_1-eng.pdf" TargetMode="External"/><Relationship Id="rId91" Type="http://schemas.openxmlformats.org/officeDocument/2006/relationships/hyperlink" Target="http://www12.statcan.ca/nhs-enm/2011/dp-pd/prof/details/page.cfm?Lang=E&amp;Geo1=CSD&amp;Code1=3537039&amp;Data=Count&amp;SearchText=windsor&amp;SearchType=Begins&amp;SearchPR=35&amp;A1=All&amp;B1=Families%20and%20households&amp;Custom=&amp;amp;TABID=1" TargetMode="External"/><Relationship Id="rId92" Type="http://schemas.openxmlformats.org/officeDocument/2006/relationships/hyperlink" Target="http://www12.statcan.gc.ca/nhs-enm/2011/as-sa/99-012-x/99-012-x2011003_1-eng.pdf" TargetMode="External"/><Relationship Id="rId93" Type="http://schemas.openxmlformats.org/officeDocument/2006/relationships/hyperlink" Target="http://www12.statcan.ca/nhs-enm/2011/dp-pd/prof/details/page.cfm?Lang=E&amp;Geo1=CSD&amp;Code1=4611040&amp;Data=Count&amp;SearchText=winnipeg&amp;SearchType=Begins&amp;SearchPR=46&amp;A1=All&amp;B1=Families%20and%20households&amp;Custom=&amp;amp;TABID=1" TargetMode="External"/><Relationship Id="rId94" Type="http://schemas.openxmlformats.org/officeDocument/2006/relationships/hyperlink" Target="http://ec.europa.eu/eurostat/cache/RCI/" TargetMode="External"/><Relationship Id="rId95" Type="http://schemas.openxmlformats.org/officeDocument/2006/relationships/hyperlink" Target="http://ec.europa.eu/eurostat/cache/RCI/" TargetMode="External"/><Relationship Id="rId96" Type="http://schemas.openxmlformats.org/officeDocument/2006/relationships/hyperlink" Target="http://www12.statcan.gc.ca/nhs-enm/2011/as-sa/99-012-x/99-012-x2011003_1-eng.pdf" TargetMode="External"/><Relationship Id="rId97" Type="http://schemas.openxmlformats.org/officeDocument/2006/relationships/hyperlink" Target="http://www12.statcan.ca/nhs-enm/2011/dp-pd/prof/details/page.cfm?Lang=E&amp;Geo1=CSD&amp;Code1=3515014&amp;Data=Count&amp;SearchText=peterborough&amp;SearchType=Begins&amp;SearchPR=35&amp;A1=All&amp;B1=Families%20and%20households&amp;Custom=&amp;amp;TABID=1" TargetMode="External"/><Relationship Id="rId98" Type="http://schemas.openxmlformats.org/officeDocument/2006/relationships/hyperlink" Target="https://www.numbeo.com/traffic/in/Amman" TargetMode="External"/><Relationship Id="rId99" Type="http://schemas.openxmlformats.org/officeDocument/2006/relationships/hyperlink" Target="http://ec.europa.eu/eurostat/cache/RCI/" TargetMode="External"/><Relationship Id="rId100" Type="http://schemas.openxmlformats.org/officeDocument/2006/relationships/hyperlink" Target="http://www.noegletal.dk/noegletal/servlet/nctrlman.aReqManager" TargetMode="External"/><Relationship Id="rId101" Type="http://schemas.openxmlformats.org/officeDocument/2006/relationships/hyperlink" Target="http://ec.europa.eu/eurostat/cache/RCI/" TargetMode="External"/><Relationship Id="rId102" Type="http://schemas.openxmlformats.org/officeDocument/2006/relationships/hyperlink" Target="https://www.numbeo.com/traffic/in/Reykjavik" TargetMode="External"/><Relationship Id="rId103" Type="http://schemas.openxmlformats.org/officeDocument/2006/relationships/hyperlink" Target="http://ec.europa.eu/eurostat/cache/RCI/" TargetMode="External"/><Relationship Id="rId104" Type="http://schemas.openxmlformats.org/officeDocument/2006/relationships/hyperlink" Target="http://ec.europa.eu/eurostat/cache/RCI/" TargetMode="External"/><Relationship Id="rId105" Type="http://schemas.openxmlformats.org/officeDocument/2006/relationships/hyperlink" Target="http://www.telegraph.co.uk/motoring/news/3122428/Birmingham-worst-place-for-commuting-survey.html" TargetMode="External"/><Relationship Id="rId106" Type="http://schemas.openxmlformats.org/officeDocument/2006/relationships/hyperlink" Target="http://ec.europa.eu/eurostat/cache/RCI/" TargetMode="External"/><Relationship Id="rId107" Type="http://schemas.openxmlformats.org/officeDocument/2006/relationships/hyperlink" Target="http://cod.ibge.gov.br/2DCSO" TargetMode="External"/><Relationship Id="rId108" Type="http://schemas.openxmlformats.org/officeDocument/2006/relationships/hyperlink" Target="http://cod.ibge.gov.br/AVCV" TargetMode="External"/><Relationship Id="rId109" Type="http://schemas.openxmlformats.org/officeDocument/2006/relationships/hyperlink" Target="http://www.stat.go.jp/english/data/jyutaku/index.htm" TargetMode="External"/><Relationship Id="rId110" Type="http://schemas.openxmlformats.org/officeDocument/2006/relationships/hyperlink" Target="http://www12.statcan.ca/nhs-enm/2011/dp-pd/prof/details/page.cfm?Lang=E&amp;Geo1=CSD&amp;Code1=5915051&amp;Data=Count&amp;SearchText=north%20vancouver&amp;SearchType=Begins&amp;SearchPR=59&amp;A1=All&amp;B1=Families%20and%20households&amp;Custom=&amp;amp;TABID=1" TargetMode="External"/><Relationship Id="rId111" Type="http://schemas.openxmlformats.org/officeDocument/2006/relationships/hyperlink" Target="http://ec.europa.eu/eurostat/cache/RCI/" TargetMode="External"/>
</Relationships>
</file>

<file path=xl/worksheets/_rels/sheet2.xml.rels><?xml version="1.0" encoding="UTF-8"?>
<Relationships xmlns="http://schemas.openxmlformats.org/package/2006/relationships"><Relationship Id="rId1" Type="http://schemas.openxmlformats.org/officeDocument/2006/relationships/hyperlink" Target="http://www.paris.fr/english/presentation-of-the-city/demographics-a-cosmopolitan-city/rub_8125_stand_29896_port_18748"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daftlogic.com/projects-google-maps-area-calculator-tool.htm" TargetMode="External"/><Relationship Id="rId2" Type="http://schemas.openxmlformats.org/officeDocument/2006/relationships/hyperlink" Target="https://www.census.gov/quickfacts/fact/table/aspencitycolorado/PST045216" TargetMode="External"/><Relationship Id="rId3" Type="http://schemas.openxmlformats.org/officeDocument/2006/relationships/hyperlink" Target="http://www.statssa/" TargetMode="External"/><Relationship Id="rId4" Type="http://schemas.openxmlformats.org/officeDocument/2006/relationships/hyperlink" Target="http://www.telegraph.co.uk/motoring/news/3122428/Birmingham-worst-place-for-commuting-survey.html" TargetMode="External"/><Relationship Id="rId5" Type="http://schemas.openxmlformats.org/officeDocument/2006/relationships/hyperlink" Target="http://www.telegraph.co.uk/motoring/news/3122428/Birmingham-worst-place-for-commuting-survey.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88"/>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K2" activePane="bottomRight" state="frozen"/>
      <selection pane="topLeft" activeCell="A1" activeCellId="0" sqref="A1"/>
      <selection pane="topRight" activeCell="K1" activeCellId="0" sqref="K1"/>
      <selection pane="bottomLeft" activeCell="A2" activeCellId="0" sqref="A2"/>
      <selection pane="bottomRight" activeCell="B2" activeCellId="0" sqref="B2"/>
    </sheetView>
  </sheetViews>
  <sheetFormatPr defaultRowHeight="12.8"/>
  <cols>
    <col collapsed="false" hidden="false" max="2" min="2" style="0" width="20.25"/>
    <col collapsed="false" hidden="false" max="3" min="3" style="1" width="21.4642857142857"/>
    <col collapsed="false" hidden="false" max="4" min="4" style="2" width="40.765306122449"/>
    <col collapsed="false" hidden="false" max="5" min="5" style="1" width="76"/>
    <col collapsed="false" hidden="false" max="6" min="6" style="1" width="24.8367346938776"/>
    <col collapsed="false" hidden="false" max="7" min="7" style="1" width="21.4642857142857"/>
    <col collapsed="false" hidden="false" max="8" min="8" style="2" width="27.9438775510204"/>
    <col collapsed="false" hidden="false" max="9" min="9" style="1" width="74.6479591836735"/>
    <col collapsed="false" hidden="false" max="10" min="10" style="1" width="27.2704081632653"/>
    <col collapsed="false" hidden="false" max="11" min="11" style="1" width="18.765306122449"/>
    <col collapsed="false" hidden="false" max="12" min="12" style="1" width="13.0918367346939"/>
    <col collapsed="false" hidden="false" max="13" min="13" style="3" width="15.7959183673469"/>
    <col collapsed="false" hidden="false" max="14" min="14" style="1" width="99.4897959183674"/>
    <col collapsed="false" hidden="false" max="15" min="15" style="1" width="15.3877551020408"/>
    <col collapsed="false" hidden="false" max="16" min="16" style="0" width="13.2295918367347"/>
    <col collapsed="false" hidden="false" max="17" min="17" style="0" width="15.3877551020408"/>
    <col collapsed="false" hidden="false" max="18" min="18" style="1" width="17.0102040816327"/>
    <col collapsed="false" hidden="false" max="19" min="19" style="1" width="18.4948979591837"/>
    <col collapsed="false" hidden="false" max="20" min="20" style="0" width="8.36734693877551"/>
    <col collapsed="false" hidden="false" max="21" min="21" style="0" width="10.530612244898"/>
    <col collapsed="false" hidden="false" max="22" min="22" style="1" width="22.1377551020408"/>
    <col collapsed="false" hidden="false" max="23" min="23" style="3" width="28.484693877551"/>
    <col collapsed="false" hidden="false" max="24" min="24" style="1" width="248.25"/>
    <col collapsed="false" hidden="false" max="25" min="25" style="1" width="63.5816326530612"/>
    <col collapsed="false" hidden="false" max="26" min="26" style="0" width="22.1377551020408"/>
    <col collapsed="false" hidden="false" max="27" min="27" style="0" width="250.275510204082"/>
    <col collapsed="false" hidden="false" max="28" min="28" style="0" width="46.030612244898"/>
    <col collapsed="false" hidden="false" max="29" min="29" style="0" width="17.280612244898"/>
    <col collapsed="false" hidden="false" max="30" min="30" style="0" width="21.5969387755102"/>
    <col collapsed="false" hidden="false" max="1025" min="31" style="0" width="8.50510204081633"/>
  </cols>
  <sheetData>
    <row r="1" s="4" customFormat="true" ht="12.8" hidden="false" customHeight="false" outlineLevel="0" collapsed="false">
      <c r="A1" s="4" t="s">
        <v>0</v>
      </c>
      <c r="B1" s="4" t="s">
        <v>1</v>
      </c>
      <c r="C1" s="5" t="s">
        <v>2</v>
      </c>
      <c r="D1" s="6" t="s">
        <v>3</v>
      </c>
      <c r="E1" s="6" t="s">
        <v>4</v>
      </c>
      <c r="F1" s="7" t="s">
        <v>5</v>
      </c>
      <c r="G1" s="8" t="s">
        <v>6</v>
      </c>
      <c r="H1" s="6" t="s">
        <v>7</v>
      </c>
      <c r="I1" s="7" t="s">
        <v>8</v>
      </c>
      <c r="J1" s="7" t="s">
        <v>9</v>
      </c>
      <c r="K1" s="8" t="s">
        <v>10</v>
      </c>
      <c r="L1" s="9" t="s">
        <v>11</v>
      </c>
      <c r="M1" s="10" t="s">
        <v>12</v>
      </c>
      <c r="N1" s="7" t="s">
        <v>13</v>
      </c>
      <c r="O1" s="7" t="s">
        <v>14</v>
      </c>
      <c r="P1" s="4" t="s">
        <v>15</v>
      </c>
      <c r="Q1" s="4" t="s">
        <v>16</v>
      </c>
      <c r="R1" s="8" t="s">
        <v>17</v>
      </c>
      <c r="S1" s="8" t="s">
        <v>18</v>
      </c>
      <c r="T1" s="4" t="s">
        <v>19</v>
      </c>
      <c r="U1" s="4" t="s">
        <v>20</v>
      </c>
      <c r="V1" s="11" t="s">
        <v>21</v>
      </c>
      <c r="W1" s="10" t="s">
        <v>22</v>
      </c>
      <c r="X1" s="7" t="s">
        <v>23</v>
      </c>
      <c r="Y1" s="12" t="s">
        <v>24</v>
      </c>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8" hidden="false" customHeight="false" outlineLevel="0" collapsed="false">
      <c r="A2" s="0" t="n">
        <v>1093</v>
      </c>
      <c r="B2" s="0" t="s">
        <v>25</v>
      </c>
      <c r="C2" s="13" t="n">
        <v>472522</v>
      </c>
      <c r="D2" s="14" t="n">
        <v>2016</v>
      </c>
      <c r="E2" s="0" t="s">
        <v>26</v>
      </c>
      <c r="F2" s="15" t="s">
        <v>27</v>
      </c>
      <c r="G2" s="16" t="n">
        <f aca="false">133.15*2.58999</f>
        <v>344.8571685</v>
      </c>
      <c r="H2" s="17" t="n">
        <v>2010</v>
      </c>
      <c r="I2" s="16" t="s">
        <v>26</v>
      </c>
      <c r="J2" s="15" t="s">
        <v>27</v>
      </c>
      <c r="K2" s="16" t="n">
        <f aca="false">'with manual edits'!C2/'with manual edits'!G2</f>
        <v>1370.19625271324</v>
      </c>
      <c r="L2" s="18" t="n">
        <v>25.5</v>
      </c>
      <c r="M2" s="19" t="s">
        <v>28</v>
      </c>
      <c r="N2" s="0"/>
      <c r="O2" s="15" t="s">
        <v>27</v>
      </c>
      <c r="R2" s="20" t="n">
        <v>0.97</v>
      </c>
      <c r="S2" s="20" t="n">
        <v>0.86</v>
      </c>
      <c r="V2" s="21" t="n">
        <v>2.25</v>
      </c>
      <c r="W2" s="19" t="s">
        <v>29</v>
      </c>
      <c r="X2" s="15" t="s">
        <v>26</v>
      </c>
      <c r="Y2" s="0"/>
    </row>
    <row r="3" customFormat="false" ht="12.8" hidden="false" customHeight="false" outlineLevel="0" collapsed="false">
      <c r="A3" s="0" t="n">
        <v>1184</v>
      </c>
      <c r="B3" s="0" t="s">
        <v>30</v>
      </c>
      <c r="C3" s="13" t="n">
        <v>947890</v>
      </c>
      <c r="D3" s="14" t="n">
        <v>2016</v>
      </c>
      <c r="E3" s="0" t="s">
        <v>31</v>
      </c>
      <c r="F3" s="15" t="s">
        <v>27</v>
      </c>
      <c r="G3" s="16" t="n">
        <f aca="false">297.9*2.58999</f>
        <v>771.558021</v>
      </c>
      <c r="H3" s="17" t="n">
        <v>2010</v>
      </c>
      <c r="I3" s="16" t="s">
        <v>31</v>
      </c>
      <c r="J3" s="15" t="s">
        <v>27</v>
      </c>
      <c r="K3" s="16" t="n">
        <f aca="false">'with manual edits'!C3/'with manual edits'!G3</f>
        <v>1228.54014111792</v>
      </c>
      <c r="L3" s="18" t="n">
        <v>23.4</v>
      </c>
      <c r="M3" s="19" t="s">
        <v>28</v>
      </c>
      <c r="N3" s="0"/>
      <c r="O3" s="15" t="s">
        <v>27</v>
      </c>
      <c r="Q3" s="0" t="s">
        <v>32</v>
      </c>
      <c r="R3" s="20" t="n">
        <v>0.97</v>
      </c>
      <c r="S3" s="20" t="n">
        <v>0.86</v>
      </c>
      <c r="T3" s="0" t="n">
        <v>0.78</v>
      </c>
      <c r="U3" s="0" t="n">
        <v>0.56</v>
      </c>
      <c r="V3" s="21" t="n">
        <v>2.47</v>
      </c>
      <c r="W3" s="19" t="s">
        <v>29</v>
      </c>
      <c r="X3" s="15" t="s">
        <v>31</v>
      </c>
      <c r="Y3" s="0"/>
    </row>
    <row r="4" customFormat="false" ht="12.8" hidden="false" customHeight="false" outlineLevel="0" collapsed="false">
      <c r="A4" s="0" t="n">
        <v>1850</v>
      </c>
      <c r="B4" s="0" t="s">
        <v>33</v>
      </c>
      <c r="C4" s="13" t="n">
        <v>1101400</v>
      </c>
      <c r="D4" s="14" t="n">
        <v>2014</v>
      </c>
      <c r="E4" s="0" t="s">
        <v>34</v>
      </c>
      <c r="F4" s="15" t="s">
        <v>35</v>
      </c>
      <c r="G4" s="22" t="n">
        <v>267.8</v>
      </c>
      <c r="H4" s="14"/>
      <c r="I4" s="22" t="s">
        <v>36</v>
      </c>
      <c r="J4" s="15" t="s">
        <v>35</v>
      </c>
      <c r="K4" s="16" t="n">
        <f aca="false">'with manual edits'!C4/'with manual edits'!G4</f>
        <v>4112.77072442121</v>
      </c>
      <c r="L4" s="18" t="n">
        <v>61.2</v>
      </c>
      <c r="M4" s="19" t="n">
        <v>2008</v>
      </c>
      <c r="N4" s="23" t="s">
        <v>37</v>
      </c>
      <c r="O4" s="23"/>
      <c r="P4" s="0" t="n">
        <v>1598</v>
      </c>
      <c r="R4" s="20" t="n">
        <v>1.99</v>
      </c>
      <c r="S4" s="20" t="n">
        <v>1.92</v>
      </c>
      <c r="T4" s="0" t="n">
        <v>1.65</v>
      </c>
      <c r="U4" s="0" t="n">
        <v>1.44</v>
      </c>
      <c r="V4" s="21" t="n">
        <v>2.6</v>
      </c>
      <c r="W4" s="19" t="n">
        <v>2013</v>
      </c>
      <c r="X4" s="23" t="s">
        <v>38</v>
      </c>
      <c r="Y4" s="0"/>
    </row>
    <row r="5" customFormat="false" ht="12.8" hidden="false" customHeight="false" outlineLevel="0" collapsed="false">
      <c r="A5" s="0" t="n">
        <v>2430</v>
      </c>
      <c r="B5" s="0" t="s">
        <v>39</v>
      </c>
      <c r="C5" s="13" t="n">
        <v>42260</v>
      </c>
      <c r="D5" s="14" t="n">
        <v>2016</v>
      </c>
      <c r="E5" s="0" t="s">
        <v>40</v>
      </c>
      <c r="F5" s="15" t="s">
        <v>27</v>
      </c>
      <c r="G5" s="16" t="n">
        <f aca="false">10.31*2.58999</f>
        <v>26.7027969</v>
      </c>
      <c r="H5" s="17" t="n">
        <v>2010</v>
      </c>
      <c r="I5" s="16" t="s">
        <v>40</v>
      </c>
      <c r="J5" s="15" t="s">
        <v>27</v>
      </c>
      <c r="K5" s="16" t="n">
        <f aca="false">'with manual edits'!C5/'with manual edits'!G5</f>
        <v>1582.60575318236</v>
      </c>
      <c r="L5" s="18" t="n">
        <v>17.8</v>
      </c>
      <c r="M5" s="19" t="s">
        <v>28</v>
      </c>
      <c r="N5" s="0"/>
      <c r="O5" s="15" t="s">
        <v>27</v>
      </c>
      <c r="R5" s="20" t="n">
        <v>0.97</v>
      </c>
      <c r="S5" s="20" t="n">
        <v>0.86</v>
      </c>
      <c r="V5" s="21" t="n">
        <v>2.2</v>
      </c>
      <c r="W5" s="19" t="s">
        <v>29</v>
      </c>
      <c r="X5" s="15" t="s">
        <v>40</v>
      </c>
      <c r="Y5" s="0"/>
    </row>
    <row r="6" customFormat="false" ht="23.85" hidden="false" customHeight="false" outlineLevel="0" collapsed="false">
      <c r="A6" s="0" t="n">
        <v>3203</v>
      </c>
      <c r="B6" s="0" t="s">
        <v>41</v>
      </c>
      <c r="C6" s="13" t="n">
        <v>2704958</v>
      </c>
      <c r="D6" s="14" t="n">
        <v>2016</v>
      </c>
      <c r="E6" s="0" t="s">
        <v>42</v>
      </c>
      <c r="F6" s="15" t="s">
        <v>27</v>
      </c>
      <c r="G6" s="16" t="n">
        <f aca="false">227.63*2.58999</f>
        <v>589.5594237</v>
      </c>
      <c r="H6" s="17" t="n">
        <v>2010</v>
      </c>
      <c r="I6" s="16" t="s">
        <v>42</v>
      </c>
      <c r="J6" s="15" t="s">
        <v>27</v>
      </c>
      <c r="K6" s="16" t="n">
        <f aca="false">'with manual edits'!C6/'with manual edits'!G6</f>
        <v>4588.10069224918</v>
      </c>
      <c r="L6" s="18" t="n">
        <f aca="false">61.9/2</f>
        <v>30.95</v>
      </c>
      <c r="M6" s="19" t="n">
        <v>2013</v>
      </c>
      <c r="N6" s="22" t="s">
        <v>43</v>
      </c>
      <c r="O6" s="15" t="s">
        <v>27</v>
      </c>
      <c r="R6" s="20" t="n">
        <v>0.97</v>
      </c>
      <c r="S6" s="20" t="n">
        <v>0.86</v>
      </c>
      <c r="V6" s="21" t="n">
        <v>2.57</v>
      </c>
      <c r="W6" s="19" t="s">
        <v>29</v>
      </c>
      <c r="X6" s="15" t="s">
        <v>42</v>
      </c>
      <c r="Y6" s="0"/>
    </row>
    <row r="7" customFormat="false" ht="23.85" hidden="false" customHeight="false" outlineLevel="0" collapsed="false">
      <c r="A7" s="0" t="n">
        <v>3417</v>
      </c>
      <c r="B7" s="0" t="s">
        <v>44</v>
      </c>
      <c r="C7" s="13" t="n">
        <v>8537673</v>
      </c>
      <c r="D7" s="14" t="n">
        <v>2016</v>
      </c>
      <c r="E7" s="0" t="s">
        <v>45</v>
      </c>
      <c r="F7" s="23"/>
      <c r="G7" s="16" t="n">
        <f aca="false">302.64*2.58999</f>
        <v>783.8345736</v>
      </c>
      <c r="H7" s="17" t="n">
        <v>2010</v>
      </c>
      <c r="I7" s="16" t="s">
        <v>45</v>
      </c>
      <c r="J7" s="23"/>
      <c r="K7" s="16" t="n">
        <f aca="false">'with manual edits'!C7/'with manual edits'!G7</f>
        <v>10892.1873154792</v>
      </c>
      <c r="L7" s="18" t="n">
        <f aca="false">69.8/2</f>
        <v>34.9</v>
      </c>
      <c r="M7" s="19" t="n">
        <v>2013</v>
      </c>
      <c r="N7" s="22" t="s">
        <v>43</v>
      </c>
      <c r="O7" s="23"/>
      <c r="P7" s="0" t="n">
        <v>1213.4</v>
      </c>
      <c r="Q7" s="0" t="s">
        <v>32</v>
      </c>
      <c r="R7" s="20" t="n">
        <v>0.97</v>
      </c>
      <c r="S7" s="20" t="n">
        <v>0.86</v>
      </c>
      <c r="T7" s="0" t="n">
        <v>0.78</v>
      </c>
      <c r="U7" s="0" t="n">
        <v>0.56</v>
      </c>
      <c r="V7" s="21" t="n">
        <v>2.65</v>
      </c>
      <c r="W7" s="19" t="s">
        <v>29</v>
      </c>
      <c r="X7" s="15" t="s">
        <v>45</v>
      </c>
      <c r="Y7" s="0"/>
    </row>
    <row r="8" customFormat="false" ht="35.05" hidden="false" customHeight="false" outlineLevel="0" collapsed="false">
      <c r="A8" s="0" t="n">
        <v>3422</v>
      </c>
      <c r="B8" s="0" t="s">
        <v>46</v>
      </c>
      <c r="C8" s="13" t="n">
        <v>8673713</v>
      </c>
      <c r="D8" s="14" t="n">
        <v>2016</v>
      </c>
      <c r="E8" s="0" t="s">
        <v>47</v>
      </c>
      <c r="F8" s="15" t="s">
        <v>48</v>
      </c>
      <c r="G8" s="22" t="n">
        <v>1572.15</v>
      </c>
      <c r="H8" s="0"/>
      <c r="I8" s="22" t="s">
        <v>49</v>
      </c>
      <c r="J8" s="15" t="s">
        <v>48</v>
      </c>
      <c r="K8" s="16" t="n">
        <f aca="false">'with manual edits'!C8/'with manual edits'!G8</f>
        <v>5517.10269376332</v>
      </c>
      <c r="L8" s="18" t="n">
        <f aca="false">74/2</f>
        <v>37</v>
      </c>
      <c r="M8" s="19" t="n">
        <v>2009</v>
      </c>
      <c r="N8" s="22" t="s">
        <v>43</v>
      </c>
      <c r="O8" s="23"/>
      <c r="P8" s="0" t="n">
        <v>1570</v>
      </c>
      <c r="Q8" s="0" t="s">
        <v>50</v>
      </c>
      <c r="R8" s="20" t="n">
        <v>1.99</v>
      </c>
      <c r="S8" s="20" t="n">
        <v>1.92</v>
      </c>
      <c r="T8" s="0" t="n">
        <v>1.65</v>
      </c>
      <c r="U8" s="0" t="n">
        <v>1.44</v>
      </c>
      <c r="V8" s="21" t="n">
        <v>2.47</v>
      </c>
      <c r="W8" s="19" t="n">
        <v>2011</v>
      </c>
      <c r="X8" s="15" t="s">
        <v>51</v>
      </c>
      <c r="Y8" s="0"/>
    </row>
    <row r="9" customFormat="false" ht="23.85" hidden="false" customHeight="false" outlineLevel="0" collapsed="false">
      <c r="A9" s="0" t="n">
        <v>3429</v>
      </c>
      <c r="B9" s="0" t="s">
        <v>52</v>
      </c>
      <c r="C9" s="24" t="n">
        <v>901000</v>
      </c>
      <c r="D9" s="17" t="n">
        <v>2016</v>
      </c>
      <c r="E9" s="0" t="s">
        <v>53</v>
      </c>
      <c r="F9" s="15" t="s">
        <v>48</v>
      </c>
      <c r="G9" s="16" t="n">
        <v>216</v>
      </c>
      <c r="H9" s="14" t="n">
        <v>2016</v>
      </c>
      <c r="I9" s="16" t="s">
        <v>53</v>
      </c>
      <c r="J9" s="15" t="s">
        <v>48</v>
      </c>
      <c r="K9" s="16" t="n">
        <f aca="false">'with manual edits'!C9/'with manual edits'!G9</f>
        <v>4171.2962962963</v>
      </c>
      <c r="L9" s="18" t="n">
        <f aca="false">70/2</f>
        <v>35</v>
      </c>
      <c r="M9" s="19" t="n">
        <v>2009</v>
      </c>
      <c r="N9" s="22" t="s">
        <v>43</v>
      </c>
      <c r="O9" s="23"/>
      <c r="P9" s="0" t="n">
        <v>6488</v>
      </c>
      <c r="R9" s="20" t="n">
        <v>1.82</v>
      </c>
      <c r="S9" s="20" t="n">
        <v>1.82</v>
      </c>
      <c r="T9" s="0" t="n">
        <v>1.52</v>
      </c>
      <c r="U9" s="0" t="n">
        <v>1.38</v>
      </c>
      <c r="V9" s="25" t="n">
        <f aca="false">(192618 + 2*117815 + 3*54620 + 4*47264 + 5*16437 + 6*5274 + 7*4548) / (192618 + 117815 + 54620 + 47264 + 16437 + 5274 + 4548)</f>
        <v>2.11326885192076</v>
      </c>
      <c r="W9" s="19" t="n">
        <v>2016</v>
      </c>
      <c r="X9" s="15" t="s">
        <v>54</v>
      </c>
      <c r="Y9" s="0"/>
    </row>
    <row r="10" customFormat="false" ht="12.8" hidden="false" customHeight="false" outlineLevel="0" collapsed="false">
      <c r="A10" s="0" t="n">
        <v>8242</v>
      </c>
      <c r="B10" s="0" t="s">
        <v>55</v>
      </c>
      <c r="C10" s="13" t="n">
        <v>629512</v>
      </c>
      <c r="D10" s="14" t="n">
        <v>2016</v>
      </c>
      <c r="E10" s="0" t="s">
        <v>56</v>
      </c>
      <c r="F10" s="15" t="s">
        <v>57</v>
      </c>
      <c r="G10" s="16" t="n">
        <v>214.21</v>
      </c>
      <c r="H10" s="17" t="n">
        <v>2016</v>
      </c>
      <c r="I10" s="16" t="s">
        <v>58</v>
      </c>
      <c r="J10" s="15" t="s">
        <v>59</v>
      </c>
      <c r="K10" s="16" t="n">
        <f aca="false">'with manual edits'!C10/'with manual edits'!G10</f>
        <v>2938.76102889688</v>
      </c>
      <c r="L10" s="18" t="n">
        <v>26.2</v>
      </c>
      <c r="M10" s="19" t="n">
        <v>2011</v>
      </c>
      <c r="N10" s="0"/>
      <c r="O10" s="23"/>
      <c r="P10" s="0" t="n">
        <v>715.49</v>
      </c>
      <c r="R10" s="20" t="n">
        <v>1.78</v>
      </c>
      <c r="S10" s="20" t="n">
        <v>1.89</v>
      </c>
      <c r="T10" s="0" t="n">
        <v>1.39</v>
      </c>
      <c r="U10" s="0" t="n">
        <v>1.57</v>
      </c>
      <c r="V10" s="21" t="n">
        <v>1.9</v>
      </c>
      <c r="W10" s="19" t="n">
        <v>2014</v>
      </c>
      <c r="X10" s="23" t="s">
        <v>38</v>
      </c>
      <c r="Y10" s="0"/>
    </row>
    <row r="11" customFormat="false" ht="12.8" hidden="false" customHeight="false" outlineLevel="0" collapsed="false">
      <c r="A11" s="0" t="n">
        <v>10495</v>
      </c>
      <c r="B11" s="0" t="s">
        <v>60</v>
      </c>
      <c r="C11" s="24" t="n">
        <v>632912</v>
      </c>
      <c r="D11" s="17" t="n">
        <v>2016</v>
      </c>
      <c r="E11" s="0" t="s">
        <v>61</v>
      </c>
      <c r="F11" s="23"/>
      <c r="G11" s="16" t="n">
        <f aca="false">135.82*2.58999</f>
        <v>351.7724418</v>
      </c>
      <c r="H11" s="17"/>
      <c r="I11" s="16" t="s">
        <v>61</v>
      </c>
      <c r="J11" s="23"/>
      <c r="K11" s="16" t="n">
        <f aca="false">'with manual edits'!C11/'with manual edits'!G11</f>
        <v>1799.2085928091</v>
      </c>
      <c r="L11" s="18" t="n">
        <v>25.3</v>
      </c>
      <c r="M11" s="19" t="s">
        <v>28</v>
      </c>
      <c r="N11" s="0"/>
      <c r="O11" s="23"/>
      <c r="R11" s="20" t="n">
        <v>0.97</v>
      </c>
      <c r="S11" s="20" t="n">
        <v>0.86</v>
      </c>
      <c r="V11" s="21" t="n">
        <v>2.77</v>
      </c>
      <c r="W11" s="19" t="s">
        <v>29</v>
      </c>
      <c r="X11" s="15" t="s">
        <v>61</v>
      </c>
      <c r="Y11" s="0"/>
    </row>
    <row r="12" customFormat="false" ht="23.85" hidden="false" customHeight="false" outlineLevel="0" collapsed="false">
      <c r="A12" s="0" t="n">
        <v>10894</v>
      </c>
      <c r="B12" s="0" t="s">
        <v>62</v>
      </c>
      <c r="C12" s="13" t="n">
        <v>3976322</v>
      </c>
      <c r="D12" s="14" t="n">
        <v>2016</v>
      </c>
      <c r="E12" s="0" t="s">
        <v>63</v>
      </c>
      <c r="F12" s="15" t="s">
        <v>27</v>
      </c>
      <c r="G12" s="16" t="n">
        <f aca="false">468.67*2.58999</f>
        <v>1213.8506133</v>
      </c>
      <c r="H12" s="17"/>
      <c r="I12" s="16" t="s">
        <v>63</v>
      </c>
      <c r="J12" s="15" t="s">
        <v>27</v>
      </c>
      <c r="K12" s="16" t="n">
        <f aca="false">'with manual edits'!C12/'with manual edits'!G12</f>
        <v>3275.79189435007</v>
      </c>
      <c r="L12" s="18" t="n">
        <f aca="false">57.2/2</f>
        <v>28.6</v>
      </c>
      <c r="M12" s="19" t="n">
        <v>2013</v>
      </c>
      <c r="N12" s="22" t="s">
        <v>43</v>
      </c>
      <c r="O12" s="15" t="s">
        <v>27</v>
      </c>
      <c r="Q12" s="0" t="s">
        <v>64</v>
      </c>
      <c r="R12" s="20" t="n">
        <v>0.97</v>
      </c>
      <c r="S12" s="20" t="n">
        <v>0.86</v>
      </c>
      <c r="T12" s="0" t="n">
        <v>0.78</v>
      </c>
      <c r="U12" s="0" t="n">
        <v>0.56</v>
      </c>
      <c r="V12" s="21" t="n">
        <v>2.84</v>
      </c>
      <c r="W12" s="19" t="s">
        <v>29</v>
      </c>
      <c r="X12" s="15" t="s">
        <v>65</v>
      </c>
      <c r="Y12" s="0"/>
    </row>
    <row r="13" customFormat="false" ht="12.8" hidden="false" customHeight="false" outlineLevel="0" collapsed="false">
      <c r="A13" s="0" t="n">
        <v>13067</v>
      </c>
      <c r="B13" s="0" t="s">
        <v>66</v>
      </c>
      <c r="C13" s="13" t="n">
        <v>391495</v>
      </c>
      <c r="D13" s="14" t="n">
        <v>2016</v>
      </c>
      <c r="E13" s="0" t="s">
        <v>67</v>
      </c>
      <c r="F13" s="15" t="s">
        <v>27</v>
      </c>
      <c r="G13" s="16" t="n">
        <f aca="false">169.42*2.58999</f>
        <v>438.7961058</v>
      </c>
      <c r="H13" s="17" t="n">
        <v>2010</v>
      </c>
      <c r="I13" s="16" t="s">
        <v>67</v>
      </c>
      <c r="J13" s="15" t="s">
        <v>27</v>
      </c>
      <c r="K13" s="16" t="n">
        <f aca="false">'with manual edits'!C13/'with manual edits'!G13</f>
        <v>892.202539688081</v>
      </c>
      <c r="L13" s="18" t="n">
        <v>23.4</v>
      </c>
      <c r="M13" s="19" t="s">
        <v>28</v>
      </c>
      <c r="N13" s="0"/>
      <c r="O13" s="15" t="s">
        <v>27</v>
      </c>
      <c r="R13" s="20" t="n">
        <v>0.97</v>
      </c>
      <c r="S13" s="20" t="n">
        <v>0.86</v>
      </c>
      <c r="V13" s="21" t="n">
        <v>2.38</v>
      </c>
      <c r="W13" s="19" t="s">
        <v>29</v>
      </c>
      <c r="X13" s="15" t="s">
        <v>68</v>
      </c>
      <c r="Y13" s="0"/>
    </row>
    <row r="14" customFormat="false" ht="23.85" hidden="false" customHeight="false" outlineLevel="0" collapsed="false">
      <c r="A14" s="0" t="n">
        <v>14088</v>
      </c>
      <c r="B14" s="0" t="s">
        <v>69</v>
      </c>
      <c r="C14" s="24" t="n">
        <v>660000</v>
      </c>
      <c r="D14" s="17" t="n">
        <v>2016</v>
      </c>
      <c r="E14" s="0" t="s">
        <v>70</v>
      </c>
      <c r="F14" s="15" t="s">
        <v>48</v>
      </c>
      <c r="G14" s="16" t="n">
        <v>454</v>
      </c>
      <c r="H14" s="17" t="n">
        <v>2016</v>
      </c>
      <c r="I14" s="16" t="s">
        <v>70</v>
      </c>
      <c r="J14" s="15" t="s">
        <v>48</v>
      </c>
      <c r="K14" s="16" t="n">
        <f aca="false">'with manual edits'!C14/'with manual edits'!G14</f>
        <v>1453.74449339207</v>
      </c>
      <c r="L14" s="18" t="n">
        <f aca="false">52/2</f>
        <v>26</v>
      </c>
      <c r="M14" s="19" t="n">
        <v>2009</v>
      </c>
      <c r="N14" s="22" t="s">
        <v>43</v>
      </c>
      <c r="O14" s="23"/>
      <c r="P14" s="0" t="n">
        <v>454.03</v>
      </c>
      <c r="R14" s="20" t="n">
        <v>2.11</v>
      </c>
      <c r="S14" s="20" t="n">
        <v>2.27</v>
      </c>
      <c r="T14" s="0" t="n">
        <v>1.63</v>
      </c>
      <c r="U14" s="0" t="n">
        <v>1.63</v>
      </c>
      <c r="V14" s="21" t="n">
        <v>1.9</v>
      </c>
      <c r="W14" s="19" t="n">
        <v>2013</v>
      </c>
      <c r="X14" s="23" t="s">
        <v>38</v>
      </c>
      <c r="Y14" s="0"/>
    </row>
    <row r="15" customFormat="false" ht="12.8" hidden="false" customHeight="false" outlineLevel="0" collapsed="false">
      <c r="A15" s="0" t="n">
        <v>14874</v>
      </c>
      <c r="B15" s="0" t="s">
        <v>71</v>
      </c>
      <c r="C15" s="13" t="n">
        <v>639863</v>
      </c>
      <c r="D15" s="14" t="n">
        <v>2016</v>
      </c>
      <c r="E15" s="0" t="s">
        <v>72</v>
      </c>
      <c r="F15" s="15" t="s">
        <v>27</v>
      </c>
      <c r="G15" s="20" t="n">
        <f aca="false">133.43*2.58999</f>
        <v>345.5823657</v>
      </c>
      <c r="H15" s="17" t="n">
        <v>2010</v>
      </c>
      <c r="I15" s="20" t="s">
        <v>72</v>
      </c>
      <c r="J15" s="15" t="s">
        <v>27</v>
      </c>
      <c r="K15" s="16" t="n">
        <f aca="false">'with manual edits'!C15/'with manual edits'!G15</f>
        <v>1851.5499154707</v>
      </c>
      <c r="L15" s="18" t="n">
        <v>25.1</v>
      </c>
      <c r="M15" s="19" t="s">
        <v>28</v>
      </c>
      <c r="N15" s="0"/>
      <c r="O15" s="15" t="s">
        <v>27</v>
      </c>
      <c r="Q15" s="0" t="s">
        <v>32</v>
      </c>
      <c r="R15" s="20" t="n">
        <v>0.97</v>
      </c>
      <c r="S15" s="20" t="n">
        <v>0.86</v>
      </c>
      <c r="T15" s="0" t="n">
        <v>0.78</v>
      </c>
      <c r="U15" s="0" t="n">
        <v>0.56</v>
      </c>
      <c r="V15" s="21" t="n">
        <v>2.34</v>
      </c>
      <c r="W15" s="19" t="s">
        <v>29</v>
      </c>
      <c r="X15" s="15" t="s">
        <v>72</v>
      </c>
      <c r="Y15" s="0"/>
    </row>
    <row r="16" customFormat="false" ht="23.85" hidden="false" customHeight="false" outlineLevel="0" collapsed="false">
      <c r="A16" s="0" t="n">
        <v>16581</v>
      </c>
      <c r="B16" s="0" t="s">
        <v>73</v>
      </c>
      <c r="C16" s="13" t="n">
        <v>704352</v>
      </c>
      <c r="D16" s="14" t="n">
        <v>2016</v>
      </c>
      <c r="E16" s="0" t="s">
        <v>74</v>
      </c>
      <c r="F16" s="15" t="s">
        <v>27</v>
      </c>
      <c r="G16" s="20" t="n">
        <f aca="false">83.94*2.58999</f>
        <v>217.4037606</v>
      </c>
      <c r="H16" s="26" t="n">
        <v>2010</v>
      </c>
      <c r="I16" s="20" t="s">
        <v>74</v>
      </c>
      <c r="J16" s="15" t="s">
        <v>27</v>
      </c>
      <c r="K16" s="16" t="n">
        <f aca="false">'with manual edits'!C16/'with manual edits'!G16</f>
        <v>3239.83356155432</v>
      </c>
      <c r="L16" s="18" t="n">
        <f aca="false">55.2/2</f>
        <v>27.6</v>
      </c>
      <c r="M16" s="19" t="n">
        <v>2013</v>
      </c>
      <c r="N16" s="22" t="s">
        <v>43</v>
      </c>
      <c r="O16" s="15" t="s">
        <v>27</v>
      </c>
      <c r="Q16" s="0" t="s">
        <v>32</v>
      </c>
      <c r="R16" s="20" t="n">
        <v>0.97</v>
      </c>
      <c r="S16" s="20" t="n">
        <v>0.86</v>
      </c>
      <c r="T16" s="0" t="n">
        <v>0.78</v>
      </c>
      <c r="U16" s="0" t="n">
        <v>0.56</v>
      </c>
      <c r="V16" s="21" t="n">
        <v>2.12</v>
      </c>
      <c r="W16" s="19" t="s">
        <v>29</v>
      </c>
      <c r="X16" s="15" t="s">
        <v>74</v>
      </c>
      <c r="Y16" s="0"/>
    </row>
    <row r="17" customFormat="false" ht="12.8" hidden="false" customHeight="false" outlineLevel="0" collapsed="false">
      <c r="A17" s="0" t="n">
        <v>19233</v>
      </c>
      <c r="B17" s="0" t="s">
        <v>75</v>
      </c>
      <c r="C17" s="13" t="n">
        <v>79465</v>
      </c>
      <c r="D17" s="14" t="n">
        <v>2011</v>
      </c>
      <c r="E17" s="0" t="s">
        <v>76</v>
      </c>
      <c r="F17" s="23" t="s">
        <v>77</v>
      </c>
      <c r="G17" s="16" t="n">
        <v>407.15</v>
      </c>
      <c r="H17" s="26"/>
      <c r="I17" s="16" t="s">
        <v>76</v>
      </c>
      <c r="J17" s="23" t="s">
        <v>77</v>
      </c>
      <c r="K17" s="16" t="n">
        <f aca="false">'with manual edits'!C17/'with manual edits'!G17</f>
        <v>195.173768881248</v>
      </c>
      <c r="L17" s="18" t="n">
        <f aca="false">(  15/2*(21458) + (15 + 15/2)*(11091) + (30 + 15)*(4521) + (60 + 15)*(1434) +(90 + 30) *(482)   )/ (42506 -204 - 3316)</f>
        <v>19.9896757810496</v>
      </c>
      <c r="M17" s="19" t="n">
        <v>2011</v>
      </c>
      <c r="N17" s="15" t="s">
        <v>78</v>
      </c>
      <c r="O17" s="23"/>
      <c r="R17" s="20" t="n">
        <v>1.64</v>
      </c>
      <c r="S17" s="20" t="n">
        <v>1.89</v>
      </c>
      <c r="V17" s="21" t="n">
        <v>-999</v>
      </c>
      <c r="W17" s="19" t="n">
        <v>-999</v>
      </c>
      <c r="X17" s="15" t="n">
        <v>-999</v>
      </c>
      <c r="Y17" s="0"/>
    </row>
    <row r="18" customFormat="false" ht="12.8" hidden="false" customHeight="false" outlineLevel="0" collapsed="false">
      <c r="A18" s="0" t="n">
        <v>20113</v>
      </c>
      <c r="B18" s="0" t="s">
        <v>79</v>
      </c>
      <c r="C18" s="24" t="n">
        <v>600000</v>
      </c>
      <c r="D18" s="17" t="n">
        <v>2016</v>
      </c>
      <c r="E18" s="0" t="s">
        <v>80</v>
      </c>
      <c r="F18" s="15" t="s">
        <v>48</v>
      </c>
      <c r="G18" s="16" t="n">
        <v>115</v>
      </c>
      <c r="H18" s="17" t="n">
        <v>2016</v>
      </c>
      <c r="I18" s="16" t="s">
        <v>80</v>
      </c>
      <c r="J18" s="15" t="s">
        <v>48</v>
      </c>
      <c r="K18" s="16" t="n">
        <f aca="false">'with manual edits'!C18/'with manual edits'!G18</f>
        <v>5217.39130434783</v>
      </c>
      <c r="L18" s="18" t="n">
        <v>28.4</v>
      </c>
      <c r="M18" s="19" t="n">
        <v>2011</v>
      </c>
      <c r="N18" s="23" t="s">
        <v>81</v>
      </c>
      <c r="O18" s="23"/>
      <c r="R18" s="20" t="n">
        <v>1.16</v>
      </c>
      <c r="S18" s="20" t="n">
        <v>1.17</v>
      </c>
      <c r="V18" s="21" t="n">
        <v>2.8</v>
      </c>
      <c r="W18" s="19" t="n">
        <v>2011</v>
      </c>
      <c r="X18" s="23" t="s">
        <v>82</v>
      </c>
      <c r="Y18" s="0"/>
    </row>
    <row r="19" customFormat="false" ht="12.8" hidden="false" customHeight="false" outlineLevel="0" collapsed="false">
      <c r="A19" s="0" t="n">
        <v>31009</v>
      </c>
      <c r="B19" s="0" t="s">
        <v>83</v>
      </c>
      <c r="C19" s="24" t="n">
        <v>603000</v>
      </c>
      <c r="D19" s="17" t="n">
        <v>2016</v>
      </c>
      <c r="E19" s="0" t="s">
        <v>84</v>
      </c>
      <c r="F19" s="15" t="s">
        <v>48</v>
      </c>
      <c r="G19" s="16" t="n">
        <v>86</v>
      </c>
      <c r="H19" s="17" t="n">
        <v>2016</v>
      </c>
      <c r="I19" s="16" t="s">
        <v>84</v>
      </c>
      <c r="J19" s="15" t="s">
        <v>48</v>
      </c>
      <c r="K19" s="16" t="n">
        <f aca="false">'with manual edits'!C19/'with manual edits'!G19</f>
        <v>7011.62790697674</v>
      </c>
      <c r="L19" s="18" t="n">
        <v>31.02</v>
      </c>
      <c r="M19" s="19" t="s">
        <v>85</v>
      </c>
      <c r="N19" s="23" t="s">
        <v>86</v>
      </c>
      <c r="O19" s="23"/>
      <c r="P19" s="0" t="n">
        <v>88.25</v>
      </c>
      <c r="R19" s="20" t="n">
        <v>1.8</v>
      </c>
      <c r="S19" s="20" t="n">
        <v>2.01</v>
      </c>
      <c r="T19" s="0" t="n">
        <v>1.54</v>
      </c>
      <c r="U19" s="0" t="n">
        <v>1.54</v>
      </c>
      <c r="V19" s="21" t="n">
        <f aca="false">(  1*(130701) + 2*(88919) + 3*(38341) + 4*(25661) + 5*(8560) + 6*(2641) + 7*(875) + 8*(669)   )/296367</f>
        <v>2.01213023042376</v>
      </c>
      <c r="W19" s="19" t="n">
        <v>2017</v>
      </c>
      <c r="X19" s="15" t="s">
        <v>87</v>
      </c>
      <c r="Y19" s="0"/>
    </row>
    <row r="20" customFormat="false" ht="12.8" hidden="false" customHeight="false" outlineLevel="0" collapsed="false">
      <c r="A20" s="0" t="n">
        <v>31052</v>
      </c>
      <c r="B20" s="0" t="s">
        <v>88</v>
      </c>
      <c r="C20" s="24" t="n">
        <v>361468</v>
      </c>
      <c r="D20" s="17" t="n">
        <v>2016</v>
      </c>
      <c r="E20" s="0" t="s">
        <v>89</v>
      </c>
      <c r="F20" s="15" t="s">
        <v>90</v>
      </c>
      <c r="G20" s="16" t="n">
        <v>140.9</v>
      </c>
      <c r="H20" s="17" t="n">
        <v>2016</v>
      </c>
      <c r="I20" s="16" t="s">
        <v>89</v>
      </c>
      <c r="J20" s="15" t="s">
        <v>90</v>
      </c>
      <c r="K20" s="16" t="n">
        <f aca="false">'with manual edits'!C20/'with manual edits'!G20</f>
        <v>2565.42228530873</v>
      </c>
      <c r="L20" s="18"/>
      <c r="M20" s="19"/>
      <c r="N20" s="0"/>
      <c r="O20" s="23"/>
      <c r="P20" s="0" t="n">
        <v>475.3</v>
      </c>
      <c r="R20" s="20" t="n">
        <v>1.99</v>
      </c>
      <c r="S20" s="20" t="n">
        <v>1.92</v>
      </c>
      <c r="T20" s="0" t="n">
        <v>1.65</v>
      </c>
      <c r="U20" s="0" t="n">
        <v>1.44</v>
      </c>
      <c r="V20" s="21" t="n">
        <v>2.32</v>
      </c>
      <c r="W20" s="19" t="n">
        <v>2012</v>
      </c>
      <c r="X20" s="15" t="s">
        <v>91</v>
      </c>
      <c r="Y20" s="0"/>
    </row>
    <row r="21" customFormat="false" ht="12.8" hidden="false" customHeight="false" outlineLevel="0" collapsed="false">
      <c r="A21" s="0" t="n">
        <v>31090</v>
      </c>
      <c r="B21" s="0" t="s">
        <v>92</v>
      </c>
      <c r="C21" s="13" t="n">
        <v>681170</v>
      </c>
      <c r="D21" s="14" t="n">
        <v>2016</v>
      </c>
      <c r="E21" s="0" t="s">
        <v>93</v>
      </c>
      <c r="F21" s="15" t="s">
        <v>27</v>
      </c>
      <c r="G21" s="16" t="n">
        <f aca="false">61.05*2.58999</f>
        <v>158.1188895</v>
      </c>
      <c r="H21" s="17" t="n">
        <v>2010</v>
      </c>
      <c r="I21" s="16" t="s">
        <v>93</v>
      </c>
      <c r="J21" s="15" t="s">
        <v>27</v>
      </c>
      <c r="K21" s="16" t="n">
        <f aca="false">'with manual edits'!C21/'with manual edits'!G21</f>
        <v>4307.96094099813</v>
      </c>
      <c r="L21" s="18" t="n">
        <v>29.7</v>
      </c>
      <c r="M21" s="19" t="s">
        <v>28</v>
      </c>
      <c r="N21" s="0"/>
      <c r="O21" s="15" t="s">
        <v>27</v>
      </c>
      <c r="R21" s="20" t="n">
        <v>0.97</v>
      </c>
      <c r="S21" s="20" t="n">
        <v>0.86</v>
      </c>
      <c r="V21" s="21" t="n">
        <v>2.22</v>
      </c>
      <c r="W21" s="19" t="s">
        <v>29</v>
      </c>
      <c r="X21" s="15" t="s">
        <v>93</v>
      </c>
      <c r="Y21" s="0"/>
    </row>
    <row r="22" customFormat="false" ht="12.8" hidden="false" customHeight="false" outlineLevel="0" collapsed="false">
      <c r="A22" s="0" t="n">
        <v>31108</v>
      </c>
      <c r="B22" s="0" t="s">
        <v>94</v>
      </c>
      <c r="C22" s="13" t="n">
        <v>2303482</v>
      </c>
      <c r="D22" s="14" t="n">
        <v>2016</v>
      </c>
      <c r="E22" s="0" t="s">
        <v>95</v>
      </c>
      <c r="F22" s="15" t="s">
        <v>27</v>
      </c>
      <c r="G22" s="16" t="n">
        <f aca="false">599.59*2.58999</f>
        <v>1552.9321041</v>
      </c>
      <c r="H22" s="17" t="n">
        <v>2010</v>
      </c>
      <c r="I22" s="16" t="s">
        <v>95</v>
      </c>
      <c r="J22" s="15" t="s">
        <v>27</v>
      </c>
      <c r="K22" s="16" t="n">
        <f aca="false">'with manual edits'!C22/'with manual edits'!G22</f>
        <v>1483.31146862018</v>
      </c>
      <c r="L22" s="18" t="n">
        <v>26.5</v>
      </c>
      <c r="M22" s="19" t="s">
        <v>28</v>
      </c>
      <c r="N22" s="0"/>
      <c r="O22" s="15" t="s">
        <v>27</v>
      </c>
      <c r="R22" s="20" t="n">
        <v>0.97</v>
      </c>
      <c r="S22" s="20" t="n">
        <v>0.86</v>
      </c>
      <c r="V22" s="21" t="n">
        <v>2.68</v>
      </c>
      <c r="W22" s="19" t="s">
        <v>29</v>
      </c>
      <c r="X22" s="15" t="s">
        <v>95</v>
      </c>
      <c r="Y22" s="0"/>
    </row>
    <row r="23" customFormat="false" ht="12.8" hidden="false" customHeight="false" outlineLevel="0" collapsed="false">
      <c r="A23" s="0" t="n">
        <v>31109</v>
      </c>
      <c r="B23" s="0" t="s">
        <v>96</v>
      </c>
      <c r="C23" s="24" t="n">
        <v>138000</v>
      </c>
      <c r="D23" s="17" t="n">
        <v>2016</v>
      </c>
      <c r="E23" s="0" t="s">
        <v>97</v>
      </c>
      <c r="F23" s="15" t="s">
        <v>48</v>
      </c>
      <c r="G23" s="16" t="n">
        <v>38</v>
      </c>
      <c r="H23" s="17" t="n">
        <v>2016</v>
      </c>
      <c r="I23" s="16" t="s">
        <v>97</v>
      </c>
      <c r="J23" s="15" t="s">
        <v>48</v>
      </c>
      <c r="K23" s="16" t="n">
        <f aca="false">'with manual edits'!C23/'with manual edits'!G23</f>
        <v>3631.57894736842</v>
      </c>
      <c r="L23" s="18" t="n">
        <v>37.32</v>
      </c>
      <c r="M23" s="19" t="s">
        <v>85</v>
      </c>
      <c r="N23" s="23" t="s">
        <v>98</v>
      </c>
      <c r="O23" s="23"/>
      <c r="P23" s="0" t="n">
        <v>2640.35</v>
      </c>
      <c r="R23" s="20" t="n">
        <v>1.28</v>
      </c>
      <c r="S23" s="20" t="n">
        <v>1.23</v>
      </c>
      <c r="T23" s="0" t="n">
        <v>0.94</v>
      </c>
      <c r="U23" s="0" t="n">
        <v>0.74</v>
      </c>
      <c r="V23" s="21" t="n">
        <v>2.1</v>
      </c>
      <c r="W23" s="19" t="n">
        <v>2011</v>
      </c>
      <c r="X23" s="23" t="s">
        <v>99</v>
      </c>
      <c r="Y23" s="0"/>
    </row>
    <row r="24" customFormat="false" ht="12.8" hidden="false" customHeight="false" outlineLevel="0" collapsed="false">
      <c r="A24" s="0" t="n">
        <v>31110</v>
      </c>
      <c r="B24" s="0" t="s">
        <v>100</v>
      </c>
      <c r="C24" s="24" t="n">
        <f aca="false">2.89*10^6</f>
        <v>2890000</v>
      </c>
      <c r="D24" s="17" t="n">
        <v>2016</v>
      </c>
      <c r="E24" s="0" t="s">
        <v>101</v>
      </c>
      <c r="F24" s="15" t="s">
        <v>48</v>
      </c>
      <c r="G24" s="16" t="n">
        <v>1285</v>
      </c>
      <c r="H24" s="17" t="n">
        <v>2016</v>
      </c>
      <c r="I24" s="16" t="s">
        <v>101</v>
      </c>
      <c r="J24" s="15" t="s">
        <v>48</v>
      </c>
      <c r="K24" s="16" t="n">
        <f aca="false">'with manual edits'!C24/'with manual edits'!G24</f>
        <v>2249.02723735409</v>
      </c>
      <c r="L24" s="18" t="n">
        <v>37.7</v>
      </c>
      <c r="M24" s="19" t="n">
        <v>2015</v>
      </c>
      <c r="N24" s="23" t="s">
        <v>102</v>
      </c>
      <c r="O24" s="23"/>
      <c r="P24" s="0" t="n">
        <v>1285.31</v>
      </c>
      <c r="R24" s="20" t="n">
        <v>2.01</v>
      </c>
      <c r="S24" s="20" t="n">
        <v>2.14</v>
      </c>
      <c r="T24" s="0" t="n">
        <v>1.63</v>
      </c>
      <c r="U24" s="0" t="n">
        <v>1.57</v>
      </c>
      <c r="V24" s="21" t="n">
        <v>2.1</v>
      </c>
      <c r="W24" s="19" t="n">
        <v>2013</v>
      </c>
      <c r="X24" s="23" t="s">
        <v>38</v>
      </c>
      <c r="Y24" s="0"/>
    </row>
    <row r="25" customFormat="false" ht="23.85" hidden="false" customHeight="false" outlineLevel="0" collapsed="false">
      <c r="A25" s="0" t="n">
        <v>31111</v>
      </c>
      <c r="B25" s="0" t="s">
        <v>103</v>
      </c>
      <c r="C25" s="13" t="n">
        <v>13513734</v>
      </c>
      <c r="D25" s="14" t="n">
        <v>2015</v>
      </c>
      <c r="E25" s="0" t="s">
        <v>104</v>
      </c>
      <c r="F25" s="15" t="s">
        <v>48</v>
      </c>
      <c r="G25" s="16" t="n">
        <v>2191</v>
      </c>
      <c r="H25" s="17" t="n">
        <v>2015</v>
      </c>
      <c r="I25" s="16" t="s">
        <v>104</v>
      </c>
      <c r="J25" s="15" t="s">
        <v>48</v>
      </c>
      <c r="K25" s="16" t="n">
        <f aca="false">'with manual edits'!C25/'with manual edits'!G25</f>
        <v>6167.83842994067</v>
      </c>
      <c r="L25" s="18" t="n">
        <f aca="false">69.6/2</f>
        <v>34.8</v>
      </c>
      <c r="M25" s="19" t="n">
        <v>2011</v>
      </c>
      <c r="N25" s="22" t="s">
        <v>43</v>
      </c>
      <c r="O25" s="23"/>
      <c r="P25" s="0" t="n">
        <v>2187.66</v>
      </c>
      <c r="Q25" s="0" t="s">
        <v>105</v>
      </c>
      <c r="R25" s="20" t="n">
        <v>1.1</v>
      </c>
      <c r="S25" s="20" t="n">
        <v>1.38</v>
      </c>
      <c r="T25" s="0" t="n">
        <v>1.3</v>
      </c>
      <c r="U25" s="0" t="n">
        <v>1.42</v>
      </c>
      <c r="V25" s="21" t="n">
        <v>1.99</v>
      </c>
      <c r="W25" s="19" t="n">
        <v>2017</v>
      </c>
      <c r="X25" s="15" t="s">
        <v>106</v>
      </c>
      <c r="Y25" s="0"/>
    </row>
    <row r="26" customFormat="false" ht="12.8" hidden="false" customHeight="false" outlineLevel="0" collapsed="false">
      <c r="A26" s="0" t="n">
        <v>31112</v>
      </c>
      <c r="B26" s="0" t="s">
        <v>107</v>
      </c>
      <c r="C26" s="13" t="n">
        <v>2778918</v>
      </c>
      <c r="D26" s="14" t="n">
        <v>2016</v>
      </c>
      <c r="E26" s="0" t="s">
        <v>108</v>
      </c>
      <c r="F26" s="23" t="s">
        <v>109</v>
      </c>
      <c r="G26" s="16" t="n">
        <v>2951.85</v>
      </c>
      <c r="H26" s="17"/>
      <c r="I26" s="16" t="s">
        <v>110</v>
      </c>
      <c r="J26" s="23" t="s">
        <v>111</v>
      </c>
      <c r="K26" s="16" t="n">
        <f aca="false">'with manual edits'!C26/'with manual edits'!G26</f>
        <v>941.415722343615</v>
      </c>
      <c r="L26" s="18"/>
      <c r="M26" s="19"/>
      <c r="N26" s="0"/>
      <c r="O26" s="23"/>
      <c r="R26" s="20" t="n">
        <v>0.98</v>
      </c>
      <c r="S26" s="20" t="n">
        <v>0.98</v>
      </c>
      <c r="V26" s="21" t="n">
        <v>2.65</v>
      </c>
      <c r="W26" s="19" t="n">
        <v>2013</v>
      </c>
      <c r="X26" s="15" t="s">
        <v>112</v>
      </c>
      <c r="Y26" s="0"/>
    </row>
    <row r="27" customFormat="false" ht="12.8" hidden="false" customHeight="false" outlineLevel="0" collapsed="false">
      <c r="A27" s="0" t="n">
        <v>31113</v>
      </c>
      <c r="B27" s="0" t="s">
        <v>113</v>
      </c>
      <c r="C27" s="24" t="n">
        <f aca="false">3.72*10^6</f>
        <v>3720000</v>
      </c>
      <c r="D27" s="17" t="n">
        <v>2016</v>
      </c>
      <c r="E27" s="0" t="s">
        <v>114</v>
      </c>
      <c r="F27" s="15" t="s">
        <v>48</v>
      </c>
      <c r="G27" s="16" t="n">
        <v>437</v>
      </c>
      <c r="H27" s="17" t="n">
        <v>2016</v>
      </c>
      <c r="I27" s="16" t="s">
        <v>114</v>
      </c>
      <c r="J27" s="15" t="s">
        <v>48</v>
      </c>
      <c r="K27" s="16" t="n">
        <f aca="false">'with manual edits'!C27/'with manual edits'!G27</f>
        <v>8512.58581235698</v>
      </c>
      <c r="L27" s="18"/>
      <c r="M27" s="19"/>
      <c r="N27" s="0"/>
      <c r="O27" s="23"/>
      <c r="R27" s="20" t="n">
        <v>1.1</v>
      </c>
      <c r="S27" s="20" t="n">
        <v>1.38</v>
      </c>
      <c r="V27" s="21" t="n">
        <v>2.23</v>
      </c>
      <c r="W27" s="19" t="n">
        <v>2015</v>
      </c>
      <c r="X27" s="15" t="s">
        <v>115</v>
      </c>
      <c r="Y27" s="0"/>
    </row>
    <row r="28" customFormat="false" ht="23.85" hidden="false" customHeight="false" outlineLevel="0" collapsed="false">
      <c r="A28" s="0" t="n">
        <v>31114</v>
      </c>
      <c r="B28" s="0" t="s">
        <v>116</v>
      </c>
      <c r="C28" s="24" t="n">
        <v>205000</v>
      </c>
      <c r="D28" s="17" t="n">
        <v>2016</v>
      </c>
      <c r="E28" s="0" t="s">
        <v>117</v>
      </c>
      <c r="F28" s="15" t="s">
        <v>48</v>
      </c>
      <c r="G28" s="16" t="n">
        <v>26</v>
      </c>
      <c r="H28" s="17" t="n">
        <v>2016</v>
      </c>
      <c r="I28" s="16" t="s">
        <v>117</v>
      </c>
      <c r="J28" s="15" t="s">
        <v>48</v>
      </c>
      <c r="K28" s="16" t="n">
        <f aca="false">'with manual edits'!C28/'with manual edits'!G28</f>
        <v>7884.61538461539</v>
      </c>
      <c r="L28" s="18" t="n">
        <f aca="false">66/2</f>
        <v>33</v>
      </c>
      <c r="M28" s="19" t="n">
        <v>2012</v>
      </c>
      <c r="N28" s="22" t="s">
        <v>43</v>
      </c>
      <c r="O28" s="23"/>
      <c r="P28" s="0" t="n">
        <v>12144.6</v>
      </c>
      <c r="R28" s="20" t="n">
        <v>1.28</v>
      </c>
      <c r="S28" s="20" t="n">
        <v>1.23</v>
      </c>
      <c r="T28" s="0" t="n">
        <v>0.94</v>
      </c>
      <c r="U28" s="0" t="n">
        <v>0.74</v>
      </c>
      <c r="V28" s="21" t="n">
        <v>2.1</v>
      </c>
      <c r="W28" s="19" t="n">
        <v>2011</v>
      </c>
      <c r="X28" s="15" t="s">
        <v>118</v>
      </c>
      <c r="Y28" s="0"/>
    </row>
    <row r="29" customFormat="false" ht="35.05" hidden="false" customHeight="false" outlineLevel="0" collapsed="false">
      <c r="A29" s="0" t="n">
        <v>31115</v>
      </c>
      <c r="B29" s="0" t="s">
        <v>119</v>
      </c>
      <c r="C29" s="13" t="n">
        <v>4434827</v>
      </c>
      <c r="D29" s="14" t="n">
        <v>2011</v>
      </c>
      <c r="E29" s="0" t="s">
        <v>120</v>
      </c>
      <c r="F29" s="15" t="s">
        <v>48</v>
      </c>
      <c r="G29" s="22" t="n">
        <v>1644.98</v>
      </c>
      <c r="H29" s="17"/>
      <c r="I29" s="22" t="s">
        <v>121</v>
      </c>
      <c r="J29" s="15" t="s">
        <v>48</v>
      </c>
      <c r="K29" s="16" t="n">
        <f aca="false">'with manual edits'!C29/'with manual edits'!G29</f>
        <v>2695.97624287225</v>
      </c>
      <c r="L29" s="18" t="n">
        <v>45.66</v>
      </c>
      <c r="M29" s="19" t="s">
        <v>85</v>
      </c>
      <c r="N29" s="23" t="s">
        <v>122</v>
      </c>
      <c r="O29" s="23"/>
      <c r="P29" s="0" t="n">
        <v>1644.96</v>
      </c>
      <c r="R29" s="20" t="n">
        <v>1.17</v>
      </c>
      <c r="S29" s="20" t="n">
        <v>1.19</v>
      </c>
      <c r="T29" s="0" t="n">
        <v>0.95</v>
      </c>
      <c r="U29" s="0" t="n">
        <v>0.87</v>
      </c>
      <c r="V29" s="21" t="n">
        <v>3.37</v>
      </c>
      <c r="W29" s="19" t="n">
        <v>2007</v>
      </c>
      <c r="X29" s="15" t="s">
        <v>123</v>
      </c>
      <c r="Y29" s="27" t="s">
        <v>124</v>
      </c>
    </row>
    <row r="30" customFormat="false" ht="12.8" hidden="false" customHeight="false" outlineLevel="0" collapsed="false">
      <c r="A30" s="0" t="n">
        <v>31117</v>
      </c>
      <c r="B30" s="0" t="s">
        <v>125</v>
      </c>
      <c r="C30" s="24" t="n">
        <f aca="false">2.81*10^6</f>
        <v>2810000</v>
      </c>
      <c r="D30" s="17" t="n">
        <v>2016</v>
      </c>
      <c r="E30" s="0" t="s">
        <v>126</v>
      </c>
      <c r="F30" s="15" t="s">
        <v>48</v>
      </c>
      <c r="G30" s="16" t="n">
        <v>634</v>
      </c>
      <c r="H30" s="14" t="n">
        <v>2016</v>
      </c>
      <c r="I30" s="16" t="s">
        <v>126</v>
      </c>
      <c r="J30" s="15" t="s">
        <v>48</v>
      </c>
      <c r="K30" s="16" t="n">
        <f aca="false">'with manual edits'!C30/'with manual edits'!G30</f>
        <v>4432.17665615142</v>
      </c>
      <c r="L30" s="18" t="n">
        <v>32.8</v>
      </c>
      <c r="M30" s="19" t="n">
        <v>2011</v>
      </c>
      <c r="N30" s="23" t="s">
        <v>81</v>
      </c>
      <c r="O30" s="23"/>
      <c r="P30" s="0" t="n">
        <v>7125</v>
      </c>
      <c r="Q30" s="0" t="s">
        <v>127</v>
      </c>
      <c r="R30" s="20" t="n">
        <v>1.16</v>
      </c>
      <c r="S30" s="20" t="n">
        <v>1.17</v>
      </c>
      <c r="T30" s="0" t="n">
        <v>0.9</v>
      </c>
      <c r="U30" s="0" t="n">
        <v>0.76</v>
      </c>
      <c r="V30" s="21" t="n">
        <v>2.9</v>
      </c>
      <c r="W30" s="19" t="n">
        <v>2011</v>
      </c>
      <c r="X30" s="23" t="s">
        <v>128</v>
      </c>
      <c r="Y30" s="0"/>
    </row>
    <row r="31" customFormat="false" ht="12.8" hidden="false" customHeight="false" outlineLevel="0" collapsed="false">
      <c r="A31" s="0" t="n">
        <v>31146</v>
      </c>
      <c r="B31" s="0" t="s">
        <v>129</v>
      </c>
      <c r="C31" s="24" t="n">
        <f aca="false">3.27*10^6</f>
        <v>3270000</v>
      </c>
      <c r="D31" s="17" t="n">
        <v>2016</v>
      </c>
      <c r="E31" s="0" t="s">
        <v>130</v>
      </c>
      <c r="F31" s="15" t="s">
        <v>48</v>
      </c>
      <c r="G31" s="16" t="n">
        <v>540</v>
      </c>
      <c r="H31" s="17" t="n">
        <v>2016</v>
      </c>
      <c r="I31" s="16" t="s">
        <v>130</v>
      </c>
      <c r="J31" s="15" t="s">
        <v>48</v>
      </c>
      <c r="K31" s="16" t="n">
        <f aca="false">'with manual edits'!C31/'with manual edits'!G31</f>
        <v>6055.55555555556</v>
      </c>
      <c r="L31" s="18"/>
      <c r="M31" s="19"/>
      <c r="N31" s="0"/>
      <c r="O31" s="23"/>
      <c r="R31" s="20" t="n">
        <v>0.89</v>
      </c>
      <c r="S31" s="20" t="n">
        <v>0.99</v>
      </c>
      <c r="V31" s="21" t="n">
        <v>-999</v>
      </c>
      <c r="W31" s="19" t="n">
        <v>-999</v>
      </c>
      <c r="X31" s="15" t="n">
        <v>-999</v>
      </c>
      <c r="Y31" s="0"/>
    </row>
    <row r="32" customFormat="false" ht="12.8" hidden="false" customHeight="false" outlineLevel="0" collapsed="false">
      <c r="A32" s="0" t="n">
        <v>31148</v>
      </c>
      <c r="B32" s="0" t="s">
        <v>131</v>
      </c>
      <c r="C32" s="24" t="n">
        <v>810000</v>
      </c>
      <c r="D32" s="17" t="n">
        <v>2016</v>
      </c>
      <c r="E32" s="0" t="s">
        <v>132</v>
      </c>
      <c r="F32" s="15" t="s">
        <v>48</v>
      </c>
      <c r="G32" s="16" t="n">
        <v>219</v>
      </c>
      <c r="H32" s="17" t="n">
        <v>2016</v>
      </c>
      <c r="I32" s="16" t="s">
        <v>132</v>
      </c>
      <c r="J32" s="15" t="s">
        <v>48</v>
      </c>
      <c r="K32" s="16" t="n">
        <f aca="false">'with manual edits'!C32/'with manual edits'!G32</f>
        <v>3698.6301369863</v>
      </c>
      <c r="L32" s="18" t="n">
        <v>37.5</v>
      </c>
      <c r="M32" s="19" t="n">
        <v>2015</v>
      </c>
      <c r="N32" s="23" t="s">
        <v>102</v>
      </c>
      <c r="O32" s="23"/>
      <c r="P32" s="0" t="n">
        <v>219</v>
      </c>
      <c r="R32" s="20" t="n">
        <v>1.8</v>
      </c>
      <c r="S32" s="20" t="n">
        <v>2.15</v>
      </c>
      <c r="T32" s="0" t="n">
        <v>1.45</v>
      </c>
      <c r="U32" s="0" t="n">
        <v>1.68</v>
      </c>
      <c r="V32" s="21" t="n">
        <v>1.8</v>
      </c>
      <c r="W32" s="19" t="n">
        <v>2013</v>
      </c>
      <c r="X32" s="23" t="s">
        <v>38</v>
      </c>
      <c r="Y32" s="0"/>
    </row>
    <row r="33" customFormat="false" ht="12.8" hidden="false" customHeight="false" outlineLevel="0" collapsed="false">
      <c r="A33" s="0" t="n">
        <v>31149</v>
      </c>
      <c r="B33" s="0" t="s">
        <v>133</v>
      </c>
      <c r="C33" s="24" t="n">
        <v>660000</v>
      </c>
      <c r="D33" s="17" t="n">
        <v>2016</v>
      </c>
      <c r="E33" s="0" t="s">
        <v>134</v>
      </c>
      <c r="F33" s="15" t="s">
        <v>48</v>
      </c>
      <c r="G33" s="16" t="n">
        <v>39</v>
      </c>
      <c r="H33" s="17" t="n">
        <v>2016</v>
      </c>
      <c r="I33" s="16" t="s">
        <v>134</v>
      </c>
      <c r="J33" s="15" t="s">
        <v>48</v>
      </c>
      <c r="K33" s="16" t="n">
        <f aca="false">'with manual edits'!C33/'with manual edits'!G33</f>
        <v>16923.0769230769</v>
      </c>
      <c r="L33" s="18" t="n">
        <v>37.46</v>
      </c>
      <c r="M33" s="19" t="s">
        <v>85</v>
      </c>
      <c r="N33" s="23" t="s">
        <v>135</v>
      </c>
      <c r="O33" s="23"/>
      <c r="P33" s="0" t="n">
        <v>412</v>
      </c>
      <c r="R33" s="20" t="n">
        <v>1.63</v>
      </c>
      <c r="S33" s="20" t="n">
        <v>1.98</v>
      </c>
      <c r="T33" s="0" t="n">
        <v>1.41</v>
      </c>
      <c r="U33" s="0" t="n">
        <v>1.23</v>
      </c>
      <c r="V33" s="21" t="n">
        <v>2.2</v>
      </c>
      <c r="W33" s="19" t="n">
        <v>2011</v>
      </c>
      <c r="X33" s="23" t="s">
        <v>136</v>
      </c>
      <c r="Y33" s="0"/>
    </row>
    <row r="34" customFormat="false" ht="12.8" hidden="false" customHeight="false" outlineLevel="0" collapsed="false">
      <c r="A34" s="0" t="n">
        <v>31151</v>
      </c>
      <c r="B34" s="0" t="s">
        <v>137</v>
      </c>
      <c r="C34" s="24" t="n">
        <v>197000</v>
      </c>
      <c r="D34" s="17" t="n">
        <v>2016</v>
      </c>
      <c r="E34" s="0" t="s">
        <v>138</v>
      </c>
      <c r="F34" s="15" t="s">
        <v>48</v>
      </c>
      <c r="G34" s="16" t="n">
        <v>37</v>
      </c>
      <c r="H34" s="17" t="n">
        <v>2016</v>
      </c>
      <c r="I34" s="16" t="s">
        <v>138</v>
      </c>
      <c r="J34" s="15" t="s">
        <v>48</v>
      </c>
      <c r="K34" s="16" t="n">
        <f aca="false">'with manual edits'!C34/'with manual edits'!G34</f>
        <v>5324.32432432432</v>
      </c>
      <c r="L34" s="18" t="n">
        <v>35.8</v>
      </c>
      <c r="M34" s="19" t="n">
        <v>2015</v>
      </c>
      <c r="N34" s="0"/>
      <c r="O34" s="23"/>
      <c r="R34" s="20" t="n">
        <v>1.79</v>
      </c>
      <c r="S34" s="20" t="n">
        <v>1.74</v>
      </c>
      <c r="V34" s="21" t="n">
        <v>1.9</v>
      </c>
      <c r="W34" s="19" t="n">
        <v>2014</v>
      </c>
      <c r="X34" s="15" t="s">
        <v>139</v>
      </c>
      <c r="Y34" s="0"/>
    </row>
    <row r="35" customFormat="false" ht="12.8" hidden="false" customHeight="false" outlineLevel="0" collapsed="false">
      <c r="A35" s="0" t="n">
        <v>31154</v>
      </c>
      <c r="B35" s="0" t="s">
        <v>140</v>
      </c>
      <c r="C35" s="13" t="n">
        <v>8080734</v>
      </c>
      <c r="D35" s="14" t="n">
        <v>2017</v>
      </c>
      <c r="E35" s="0" t="s">
        <v>141</v>
      </c>
      <c r="F35" s="15" t="s">
        <v>142</v>
      </c>
      <c r="G35" s="16" t="n">
        <v>1635.1</v>
      </c>
      <c r="H35" s="17" t="n">
        <v>2017</v>
      </c>
      <c r="I35" s="16" t="s">
        <v>143</v>
      </c>
      <c r="J35" s="15" t="s">
        <v>142</v>
      </c>
      <c r="K35" s="16" t="n">
        <f aca="false">'with manual edits'!C35/'with manual edits'!G35</f>
        <v>4942.04268852058</v>
      </c>
      <c r="L35" s="18" t="n">
        <v>72</v>
      </c>
      <c r="M35" s="19" t="n">
        <v>2012</v>
      </c>
      <c r="N35" s="23" t="s">
        <v>144</v>
      </c>
      <c r="O35" s="23"/>
      <c r="R35" s="20" t="n">
        <v>1.04</v>
      </c>
      <c r="S35" s="20" t="n">
        <v>1.08</v>
      </c>
      <c r="V35" s="21" t="n">
        <v>3.2</v>
      </c>
      <c r="W35" s="19" t="n">
        <v>2016</v>
      </c>
      <c r="X35" s="22" t="s">
        <v>145</v>
      </c>
      <c r="Y35" s="0"/>
    </row>
    <row r="36" customFormat="false" ht="12.8" hidden="false" customHeight="false" outlineLevel="0" collapsed="false">
      <c r="A36" s="0" t="n">
        <v>31155</v>
      </c>
      <c r="B36" s="0" t="s">
        <v>146</v>
      </c>
      <c r="C36" s="13" t="n">
        <f aca="false">3.5*10^6</f>
        <v>3500000</v>
      </c>
      <c r="D36" s="14" t="n">
        <v>2016</v>
      </c>
      <c r="E36" s="0" t="s">
        <v>147</v>
      </c>
      <c r="F36" s="23"/>
      <c r="G36" s="16" t="n">
        <v>202</v>
      </c>
      <c r="H36" s="17" t="n">
        <v>2016</v>
      </c>
      <c r="I36" s="16" t="s">
        <v>147</v>
      </c>
      <c r="J36" s="15" t="s">
        <v>48</v>
      </c>
      <c r="K36" s="16" t="n">
        <f aca="false">'with manual edits'!C36/'with manual edits'!G36</f>
        <v>17326.7326732673</v>
      </c>
      <c r="L36" s="18" t="n">
        <v>45.71</v>
      </c>
      <c r="M36" s="19" t="s">
        <v>85</v>
      </c>
      <c r="N36" s="23" t="s">
        <v>148</v>
      </c>
      <c r="O36" s="23"/>
      <c r="R36" s="20" t="n">
        <v>1.33</v>
      </c>
      <c r="S36" s="20" t="n">
        <v>1.52</v>
      </c>
      <c r="V36" s="21" t="n">
        <v>-999</v>
      </c>
      <c r="W36" s="19" t="n">
        <v>-999</v>
      </c>
      <c r="X36" s="15" t="n">
        <v>-999</v>
      </c>
      <c r="Y36" s="0"/>
    </row>
    <row r="37" customFormat="false" ht="35.05" hidden="false" customHeight="false" outlineLevel="0" collapsed="false">
      <c r="A37" s="0" t="n">
        <v>31156</v>
      </c>
      <c r="B37" s="0" t="s">
        <v>149</v>
      </c>
      <c r="C37" s="24" t="n">
        <f aca="false">1.75*10^6</f>
        <v>1750000</v>
      </c>
      <c r="D37" s="17" t="n">
        <v>2016</v>
      </c>
      <c r="E37" s="0" t="s">
        <v>150</v>
      </c>
      <c r="F37" s="15" t="s">
        <v>48</v>
      </c>
      <c r="G37" s="16" t="n">
        <v>434</v>
      </c>
      <c r="H37" s="17" t="n">
        <v>2016</v>
      </c>
      <c r="I37" s="16" t="s">
        <v>150</v>
      </c>
      <c r="J37" s="15" t="s">
        <v>48</v>
      </c>
      <c r="K37" s="16" t="n">
        <f aca="false">'with manual edits'!C37/'with manual edits'!G37</f>
        <v>4032.25806451613</v>
      </c>
      <c r="L37" s="18" t="n">
        <v>32.1</v>
      </c>
      <c r="M37" s="19" t="n">
        <v>2009</v>
      </c>
      <c r="N37" s="22" t="s">
        <v>151</v>
      </c>
      <c r="O37" s="23"/>
      <c r="R37" s="20" t="n">
        <v>1.02</v>
      </c>
      <c r="S37" s="20" t="n">
        <v>1.27</v>
      </c>
      <c r="V37" s="21" t="n">
        <f aca="false">(  1*(80239) + 2*(147160) + 3*(151530) + 4*(119203) + 5*(49096) + 6*(17300) + 7*(6568) + 8*(2595) + 9*(1132) + 10*(551) +11*(525)  )/575899</f>
        <v>3.02735375473824</v>
      </c>
      <c r="W37" s="19" t="n">
        <v>2010</v>
      </c>
      <c r="X37" s="23" t="s">
        <v>152</v>
      </c>
      <c r="Y37" s="0"/>
    </row>
    <row r="38" customFormat="false" ht="12.8" hidden="false" customHeight="false" outlineLevel="0" collapsed="false">
      <c r="A38" s="0" t="n">
        <v>31159</v>
      </c>
      <c r="B38" s="0" t="s">
        <v>153</v>
      </c>
      <c r="C38" s="24" t="n">
        <f aca="false">5.29*10^6</f>
        <v>5290000</v>
      </c>
      <c r="D38" s="17" t="n">
        <v>2016</v>
      </c>
      <c r="E38" s="28" t="s">
        <v>154</v>
      </c>
      <c r="F38" s="15" t="s">
        <v>48</v>
      </c>
      <c r="G38" s="16" t="n">
        <v>4715.1</v>
      </c>
      <c r="H38" s="17"/>
      <c r="I38" s="16" t="s">
        <v>155</v>
      </c>
      <c r="J38" s="15" t="s">
        <v>156</v>
      </c>
      <c r="K38" s="16" t="n">
        <f aca="false">'with manual edits'!C38/'with manual edits'!G38</f>
        <v>1121.92742465695</v>
      </c>
      <c r="L38" s="18" t="n">
        <v>49.5</v>
      </c>
      <c r="M38" s="19" t="s">
        <v>157</v>
      </c>
      <c r="N38" s="23" t="s">
        <v>158</v>
      </c>
      <c r="O38" s="23"/>
      <c r="R38" s="29" t="n">
        <v>0.008</v>
      </c>
      <c r="S38" s="30" t="n">
        <f aca="false">1.5/100</f>
        <v>0.015</v>
      </c>
      <c r="V38" s="21" t="n">
        <v>-999</v>
      </c>
      <c r="W38" s="19" t="n">
        <v>-999</v>
      </c>
      <c r="X38" s="15" t="n">
        <v>-999</v>
      </c>
      <c r="Y38" s="0"/>
    </row>
    <row r="39" customFormat="false" ht="12.8" hidden="false" customHeight="false" outlineLevel="0" collapsed="false">
      <c r="A39" s="0" t="n">
        <v>31165</v>
      </c>
      <c r="B39" s="0" t="s">
        <v>159</v>
      </c>
      <c r="C39" s="24" t="n">
        <v>144000</v>
      </c>
      <c r="D39" s="17" t="n">
        <v>2016</v>
      </c>
      <c r="E39" s="0" t="s">
        <v>160</v>
      </c>
      <c r="F39" s="15" t="s">
        <v>48</v>
      </c>
      <c r="G39" s="16" t="n">
        <v>109</v>
      </c>
      <c r="H39" s="17" t="n">
        <v>2016</v>
      </c>
      <c r="I39" s="16" t="s">
        <v>160</v>
      </c>
      <c r="J39" s="15" t="s">
        <v>48</v>
      </c>
      <c r="K39" s="16" t="n">
        <f aca="false">'with manual edits'!C39/'with manual edits'!G39</f>
        <v>1321.10091743119</v>
      </c>
      <c r="L39" s="18" t="n">
        <v>26.6</v>
      </c>
      <c r="M39" s="19" t="n">
        <v>2012</v>
      </c>
      <c r="N39" s="0"/>
      <c r="O39" s="23"/>
      <c r="R39" s="20" t="n">
        <v>1.58</v>
      </c>
      <c r="S39" s="20" t="n">
        <v>1.8</v>
      </c>
      <c r="V39" s="21" t="n">
        <v>1.7</v>
      </c>
      <c r="W39" s="19" t="n">
        <v>2012</v>
      </c>
      <c r="X39" s="23" t="s">
        <v>38</v>
      </c>
      <c r="Y39" s="0"/>
    </row>
    <row r="40" customFormat="false" ht="23.85" hidden="false" customHeight="false" outlineLevel="0" collapsed="false">
      <c r="A40" s="0" t="n">
        <v>31166</v>
      </c>
      <c r="B40" s="0" t="s">
        <v>161</v>
      </c>
      <c r="C40" s="13" t="n">
        <v>10075310</v>
      </c>
      <c r="D40" s="14" t="n">
        <v>2014</v>
      </c>
      <c r="E40" s="0" t="s">
        <v>162</v>
      </c>
      <c r="F40" s="15" t="s">
        <v>48</v>
      </c>
      <c r="G40" s="22" t="n">
        <v>664.12</v>
      </c>
      <c r="H40" s="17"/>
      <c r="I40" s="22" t="s">
        <v>163</v>
      </c>
      <c r="J40" s="15" t="s">
        <v>48</v>
      </c>
      <c r="K40" s="16" t="n">
        <f aca="false">'with manual edits'!C40/'with manual edits'!G40</f>
        <v>15170.9179064025</v>
      </c>
      <c r="L40" s="18" t="n">
        <v>42.1</v>
      </c>
      <c r="M40" s="19"/>
      <c r="N40" s="23" t="s">
        <v>102</v>
      </c>
      <c r="O40" s="23"/>
      <c r="R40" s="20" t="n">
        <v>0.8</v>
      </c>
      <c r="S40" s="20" t="n">
        <v>0.93</v>
      </c>
      <c r="V40" s="21" t="n">
        <v>4.5</v>
      </c>
      <c r="W40" s="19" t="n">
        <v>2014</v>
      </c>
      <c r="X40" s="23" t="s">
        <v>164</v>
      </c>
      <c r="Y40" s="0"/>
    </row>
    <row r="41" customFormat="false" ht="12.8" hidden="false" customHeight="false" outlineLevel="0" collapsed="false">
      <c r="A41" s="0" t="n">
        <v>31167</v>
      </c>
      <c r="B41" s="0" t="s">
        <v>165</v>
      </c>
      <c r="C41" s="24" t="n">
        <v>21000000</v>
      </c>
      <c r="D41" s="17" t="n">
        <v>2015</v>
      </c>
      <c r="E41" s="28" t="s">
        <v>166</v>
      </c>
      <c r="F41" s="15" t="s">
        <v>48</v>
      </c>
      <c r="G41" s="22" t="n">
        <v>2706.7</v>
      </c>
      <c r="H41" s="14" t="n">
        <v>2015</v>
      </c>
      <c r="I41" s="22" t="s">
        <v>167</v>
      </c>
      <c r="J41" s="15" t="s">
        <v>48</v>
      </c>
      <c r="K41" s="16" t="n">
        <f aca="false">'with manual edits'!C41/'with manual edits'!G41</f>
        <v>7758.52514131599</v>
      </c>
      <c r="L41" s="18"/>
      <c r="M41" s="19"/>
      <c r="N41" s="0"/>
      <c r="O41" s="23"/>
      <c r="R41" s="20" t="n">
        <v>0.84</v>
      </c>
      <c r="S41" s="20" t="n">
        <v>0.56</v>
      </c>
      <c r="V41" s="21" t="n">
        <v>-999</v>
      </c>
      <c r="W41" s="19" t="n">
        <v>-999</v>
      </c>
      <c r="X41" s="15" t="n">
        <v>-999</v>
      </c>
      <c r="Y41" s="0"/>
    </row>
    <row r="42" customFormat="false" ht="12.8" hidden="false" customHeight="false" outlineLevel="0" collapsed="false">
      <c r="A42" s="0" t="n">
        <v>31169</v>
      </c>
      <c r="B42" s="0" t="s">
        <v>168</v>
      </c>
      <c r="C42" s="24" t="n">
        <f aca="false">7.31*10^6</f>
        <v>7310000</v>
      </c>
      <c r="D42" s="17" t="n">
        <v>2016</v>
      </c>
      <c r="E42" s="0" t="s">
        <v>169</v>
      </c>
      <c r="F42" s="15" t="s">
        <v>48</v>
      </c>
      <c r="G42" s="16" t="n">
        <v>1104</v>
      </c>
      <c r="H42" s="14" t="n">
        <v>2016</v>
      </c>
      <c r="I42" s="16" t="s">
        <v>169</v>
      </c>
      <c r="J42" s="15" t="s">
        <v>48</v>
      </c>
      <c r="K42" s="16" t="n">
        <f aca="false">'with manual edits'!C42/'with manual edits'!G42</f>
        <v>6621.3768115942</v>
      </c>
      <c r="L42" s="18" t="n">
        <v>41.33</v>
      </c>
      <c r="M42" s="19" t="s">
        <v>85</v>
      </c>
      <c r="N42" s="23" t="s">
        <v>170</v>
      </c>
      <c r="O42" s="23"/>
      <c r="P42" s="0" t="n">
        <v>1104</v>
      </c>
      <c r="R42" s="20" t="n">
        <v>1.56</v>
      </c>
      <c r="S42" s="20" t="n">
        <v>2.06</v>
      </c>
      <c r="T42" s="0" t="n">
        <v>1.01</v>
      </c>
      <c r="U42" s="0" t="n">
        <v>0.99</v>
      </c>
      <c r="V42" s="21" t="n">
        <v>2.8</v>
      </c>
      <c r="W42" s="19" t="n">
        <v>2016</v>
      </c>
      <c r="X42" s="15" t="s">
        <v>171</v>
      </c>
      <c r="Y42" s="0"/>
    </row>
    <row r="43" customFormat="false" ht="35.05" hidden="false" customHeight="false" outlineLevel="0" collapsed="false">
      <c r="A43" s="0" t="n">
        <v>31170</v>
      </c>
      <c r="B43" s="0" t="s">
        <v>172</v>
      </c>
      <c r="C43" s="13" t="n">
        <v>8693387</v>
      </c>
      <c r="D43" s="14" t="n">
        <v>2014</v>
      </c>
      <c r="E43" s="0" t="s">
        <v>173</v>
      </c>
      <c r="F43" s="15" t="s">
        <v>48</v>
      </c>
      <c r="G43" s="22" t="n">
        <v>2672.3</v>
      </c>
      <c r="H43" s="17"/>
      <c r="I43" s="22" t="s">
        <v>174</v>
      </c>
      <c r="J43" s="15" t="s">
        <v>48</v>
      </c>
      <c r="K43" s="16" t="n">
        <f aca="false">'with manual edits'!C43/'with manual edits'!G43</f>
        <v>3253.14785016652</v>
      </c>
      <c r="L43" s="18" t="n">
        <v>47.86</v>
      </c>
      <c r="M43" s="19" t="s">
        <v>85</v>
      </c>
      <c r="N43" s="23" t="s">
        <v>175</v>
      </c>
      <c r="O43" s="23"/>
      <c r="R43" s="20" t="n">
        <v>1.17</v>
      </c>
      <c r="S43" s="20" t="n">
        <v>1.46</v>
      </c>
      <c r="V43" s="21" t="n">
        <v>-999</v>
      </c>
      <c r="W43" s="19" t="n">
        <v>-999</v>
      </c>
      <c r="X43" s="15" t="n">
        <v>-999</v>
      </c>
      <c r="Y43" s="0"/>
    </row>
    <row r="44" customFormat="false" ht="12.8" hidden="false" customHeight="false" outlineLevel="0" collapsed="false">
      <c r="A44" s="0" t="n">
        <v>31171</v>
      </c>
      <c r="B44" s="0" t="s">
        <v>176</v>
      </c>
      <c r="C44" s="13" t="n">
        <v>3207247</v>
      </c>
      <c r="D44" s="14" t="n">
        <v>2013</v>
      </c>
      <c r="E44" s="0" t="s">
        <v>177</v>
      </c>
      <c r="F44" s="15" t="s">
        <v>48</v>
      </c>
      <c r="G44" s="22" t="n">
        <v>605.77</v>
      </c>
      <c r="H44" s="14"/>
      <c r="I44" s="22" t="s">
        <v>178</v>
      </c>
      <c r="J44" s="15" t="s">
        <v>48</v>
      </c>
      <c r="K44" s="16" t="n">
        <f aca="false">'with manual edits'!C44/'with manual edits'!G44</f>
        <v>5294.49626095713</v>
      </c>
      <c r="L44" s="18" t="n">
        <v>31.21</v>
      </c>
      <c r="M44" s="19" t="n">
        <v>2011</v>
      </c>
      <c r="N44" s="0"/>
      <c r="O44" s="23"/>
      <c r="R44" s="20" t="n">
        <v>1.55</v>
      </c>
      <c r="S44" s="20" t="n">
        <v>1.63</v>
      </c>
      <c r="T44" s="0" t="n">
        <v>1.28</v>
      </c>
      <c r="U44" s="0" t="n">
        <v>1.23</v>
      </c>
      <c r="V44" s="21" t="n">
        <v>2.5</v>
      </c>
      <c r="W44" s="19" t="n">
        <v>2014</v>
      </c>
      <c r="X44" s="23" t="s">
        <v>38</v>
      </c>
      <c r="Y44" s="0"/>
    </row>
    <row r="45" customFormat="false" ht="12.8" hidden="false" customHeight="false" outlineLevel="0" collapsed="false">
      <c r="A45" s="0" t="n">
        <v>31172</v>
      </c>
      <c r="B45" s="0" t="s">
        <v>179</v>
      </c>
      <c r="C45" s="24" t="n">
        <v>8874724</v>
      </c>
      <c r="D45" s="17" t="n">
        <v>2014</v>
      </c>
      <c r="E45" s="0" t="s">
        <v>180</v>
      </c>
      <c r="F45" s="15" t="s">
        <v>48</v>
      </c>
      <c r="G45" s="16" t="n">
        <v>1485.49</v>
      </c>
      <c r="H45" s="14" t="n">
        <v>2005</v>
      </c>
      <c r="I45" s="16" t="s">
        <v>181</v>
      </c>
      <c r="J45" s="15" t="s">
        <v>48</v>
      </c>
      <c r="K45" s="16" t="n">
        <f aca="false">'with manual edits'!C45/'with manual edits'!G45</f>
        <v>5974.27380864227</v>
      </c>
      <c r="L45" s="18" t="n">
        <f aca="false">2.5*60/2</f>
        <v>75</v>
      </c>
      <c r="M45" s="19"/>
      <c r="N45" s="23" t="s">
        <v>182</v>
      </c>
      <c r="O45" s="23"/>
      <c r="P45" s="0" t="n">
        <v>1485</v>
      </c>
      <c r="Q45" s="0" t="s">
        <v>32</v>
      </c>
      <c r="R45" s="20" t="n">
        <v>1.02</v>
      </c>
      <c r="S45" s="20" t="n">
        <v>1.03</v>
      </c>
      <c r="T45" s="0" t="n">
        <v>0.54</v>
      </c>
      <c r="U45" s="0" t="n">
        <v>0.74</v>
      </c>
      <c r="V45" s="21" t="n">
        <v>3.4</v>
      </c>
      <c r="W45" s="19" t="n">
        <v>2016</v>
      </c>
      <c r="X45" s="23" t="s">
        <v>183</v>
      </c>
      <c r="Y45" s="0"/>
    </row>
    <row r="46" customFormat="false" ht="23.85" hidden="false" customHeight="false" outlineLevel="0" collapsed="false">
      <c r="A46" s="0" t="n">
        <v>31173</v>
      </c>
      <c r="B46" s="0" t="s">
        <v>184</v>
      </c>
      <c r="C46" s="24" t="n">
        <f aca="false">1.35*10^6</f>
        <v>1350000</v>
      </c>
      <c r="D46" s="17" t="n">
        <v>2016</v>
      </c>
      <c r="E46" s="0" t="s">
        <v>185</v>
      </c>
      <c r="F46" s="15" t="s">
        <v>48</v>
      </c>
      <c r="G46" s="16" t="n">
        <v>182</v>
      </c>
      <c r="H46" s="17" t="n">
        <v>2016</v>
      </c>
      <c r="I46" s="16" t="s">
        <v>185</v>
      </c>
      <c r="J46" s="15" t="s">
        <v>48</v>
      </c>
      <c r="K46" s="16" t="n">
        <f aca="false">'with manual edits'!C46/'with manual edits'!G46</f>
        <v>7417.58241758242</v>
      </c>
      <c r="L46" s="18" t="n">
        <f aca="false">53.4/2</f>
        <v>26.7</v>
      </c>
      <c r="M46" s="19" t="n">
        <v>2009</v>
      </c>
      <c r="N46" s="22" t="s">
        <v>43</v>
      </c>
      <c r="O46" s="23"/>
      <c r="R46" s="20" t="n">
        <v>2.01</v>
      </c>
      <c r="S46" s="20" t="n">
        <v>2.14</v>
      </c>
      <c r="T46" s="0" t="n">
        <v>1.63</v>
      </c>
      <c r="U46" s="0" t="n">
        <v>1.57</v>
      </c>
      <c r="V46" s="21" t="n">
        <v>1.8</v>
      </c>
      <c r="W46" s="19" t="n">
        <v>2013</v>
      </c>
      <c r="X46" s="23" t="s">
        <v>38</v>
      </c>
      <c r="Y46" s="0"/>
    </row>
    <row r="47" customFormat="false" ht="23.85" hidden="false" customHeight="false" outlineLevel="0" collapsed="false">
      <c r="A47" s="0" t="n">
        <v>31175</v>
      </c>
      <c r="B47" s="0" t="s">
        <v>186</v>
      </c>
      <c r="C47" s="24" t="n">
        <f aca="false">2.27*10^6</f>
        <v>2270000</v>
      </c>
      <c r="D47" s="17" t="n">
        <v>2016</v>
      </c>
      <c r="E47" s="0" t="s">
        <v>187</v>
      </c>
      <c r="F47" s="15" t="s">
        <v>48</v>
      </c>
      <c r="G47" s="16" t="n">
        <v>105</v>
      </c>
      <c r="H47" s="17" t="n">
        <v>2016</v>
      </c>
      <c r="I47" s="16" t="s">
        <v>187</v>
      </c>
      <c r="J47" s="15" t="s">
        <v>48</v>
      </c>
      <c r="K47" s="16" t="n">
        <f aca="false">'with manual edits'!C47/'with manual edits'!G47</f>
        <v>21619.0476190476</v>
      </c>
      <c r="L47" s="18" t="n">
        <f aca="false">67.4/2</f>
        <v>33.7</v>
      </c>
      <c r="M47" s="19" t="n">
        <v>2009</v>
      </c>
      <c r="N47" s="22" t="s">
        <v>43</v>
      </c>
      <c r="O47" s="23"/>
      <c r="P47" s="0" t="n">
        <v>17175</v>
      </c>
      <c r="R47" s="20" t="n">
        <v>1.63</v>
      </c>
      <c r="S47" s="31" t="n">
        <v>1.79</v>
      </c>
      <c r="T47" s="0" t="n">
        <v>1.45</v>
      </c>
      <c r="U47" s="0" t="n">
        <v>1.52</v>
      </c>
      <c r="V47" s="21" t="n">
        <v>1.9</v>
      </c>
      <c r="W47" s="19" t="n">
        <v>2012</v>
      </c>
      <c r="X47" s="23" t="s">
        <v>38</v>
      </c>
      <c r="Y47" s="0"/>
    </row>
    <row r="48" customFormat="false" ht="35.05" hidden="false" customHeight="false" outlineLevel="0" collapsed="false">
      <c r="A48" s="0" t="n">
        <v>31176</v>
      </c>
      <c r="B48" s="0" t="s">
        <v>188</v>
      </c>
      <c r="C48" s="24" t="n">
        <f aca="false">6.5*10^6</f>
        <v>6500000</v>
      </c>
      <c r="D48" s="17" t="n">
        <v>2016</v>
      </c>
      <c r="E48" s="0" t="s">
        <v>189</v>
      </c>
      <c r="F48" s="15" t="s">
        <v>48</v>
      </c>
      <c r="G48" s="16" t="n">
        <v>1224</v>
      </c>
      <c r="H48" s="17" t="n">
        <v>2016</v>
      </c>
      <c r="I48" s="16" t="s">
        <v>189</v>
      </c>
      <c r="J48" s="15" t="s">
        <v>48</v>
      </c>
      <c r="K48" s="16" t="n">
        <f aca="false">'with manual edits'!C48/'with manual edits'!G48</f>
        <v>5310.45751633987</v>
      </c>
      <c r="L48" s="18" t="n">
        <v>42.6</v>
      </c>
      <c r="M48" s="19" t="n">
        <v>2009</v>
      </c>
      <c r="N48" s="22" t="s">
        <v>151</v>
      </c>
      <c r="O48" s="23"/>
      <c r="P48" s="0" t="n">
        <v>1260</v>
      </c>
      <c r="Q48" s="0" t="s">
        <v>32</v>
      </c>
      <c r="R48" s="20" t="n">
        <v>1.02</v>
      </c>
      <c r="S48" s="20" t="n">
        <v>1.27</v>
      </c>
      <c r="T48" s="0" t="n">
        <v>1.03</v>
      </c>
      <c r="U48" s="0" t="n">
        <v>1.26</v>
      </c>
      <c r="V48" s="21" t="n">
        <v>2.94</v>
      </c>
      <c r="W48" s="19" t="n">
        <v>2010</v>
      </c>
      <c r="X48" s="15" t="s">
        <v>190</v>
      </c>
      <c r="Y48" s="27" t="s">
        <v>191</v>
      </c>
    </row>
    <row r="49" customFormat="false" ht="12.8" hidden="false" customHeight="false" outlineLevel="0" collapsed="false">
      <c r="A49" s="0" t="n">
        <v>31179</v>
      </c>
      <c r="B49" s="0" t="s">
        <v>192</v>
      </c>
      <c r="C49" s="24" t="n">
        <v>620000</v>
      </c>
      <c r="D49" s="17" t="n">
        <v>2016</v>
      </c>
      <c r="E49" s="0" t="s">
        <v>193</v>
      </c>
      <c r="F49" s="15" t="s">
        <v>48</v>
      </c>
      <c r="G49" s="16" t="n">
        <v>208</v>
      </c>
      <c r="H49" s="17" t="n">
        <v>2016</v>
      </c>
      <c r="I49" s="16" t="s">
        <v>193</v>
      </c>
      <c r="J49" s="15" t="s">
        <v>48</v>
      </c>
      <c r="K49" s="16" t="n">
        <f aca="false">'with manual edits'!C49/'with manual edits'!G49</f>
        <v>2980.76923076923</v>
      </c>
      <c r="L49" s="18" t="n">
        <f aca="false">(12+13+15)/3</f>
        <v>13.3333333333333</v>
      </c>
      <c r="M49" s="19" t="n">
        <v>2010</v>
      </c>
      <c r="N49" s="15" t="s">
        <v>194</v>
      </c>
      <c r="O49" s="23"/>
      <c r="R49" s="20" t="n">
        <v>1.8</v>
      </c>
      <c r="S49" s="20" t="n">
        <v>2.15</v>
      </c>
      <c r="V49" s="21" t="n">
        <v>1.9</v>
      </c>
      <c r="W49" s="19" t="n">
        <v>2013</v>
      </c>
      <c r="X49" s="23" t="s">
        <v>38</v>
      </c>
      <c r="Y49" s="0"/>
    </row>
    <row r="50" customFormat="false" ht="12.8" hidden="false" customHeight="false" outlineLevel="0" collapsed="false">
      <c r="A50" s="0" t="n">
        <v>31180</v>
      </c>
      <c r="B50" s="0" t="s">
        <v>195</v>
      </c>
      <c r="C50" s="24" t="n">
        <f aca="false">7.31*10^6</f>
        <v>7310000</v>
      </c>
      <c r="D50" s="17" t="n">
        <v>2016</v>
      </c>
      <c r="E50" s="0" t="s">
        <v>196</v>
      </c>
      <c r="F50" s="15" t="s">
        <v>48</v>
      </c>
      <c r="G50" s="16" t="n">
        <v>641</v>
      </c>
      <c r="H50" s="17" t="n">
        <v>2016</v>
      </c>
      <c r="I50" s="16" t="s">
        <v>196</v>
      </c>
      <c r="J50" s="15" t="s">
        <v>48</v>
      </c>
      <c r="K50" s="16" t="n">
        <f aca="false">'with manual edits'!C50/'with manual edits'!G50</f>
        <v>11404.0561622465</v>
      </c>
      <c r="L50" s="18" t="n">
        <v>37.09</v>
      </c>
      <c r="M50" s="19" t="s">
        <v>85</v>
      </c>
      <c r="N50" s="23" t="s">
        <v>197</v>
      </c>
      <c r="O50" s="23"/>
      <c r="R50" s="20" t="n">
        <v>1.09</v>
      </c>
      <c r="S50" s="20" t="n">
        <v>1.52</v>
      </c>
      <c r="V50" s="21" t="n">
        <v>3.5</v>
      </c>
      <c r="W50" s="19" t="n">
        <v>2010</v>
      </c>
      <c r="X50" s="15" t="s">
        <v>198</v>
      </c>
      <c r="Y50" s="0"/>
    </row>
    <row r="51" customFormat="false" ht="12.8" hidden="false" customHeight="false" outlineLevel="0" collapsed="false">
      <c r="A51" s="0" t="n">
        <v>31181</v>
      </c>
      <c r="B51" s="0" t="s">
        <v>199</v>
      </c>
      <c r="C51" s="13" t="n">
        <v>1567872</v>
      </c>
      <c r="D51" s="14" t="n">
        <v>2016</v>
      </c>
      <c r="E51" s="0" t="s">
        <v>200</v>
      </c>
      <c r="F51" s="15" t="s">
        <v>27</v>
      </c>
      <c r="G51" s="20" t="n">
        <f aca="false">134.1*2.58999</f>
        <v>347.317659</v>
      </c>
      <c r="H51" s="17" t="n">
        <v>2010</v>
      </c>
      <c r="I51" s="20" t="s">
        <v>200</v>
      </c>
      <c r="J51" s="15" t="s">
        <v>27</v>
      </c>
      <c r="K51" s="16" t="n">
        <f aca="false">'with manual edits'!C51/'with manual edits'!G51</f>
        <v>4514.23058797019</v>
      </c>
      <c r="L51" s="18" t="n">
        <v>32.5</v>
      </c>
      <c r="M51" s="19" t="s">
        <v>28</v>
      </c>
      <c r="N51" s="0"/>
      <c r="O51" s="15" t="s">
        <v>27</v>
      </c>
      <c r="R51" s="20" t="n">
        <v>0.97</v>
      </c>
      <c r="S51" s="20" t="n">
        <v>0.86</v>
      </c>
      <c r="V51" s="21" t="n">
        <v>2.59</v>
      </c>
      <c r="W51" s="19" t="s">
        <v>29</v>
      </c>
      <c r="X51" s="15" t="s">
        <v>200</v>
      </c>
      <c r="Y51" s="0"/>
    </row>
    <row r="52" customFormat="false" ht="23.85" hidden="false" customHeight="false" outlineLevel="0" collapsed="false">
      <c r="A52" s="0" t="n">
        <v>31182</v>
      </c>
      <c r="B52" s="0" t="s">
        <v>201</v>
      </c>
      <c r="C52" s="13" t="n">
        <v>870887</v>
      </c>
      <c r="D52" s="14" t="n">
        <v>2016</v>
      </c>
      <c r="E52" s="0" t="s">
        <v>202</v>
      </c>
      <c r="F52" s="15" t="s">
        <v>27</v>
      </c>
      <c r="G52" s="20" t="n">
        <f aca="false">46.87*2.58999</f>
        <v>121.3928313</v>
      </c>
      <c r="H52" s="26" t="n">
        <v>2010</v>
      </c>
      <c r="I52" s="20" t="s">
        <v>202</v>
      </c>
      <c r="J52" s="15" t="s">
        <v>27</v>
      </c>
      <c r="K52" s="16" t="n">
        <f aca="false">'with manual edits'!C52/'with manual edits'!G52</f>
        <v>7174.12215098405</v>
      </c>
      <c r="L52" s="18" t="n">
        <f aca="false">58.3/2</f>
        <v>29.15</v>
      </c>
      <c r="M52" s="19" t="n">
        <v>2013</v>
      </c>
      <c r="N52" s="22" t="s">
        <v>43</v>
      </c>
      <c r="O52" s="15" t="s">
        <v>27</v>
      </c>
      <c r="R52" s="20" t="n">
        <v>0.97</v>
      </c>
      <c r="S52" s="20" t="n">
        <v>0.86</v>
      </c>
      <c r="V52" s="21" t="n">
        <v>2.32</v>
      </c>
      <c r="W52" s="19" t="s">
        <v>29</v>
      </c>
      <c r="X52" s="15" t="s">
        <v>202</v>
      </c>
      <c r="Y52" s="0"/>
    </row>
    <row r="53" customFormat="false" ht="12.8" hidden="false" customHeight="false" outlineLevel="0" collapsed="false">
      <c r="A53" s="0" t="n">
        <v>31185</v>
      </c>
      <c r="B53" s="0" t="s">
        <v>203</v>
      </c>
      <c r="C53" s="24" t="n">
        <f aca="false">1.73*10^6</f>
        <v>1730000</v>
      </c>
      <c r="D53" s="17" t="n">
        <v>2016</v>
      </c>
      <c r="E53" s="0" t="s">
        <v>204</v>
      </c>
      <c r="F53" s="15" t="s">
        <v>48</v>
      </c>
      <c r="G53" s="16" t="n">
        <v>517</v>
      </c>
      <c r="H53" s="26" t="n">
        <v>2016</v>
      </c>
      <c r="I53" s="16" t="s">
        <v>204</v>
      </c>
      <c r="J53" s="15" t="s">
        <v>48</v>
      </c>
      <c r="K53" s="16" t="n">
        <f aca="false">'with manual edits'!C53/'with manual edits'!G53</f>
        <v>3346.22823984526</v>
      </c>
      <c r="L53" s="18" t="n">
        <v>37.64</v>
      </c>
      <c r="M53" s="19" t="s">
        <v>85</v>
      </c>
      <c r="N53" s="15" t="s">
        <v>205</v>
      </c>
      <c r="O53" s="23"/>
      <c r="R53" s="20" t="n">
        <v>1.39</v>
      </c>
      <c r="S53" s="20" t="n">
        <v>1.42</v>
      </c>
      <c r="V53" s="21" t="n">
        <v>2.2</v>
      </c>
      <c r="W53" s="19" t="n">
        <v>2011</v>
      </c>
      <c r="X53" s="23" t="s">
        <v>38</v>
      </c>
      <c r="Y53" s="0"/>
    </row>
    <row r="54" customFormat="false" ht="12.8" hidden="false" customHeight="false" outlineLevel="0" collapsed="false">
      <c r="A54" s="0" t="n">
        <v>31187</v>
      </c>
      <c r="B54" s="0" t="s">
        <v>206</v>
      </c>
      <c r="C54" s="13" t="n">
        <v>9995784</v>
      </c>
      <c r="D54" s="14"/>
      <c r="E54" s="23" t="s">
        <v>207</v>
      </c>
      <c r="F54" s="15" t="s">
        <v>48</v>
      </c>
      <c r="G54" s="16" t="n">
        <v>605.21</v>
      </c>
      <c r="H54" s="17"/>
      <c r="I54" s="16" t="s">
        <v>208</v>
      </c>
      <c r="J54" s="15" t="s">
        <v>48</v>
      </c>
      <c r="K54" s="16" t="n">
        <f aca="false">'with manual edits'!C54/'with manual edits'!G54</f>
        <v>16516.2241205532</v>
      </c>
      <c r="L54" s="18" t="n">
        <f aca="false">(46.9+49)/2</f>
        <v>47.95</v>
      </c>
      <c r="M54" s="19" t="n">
        <v>2017</v>
      </c>
      <c r="N54" s="15" t="s">
        <v>209</v>
      </c>
      <c r="O54" s="23"/>
      <c r="Q54" s="0" t="s">
        <v>210</v>
      </c>
      <c r="R54" s="20" t="n">
        <v>1.37</v>
      </c>
      <c r="S54" s="20" t="n">
        <v>1.55</v>
      </c>
      <c r="V54" s="25" t="n">
        <v>2.47</v>
      </c>
      <c r="W54" s="19" t="n">
        <v>2017</v>
      </c>
      <c r="X54" s="15" t="s">
        <v>211</v>
      </c>
      <c r="Y54" s="0"/>
    </row>
    <row r="55" customFormat="false" ht="12.8" hidden="false" customHeight="false" outlineLevel="0" collapsed="false">
      <c r="A55" s="0" t="n">
        <v>31313</v>
      </c>
      <c r="B55" s="0" t="s">
        <v>212</v>
      </c>
      <c r="C55" s="13" t="n">
        <v>553165</v>
      </c>
      <c r="D55" s="14" t="n">
        <v>2016</v>
      </c>
      <c r="E55" s="15" t="s">
        <v>213</v>
      </c>
      <c r="F55" s="15" t="s">
        <v>214</v>
      </c>
      <c r="G55" s="16" t="n">
        <v>114.99</v>
      </c>
      <c r="H55" s="17" t="n">
        <v>2011</v>
      </c>
      <c r="I55" s="16" t="s">
        <v>215</v>
      </c>
      <c r="J55" s="15" t="s">
        <v>216</v>
      </c>
      <c r="K55" s="16" t="n">
        <f aca="false">'with manual edits'!C55/'with manual edits'!G55</f>
        <v>4810.54874336899</v>
      </c>
      <c r="L55" s="18" t="n">
        <v>27.2</v>
      </c>
      <c r="M55" s="19" t="n">
        <v>2011</v>
      </c>
      <c r="N55" s="0"/>
      <c r="O55" s="23" t="s">
        <v>217</v>
      </c>
      <c r="R55" s="20" t="n">
        <v>1.84</v>
      </c>
      <c r="S55" s="20" t="n">
        <v>1.92</v>
      </c>
      <c r="T55" s="0" t="n">
        <v>1.64</v>
      </c>
      <c r="U55" s="0" t="n">
        <v>1.56</v>
      </c>
      <c r="V55" s="21" t="n">
        <v>2.4</v>
      </c>
      <c r="W55" s="19" t="n">
        <v>2011</v>
      </c>
      <c r="X55" s="23" t="s">
        <v>38</v>
      </c>
      <c r="Y55" s="0"/>
    </row>
    <row r="56" customFormat="false" ht="12.8" hidden="false" customHeight="false" outlineLevel="0" collapsed="false">
      <c r="A56" s="0" t="n">
        <v>31446</v>
      </c>
      <c r="B56" s="0" t="s">
        <v>218</v>
      </c>
      <c r="C56" s="13" t="n">
        <v>2704974</v>
      </c>
      <c r="D56" s="14" t="n">
        <v>2016</v>
      </c>
      <c r="E56" s="28" t="s">
        <v>219</v>
      </c>
      <c r="F56" s="23" t="s">
        <v>111</v>
      </c>
      <c r="G56" s="32" t="n">
        <v>271.8</v>
      </c>
      <c r="H56" s="17"/>
      <c r="I56" s="33" t="s">
        <v>220</v>
      </c>
      <c r="J56" s="23" t="s">
        <v>221</v>
      </c>
      <c r="K56" s="16" t="n">
        <f aca="false">'with manual edits'!C56/'with manual edits'!G56</f>
        <v>9952.07505518764</v>
      </c>
      <c r="L56" s="18" t="n">
        <v>35.28</v>
      </c>
      <c r="M56" s="19" t="s">
        <v>85</v>
      </c>
      <c r="N56" s="15" t="s">
        <v>222</v>
      </c>
      <c r="O56" s="23"/>
      <c r="R56" s="20" t="n">
        <v>0.98</v>
      </c>
      <c r="S56" s="20" t="n">
        <v>0.98</v>
      </c>
      <c r="V56" s="21" t="n">
        <v>2.63</v>
      </c>
      <c r="W56" s="19" t="n">
        <v>2013</v>
      </c>
      <c r="X56" s="15" t="s">
        <v>112</v>
      </c>
      <c r="Y56" s="0"/>
    </row>
    <row r="57" customFormat="false" ht="12.8" hidden="false" customHeight="false" outlineLevel="0" collapsed="false">
      <c r="A57" s="0" t="n">
        <v>32480</v>
      </c>
      <c r="B57" s="0" t="s">
        <v>223</v>
      </c>
      <c r="C57" s="24" t="n">
        <v>22393</v>
      </c>
      <c r="D57" s="17" t="n">
        <v>2010</v>
      </c>
      <c r="E57" s="0" t="s">
        <v>224</v>
      </c>
      <c r="F57" s="15" t="s">
        <v>35</v>
      </c>
      <c r="G57" s="16" t="n">
        <v>15.57</v>
      </c>
      <c r="H57" s="34"/>
      <c r="I57" s="16" t="s">
        <v>225</v>
      </c>
      <c r="J57" s="15" t="s">
        <v>35</v>
      </c>
      <c r="K57" s="16" t="n">
        <f aca="false">'with manual edits'!C57/'with manual edits'!G57</f>
        <v>1438.21451509313</v>
      </c>
      <c r="L57" s="18" t="n">
        <v>33.23</v>
      </c>
      <c r="M57" s="19" t="s">
        <v>85</v>
      </c>
      <c r="N57" s="23" t="s">
        <v>226</v>
      </c>
      <c r="O57" s="23"/>
      <c r="R57" s="20" t="n">
        <v>1.28</v>
      </c>
      <c r="S57" s="20" t="n">
        <v>1.23</v>
      </c>
      <c r="V57" s="21" t="n">
        <v>1.7</v>
      </c>
      <c r="W57" s="19" t="n">
        <v>2011</v>
      </c>
      <c r="X57" s="15" t="s">
        <v>227</v>
      </c>
      <c r="Y57" s="0"/>
    </row>
    <row r="58" customFormat="false" ht="12.8" hidden="false" customHeight="false" outlineLevel="0" collapsed="false">
      <c r="A58" s="0" t="n">
        <v>32550</v>
      </c>
      <c r="B58" s="0" t="s">
        <v>228</v>
      </c>
      <c r="C58" s="13" t="n">
        <v>693060</v>
      </c>
      <c r="D58" s="14" t="n">
        <v>2016</v>
      </c>
      <c r="E58" s="0" t="s">
        <v>229</v>
      </c>
      <c r="F58" s="15" t="s">
        <v>27</v>
      </c>
      <c r="G58" s="16" t="n">
        <f aca="false">153*2.58999</f>
        <v>396.26847</v>
      </c>
      <c r="H58" s="17" t="n">
        <v>2010</v>
      </c>
      <c r="I58" s="16" t="s">
        <v>229</v>
      </c>
      <c r="J58" s="15" t="s">
        <v>27</v>
      </c>
      <c r="K58" s="16" t="n">
        <f aca="false">'with manual edits'!C58/'with manual edits'!G58</f>
        <v>1748.96579584038</v>
      </c>
      <c r="L58" s="18" t="n">
        <v>24.8</v>
      </c>
      <c r="M58" s="19" t="s">
        <v>28</v>
      </c>
      <c r="N58" s="0"/>
      <c r="O58" s="15" t="s">
        <v>27</v>
      </c>
      <c r="P58" s="0" t="n">
        <v>401.3</v>
      </c>
      <c r="Q58" s="0" t="s">
        <v>230</v>
      </c>
      <c r="R58" s="20" t="n">
        <v>0.97</v>
      </c>
      <c r="S58" s="20" t="n">
        <v>0.86</v>
      </c>
      <c r="T58" s="0" t="n">
        <v>0.78</v>
      </c>
      <c r="U58" s="0" t="n">
        <v>0.56</v>
      </c>
      <c r="V58" s="21" t="n">
        <v>2.3</v>
      </c>
      <c r="W58" s="19" t="s">
        <v>29</v>
      </c>
      <c r="X58" s="15" t="s">
        <v>229</v>
      </c>
      <c r="Y58" s="0"/>
    </row>
    <row r="59" customFormat="false" ht="23.85" hidden="false" customHeight="false" outlineLevel="0" collapsed="false">
      <c r="A59" s="0" t="n">
        <v>35268</v>
      </c>
      <c r="B59" s="0" t="s">
        <v>231</v>
      </c>
      <c r="C59" s="13" t="n">
        <v>673184</v>
      </c>
      <c r="D59" s="14" t="n">
        <v>2016</v>
      </c>
      <c r="E59" s="0" t="s">
        <v>232</v>
      </c>
      <c r="F59" s="15" t="s">
        <v>27</v>
      </c>
      <c r="G59" s="16" t="n">
        <f aca="false">48.28*2.58999</f>
        <v>125.0447172</v>
      </c>
      <c r="H59" s="17" t="n">
        <v>2010</v>
      </c>
      <c r="I59" s="16" t="s">
        <v>232</v>
      </c>
      <c r="J59" s="15" t="s">
        <v>27</v>
      </c>
      <c r="K59" s="16" t="n">
        <f aca="false">'with manual edits'!C59/'with manual edits'!G59</f>
        <v>5383.54610313757</v>
      </c>
      <c r="L59" s="18" t="n">
        <f aca="false">58.5/2</f>
        <v>29.25</v>
      </c>
      <c r="M59" s="19" t="n">
        <v>2013</v>
      </c>
      <c r="N59" s="22" t="s">
        <v>43</v>
      </c>
      <c r="O59" s="15" t="s">
        <v>27</v>
      </c>
      <c r="R59" s="20" t="n">
        <v>0.97</v>
      </c>
      <c r="S59" s="20" t="n">
        <v>0.86</v>
      </c>
      <c r="V59" s="21" t="n">
        <v>2.35</v>
      </c>
      <c r="W59" s="19" t="s">
        <v>29</v>
      </c>
      <c r="X59" s="15" t="s">
        <v>232</v>
      </c>
      <c r="Y59" s="0"/>
    </row>
    <row r="60" customFormat="false" ht="12.8" hidden="false" customHeight="false" outlineLevel="0" collapsed="false">
      <c r="A60" s="0" t="n">
        <v>35393</v>
      </c>
      <c r="B60" s="0" t="s">
        <v>233</v>
      </c>
      <c r="C60" s="13" t="n">
        <v>311404</v>
      </c>
      <c r="D60" s="14" t="n">
        <v>2016</v>
      </c>
      <c r="E60" s="0" t="s">
        <v>234</v>
      </c>
      <c r="F60" s="15" t="s">
        <v>27</v>
      </c>
      <c r="G60" s="20" t="n">
        <f aca="false">61.91*2.58999</f>
        <v>160.3462809</v>
      </c>
      <c r="H60" s="17" t="n">
        <v>2010</v>
      </c>
      <c r="I60" s="20" t="s">
        <v>234</v>
      </c>
      <c r="J60" s="15" t="s">
        <v>27</v>
      </c>
      <c r="K60" s="16" t="n">
        <f aca="false">'with manual edits'!C60/'with manual edits'!G60</f>
        <v>1942.07186005273</v>
      </c>
      <c r="L60" s="18" t="n">
        <v>23.6</v>
      </c>
      <c r="M60" s="19" t="s">
        <v>28</v>
      </c>
      <c r="N60" s="0"/>
      <c r="O60" s="15" t="s">
        <v>27</v>
      </c>
      <c r="R60" s="20" t="n">
        <v>0.97</v>
      </c>
      <c r="S60" s="20" t="n">
        <v>0.86</v>
      </c>
      <c r="V60" s="21" t="n">
        <v>2.2</v>
      </c>
      <c r="W60" s="19" t="s">
        <v>29</v>
      </c>
      <c r="X60" s="15" t="s">
        <v>234</v>
      </c>
      <c r="Y60" s="0"/>
    </row>
    <row r="61" customFormat="false" ht="12.8" hidden="false" customHeight="false" outlineLevel="0" collapsed="false">
      <c r="A61" s="0" t="n">
        <v>35449</v>
      </c>
      <c r="B61" s="0" t="s">
        <v>235</v>
      </c>
      <c r="C61" s="24" t="n">
        <v>401144</v>
      </c>
      <c r="D61" s="17" t="n">
        <v>2016</v>
      </c>
      <c r="E61" s="0" t="s">
        <v>236</v>
      </c>
      <c r="F61" s="15" t="s">
        <v>237</v>
      </c>
      <c r="G61" s="16" t="n">
        <v>87.88</v>
      </c>
      <c r="H61" s="26"/>
      <c r="I61" s="16" t="s">
        <v>238</v>
      </c>
      <c r="J61" s="15" t="s">
        <v>90</v>
      </c>
      <c r="K61" s="16" t="n">
        <f aca="false">'with manual edits'!C61/'with manual edits'!G61</f>
        <v>4564.67910787437</v>
      </c>
      <c r="L61" s="18" t="n">
        <v>40.7</v>
      </c>
      <c r="M61" s="19" t="n">
        <v>2014</v>
      </c>
      <c r="N61" s="0"/>
      <c r="O61" s="23"/>
      <c r="P61" s="0" t="n">
        <v>87.88</v>
      </c>
      <c r="R61" s="20" t="n">
        <v>1.79</v>
      </c>
      <c r="S61" s="20" t="n">
        <v>1.74</v>
      </c>
      <c r="T61" s="0" t="n">
        <v>1.52</v>
      </c>
      <c r="U61" s="0" t="n">
        <v>1.3</v>
      </c>
      <c r="V61" s="21" t="n">
        <v>2</v>
      </c>
      <c r="W61" s="19" t="n">
        <v>2014</v>
      </c>
      <c r="X61" s="23" t="s">
        <v>38</v>
      </c>
      <c r="Y61" s="0"/>
    </row>
    <row r="62" customFormat="false" ht="23.85" hidden="false" customHeight="false" outlineLevel="0" collapsed="false">
      <c r="A62" s="0" t="n">
        <v>35475</v>
      </c>
      <c r="B62" s="0" t="s">
        <v>239</v>
      </c>
      <c r="C62" s="13" t="n">
        <v>1239220</v>
      </c>
      <c r="D62" s="14" t="n">
        <v>2016</v>
      </c>
      <c r="E62" s="0" t="s">
        <v>240</v>
      </c>
      <c r="F62" s="15" t="s">
        <v>241</v>
      </c>
      <c r="G62" s="22" t="n">
        <v>825.56</v>
      </c>
      <c r="H62" s="17" t="n">
        <v>2016</v>
      </c>
      <c r="I62" s="22" t="s">
        <v>240</v>
      </c>
      <c r="J62" s="15" t="s">
        <v>241</v>
      </c>
      <c r="K62" s="16" t="n">
        <f aca="false">'with manual edits'!C62/'with manual edits'!G62</f>
        <v>1501.0659431174</v>
      </c>
      <c r="L62" s="18" t="n">
        <v>27</v>
      </c>
      <c r="M62" s="19" t="n">
        <v>2011</v>
      </c>
      <c r="N62" s="23" t="s">
        <v>81</v>
      </c>
      <c r="O62" s="23"/>
      <c r="Q62" s="0" t="s">
        <v>32</v>
      </c>
      <c r="R62" s="20" t="n">
        <v>1.16</v>
      </c>
      <c r="S62" s="20" t="n">
        <v>1.17</v>
      </c>
      <c r="V62" s="21" t="n">
        <v>3</v>
      </c>
      <c r="W62" s="19" t="n">
        <v>2011</v>
      </c>
      <c r="X62" s="23" t="s">
        <v>242</v>
      </c>
      <c r="Y62" s="0"/>
    </row>
    <row r="63" customFormat="false" ht="46.25" hidden="false" customHeight="false" outlineLevel="0" collapsed="false">
      <c r="A63" s="0" t="n">
        <v>35755</v>
      </c>
      <c r="B63" s="0" t="s">
        <v>243</v>
      </c>
      <c r="C63" s="24"/>
      <c r="D63" s="14"/>
      <c r="E63" s="35"/>
      <c r="F63" s="23"/>
      <c r="G63" s="22" t="n">
        <v>0.23</v>
      </c>
      <c r="H63" s="14"/>
      <c r="I63" s="22" t="s">
        <v>244</v>
      </c>
      <c r="J63" s="23" t="s">
        <v>77</v>
      </c>
      <c r="K63" s="16" t="n">
        <f aca="false">'with manual edits'!C63/'with manual edits'!G63</f>
        <v>0</v>
      </c>
      <c r="L63" s="18"/>
      <c r="M63" s="19"/>
      <c r="N63" s="0"/>
      <c r="O63" s="23"/>
      <c r="R63" s="20" t="n">
        <v>1.9</v>
      </c>
      <c r="S63" s="20" t="n">
        <v>2.06</v>
      </c>
      <c r="V63" s="21" t="n">
        <v>-999</v>
      </c>
      <c r="W63" s="19" t="n">
        <v>-999</v>
      </c>
      <c r="X63" s="15" t="n">
        <v>-999</v>
      </c>
      <c r="Y63" s="0"/>
    </row>
    <row r="64" customFormat="false" ht="35.05" hidden="false" customHeight="false" outlineLevel="0" collapsed="false">
      <c r="A64" s="0" t="n">
        <v>35848</v>
      </c>
      <c r="B64" s="0" t="s">
        <v>245</v>
      </c>
      <c r="C64" s="13" t="n">
        <v>2502557</v>
      </c>
      <c r="D64" s="14" t="n">
        <v>2014</v>
      </c>
      <c r="E64" s="0" t="s">
        <v>246</v>
      </c>
      <c r="F64" s="15" t="s">
        <v>35</v>
      </c>
      <c r="G64" s="16" t="n">
        <v>330.9</v>
      </c>
      <c r="H64" s="0"/>
      <c r="I64" s="16" t="s">
        <v>246</v>
      </c>
      <c r="J64" s="15" t="s">
        <v>35</v>
      </c>
      <c r="K64" s="16" t="n">
        <f aca="false">'with manual edits'!C64/'with manual edits'!G64</f>
        <v>7562.88002417649</v>
      </c>
      <c r="L64" s="18" t="n">
        <v>34.4</v>
      </c>
      <c r="M64" s="19" t="n">
        <v>2009</v>
      </c>
      <c r="N64" s="22" t="s">
        <v>151</v>
      </c>
      <c r="O64" s="23"/>
      <c r="R64" s="20" t="n">
        <v>1.02</v>
      </c>
      <c r="S64" s="20" t="n">
        <v>1.27</v>
      </c>
      <c r="V64" s="21" t="n">
        <f aca="false">(  1*(109270) + 2*(182108) + 3*(191185) + 4*(160901) + 5*(72383) + 6*(72386) + 7*(26737) + 8*(10613) + 9*(4648) + 10*(1012) +11*(1097)  )/762075</f>
        <v>3.70430469441984</v>
      </c>
      <c r="W64" s="19" t="n">
        <v>2010</v>
      </c>
      <c r="X64" s="23" t="s">
        <v>247</v>
      </c>
      <c r="Y64" s="0"/>
    </row>
    <row r="65" customFormat="false" ht="12.8" hidden="false" customHeight="false" outlineLevel="0" collapsed="false">
      <c r="A65" s="0" t="n">
        <v>35853</v>
      </c>
      <c r="B65" s="0" t="s">
        <v>248</v>
      </c>
      <c r="C65" s="13" t="n">
        <v>614664</v>
      </c>
      <c r="D65" s="14" t="n">
        <v>2016</v>
      </c>
      <c r="E65" s="0" t="s">
        <v>249</v>
      </c>
      <c r="F65" s="15" t="s">
        <v>27</v>
      </c>
      <c r="G65" s="16" t="n">
        <f aca="false">80.94*2.58999</f>
        <v>209.6337906</v>
      </c>
      <c r="H65" s="14" t="n">
        <v>2010</v>
      </c>
      <c r="I65" s="16" t="s">
        <v>249</v>
      </c>
      <c r="J65" s="15" t="s">
        <v>27</v>
      </c>
      <c r="K65" s="16" t="n">
        <f aca="false">'with manual edits'!C65/'with manual edits'!G65</f>
        <v>2932.08455679187</v>
      </c>
      <c r="L65" s="18" t="n">
        <v>30.5</v>
      </c>
      <c r="M65" s="19" t="s">
        <v>28</v>
      </c>
      <c r="N65" s="0"/>
      <c r="O65" s="15" t="s">
        <v>27</v>
      </c>
      <c r="R65" s="20" t="n">
        <v>0.97</v>
      </c>
      <c r="S65" s="20" t="n">
        <v>0.86</v>
      </c>
      <c r="V65" s="21" t="n">
        <v>2.47</v>
      </c>
      <c r="W65" s="19" t="s">
        <v>29</v>
      </c>
      <c r="X65" s="15" t="s">
        <v>249</v>
      </c>
      <c r="Y65" s="0"/>
    </row>
    <row r="66" customFormat="false" ht="12.8" hidden="false" customHeight="false" outlineLevel="0" collapsed="false">
      <c r="A66" s="0" t="n">
        <v>35858</v>
      </c>
      <c r="B66" s="0" t="s">
        <v>250</v>
      </c>
      <c r="C66" s="24" t="n">
        <f aca="false">3.84*10^6</f>
        <v>3840000</v>
      </c>
      <c r="D66" s="17" t="n">
        <v>2016</v>
      </c>
      <c r="E66" s="0" t="s">
        <v>251</v>
      </c>
      <c r="F66" s="15" t="s">
        <v>48</v>
      </c>
      <c r="G66" s="16" t="n">
        <v>2461</v>
      </c>
      <c r="H66" s="17" t="n">
        <v>2016</v>
      </c>
      <c r="I66" s="16" t="s">
        <v>251</v>
      </c>
      <c r="J66" s="15" t="s">
        <v>48</v>
      </c>
      <c r="K66" s="16" t="n">
        <f aca="false">'with manual edits'!C66/'with manual edits'!G66</f>
        <v>1560.34132466477</v>
      </c>
      <c r="L66" s="18" t="n">
        <v>45.31</v>
      </c>
      <c r="M66" s="19" t="s">
        <v>85</v>
      </c>
      <c r="N66" s="23" t="s">
        <v>252</v>
      </c>
      <c r="O66" s="23"/>
      <c r="P66" s="0" t="n">
        <v>2454.72</v>
      </c>
      <c r="Q66" s="0" t="s">
        <v>32</v>
      </c>
      <c r="R66" s="20" t="n">
        <v>1.17</v>
      </c>
      <c r="S66" s="20" t="n">
        <v>1.19</v>
      </c>
      <c r="T66" s="0" t="n">
        <v>0.95</v>
      </c>
      <c r="U66" s="0" t="n">
        <v>0.87</v>
      </c>
      <c r="V66" s="21" t="n">
        <v>3.4</v>
      </c>
      <c r="W66" s="19" t="n">
        <v>2008</v>
      </c>
      <c r="X66" s="15" t="s">
        <v>253</v>
      </c>
      <c r="Y66" s="27" t="s">
        <v>254</v>
      </c>
    </row>
    <row r="67" customFormat="false" ht="12.8" hidden="false" customHeight="false" outlineLevel="0" collapsed="false">
      <c r="A67" s="0" t="n">
        <v>35859</v>
      </c>
      <c r="B67" s="0" t="s">
        <v>255</v>
      </c>
      <c r="C67" s="13" t="n">
        <v>385809</v>
      </c>
      <c r="D67" s="14" t="n">
        <v>2016</v>
      </c>
      <c r="E67" s="0" t="s">
        <v>256</v>
      </c>
      <c r="F67" s="15" t="s">
        <v>27</v>
      </c>
      <c r="G67" s="16" t="n">
        <f aca="false">77.7*2.58999</f>
        <v>201.242223</v>
      </c>
      <c r="H67" s="17" t="n">
        <v>2010</v>
      </c>
      <c r="I67" s="16" t="s">
        <v>256</v>
      </c>
      <c r="J67" s="15" t="s">
        <v>27</v>
      </c>
      <c r="K67" s="16" t="n">
        <f aca="false">'with manual edits'!C67/'with manual edits'!G67</f>
        <v>1917.13743889621</v>
      </c>
      <c r="L67" s="18" t="n">
        <v>24.2</v>
      </c>
      <c r="M67" s="19" t="s">
        <v>28</v>
      </c>
      <c r="N67" s="0"/>
      <c r="O67" s="15" t="s">
        <v>27</v>
      </c>
      <c r="R67" s="20" t="n">
        <v>0.97</v>
      </c>
      <c r="S67" s="20" t="n">
        <v>0.86</v>
      </c>
      <c r="V67" s="21" t="n">
        <v>2.26</v>
      </c>
      <c r="W67" s="19" t="s">
        <v>29</v>
      </c>
      <c r="X67" s="15" t="s">
        <v>256</v>
      </c>
    </row>
    <row r="68" customFormat="false" ht="23.85" hidden="false" customHeight="false" outlineLevel="0" collapsed="false">
      <c r="A68" s="0" t="n">
        <v>35860</v>
      </c>
      <c r="B68" s="0" t="s">
        <v>257</v>
      </c>
      <c r="C68" s="13" t="n">
        <v>1317929</v>
      </c>
      <c r="D68" s="14" t="n">
        <v>2016</v>
      </c>
      <c r="E68" s="0" t="s">
        <v>258</v>
      </c>
      <c r="F68" s="15" t="s">
        <v>27</v>
      </c>
      <c r="G68" s="22" t="n">
        <f aca="false">340.52*2.58999</f>
        <v>881.9433948</v>
      </c>
      <c r="H68" s="17" t="n">
        <v>2010</v>
      </c>
      <c r="I68" s="22" t="s">
        <v>258</v>
      </c>
      <c r="J68" s="15" t="s">
        <v>27</v>
      </c>
      <c r="K68" s="16" t="n">
        <f aca="false">'with manual edits'!C68/'with manual edits'!G68</f>
        <v>1494.3464714069</v>
      </c>
      <c r="L68" s="18" t="n">
        <f aca="false">53.1/2</f>
        <v>26.55</v>
      </c>
      <c r="M68" s="19" t="n">
        <v>2013</v>
      </c>
      <c r="N68" s="22" t="s">
        <v>43</v>
      </c>
      <c r="O68" s="15" t="s">
        <v>27</v>
      </c>
      <c r="R68" s="20" t="n">
        <v>0.97</v>
      </c>
      <c r="S68" s="20" t="n">
        <v>0.86</v>
      </c>
      <c r="V68" s="21" t="n">
        <v>2.6</v>
      </c>
      <c r="W68" s="19" t="s">
        <v>29</v>
      </c>
      <c r="X68" s="15" t="s">
        <v>258</v>
      </c>
    </row>
    <row r="69" customFormat="false" ht="12.8" hidden="false" customHeight="false" outlineLevel="0" collapsed="false">
      <c r="A69" s="0" t="n">
        <v>35862</v>
      </c>
      <c r="B69" s="0" t="s">
        <v>259</v>
      </c>
      <c r="C69" s="13" t="n">
        <v>672795</v>
      </c>
      <c r="D69" s="14" t="n">
        <v>2016</v>
      </c>
      <c r="E69" s="0" t="s">
        <v>260</v>
      </c>
      <c r="F69" s="15" t="s">
        <v>27</v>
      </c>
      <c r="G69" s="16" t="n">
        <f aca="false">138.75*2.58999</f>
        <v>359.3611125</v>
      </c>
      <c r="H69" s="17" t="n">
        <v>2010</v>
      </c>
      <c r="I69" s="16" t="s">
        <v>260</v>
      </c>
      <c r="J69" s="15" t="s">
        <v>27</v>
      </c>
      <c r="K69" s="16" t="n">
        <f aca="false">'with manual edits'!C69/'with manual edits'!G69</f>
        <v>1872.19756561723</v>
      </c>
      <c r="L69" s="18" t="n">
        <v>26.8</v>
      </c>
      <c r="M69" s="19" t="s">
        <v>28</v>
      </c>
      <c r="N69" s="0"/>
      <c r="O69" s="15" t="s">
        <v>27</v>
      </c>
      <c r="R69" s="20" t="n">
        <v>0.97</v>
      </c>
      <c r="S69" s="20" t="n">
        <v>0.86</v>
      </c>
      <c r="V69" s="21" t="n">
        <v>2.65</v>
      </c>
      <c r="W69" s="19" t="s">
        <v>29</v>
      </c>
      <c r="X69" s="15" t="s">
        <v>260</v>
      </c>
    </row>
    <row r="70" customFormat="false" ht="12.8" hidden="false" customHeight="false" outlineLevel="0" collapsed="false">
      <c r="A70" s="0" t="n">
        <v>35863</v>
      </c>
      <c r="B70" s="0" t="s">
        <v>261</v>
      </c>
      <c r="C70" s="24" t="n">
        <f aca="false">3.56*10^6</f>
        <v>3560000</v>
      </c>
      <c r="D70" s="17" t="n">
        <v>2016</v>
      </c>
      <c r="E70" s="0" t="s">
        <v>262</v>
      </c>
      <c r="F70" s="15" t="s">
        <v>48</v>
      </c>
      <c r="G70" s="16" t="n">
        <v>2292</v>
      </c>
      <c r="H70" s="14" t="n">
        <v>2016</v>
      </c>
      <c r="I70" s="16" t="s">
        <v>262</v>
      </c>
      <c r="J70" s="15" t="s">
        <v>48</v>
      </c>
      <c r="K70" s="16" t="n">
        <f aca="false">'with manual edits'!C70/'with manual edits'!G70</f>
        <v>1553.22862129145</v>
      </c>
      <c r="L70" s="18" t="n">
        <v>35.12</v>
      </c>
      <c r="M70" s="19" t="s">
        <v>85</v>
      </c>
      <c r="N70" s="15" t="s">
        <v>263</v>
      </c>
      <c r="O70" s="23"/>
      <c r="R70" s="20" t="n">
        <v>1.17</v>
      </c>
      <c r="S70" s="20" t="n">
        <v>1.19</v>
      </c>
      <c r="V70" s="21" t="n">
        <v>-999</v>
      </c>
      <c r="W70" s="19" t="n">
        <v>-999</v>
      </c>
      <c r="X70" s="15" t="n">
        <v>-999</v>
      </c>
    </row>
    <row r="71" customFormat="false" ht="12.8" hidden="false" customHeight="false" outlineLevel="0" collapsed="false">
      <c r="A71" s="0" t="n">
        <v>35868</v>
      </c>
      <c r="B71" s="0" t="s">
        <v>264</v>
      </c>
      <c r="C71" s="13" t="n">
        <v>1787408</v>
      </c>
      <c r="D71" s="14" t="n">
        <v>2015</v>
      </c>
      <c r="E71" s="0" t="s">
        <v>265</v>
      </c>
      <c r="F71" s="15" t="s">
        <v>266</v>
      </c>
      <c r="G71" s="16" t="n">
        <v>755</v>
      </c>
      <c r="H71" s="17"/>
      <c r="I71" s="16" t="s">
        <v>267</v>
      </c>
      <c r="J71" s="15" t="s">
        <v>90</v>
      </c>
      <c r="K71" s="16" t="n">
        <f aca="false">'with manual edits'!C71/'with manual edits'!G71</f>
        <v>2367.42781456954</v>
      </c>
      <c r="L71" s="18" t="n">
        <v>29.5</v>
      </c>
      <c r="M71" s="19" t="n">
        <v>2012</v>
      </c>
      <c r="N71" s="0"/>
      <c r="O71" s="23"/>
      <c r="P71" s="0" t="n">
        <v>755</v>
      </c>
      <c r="R71" s="20" t="n">
        <v>1.58</v>
      </c>
      <c r="S71" s="20" t="n">
        <v>1.8</v>
      </c>
      <c r="T71" s="0" t="n">
        <v>1.56</v>
      </c>
      <c r="U71" s="0" t="n">
        <v>1.56</v>
      </c>
      <c r="V71" s="21" t="n">
        <v>1.8</v>
      </c>
      <c r="W71" s="19" t="n">
        <v>2012</v>
      </c>
      <c r="X71" s="23" t="s">
        <v>38</v>
      </c>
    </row>
    <row r="72" customFormat="false" ht="35.2" hidden="false" customHeight="false" outlineLevel="0" collapsed="false">
      <c r="A72" s="0" t="n">
        <v>35872</v>
      </c>
      <c r="B72" s="0" t="s">
        <v>268</v>
      </c>
      <c r="C72" s="13" t="n">
        <v>1555039</v>
      </c>
      <c r="D72" s="14" t="n">
        <v>2012</v>
      </c>
      <c r="E72" s="28" t="s">
        <v>269</v>
      </c>
      <c r="F72" s="23" t="s">
        <v>77</v>
      </c>
      <c r="G72" s="16" t="n">
        <v>218</v>
      </c>
      <c r="H72" s="17" t="n">
        <v>2012</v>
      </c>
      <c r="I72" s="16" t="s">
        <v>269</v>
      </c>
      <c r="J72" s="23" t="s">
        <v>77</v>
      </c>
      <c r="K72" s="16" t="n">
        <f aca="false">'with manual edits'!C72/'with manual edits'!G72</f>
        <v>7133.20642201835</v>
      </c>
      <c r="L72" s="18" t="n">
        <v>34.9</v>
      </c>
      <c r="M72" s="19" t="n">
        <v>2009</v>
      </c>
      <c r="N72" s="22" t="s">
        <v>151</v>
      </c>
      <c r="O72" s="23"/>
      <c r="R72" s="20" t="n">
        <v>1.02</v>
      </c>
      <c r="S72" s="20" t="n">
        <v>1.27</v>
      </c>
      <c r="V72" s="21" t="n">
        <f aca="false">(  1*(59705) + 2*(107296) + 3*(117769) + 4*(100562) + 5*(48055) + 6*(19921) + 7*(8764) + 8*(4302) + 9*(2068) + 10*(1066) +11*(1246)  )/470754</f>
        <v>3.24669572643036</v>
      </c>
      <c r="W72" s="19" t="n">
        <v>2010</v>
      </c>
      <c r="X72" s="23" t="s">
        <v>270</v>
      </c>
    </row>
    <row r="73" customFormat="false" ht="12.8" hidden="false" customHeight="false" outlineLevel="0" collapsed="false">
      <c r="A73" s="0" t="n">
        <v>35877</v>
      </c>
      <c r="B73" s="0" t="s">
        <v>271</v>
      </c>
      <c r="C73" s="13" t="n">
        <v>303625</v>
      </c>
      <c r="D73" s="14" t="n">
        <v>2016</v>
      </c>
      <c r="E73" s="0" t="s">
        <v>272</v>
      </c>
      <c r="F73" s="15" t="s">
        <v>27</v>
      </c>
      <c r="G73" s="20" t="n">
        <f aca="false">55.37*2.58999</f>
        <v>143.4077463</v>
      </c>
      <c r="H73" s="17" t="n">
        <v>2010</v>
      </c>
      <c r="I73" s="20" t="s">
        <v>272</v>
      </c>
      <c r="J73" s="15" t="s">
        <v>27</v>
      </c>
      <c r="K73" s="16" t="n">
        <f aca="false">'with manual edits'!C73/'with manual edits'!G73</f>
        <v>2117.21477977093</v>
      </c>
      <c r="L73" s="18" t="n">
        <v>23.4</v>
      </c>
      <c r="M73" s="19" t="s">
        <v>28</v>
      </c>
      <c r="N73" s="0"/>
      <c r="O73" s="15" t="s">
        <v>27</v>
      </c>
      <c r="R73" s="20" t="n">
        <v>0.97</v>
      </c>
      <c r="S73" s="20" t="n">
        <v>0.86</v>
      </c>
      <c r="V73" s="21" t="n">
        <v>2.13</v>
      </c>
      <c r="W73" s="19" t="s">
        <v>29</v>
      </c>
      <c r="X73" s="15" t="s">
        <v>272</v>
      </c>
    </row>
    <row r="74" customFormat="false" ht="23.85" hidden="false" customHeight="false" outlineLevel="0" collapsed="false">
      <c r="A74" s="0" t="n">
        <v>35879</v>
      </c>
      <c r="B74" s="0" t="s">
        <v>273</v>
      </c>
      <c r="C74" s="13" t="n">
        <v>413651</v>
      </c>
      <c r="D74" s="14" t="n">
        <v>2016</v>
      </c>
      <c r="E74" s="0" t="s">
        <v>274</v>
      </c>
      <c r="F74" s="15" t="s">
        <v>27</v>
      </c>
      <c r="G74" s="36" t="n">
        <f aca="false">53.97*2.58999</f>
        <v>139.7817603</v>
      </c>
      <c r="H74" s="17" t="n">
        <v>2010</v>
      </c>
      <c r="I74" s="36" t="s">
        <v>67</v>
      </c>
      <c r="J74" s="15" t="s">
        <v>27</v>
      </c>
      <c r="K74" s="16" t="n">
        <f aca="false">'with manual edits'!C74/'with manual edits'!G74</f>
        <v>2959.26306202055</v>
      </c>
      <c r="L74" s="18" t="n">
        <v>22.7</v>
      </c>
      <c r="M74" s="19" t="s">
        <v>28</v>
      </c>
      <c r="N74" s="0"/>
      <c r="O74" s="15" t="s">
        <v>27</v>
      </c>
      <c r="P74" s="0" t="n">
        <v>151.3</v>
      </c>
      <c r="Q74" s="0" t="s">
        <v>32</v>
      </c>
      <c r="R74" s="20" t="n">
        <v>0.97</v>
      </c>
      <c r="S74" s="20" t="n">
        <v>0.86</v>
      </c>
      <c r="T74" s="0" t="n">
        <v>0.78</v>
      </c>
      <c r="U74" s="0" t="n">
        <v>0.56</v>
      </c>
      <c r="V74" s="21" t="n">
        <v>2.27</v>
      </c>
      <c r="W74" s="19" t="s">
        <v>29</v>
      </c>
      <c r="X74" s="15" t="s">
        <v>274</v>
      </c>
    </row>
    <row r="75" customFormat="false" ht="35.2" hidden="false" customHeight="false" outlineLevel="0" collapsed="false">
      <c r="A75" s="0" t="n">
        <v>35880</v>
      </c>
      <c r="B75" s="0" t="s">
        <v>275</v>
      </c>
      <c r="C75" s="13" t="n">
        <v>1481019</v>
      </c>
      <c r="D75" s="14" t="n">
        <v>2016</v>
      </c>
      <c r="E75" s="28" t="s">
        <v>276</v>
      </c>
      <c r="F75" s="23" t="s">
        <v>142</v>
      </c>
      <c r="G75" s="22" t="n">
        <v>496.827</v>
      </c>
      <c r="H75" s="26" t="n">
        <v>2016</v>
      </c>
      <c r="I75" s="22" t="s">
        <v>276</v>
      </c>
      <c r="J75" s="23" t="s">
        <v>142</v>
      </c>
      <c r="K75" s="16" t="n">
        <f aca="false">'with manual edits'!C75/'with manual edits'!G75</f>
        <v>2980.95514132686</v>
      </c>
      <c r="L75" s="18" t="n">
        <v>27.7</v>
      </c>
      <c r="M75" s="19" t="n">
        <v>2009</v>
      </c>
      <c r="N75" s="22" t="s">
        <v>151</v>
      </c>
      <c r="O75" s="23"/>
      <c r="R75" s="20" t="n">
        <v>1.02</v>
      </c>
      <c r="S75" s="20" t="n">
        <v>1.27</v>
      </c>
      <c r="V75" s="21" t="n">
        <f aca="false">(  1*(109653) + 2*(146170) + 3*(118372) + 4*(77820) + 5*(32185) + 6*(13043) + 7*(5692) + 8*(2832) + 9*(1259) + 10*(301) +11*(709)  )/508456</f>
        <v>2.73811696587315</v>
      </c>
      <c r="W75" s="19" t="n">
        <v>2010</v>
      </c>
      <c r="X75" s="23" t="s">
        <v>277</v>
      </c>
    </row>
    <row r="76" customFormat="false" ht="12.8" hidden="false" customHeight="false" outlineLevel="0" collapsed="false">
      <c r="A76" s="0" t="n">
        <v>35884</v>
      </c>
      <c r="B76" s="0" t="s">
        <v>278</v>
      </c>
      <c r="C76" s="13" t="n">
        <v>1406630</v>
      </c>
      <c r="D76" s="14" t="n">
        <v>2016</v>
      </c>
      <c r="E76" s="0" t="s">
        <v>279</v>
      </c>
      <c r="F76" s="15" t="s">
        <v>27</v>
      </c>
      <c r="G76" s="20" t="n">
        <f aca="false">325.19*2.58999</f>
        <v>842.2388481</v>
      </c>
      <c r="H76" s="14" t="n">
        <v>2010</v>
      </c>
      <c r="I76" s="20" t="s">
        <v>279</v>
      </c>
      <c r="J76" s="15" t="s">
        <v>27</v>
      </c>
      <c r="K76" s="16" t="n">
        <f aca="false">'with manual edits'!C76/'with manual edits'!G76</f>
        <v>1670.10819219893</v>
      </c>
      <c r="L76" s="18" t="n">
        <v>23.2</v>
      </c>
      <c r="M76" s="19" t="s">
        <v>28</v>
      </c>
      <c r="N76" s="0"/>
      <c r="O76" s="15" t="s">
        <v>27</v>
      </c>
      <c r="R76" s="20" t="n">
        <v>0.97</v>
      </c>
      <c r="S76" s="20" t="n">
        <v>0.86</v>
      </c>
      <c r="V76" s="21" t="n">
        <v>2.73</v>
      </c>
      <c r="W76" s="19" t="s">
        <v>29</v>
      </c>
      <c r="X76" s="15" t="s">
        <v>279</v>
      </c>
    </row>
    <row r="77" customFormat="false" ht="12.8" hidden="false" customHeight="false" outlineLevel="0" collapsed="false">
      <c r="A77" s="0" t="n">
        <v>35886</v>
      </c>
      <c r="B77" s="0" t="s">
        <v>280</v>
      </c>
      <c r="C77" s="13" t="n">
        <v>892649</v>
      </c>
      <c r="D77" s="14" t="n">
        <v>2015</v>
      </c>
      <c r="E77" s="0" t="s">
        <v>281</v>
      </c>
      <c r="F77" s="23" t="s">
        <v>142</v>
      </c>
      <c r="G77" s="22" t="n">
        <v>130.17</v>
      </c>
      <c r="H77" s="14"/>
      <c r="I77" s="22" t="s">
        <v>282</v>
      </c>
      <c r="J77" s="23" t="s">
        <v>142</v>
      </c>
      <c r="K77" s="16" t="n">
        <f aca="false">'with manual edits'!C77/'with manual edits'!G77</f>
        <v>6857.56318660214</v>
      </c>
      <c r="L77" s="18" t="n">
        <v>27.22</v>
      </c>
      <c r="M77" s="19" t="s">
        <v>85</v>
      </c>
      <c r="N77" s="23" t="s">
        <v>283</v>
      </c>
      <c r="O77" s="23"/>
      <c r="R77" s="20" t="n">
        <v>2.01</v>
      </c>
      <c r="S77" s="20" t="n">
        <v>2.14</v>
      </c>
      <c r="T77" s="0" t="n">
        <v>1.63</v>
      </c>
      <c r="U77" s="0" t="n">
        <v>1.57</v>
      </c>
      <c r="V77" s="21" t="n">
        <v>2</v>
      </c>
      <c r="W77" s="19" t="n">
        <v>2013</v>
      </c>
      <c r="X77" s="23" t="s">
        <v>38</v>
      </c>
    </row>
    <row r="78" customFormat="false" ht="12.8" hidden="false" customHeight="false" outlineLevel="0" collapsed="false">
      <c r="A78" s="0" t="n">
        <v>35894</v>
      </c>
      <c r="B78" s="0" t="s">
        <v>284</v>
      </c>
      <c r="C78" s="13" t="n">
        <v>1704694</v>
      </c>
      <c r="D78" s="14" t="n">
        <v>2016</v>
      </c>
      <c r="E78" s="0" t="s">
        <v>285</v>
      </c>
      <c r="F78" s="15" t="s">
        <v>35</v>
      </c>
      <c r="G78" s="19" t="n">
        <v>431.5</v>
      </c>
      <c r="H78" s="26" t="n">
        <v>2016</v>
      </c>
      <c r="I78" s="19" t="s">
        <v>286</v>
      </c>
      <c r="J78" s="15" t="s">
        <v>35</v>
      </c>
      <c r="K78" s="16" t="n">
        <f aca="false">'with manual edits'!C78/'with manual edits'!G78</f>
        <v>3950.62340672074</v>
      </c>
      <c r="L78" s="18" t="n">
        <v>29.7</v>
      </c>
      <c r="M78" s="19" t="n">
        <v>2011</v>
      </c>
      <c r="N78" s="23" t="s">
        <v>81</v>
      </c>
      <c r="O78" s="23"/>
      <c r="R78" s="20" t="n">
        <v>1.16</v>
      </c>
      <c r="S78" s="20" t="n">
        <v>1.17</v>
      </c>
      <c r="V78" s="21" t="n">
        <v>2.8</v>
      </c>
      <c r="W78" s="19" t="n">
        <v>2011</v>
      </c>
      <c r="X78" s="23" t="s">
        <v>287</v>
      </c>
    </row>
    <row r="79" customFormat="false" ht="12.8" hidden="false" customHeight="false" outlineLevel="0" collapsed="false">
      <c r="A79" s="0" t="n">
        <v>35898</v>
      </c>
      <c r="B79" s="0" t="s">
        <v>288</v>
      </c>
      <c r="C79" s="13" t="n">
        <v>2547700</v>
      </c>
      <c r="D79" s="14" t="n">
        <v>2001</v>
      </c>
      <c r="E79" s="23" t="s">
        <v>289</v>
      </c>
      <c r="F79" s="15" t="s">
        <v>90</v>
      </c>
      <c r="G79" s="16" t="n">
        <v>1280</v>
      </c>
      <c r="H79" s="14"/>
      <c r="I79" s="16" t="s">
        <v>290</v>
      </c>
      <c r="J79" s="15" t="s">
        <v>90</v>
      </c>
      <c r="K79" s="16" t="n">
        <f aca="false">'with manual edits'!C79/'with manual edits'!G79</f>
        <v>1990.390625</v>
      </c>
      <c r="L79" s="18" t="n">
        <v>42.9</v>
      </c>
      <c r="M79" s="19" t="n">
        <v>2008</v>
      </c>
      <c r="N79" s="23" t="s">
        <v>291</v>
      </c>
      <c r="O79" s="23"/>
      <c r="R79" s="20" t="n">
        <v>1.99</v>
      </c>
      <c r="S79" s="20" t="n">
        <v>1.92</v>
      </c>
      <c r="T79" s="0" t="n">
        <v>1.65</v>
      </c>
      <c r="U79" s="0" t="n">
        <v>1.44</v>
      </c>
      <c r="V79" s="21" t="n">
        <v>2.32</v>
      </c>
      <c r="W79" s="19" t="n">
        <v>2009</v>
      </c>
      <c r="X79" s="23" t="s">
        <v>292</v>
      </c>
    </row>
    <row r="80" customFormat="false" ht="12.8" hidden="false" customHeight="false" outlineLevel="0" collapsed="false">
      <c r="A80" s="0" t="n">
        <v>35902</v>
      </c>
      <c r="B80" s="0" t="s">
        <v>293</v>
      </c>
      <c r="C80" s="13" t="n">
        <v>2283289</v>
      </c>
      <c r="D80" s="14" t="n">
        <v>2015</v>
      </c>
      <c r="E80" s="0" t="s">
        <v>294</v>
      </c>
      <c r="F80" s="23" t="s">
        <v>142</v>
      </c>
      <c r="G80" s="22" t="n">
        <v>326.43</v>
      </c>
      <c r="H80" s="37" t="n">
        <v>2015</v>
      </c>
      <c r="I80" s="22" t="s">
        <v>294</v>
      </c>
      <c r="J80" s="23" t="s">
        <v>142</v>
      </c>
      <c r="K80" s="16" t="n">
        <f aca="false">'with manual edits'!C80/'with manual edits'!G80</f>
        <v>6994.72781300738</v>
      </c>
      <c r="L80" s="18"/>
      <c r="M80" s="19"/>
      <c r="N80" s="0"/>
      <c r="O80" s="23"/>
      <c r="R80" s="20" t="n">
        <v>1.1</v>
      </c>
      <c r="S80" s="20" t="n">
        <v>1.38</v>
      </c>
      <c r="V80" s="21" t="n">
        <v>2.13</v>
      </c>
      <c r="W80" s="19" t="n">
        <v>2015</v>
      </c>
      <c r="X80" s="15" t="s">
        <v>115</v>
      </c>
    </row>
    <row r="81" customFormat="false" ht="12.8" hidden="false" customHeight="false" outlineLevel="0" collapsed="false">
      <c r="A81" s="0" t="n">
        <v>35995</v>
      </c>
      <c r="B81" s="0" t="s">
        <v>295</v>
      </c>
      <c r="C81" s="13" t="n">
        <v>2977216</v>
      </c>
      <c r="D81" s="14" t="n">
        <v>2016</v>
      </c>
      <c r="E81" s="28" t="s">
        <v>296</v>
      </c>
      <c r="F81" s="15" t="s">
        <v>297</v>
      </c>
      <c r="G81" s="22" t="n">
        <v>5802</v>
      </c>
      <c r="H81" s="17"/>
      <c r="I81" s="22" t="s">
        <v>298</v>
      </c>
      <c r="J81" s="23"/>
      <c r="K81" s="16" t="n">
        <f aca="false">'with manual edits'!C81/'with manual edits'!G81</f>
        <v>513.136159944847</v>
      </c>
      <c r="L81" s="18"/>
      <c r="M81" s="19"/>
      <c r="N81" s="0"/>
      <c r="O81" s="23"/>
      <c r="R81" s="20" t="n">
        <v>1.02</v>
      </c>
      <c r="S81" s="20" t="n">
        <v>1.27</v>
      </c>
      <c r="V81" s="21" t="n">
        <f aca="false">(  1*(98047) + 2*(164460) + 3*(185481) + 4*(173558) + 5*(89260) + 6*(35667) + 7*(14805) + 8*(6685) + 9*(2900) + 10*(1654) +11*(1534)  )/774021</f>
        <v>3.30039236661538</v>
      </c>
      <c r="W81" s="19" t="n">
        <v>2010</v>
      </c>
      <c r="X81" s="23" t="s">
        <v>299</v>
      </c>
    </row>
    <row r="82" customFormat="false" ht="12.8" hidden="false" customHeight="false" outlineLevel="0" collapsed="false">
      <c r="A82" s="0" t="n">
        <v>36037</v>
      </c>
      <c r="B82" s="0" t="s">
        <v>300</v>
      </c>
      <c r="C82" s="13" t="n">
        <v>2400653</v>
      </c>
      <c r="D82" s="14" t="n">
        <v>2012</v>
      </c>
      <c r="E82" s="0" t="s">
        <v>301</v>
      </c>
      <c r="F82" s="23" t="s">
        <v>302</v>
      </c>
      <c r="G82" s="22" t="n">
        <v>619</v>
      </c>
      <c r="H82" s="14"/>
      <c r="I82" s="22" t="s">
        <v>303</v>
      </c>
      <c r="J82" s="23" t="s">
        <v>142</v>
      </c>
      <c r="K82" s="16" t="n">
        <f aca="false">'with manual edits'!C82/'with manual edits'!G82</f>
        <v>3878.27625201939</v>
      </c>
      <c r="L82" s="18"/>
      <c r="M82" s="19"/>
      <c r="N82" s="0"/>
      <c r="O82" s="23"/>
      <c r="R82" s="20" t="n">
        <v>1.04</v>
      </c>
      <c r="S82" s="20" t="n">
        <v>1.08</v>
      </c>
      <c r="V82" s="21" t="n">
        <v>-999</v>
      </c>
      <c r="W82" s="19" t="n">
        <v>-999</v>
      </c>
      <c r="X82" s="15" t="n">
        <v>-999</v>
      </c>
    </row>
    <row r="83" customFormat="false" ht="12.8" hidden="false" customHeight="false" outlineLevel="0" collapsed="false">
      <c r="A83" s="0" t="n">
        <v>36045</v>
      </c>
      <c r="B83" s="0" t="s">
        <v>304</v>
      </c>
      <c r="C83" s="13" t="n">
        <v>3500000</v>
      </c>
      <c r="D83" s="14" t="n">
        <v>2014</v>
      </c>
      <c r="E83" s="0" t="s">
        <v>305</v>
      </c>
      <c r="F83" s="23" t="s">
        <v>142</v>
      </c>
      <c r="G83" s="16" t="n">
        <v>344.5</v>
      </c>
      <c r="H83" s="14" t="n">
        <v>2014</v>
      </c>
      <c r="I83" s="16" t="s">
        <v>305</v>
      </c>
      <c r="J83" s="23" t="s">
        <v>142</v>
      </c>
      <c r="K83" s="16" t="n">
        <f aca="false">'with manual edits'!C83/'with manual edits'!G83</f>
        <v>10159.6516690856</v>
      </c>
      <c r="L83" s="18"/>
      <c r="M83" s="19"/>
      <c r="N83" s="0"/>
      <c r="O83" s="23"/>
      <c r="R83" s="20" t="n">
        <v>0.29</v>
      </c>
      <c r="S83" s="20" t="n">
        <v>0.6</v>
      </c>
      <c r="V83" s="21" t="n">
        <v>-999</v>
      </c>
      <c r="W83" s="19" t="n">
        <v>-999</v>
      </c>
      <c r="X83" s="15" t="n">
        <v>-999</v>
      </c>
    </row>
    <row r="84" customFormat="false" ht="12.8" hidden="false" customHeight="false" outlineLevel="0" collapsed="false">
      <c r="A84" s="0" t="n">
        <v>36154</v>
      </c>
      <c r="B84" s="0" t="s">
        <v>306</v>
      </c>
      <c r="C84" s="13" t="n">
        <v>542664</v>
      </c>
      <c r="D84" s="14" t="n">
        <v>2015</v>
      </c>
      <c r="E84" s="0" t="s">
        <v>307</v>
      </c>
      <c r="F84" s="23" t="s">
        <v>77</v>
      </c>
      <c r="G84" s="16" t="n">
        <v>401</v>
      </c>
      <c r="H84" s="14"/>
      <c r="I84" s="16" t="s">
        <v>308</v>
      </c>
      <c r="J84" s="23" t="s">
        <v>77</v>
      </c>
      <c r="K84" s="16" t="n">
        <f aca="false">'with manual edits'!C84/'with manual edits'!G84</f>
        <v>1353.27680798005</v>
      </c>
      <c r="L84" s="18" t="n">
        <v>29.39</v>
      </c>
      <c r="M84" s="19" t="s">
        <v>85</v>
      </c>
      <c r="N84" s="23" t="s">
        <v>309</v>
      </c>
      <c r="O84" s="23"/>
      <c r="P84" s="0" t="n">
        <v>401</v>
      </c>
      <c r="R84" s="20" t="n">
        <v>1.5</v>
      </c>
      <c r="S84" s="20" t="n">
        <v>1.57</v>
      </c>
      <c r="T84" s="0" t="n">
        <v>1.22</v>
      </c>
      <c r="U84" s="0" t="n">
        <v>1.13</v>
      </c>
      <c r="V84" s="21" t="n">
        <v>2.3</v>
      </c>
      <c r="W84" s="19" t="s">
        <v>29</v>
      </c>
      <c r="X84" s="23" t="s">
        <v>38</v>
      </c>
    </row>
    <row r="85" customFormat="false" ht="12.8" hidden="false" customHeight="false" outlineLevel="0" collapsed="false">
      <c r="A85" s="0" t="n">
        <v>36159</v>
      </c>
      <c r="B85" s="0" t="s">
        <v>310</v>
      </c>
      <c r="C85" s="13" t="n">
        <v>545245</v>
      </c>
      <c r="D85" s="14" t="n">
        <v>2011</v>
      </c>
      <c r="E85" s="0" t="s">
        <v>311</v>
      </c>
      <c r="F85" s="15" t="s">
        <v>90</v>
      </c>
      <c r="G85" s="16" t="n">
        <v>100.05</v>
      </c>
      <c r="H85" s="17"/>
      <c r="I85" s="16" t="s">
        <v>311</v>
      </c>
      <c r="J85" s="15" t="s">
        <v>90</v>
      </c>
      <c r="K85" s="16" t="n">
        <f aca="false">'with manual edits'!C85/'with manual edits'!G85</f>
        <v>5449.72513743129</v>
      </c>
      <c r="L85" s="18" t="n">
        <v>39.32</v>
      </c>
      <c r="M85" s="19" t="n">
        <v>2011</v>
      </c>
      <c r="N85" s="0"/>
      <c r="O85" s="23"/>
      <c r="P85" s="0" t="n">
        <v>958</v>
      </c>
      <c r="R85" s="20" t="n">
        <v>1.64</v>
      </c>
      <c r="S85" s="20" t="n">
        <v>1.89</v>
      </c>
      <c r="T85" s="0" t="n">
        <v>1.47</v>
      </c>
      <c r="U85" s="0" t="n">
        <v>1.61</v>
      </c>
      <c r="V85" s="21" t="n">
        <v>2.2</v>
      </c>
      <c r="W85" s="19" t="n">
        <v>2011</v>
      </c>
      <c r="X85" s="23" t="s">
        <v>38</v>
      </c>
    </row>
    <row r="86" customFormat="false" ht="12.8" hidden="false" customHeight="false" outlineLevel="0" collapsed="false">
      <c r="A86" s="0" t="n">
        <v>36254</v>
      </c>
      <c r="B86" s="0" t="s">
        <v>312</v>
      </c>
      <c r="C86" s="24" t="n">
        <v>260000</v>
      </c>
      <c r="D86" s="17" t="n">
        <v>2016</v>
      </c>
      <c r="E86" s="0" t="s">
        <v>313</v>
      </c>
      <c r="F86" s="15" t="s">
        <v>48</v>
      </c>
      <c r="G86" s="16" t="n">
        <v>414</v>
      </c>
      <c r="H86" s="17" t="n">
        <v>2016</v>
      </c>
      <c r="I86" s="16" t="s">
        <v>313</v>
      </c>
      <c r="J86" s="15" t="s">
        <v>48</v>
      </c>
      <c r="K86" s="16" t="n">
        <f aca="false">'with manual edits'!C86/'with manual edits'!G86</f>
        <v>628.019323671498</v>
      </c>
      <c r="L86" s="18"/>
      <c r="M86" s="19"/>
      <c r="N86" s="0"/>
      <c r="O86" s="23"/>
      <c r="R86" s="20" t="n">
        <v>2.01</v>
      </c>
      <c r="S86" s="20" t="n">
        <v>2.14</v>
      </c>
      <c r="V86" s="21" t="n">
        <v>2</v>
      </c>
      <c r="W86" s="19" t="n">
        <v>2013</v>
      </c>
      <c r="X86" s="23" t="s">
        <v>38</v>
      </c>
    </row>
    <row r="87" customFormat="false" ht="12.8" hidden="false" customHeight="false" outlineLevel="0" collapsed="false">
      <c r="A87" s="0" t="n">
        <v>36262</v>
      </c>
      <c r="B87" s="0" t="s">
        <v>314</v>
      </c>
      <c r="C87" s="24" t="n">
        <v>583973</v>
      </c>
      <c r="D87" s="17" t="n">
        <v>2016</v>
      </c>
      <c r="E87" s="0" t="s">
        <v>315</v>
      </c>
      <c r="F87" s="15" t="s">
        <v>316</v>
      </c>
      <c r="G87" s="16" t="n">
        <v>240.29</v>
      </c>
      <c r="H87" s="17"/>
      <c r="I87" s="16" t="s">
        <v>317</v>
      </c>
      <c r="J87" s="15" t="s">
        <v>77</v>
      </c>
      <c r="K87" s="16" t="n">
        <f aca="false">'with manual edits'!C87/'with manual edits'!G87</f>
        <v>2430.28423987682</v>
      </c>
      <c r="L87" s="18"/>
      <c r="M87" s="19"/>
      <c r="N87" s="0"/>
      <c r="O87" s="23"/>
      <c r="R87" s="20" t="n">
        <v>2.01</v>
      </c>
      <c r="S87" s="20" t="n">
        <v>2.14</v>
      </c>
      <c r="V87" s="21" t="n">
        <v>2</v>
      </c>
      <c r="W87" s="19" t="n">
        <v>2013</v>
      </c>
      <c r="X87" s="23" t="s">
        <v>38</v>
      </c>
    </row>
    <row r="88" customFormat="false" ht="12.8" hidden="false" customHeight="false" outlineLevel="0" collapsed="false">
      <c r="A88" s="0" t="n">
        <v>36263</v>
      </c>
      <c r="B88" s="0" t="s">
        <v>318</v>
      </c>
      <c r="C88" s="13" t="n">
        <v>158784</v>
      </c>
      <c r="D88" s="14" t="n">
        <v>2014</v>
      </c>
      <c r="E88" s="0" t="s">
        <v>319</v>
      </c>
      <c r="F88" s="23" t="s">
        <v>77</v>
      </c>
      <c r="G88" s="22" t="n">
        <v>652.89</v>
      </c>
      <c r="H88" s="17"/>
      <c r="I88" s="22" t="s">
        <v>320</v>
      </c>
      <c r="J88" s="23" t="s">
        <v>77</v>
      </c>
      <c r="K88" s="16" t="n">
        <f aca="false">'with manual edits'!C88/'with manual edits'!G88</f>
        <v>243.20176446262</v>
      </c>
      <c r="L88" s="18"/>
      <c r="M88" s="19"/>
      <c r="N88" s="0"/>
      <c r="O88" s="23"/>
      <c r="R88" s="20" t="n">
        <v>2.01</v>
      </c>
      <c r="S88" s="20" t="n">
        <v>2.14</v>
      </c>
      <c r="V88" s="21" t="n">
        <v>2.1</v>
      </c>
      <c r="W88" s="19" t="n">
        <v>2013</v>
      </c>
      <c r="X88" s="23" t="s">
        <v>38</v>
      </c>
    </row>
    <row r="89" customFormat="false" ht="23.85" hidden="false" customHeight="false" outlineLevel="0" collapsed="false">
      <c r="A89" s="0" t="n">
        <v>36274</v>
      </c>
      <c r="B89" s="0" t="s">
        <v>321</v>
      </c>
      <c r="C89" s="13" t="n">
        <v>388257</v>
      </c>
      <c r="D89" s="14" t="n">
        <v>2016</v>
      </c>
      <c r="E89" s="0" t="s">
        <v>322</v>
      </c>
      <c r="F89" s="15" t="s">
        <v>323</v>
      </c>
      <c r="G89" s="22" t="n">
        <v>140.86</v>
      </c>
      <c r="H89" s="17"/>
      <c r="I89" s="22" t="s">
        <v>324</v>
      </c>
      <c r="J89" s="15" t="s">
        <v>325</v>
      </c>
      <c r="K89" s="16" t="n">
        <f aca="false">'with manual edits'!C89/'with manual edits'!G89</f>
        <v>2756.33252875195</v>
      </c>
      <c r="L89" s="18"/>
      <c r="M89" s="19"/>
      <c r="N89" s="0"/>
      <c r="O89" s="23"/>
      <c r="R89" s="20" t="n">
        <v>2.01</v>
      </c>
      <c r="S89" s="20" t="n">
        <v>2.14</v>
      </c>
      <c r="V89" s="21" t="n">
        <v>1.9</v>
      </c>
      <c r="W89" s="19" t="n">
        <v>2013</v>
      </c>
      <c r="X89" s="23" t="s">
        <v>38</v>
      </c>
    </row>
    <row r="90" customFormat="false" ht="12.8" hidden="false" customHeight="false" outlineLevel="0" collapsed="false">
      <c r="A90" s="0" t="n">
        <v>36286</v>
      </c>
      <c r="B90" s="0" t="s">
        <v>326</v>
      </c>
      <c r="C90" s="24" t="n">
        <v>132499</v>
      </c>
      <c r="D90" s="17" t="n">
        <v>2017</v>
      </c>
      <c r="E90" s="0" t="s">
        <v>327</v>
      </c>
      <c r="F90" s="15" t="s">
        <v>77</v>
      </c>
      <c r="G90" s="16" t="n">
        <v>404.38</v>
      </c>
      <c r="H90" s="14"/>
      <c r="I90" s="16" t="s">
        <v>328</v>
      </c>
      <c r="J90" s="15" t="s">
        <v>77</v>
      </c>
      <c r="K90" s="16" t="n">
        <f aca="false">'with manual edits'!C90/'with manual edits'!G90</f>
        <v>327.659627083436</v>
      </c>
      <c r="L90" s="18"/>
      <c r="M90" s="19"/>
      <c r="N90" s="0"/>
      <c r="O90" s="23"/>
      <c r="R90" s="20" t="n">
        <v>2.01</v>
      </c>
      <c r="S90" s="20" t="n">
        <v>2.14</v>
      </c>
      <c r="V90" s="21" t="n">
        <v>2</v>
      </c>
      <c r="W90" s="19" t="n">
        <v>2013</v>
      </c>
      <c r="X90" s="23" t="s">
        <v>38</v>
      </c>
    </row>
    <row r="91" customFormat="false" ht="12.8" hidden="false" customHeight="false" outlineLevel="0" collapsed="false">
      <c r="A91" s="0" t="n">
        <v>36495</v>
      </c>
      <c r="B91" s="0" t="s">
        <v>329</v>
      </c>
      <c r="C91" s="13" t="n">
        <v>100413</v>
      </c>
      <c r="D91" s="14" t="n">
        <v>2012</v>
      </c>
      <c r="E91" s="0" t="s">
        <v>330</v>
      </c>
      <c r="F91" s="23" t="s">
        <v>142</v>
      </c>
      <c r="G91" s="22" t="n">
        <v>118.46</v>
      </c>
      <c r="H91" s="14"/>
      <c r="I91" s="22" t="s">
        <v>331</v>
      </c>
      <c r="J91" s="23" t="s">
        <v>142</v>
      </c>
      <c r="K91" s="16" t="n">
        <f aca="false">'with manual edits'!C91/'with manual edits'!G91</f>
        <v>847.653216275536</v>
      </c>
      <c r="L91" s="18"/>
      <c r="M91" s="19"/>
      <c r="N91" s="0"/>
      <c r="O91" s="23"/>
      <c r="R91" s="20" t="n">
        <v>2.01</v>
      </c>
      <c r="S91" s="20" t="n">
        <v>2.14</v>
      </c>
      <c r="V91" s="21" t="n">
        <v>2.1</v>
      </c>
      <c r="W91" s="19" t="n">
        <v>2013</v>
      </c>
      <c r="X91" s="23" t="s">
        <v>38</v>
      </c>
    </row>
    <row r="92" customFormat="false" ht="12.8" hidden="false" customHeight="false" outlineLevel="0" collapsed="false">
      <c r="A92" s="0" t="n">
        <v>36518</v>
      </c>
      <c r="B92" s="0" t="s">
        <v>332</v>
      </c>
      <c r="C92" s="13" t="n">
        <v>100514</v>
      </c>
      <c r="D92" s="14" t="n">
        <v>2012</v>
      </c>
      <c r="E92" s="0" t="s">
        <v>333</v>
      </c>
      <c r="F92" s="23" t="s">
        <v>77</v>
      </c>
      <c r="G92" s="16" t="n">
        <v>56</v>
      </c>
      <c r="H92" s="17"/>
      <c r="I92" s="16" t="s">
        <v>333</v>
      </c>
      <c r="J92" s="23" t="s">
        <v>77</v>
      </c>
      <c r="K92" s="16" t="n">
        <f aca="false">'with manual edits'!C92/'with manual edits'!G92</f>
        <v>1794.89285714286</v>
      </c>
      <c r="L92" s="18"/>
      <c r="M92" s="19"/>
      <c r="N92" s="0"/>
      <c r="O92" s="23"/>
      <c r="R92" s="20" t="n">
        <v>2.01</v>
      </c>
      <c r="S92" s="20" t="n">
        <v>2.14</v>
      </c>
      <c r="V92" s="21" t="n">
        <v>2</v>
      </c>
      <c r="W92" s="19" t="n">
        <v>2013</v>
      </c>
      <c r="X92" s="23" t="s">
        <v>38</v>
      </c>
    </row>
    <row r="93" customFormat="false" ht="35.05" hidden="false" customHeight="false" outlineLevel="0" collapsed="false">
      <c r="A93" s="0" t="n">
        <v>42120</v>
      </c>
      <c r="B93" s="0" t="s">
        <v>334</v>
      </c>
      <c r="C93" s="24" t="n">
        <f aca="false">2.92*10^6</f>
        <v>2920000</v>
      </c>
      <c r="D93" s="17" t="n">
        <v>2016</v>
      </c>
      <c r="E93" s="0" t="s">
        <v>335</v>
      </c>
      <c r="F93" s="15" t="s">
        <v>48</v>
      </c>
      <c r="G93" s="16" t="n">
        <v>693</v>
      </c>
      <c r="H93" s="14" t="n">
        <v>2016</v>
      </c>
      <c r="I93" s="16" t="s">
        <v>335</v>
      </c>
      <c r="J93" s="15" t="s">
        <v>48</v>
      </c>
      <c r="K93" s="16" t="n">
        <f aca="false">'with manual edits'!C93/'with manual edits'!G93</f>
        <v>4213.56421356421</v>
      </c>
      <c r="L93" s="18" t="n">
        <v>33.9</v>
      </c>
      <c r="M93" s="19" t="n">
        <v>2009</v>
      </c>
      <c r="N93" s="22" t="s">
        <v>151</v>
      </c>
      <c r="O93" s="23"/>
      <c r="R93" s="20" t="n">
        <v>1.02</v>
      </c>
      <c r="S93" s="20" t="n">
        <v>1.27</v>
      </c>
      <c r="V93" s="21" t="n">
        <f aca="false">(  1*(129598) + 2*(203528) + 3*(225203) + 4*(165423) + 5*(76251) + 6*(31696) + 7*(13782) + 8*(6782) + 9*(3047) + 10*(1656) +11*(1921)  )/858887</f>
        <v>3.09846347656909</v>
      </c>
      <c r="W93" s="19" t="n">
        <v>2010</v>
      </c>
      <c r="X93" s="38" t="s">
        <v>336</v>
      </c>
    </row>
    <row r="94" customFormat="false" ht="12.8" hidden="false" customHeight="false" outlineLevel="0" collapsed="false">
      <c r="A94" s="0" t="n">
        <v>42123</v>
      </c>
      <c r="B94" s="0" t="s">
        <v>337</v>
      </c>
      <c r="C94" s="13" t="n">
        <v>2458504</v>
      </c>
      <c r="D94" s="14" t="n">
        <v>2016</v>
      </c>
      <c r="E94" s="0" t="s">
        <v>338</v>
      </c>
      <c r="F94" s="23" t="s">
        <v>77</v>
      </c>
      <c r="G94" s="16" t="n">
        <v>739</v>
      </c>
      <c r="H94" s="17" t="n">
        <v>2016</v>
      </c>
      <c r="I94" s="16" t="s">
        <v>338</v>
      </c>
      <c r="J94" s="23" t="s">
        <v>77</v>
      </c>
      <c r="K94" s="16" t="n">
        <f aca="false">'with manual edits'!C94/'with manual edits'!G94</f>
        <v>3326.79837618403</v>
      </c>
      <c r="L94" s="18"/>
      <c r="M94" s="19"/>
      <c r="N94" s="0"/>
      <c r="O94" s="23"/>
      <c r="R94" s="20" t="n">
        <v>1.02</v>
      </c>
      <c r="S94" s="20" t="n">
        <v>1.27</v>
      </c>
      <c r="V94" s="21" t="n">
        <f aca="false">(  1*(58938) + 2*(102861) + 3*(105518) + 4*(95034) + 5*(39019) + 6*(13153) + 7*(4775) + 8*(1891) + 9*(784) + 10*(389) +11*(348)  )/422710</f>
        <v>3.07229542712498</v>
      </c>
      <c r="W94" s="19" t="n">
        <v>2010</v>
      </c>
      <c r="X94" s="23" t="s">
        <v>339</v>
      </c>
    </row>
    <row r="95" customFormat="false" ht="12.8" hidden="false" customHeight="false" outlineLevel="0" collapsed="false">
      <c r="A95" s="0" t="n">
        <v>42178</v>
      </c>
      <c r="B95" s="0" t="s">
        <v>340</v>
      </c>
      <c r="C95" s="24" t="n">
        <f aca="false">2.55*10^6</f>
        <v>2550000</v>
      </c>
      <c r="D95" s="17" t="n">
        <v>2016</v>
      </c>
      <c r="E95" s="0" t="s">
        <v>341</v>
      </c>
      <c r="F95" s="15" t="s">
        <v>48</v>
      </c>
      <c r="G95" s="16" t="n">
        <v>4232</v>
      </c>
      <c r="H95" s="17" t="n">
        <v>2016</v>
      </c>
      <c r="I95" s="16" t="s">
        <v>341</v>
      </c>
      <c r="J95" s="15" t="s">
        <v>48</v>
      </c>
      <c r="K95" s="16" t="n">
        <f aca="false">'with manual edits'!C95/'with manual edits'!G95</f>
        <v>602.551984877127</v>
      </c>
      <c r="L95" s="18" t="n">
        <f aca="false">0.29*(15/2) + 0.39*(15+7.5) + 0.24*(30+15) + 0.08*(60+30)</f>
        <v>28.95</v>
      </c>
      <c r="M95" s="19" t="n">
        <v>2000</v>
      </c>
      <c r="N95" s="15" t="s">
        <v>342</v>
      </c>
      <c r="O95" s="23"/>
      <c r="R95" s="20" t="n">
        <v>0.29</v>
      </c>
      <c r="S95" s="20" t="n">
        <v>0.6</v>
      </c>
      <c r="V95" s="21" t="n">
        <v>-999</v>
      </c>
      <c r="W95" s="19" t="n">
        <v>-999</v>
      </c>
      <c r="X95" s="15" t="n">
        <v>-999</v>
      </c>
    </row>
    <row r="96" customFormat="false" ht="12.8" hidden="false" customHeight="false" outlineLevel="0" collapsed="false">
      <c r="A96" s="0" t="n">
        <v>43905</v>
      </c>
      <c r="B96" s="0" t="s">
        <v>343</v>
      </c>
      <c r="C96" s="24" t="n">
        <v>1492510</v>
      </c>
      <c r="D96" s="17" t="n">
        <v>2016</v>
      </c>
      <c r="E96" s="0" t="s">
        <v>344</v>
      </c>
      <c r="F96" s="15" t="s">
        <v>27</v>
      </c>
      <c r="G96" s="20" t="n">
        <f aca="false">460.93*2.58999</f>
        <v>1193.8040907</v>
      </c>
      <c r="H96" s="17" t="n">
        <v>2010</v>
      </c>
      <c r="I96" s="20" t="s">
        <v>344</v>
      </c>
      <c r="J96" s="15" t="s">
        <v>27</v>
      </c>
      <c r="K96" s="16" t="n">
        <f aca="false">'with manual edits'!C96/'with manual edits'!G96</f>
        <v>1250.21350791724</v>
      </c>
      <c r="L96" s="18" t="n">
        <v>23.7</v>
      </c>
      <c r="M96" s="19" t="s">
        <v>28</v>
      </c>
      <c r="N96" s="0"/>
      <c r="O96" s="15" t="s">
        <v>27</v>
      </c>
      <c r="R96" s="20" t="n">
        <v>0.97</v>
      </c>
      <c r="S96" s="20" t="n">
        <v>0.86</v>
      </c>
      <c r="V96" s="21" t="n">
        <v>2.85</v>
      </c>
      <c r="W96" s="19" t="s">
        <v>29</v>
      </c>
      <c r="X96" s="15" t="s">
        <v>344</v>
      </c>
    </row>
    <row r="97" customFormat="false" ht="12.8" hidden="false" customHeight="false" outlineLevel="0" collapsed="false">
      <c r="A97" s="0" t="n">
        <v>43907</v>
      </c>
      <c r="B97" s="0" t="s">
        <v>345</v>
      </c>
      <c r="C97" s="13" t="n">
        <v>855164</v>
      </c>
      <c r="D97" s="14" t="n">
        <v>2016</v>
      </c>
      <c r="E97" s="0" t="s">
        <v>346</v>
      </c>
      <c r="F97" s="15" t="s">
        <v>27</v>
      </c>
      <c r="G97" s="16" t="n">
        <f aca="false">361.43*2.58999</f>
        <v>936.1000857</v>
      </c>
      <c r="H97" s="17" t="n">
        <v>2010</v>
      </c>
      <c r="I97" s="16" t="s">
        <v>346</v>
      </c>
      <c r="J97" s="15" t="s">
        <v>27</v>
      </c>
      <c r="K97" s="16" t="n">
        <f aca="false">'with manual edits'!C97/'with manual edits'!G97</f>
        <v>913.539068165476</v>
      </c>
      <c r="L97" s="18" t="n">
        <v>22.8</v>
      </c>
      <c r="M97" s="19" t="s">
        <v>28</v>
      </c>
      <c r="N97" s="0"/>
      <c r="O97" s="15" t="s">
        <v>27</v>
      </c>
      <c r="R97" s="20" t="n">
        <v>0.97</v>
      </c>
      <c r="S97" s="20" t="n">
        <v>0.86</v>
      </c>
      <c r="V97" s="21" t="n">
        <v>2.5</v>
      </c>
      <c r="W97" s="19" t="s">
        <v>29</v>
      </c>
      <c r="X97" s="15" t="s">
        <v>346</v>
      </c>
    </row>
    <row r="98" customFormat="false" ht="12.8" hidden="false" customHeight="false" outlineLevel="0" collapsed="false">
      <c r="A98" s="0" t="n">
        <v>43910</v>
      </c>
      <c r="B98" s="0" t="s">
        <v>347</v>
      </c>
      <c r="C98" s="13" t="n">
        <v>860090</v>
      </c>
      <c r="D98" s="14" t="n">
        <v>2016</v>
      </c>
      <c r="E98" s="0" t="s">
        <v>348</v>
      </c>
      <c r="F98" s="15" t="s">
        <v>27</v>
      </c>
      <c r="G98" s="16" t="n">
        <f aca="false">217.17*2.58999</f>
        <v>562.4681283</v>
      </c>
      <c r="H98" s="26" t="n">
        <v>2010</v>
      </c>
      <c r="I98" s="16" t="s">
        <v>348</v>
      </c>
      <c r="J98" s="15" t="s">
        <v>27</v>
      </c>
      <c r="K98" s="16" t="n">
        <f aca="false">'with manual edits'!C98/'with manual edits'!G98</f>
        <v>1529.13553093138</v>
      </c>
      <c r="L98" s="18" t="n">
        <v>21.4</v>
      </c>
      <c r="M98" s="19" t="s">
        <v>28</v>
      </c>
      <c r="N98" s="0"/>
      <c r="O98" s="15" t="s">
        <v>27</v>
      </c>
      <c r="R98" s="20" t="n">
        <v>0.97</v>
      </c>
      <c r="S98" s="20" t="n">
        <v>0.86</v>
      </c>
      <c r="V98" s="21" t="n">
        <v>2.4</v>
      </c>
      <c r="W98" s="19" t="s">
        <v>29</v>
      </c>
      <c r="X98" s="15" t="s">
        <v>348</v>
      </c>
    </row>
    <row r="99" customFormat="false" ht="23.85" hidden="false" customHeight="false" outlineLevel="0" collapsed="false">
      <c r="A99" s="0" t="n">
        <v>43912</v>
      </c>
      <c r="B99" s="0" t="s">
        <v>349</v>
      </c>
      <c r="C99" s="13" t="n">
        <v>932546</v>
      </c>
      <c r="D99" s="14" t="n">
        <v>2016</v>
      </c>
      <c r="E99" s="0" t="s">
        <v>350</v>
      </c>
      <c r="F99" s="15" t="s">
        <v>351</v>
      </c>
      <c r="G99" s="22" t="n">
        <v>685.25</v>
      </c>
      <c r="H99" s="17" t="n">
        <v>2016</v>
      </c>
      <c r="I99" s="22" t="s">
        <v>350</v>
      </c>
      <c r="J99" s="15" t="s">
        <v>352</v>
      </c>
      <c r="K99" s="16" t="n">
        <f aca="false">'with manual edits'!C99/'with manual edits'!G99</f>
        <v>1360.88434877782</v>
      </c>
      <c r="L99" s="18" t="n">
        <v>25.6</v>
      </c>
      <c r="M99" s="19" t="n">
        <v>2011</v>
      </c>
      <c r="N99" s="23" t="s">
        <v>81</v>
      </c>
      <c r="O99" s="23"/>
      <c r="R99" s="20" t="n">
        <v>1.16</v>
      </c>
      <c r="S99" s="20" t="n">
        <v>1.17</v>
      </c>
      <c r="V99" s="21" t="n">
        <v>2.9</v>
      </c>
      <c r="W99" s="19" t="n">
        <v>2011</v>
      </c>
      <c r="X99" s="23" t="s">
        <v>353</v>
      </c>
    </row>
    <row r="100" customFormat="false" ht="12.8" hidden="false" customHeight="false" outlineLevel="0" collapsed="false">
      <c r="A100" s="0" t="n">
        <v>43920</v>
      </c>
      <c r="B100" s="0" t="s">
        <v>354</v>
      </c>
      <c r="C100" s="13" t="n">
        <v>279756</v>
      </c>
      <c r="D100" s="14" t="n">
        <v>2016</v>
      </c>
      <c r="E100" s="0" t="s">
        <v>355</v>
      </c>
      <c r="F100" s="23" t="s">
        <v>356</v>
      </c>
      <c r="G100" s="22" t="n">
        <v>163.8</v>
      </c>
      <c r="H100" s="17"/>
      <c r="I100" s="22" t="s">
        <v>357</v>
      </c>
      <c r="J100" s="23" t="s">
        <v>77</v>
      </c>
      <c r="K100" s="16" t="n">
        <f aca="false">'with manual edits'!C100/'with manual edits'!G100</f>
        <v>1707.91208791209</v>
      </c>
      <c r="L100" s="18" t="n">
        <v>26.08</v>
      </c>
      <c r="M100" s="19"/>
      <c r="N100" s="23" t="s">
        <v>358</v>
      </c>
      <c r="O100" s="23"/>
      <c r="P100" s="0" t="n">
        <v>163.8</v>
      </c>
      <c r="R100" s="20" t="n">
        <v>1.68</v>
      </c>
      <c r="S100" s="20" t="n">
        <v>1.78</v>
      </c>
      <c r="T100" s="0" t="n">
        <v>1.26</v>
      </c>
      <c r="U100" s="0" t="n">
        <v>1.18</v>
      </c>
      <c r="V100" s="21" t="n">
        <v>2.3</v>
      </c>
      <c r="W100" s="19" t="n">
        <v>2011</v>
      </c>
      <c r="X100" s="23" t="s">
        <v>38</v>
      </c>
    </row>
    <row r="101" customFormat="false" ht="12.8" hidden="false" customHeight="false" outlineLevel="0" collapsed="false">
      <c r="A101" s="0" t="n">
        <v>43928</v>
      </c>
      <c r="B101" s="0" t="s">
        <v>359</v>
      </c>
      <c r="C101" s="39" t="n">
        <v>381488</v>
      </c>
      <c r="D101" s="37" t="n">
        <v>2013</v>
      </c>
      <c r="E101" s="0" t="s">
        <v>360</v>
      </c>
      <c r="F101" s="15" t="s">
        <v>361</v>
      </c>
      <c r="G101" s="16" t="n">
        <v>814.2</v>
      </c>
      <c r="H101" s="14" t="n">
        <v>2009</v>
      </c>
      <c r="I101" s="16" t="s">
        <v>362</v>
      </c>
      <c r="J101" s="15" t="s">
        <v>363</v>
      </c>
      <c r="K101" s="16" t="n">
        <f aca="false">'with manual edits'!C101/'with manual edits'!G101</f>
        <v>468.543355440924</v>
      </c>
      <c r="L101" s="18" t="n">
        <v>22</v>
      </c>
      <c r="M101" s="19" t="s">
        <v>85</v>
      </c>
      <c r="N101" s="15" t="s">
        <v>364</v>
      </c>
      <c r="O101" s="23"/>
      <c r="R101" s="20" t="n">
        <v>1.28</v>
      </c>
      <c r="S101" s="20" t="n">
        <v>1.23</v>
      </c>
      <c r="V101" s="21" t="n">
        <v>2.6</v>
      </c>
      <c r="W101" s="19" t="n">
        <v>2011</v>
      </c>
      <c r="X101" s="15" t="s">
        <v>365</v>
      </c>
    </row>
    <row r="102" customFormat="false" ht="12.8" hidden="false" customHeight="false" outlineLevel="0" collapsed="false">
      <c r="A102" s="0" t="n">
        <v>43932</v>
      </c>
      <c r="B102" s="0" t="s">
        <v>366</v>
      </c>
      <c r="C102" s="24" t="n">
        <f aca="false">1.57*10^6</f>
        <v>1570000</v>
      </c>
      <c r="D102" s="17" t="n">
        <v>2016</v>
      </c>
      <c r="E102" s="0" t="s">
        <v>367</v>
      </c>
      <c r="F102" s="15" t="s">
        <v>48</v>
      </c>
      <c r="G102" s="16" t="n">
        <v>4893</v>
      </c>
      <c r="H102" s="14"/>
      <c r="I102" s="16" t="s">
        <v>367</v>
      </c>
      <c r="J102" s="15" t="s">
        <v>48</v>
      </c>
      <c r="K102" s="16" t="n">
        <f aca="false">'with manual edits'!C102/'with manual edits'!G102</f>
        <v>320.86654404251</v>
      </c>
      <c r="L102" s="18" t="n">
        <f aca="false">(40.1/8.4)*60/7</f>
        <v>40.9183673469388</v>
      </c>
      <c r="M102" s="19" t="s">
        <v>368</v>
      </c>
      <c r="N102" s="15" t="s">
        <v>369</v>
      </c>
      <c r="O102" s="23"/>
      <c r="R102" s="20" t="n">
        <v>1.11</v>
      </c>
      <c r="S102" s="20" t="n">
        <v>1.71</v>
      </c>
      <c r="V102" s="21" t="n">
        <v>3</v>
      </c>
      <c r="W102" s="19" t="n">
        <v>2013</v>
      </c>
      <c r="X102" s="40" t="s">
        <v>370</v>
      </c>
    </row>
    <row r="103" customFormat="false" ht="12.8" hidden="false" customHeight="false" outlineLevel="0" collapsed="false">
      <c r="A103" s="0" t="n">
        <v>43937</v>
      </c>
      <c r="B103" s="0" t="s">
        <v>371</v>
      </c>
      <c r="C103" s="24" t="n">
        <v>207870</v>
      </c>
      <c r="D103" s="17" t="n">
        <v>2016</v>
      </c>
      <c r="E103" s="0" t="s">
        <v>372</v>
      </c>
      <c r="F103" s="23" t="s">
        <v>142</v>
      </c>
      <c r="G103" s="16" t="n">
        <v>290.05</v>
      </c>
      <c r="H103" s="17" t="n">
        <v>2016</v>
      </c>
      <c r="I103" s="16" t="s">
        <v>373</v>
      </c>
      <c r="J103" s="23"/>
      <c r="K103" s="16" t="n">
        <f aca="false">'with manual edits'!C103/'with manual edits'!G103</f>
        <v>716.669539734528</v>
      </c>
      <c r="L103" s="18" t="n">
        <f aca="false">(4.4*60)/7</f>
        <v>37.7142857142857</v>
      </c>
      <c r="M103" s="19" t="s">
        <v>368</v>
      </c>
      <c r="N103" s="15" t="s">
        <v>369</v>
      </c>
      <c r="O103" s="23"/>
      <c r="R103" s="20" t="n">
        <v>1.11</v>
      </c>
      <c r="S103" s="20" t="n">
        <v>1.71</v>
      </c>
      <c r="V103" s="21" t="n">
        <v>2.6</v>
      </c>
      <c r="W103" s="19" t="n">
        <v>2013</v>
      </c>
      <c r="X103" s="23" t="s">
        <v>374</v>
      </c>
    </row>
    <row r="104" customFormat="false" ht="12.8" hidden="false" customHeight="false" outlineLevel="0" collapsed="false">
      <c r="A104" s="0" t="n">
        <v>44132</v>
      </c>
      <c r="B104" s="0" t="s">
        <v>375</v>
      </c>
      <c r="C104" s="13" t="n">
        <v>416007</v>
      </c>
      <c r="D104" s="14" t="n">
        <v>2012</v>
      </c>
      <c r="E104" s="0" t="s">
        <v>376</v>
      </c>
      <c r="F104" s="15" t="s">
        <v>90</v>
      </c>
      <c r="G104" s="16" t="n">
        <v>224.15</v>
      </c>
      <c r="H104" s="17"/>
      <c r="I104" s="16" t="s">
        <v>377</v>
      </c>
      <c r="J104" s="15" t="s">
        <v>378</v>
      </c>
      <c r="K104" s="16" t="n">
        <f aca="false">'with manual edits'!C104/'with manual edits'!G104</f>
        <v>1855.93129600714</v>
      </c>
      <c r="L104" s="18"/>
      <c r="M104" s="19"/>
      <c r="N104" s="0"/>
      <c r="O104" s="23"/>
      <c r="R104" s="20" t="n">
        <v>1.9</v>
      </c>
      <c r="S104" s="20" t="n">
        <v>2.06</v>
      </c>
      <c r="V104" s="21" t="n">
        <v>-999</v>
      </c>
      <c r="W104" s="19" t="n">
        <v>-999</v>
      </c>
      <c r="X104" s="0"/>
    </row>
    <row r="105" customFormat="false" ht="12.8" hidden="false" customHeight="false" outlineLevel="0" collapsed="false">
      <c r="A105" s="0" t="n">
        <v>44182</v>
      </c>
      <c r="B105" s="0" t="s">
        <v>379</v>
      </c>
      <c r="C105" s="13" t="n">
        <v>3002645</v>
      </c>
      <c r="D105" s="14" t="n">
        <v>2017</v>
      </c>
      <c r="E105" s="0" t="s">
        <v>380</v>
      </c>
      <c r="F105" s="23" t="s">
        <v>77</v>
      </c>
      <c r="G105" s="22" t="n">
        <v>1029.43</v>
      </c>
      <c r="H105" s="17"/>
      <c r="I105" s="22" t="s">
        <v>381</v>
      </c>
      <c r="J105" s="23" t="s">
        <v>77</v>
      </c>
      <c r="K105" s="16" t="n">
        <f aca="false">'with manual edits'!C105/'with manual edits'!G105</f>
        <v>2916.80347376704</v>
      </c>
      <c r="L105" s="18" t="n">
        <f aca="false">(42.6+42.8)/2</f>
        <v>42.7</v>
      </c>
      <c r="M105" s="19" t="n">
        <v>2017</v>
      </c>
      <c r="N105" s="15" t="s">
        <v>209</v>
      </c>
      <c r="O105" s="23"/>
      <c r="R105" s="20" t="n">
        <v>1.37</v>
      </c>
      <c r="S105" s="20" t="n">
        <v>1.55</v>
      </c>
      <c r="V105" s="21" t="n">
        <v>2.65</v>
      </c>
      <c r="W105" s="19" t="n">
        <v>2015</v>
      </c>
      <c r="X105" s="22" t="s">
        <v>382</v>
      </c>
    </row>
    <row r="106" customFormat="false" ht="12.8" hidden="false" customHeight="false" outlineLevel="0" collapsed="false">
      <c r="A106" s="0" t="n">
        <v>44185</v>
      </c>
      <c r="B106" s="0" t="s">
        <v>383</v>
      </c>
      <c r="C106" s="13" t="n">
        <v>1170878</v>
      </c>
      <c r="D106" s="14" t="n">
        <v>2013</v>
      </c>
      <c r="E106" s="0" t="s">
        <v>384</v>
      </c>
      <c r="F106" s="23" t="s">
        <v>77</v>
      </c>
      <c r="G106" s="22" t="n">
        <v>121.04</v>
      </c>
      <c r="H106" s="17"/>
      <c r="I106" s="22" t="s">
        <v>385</v>
      </c>
      <c r="J106" s="23" t="s">
        <v>77</v>
      </c>
      <c r="K106" s="16" t="n">
        <f aca="false">'with manual edits'!C106/'with manual edits'!G106</f>
        <v>9673.47984137475</v>
      </c>
      <c r="L106" s="18" t="n">
        <f aca="false">(43.4+ 43.6)/2</f>
        <v>43.5</v>
      </c>
      <c r="M106" s="19" t="n">
        <v>2017</v>
      </c>
      <c r="N106" s="15" t="s">
        <v>386</v>
      </c>
      <c r="O106" s="23"/>
      <c r="R106" s="20" t="n">
        <v>1.37</v>
      </c>
      <c r="S106" s="20" t="n">
        <v>1.55</v>
      </c>
      <c r="V106" s="21" t="n">
        <v>2.68</v>
      </c>
      <c r="W106" s="19" t="n">
        <v>2015</v>
      </c>
      <c r="X106" s="22" t="s">
        <v>382</v>
      </c>
    </row>
    <row r="107" customFormat="false" ht="12.8" hidden="false" customHeight="false" outlineLevel="0" collapsed="false">
      <c r="A107" s="0" t="n">
        <v>46473</v>
      </c>
      <c r="B107" s="0" t="s">
        <v>387</v>
      </c>
      <c r="C107" s="13" t="n">
        <v>661108</v>
      </c>
      <c r="D107" s="14" t="n">
        <v>2016</v>
      </c>
      <c r="E107" s="0" t="s">
        <v>388</v>
      </c>
      <c r="F107" s="23" t="s">
        <v>77</v>
      </c>
      <c r="G107" s="22" t="n">
        <v>973.78</v>
      </c>
      <c r="H107" s="14" t="n">
        <v>2014</v>
      </c>
      <c r="I107" s="22" t="s">
        <v>389</v>
      </c>
      <c r="J107" s="23" t="s">
        <v>77</v>
      </c>
      <c r="K107" s="16" t="n">
        <f aca="false">'with manual edits'!C107/'with manual edits'!G107</f>
        <v>678.908993817906</v>
      </c>
      <c r="L107" s="18" t="n">
        <v>23.22</v>
      </c>
      <c r="M107" s="19" t="n">
        <v>2011</v>
      </c>
      <c r="N107" s="0"/>
      <c r="O107" s="23"/>
      <c r="R107" s="20" t="n">
        <v>1.55</v>
      </c>
      <c r="S107" s="20" t="n">
        <v>1.63</v>
      </c>
      <c r="V107" s="21" t="n">
        <v>2.4</v>
      </c>
      <c r="W107" s="19" t="n">
        <v>2014</v>
      </c>
      <c r="X107" s="23" t="s">
        <v>38</v>
      </c>
    </row>
    <row r="108" customFormat="false" ht="12.8" hidden="false" customHeight="false" outlineLevel="0" collapsed="false">
      <c r="A108" s="0" t="n">
        <v>46514</v>
      </c>
      <c r="B108" s="0" t="s">
        <v>390</v>
      </c>
      <c r="C108" s="13" t="n">
        <v>287591</v>
      </c>
      <c r="D108" s="14" t="n">
        <v>2011</v>
      </c>
      <c r="E108" s="0" t="s">
        <v>391</v>
      </c>
      <c r="F108" s="15" t="s">
        <v>90</v>
      </c>
      <c r="G108" s="16" t="n">
        <v>41.42</v>
      </c>
      <c r="H108" s="14"/>
      <c r="I108" s="16" t="s">
        <v>391</v>
      </c>
      <c r="J108" s="15" t="s">
        <v>90</v>
      </c>
      <c r="K108" s="16" t="n">
        <f aca="false">'with manual edits'!C108/'with manual edits'!G108</f>
        <v>6943.2882665379</v>
      </c>
      <c r="L108" s="18" t="n">
        <v>30.83</v>
      </c>
      <c r="M108" s="19" t="n">
        <v>2011</v>
      </c>
      <c r="N108" s="0"/>
      <c r="O108" s="23"/>
      <c r="R108" s="20" t="n">
        <v>1.64</v>
      </c>
      <c r="S108" s="20" t="n">
        <v>1.89</v>
      </c>
      <c r="V108" s="21" t="n">
        <v>2.3</v>
      </c>
      <c r="W108" s="19" t="n">
        <v>2011</v>
      </c>
      <c r="X108" s="23" t="s">
        <v>38</v>
      </c>
    </row>
    <row r="109" customFormat="false" ht="12.8" hidden="false" customHeight="false" outlineLevel="0" collapsed="false">
      <c r="A109" s="0" t="n">
        <v>49334</v>
      </c>
      <c r="B109" s="0" t="s">
        <v>392</v>
      </c>
      <c r="C109" s="13" t="n">
        <v>223170</v>
      </c>
      <c r="D109" s="14" t="n">
        <v>2016</v>
      </c>
      <c r="E109" s="0" t="s">
        <v>393</v>
      </c>
      <c r="F109" s="15" t="s">
        <v>27</v>
      </c>
      <c r="G109" s="20" t="n">
        <f aca="false">59.81*2.58999</f>
        <v>154.9073019</v>
      </c>
      <c r="H109" s="14" t="n">
        <v>2010</v>
      </c>
      <c r="I109" s="20" t="s">
        <v>393</v>
      </c>
      <c r="J109" s="15" t="s">
        <v>27</v>
      </c>
      <c r="K109" s="16" t="n">
        <f aca="false">'with manual edits'!C109/'with manual edits'!G109</f>
        <v>1440.66804639117</v>
      </c>
      <c r="L109" s="18" t="n">
        <v>21.9</v>
      </c>
      <c r="M109" s="19" t="s">
        <v>28</v>
      </c>
      <c r="N109" s="0"/>
      <c r="O109" s="15" t="s">
        <v>27</v>
      </c>
      <c r="R109" s="20" t="n">
        <v>0.97</v>
      </c>
      <c r="S109" s="20" t="n">
        <v>0.86</v>
      </c>
      <c r="V109" s="21" t="n">
        <v>2.33</v>
      </c>
      <c r="W109" s="19" t="s">
        <v>29</v>
      </c>
      <c r="X109" s="15" t="s">
        <v>393</v>
      </c>
    </row>
    <row r="110" customFormat="false" ht="12.8" hidden="false" customHeight="false" outlineLevel="0" collapsed="false">
      <c r="A110" s="0" t="n">
        <v>49335</v>
      </c>
      <c r="B110" s="0" t="s">
        <v>394</v>
      </c>
      <c r="C110" s="13" t="n">
        <v>660388</v>
      </c>
      <c r="D110" s="14" t="n">
        <v>2016</v>
      </c>
      <c r="E110" s="0" t="s">
        <v>395</v>
      </c>
      <c r="F110" s="15" t="s">
        <v>27</v>
      </c>
      <c r="G110" s="16" t="n">
        <f aca="false">475.13*2.58999</f>
        <v>1230.5819487</v>
      </c>
      <c r="H110" s="17" t="n">
        <v>2010</v>
      </c>
      <c r="I110" s="16" t="s">
        <v>395</v>
      </c>
      <c r="J110" s="15" t="s">
        <v>27</v>
      </c>
      <c r="K110" s="16" t="n">
        <f aca="false">'with manual edits'!C110/'with manual edits'!G110</f>
        <v>536.646909779264</v>
      </c>
      <c r="L110" s="18" t="n">
        <v>24.1</v>
      </c>
      <c r="M110" s="19" t="n">
        <v>2015</v>
      </c>
      <c r="N110" s="15" t="s">
        <v>396</v>
      </c>
      <c r="O110" s="15" t="s">
        <v>27</v>
      </c>
      <c r="R110" s="20" t="n">
        <v>0.97</v>
      </c>
      <c r="S110" s="20" t="n">
        <v>0.86</v>
      </c>
      <c r="V110" s="21" t="n">
        <v>2.4</v>
      </c>
      <c r="W110" s="19" t="s">
        <v>29</v>
      </c>
      <c r="X110" s="15" t="s">
        <v>395</v>
      </c>
    </row>
    <row r="111" customFormat="false" ht="12.8" hidden="false" customHeight="false" outlineLevel="0" collapsed="false">
      <c r="A111" s="0" t="n">
        <v>49338</v>
      </c>
      <c r="B111" s="0" t="s">
        <v>397</v>
      </c>
      <c r="C111" s="13" t="n">
        <v>530706</v>
      </c>
      <c r="D111" s="14" t="n">
        <v>2016</v>
      </c>
      <c r="E111" s="0" t="s">
        <v>398</v>
      </c>
      <c r="F111" s="15" t="s">
        <v>27</v>
      </c>
      <c r="G111" s="20" t="n">
        <f aca="false">226.71*2.58999</f>
        <v>587.1766329</v>
      </c>
      <c r="H111" s="26" t="n">
        <v>2010</v>
      </c>
      <c r="I111" s="20" t="s">
        <v>398</v>
      </c>
      <c r="J111" s="15" t="s">
        <v>27</v>
      </c>
      <c r="K111" s="16" t="n">
        <f aca="false">'with manual edits'!C111/'with manual edits'!G111</f>
        <v>903.826838917111</v>
      </c>
      <c r="L111" s="18" t="n">
        <v>22.4</v>
      </c>
      <c r="M111" s="19" t="s">
        <v>28</v>
      </c>
      <c r="N111" s="0"/>
      <c r="O111" s="15" t="s">
        <v>27</v>
      </c>
      <c r="R111" s="20" t="n">
        <v>0.97</v>
      </c>
      <c r="S111" s="20" t="n">
        <v>0.86</v>
      </c>
      <c r="V111" s="21" t="n">
        <v>2.45</v>
      </c>
      <c r="W111" s="19" t="s">
        <v>29</v>
      </c>
      <c r="X111" s="15" t="s">
        <v>398</v>
      </c>
    </row>
    <row r="112" customFormat="false" ht="12.8" hidden="false" customHeight="false" outlineLevel="0" collapsed="false">
      <c r="A112" s="0" t="n">
        <v>49360</v>
      </c>
      <c r="B112" s="0" t="s">
        <v>399</v>
      </c>
      <c r="C112" s="24" t="n">
        <v>3200000</v>
      </c>
      <c r="D112" s="17" t="n">
        <v>2016</v>
      </c>
      <c r="E112" s="0" t="s">
        <v>400</v>
      </c>
      <c r="F112" s="15" t="s">
        <v>48</v>
      </c>
      <c r="G112" s="16" t="n">
        <v>6298</v>
      </c>
      <c r="H112" s="17" t="n">
        <v>2016</v>
      </c>
      <c r="I112" s="16" t="s">
        <v>400</v>
      </c>
      <c r="J112" s="15" t="s">
        <v>48</v>
      </c>
      <c r="K112" s="16" t="n">
        <f aca="false">'with manual edits'!C112/'with manual edits'!G112</f>
        <v>508.097808828199</v>
      </c>
      <c r="L112" s="18" t="n">
        <v>51.45</v>
      </c>
      <c r="M112" s="19" t="s">
        <v>85</v>
      </c>
      <c r="N112" s="23" t="s">
        <v>401</v>
      </c>
      <c r="O112" s="23"/>
      <c r="R112" s="20" t="n">
        <v>1.17</v>
      </c>
      <c r="S112" s="20" t="n">
        <v>1.19</v>
      </c>
      <c r="T112" s="0" t="n">
        <v>0.95</v>
      </c>
      <c r="U112" s="0" t="n">
        <v>0.87</v>
      </c>
      <c r="V112" s="21" t="n">
        <v>3.4</v>
      </c>
      <c r="W112" s="19" t="n">
        <v>2007</v>
      </c>
      <c r="X112" s="15" t="s">
        <v>402</v>
      </c>
    </row>
    <row r="113" customFormat="false" ht="12.8" hidden="false" customHeight="false" outlineLevel="0" collapsed="false">
      <c r="A113" s="0" t="n">
        <v>49386</v>
      </c>
      <c r="B113" s="0" t="s">
        <v>403</v>
      </c>
      <c r="C113" s="13" t="n">
        <v>1196274</v>
      </c>
      <c r="D113" s="14" t="n">
        <v>2016</v>
      </c>
      <c r="E113" s="0" t="s">
        <v>404</v>
      </c>
      <c r="F113" s="23" t="s">
        <v>77</v>
      </c>
      <c r="G113" s="16" t="n">
        <v>906.53</v>
      </c>
      <c r="H113" s="26" t="n">
        <v>2016</v>
      </c>
      <c r="I113" s="16" t="s">
        <v>404</v>
      </c>
      <c r="J113" s="23" t="s">
        <v>77</v>
      </c>
      <c r="K113" s="16" t="n">
        <f aca="false">'with manual edits'!C113/'with manual edits'!G113</f>
        <v>1319.618766064</v>
      </c>
      <c r="L113" s="18" t="n">
        <v>30.9</v>
      </c>
      <c r="M113" s="19" t="n">
        <v>2013</v>
      </c>
      <c r="N113" s="23" t="s">
        <v>405</v>
      </c>
      <c r="O113" s="23" t="s">
        <v>406</v>
      </c>
      <c r="R113" s="20" t="n">
        <v>1.1</v>
      </c>
      <c r="S113" s="20" t="n">
        <v>1.38</v>
      </c>
      <c r="V113" s="21" t="n">
        <v>2.21</v>
      </c>
      <c r="W113" s="19" t="n">
        <v>2015</v>
      </c>
      <c r="X113" s="15" t="s">
        <v>115</v>
      </c>
    </row>
    <row r="114" customFormat="false" ht="12.8" hidden="false" customHeight="false" outlineLevel="0" collapsed="false">
      <c r="A114" s="0" t="n">
        <v>49787</v>
      </c>
      <c r="B114" s="0" t="s">
        <v>407</v>
      </c>
      <c r="C114" s="13" t="n">
        <v>28174</v>
      </c>
      <c r="D114" s="14" t="n">
        <v>2016</v>
      </c>
      <c r="E114" s="0" t="s">
        <v>408</v>
      </c>
      <c r="F114" s="15" t="s">
        <v>27</v>
      </c>
      <c r="G114" s="16" t="n">
        <f aca="false">12.93*2.58999</f>
        <v>33.4885707</v>
      </c>
      <c r="H114" s="17" t="n">
        <v>2010</v>
      </c>
      <c r="I114" s="16" t="s">
        <v>408</v>
      </c>
      <c r="J114" s="15" t="s">
        <v>27</v>
      </c>
      <c r="K114" s="16" t="n">
        <f aca="false">'with manual edits'!C114/'with manual edits'!G114</f>
        <v>841.301954998038</v>
      </c>
      <c r="L114" s="18" t="n">
        <v>31</v>
      </c>
      <c r="M114" s="19" t="s">
        <v>28</v>
      </c>
      <c r="N114" s="0"/>
      <c r="O114" s="15" t="s">
        <v>27</v>
      </c>
      <c r="R114" s="20" t="n">
        <v>0.97</v>
      </c>
      <c r="S114" s="20" t="n">
        <v>0.86</v>
      </c>
      <c r="V114" s="21" t="n">
        <v>2.55</v>
      </c>
      <c r="W114" s="19" t="s">
        <v>29</v>
      </c>
      <c r="X114" s="15" t="s">
        <v>408</v>
      </c>
    </row>
    <row r="115" customFormat="false" ht="23.85" hidden="false" customHeight="false" outlineLevel="0" collapsed="false">
      <c r="A115" s="0" t="n">
        <v>50154</v>
      </c>
      <c r="B115" s="0" t="s">
        <v>409</v>
      </c>
      <c r="C115" s="13" t="n">
        <v>186030</v>
      </c>
      <c r="D115" s="14" t="n">
        <v>2016</v>
      </c>
      <c r="E115" s="0" t="s">
        <v>410</v>
      </c>
      <c r="F115" s="15" t="s">
        <v>57</v>
      </c>
      <c r="G115" s="22" t="n">
        <v>245.67</v>
      </c>
      <c r="H115" s="17" t="n">
        <v>2016</v>
      </c>
      <c r="I115" s="22" t="s">
        <v>411</v>
      </c>
      <c r="J115" s="15" t="s">
        <v>59</v>
      </c>
      <c r="K115" s="16" t="n">
        <f aca="false">'with manual edits'!C115/'with manual edits'!G115</f>
        <v>757.235315667359</v>
      </c>
      <c r="L115" s="18" t="n">
        <v>18</v>
      </c>
      <c r="M115" s="19" t="n">
        <v>2008</v>
      </c>
      <c r="N115" s="0"/>
      <c r="O115" s="23"/>
      <c r="R115" s="20" t="n">
        <v>1.78</v>
      </c>
      <c r="S115" s="20" t="n">
        <v>1.89</v>
      </c>
      <c r="V115" s="21" t="n">
        <v>1.8</v>
      </c>
      <c r="W115" s="19" t="n">
        <v>2014</v>
      </c>
      <c r="X115" s="23" t="s">
        <v>38</v>
      </c>
    </row>
    <row r="116" customFormat="false" ht="12.8" hidden="false" customHeight="false" outlineLevel="0" collapsed="false">
      <c r="A116" s="0" t="n">
        <v>50220</v>
      </c>
      <c r="B116" s="0" t="s">
        <v>412</v>
      </c>
      <c r="C116" s="13" t="n">
        <v>544977</v>
      </c>
      <c r="D116" s="14" t="n">
        <v>2014</v>
      </c>
      <c r="E116" s="0" t="s">
        <v>413</v>
      </c>
      <c r="F116" s="15" t="s">
        <v>90</v>
      </c>
      <c r="G116" s="16" t="n">
        <v>1465.8</v>
      </c>
      <c r="H116" s="17"/>
      <c r="I116" s="16" t="s">
        <v>414</v>
      </c>
      <c r="J116" s="15" t="s">
        <v>90</v>
      </c>
      <c r="K116" s="16" t="n">
        <f aca="false">'with manual edits'!C116/'with manual edits'!G116</f>
        <v>371.794924273434</v>
      </c>
      <c r="L116" s="18"/>
      <c r="M116" s="19"/>
      <c r="N116" s="0"/>
      <c r="O116" s="23"/>
      <c r="R116" s="20" t="n">
        <v>1.63</v>
      </c>
      <c r="S116" s="31" t="n">
        <v>1.79</v>
      </c>
      <c r="V116" s="21" t="n">
        <v>2.1</v>
      </c>
      <c r="W116" s="19" t="n">
        <v>2012</v>
      </c>
      <c r="X116" s="23" t="s">
        <v>38</v>
      </c>
    </row>
    <row r="117" customFormat="false" ht="12.8" hidden="false" customHeight="false" outlineLevel="0" collapsed="false">
      <c r="A117" s="0" t="n">
        <v>50364</v>
      </c>
      <c r="B117" s="0" t="s">
        <v>415</v>
      </c>
      <c r="C117" s="13" t="n">
        <v>877363</v>
      </c>
      <c r="D117" s="14" t="n">
        <v>2008</v>
      </c>
      <c r="E117" s="0" t="s">
        <v>416</v>
      </c>
      <c r="F117" s="23" t="s">
        <v>417</v>
      </c>
      <c r="G117" s="22" t="n">
        <v>472</v>
      </c>
      <c r="H117" s="14"/>
      <c r="I117" s="22" t="s">
        <v>418</v>
      </c>
      <c r="J117" s="23" t="s">
        <v>77</v>
      </c>
      <c r="K117" s="16" t="n">
        <f aca="false">'with manual edits'!C117/'with manual edits'!G117</f>
        <v>1858.81991525424</v>
      </c>
      <c r="L117" s="18"/>
      <c r="M117" s="19"/>
      <c r="N117" s="0"/>
      <c r="O117" s="23"/>
      <c r="R117" s="20" t="n">
        <v>0.54</v>
      </c>
      <c r="S117" s="20" t="n">
        <v>0.7</v>
      </c>
      <c r="V117" s="21" t="n">
        <v>3.66</v>
      </c>
      <c r="W117" s="19" t="n">
        <v>2001</v>
      </c>
      <c r="X117" s="15" t="s">
        <v>419</v>
      </c>
    </row>
    <row r="118" customFormat="false" ht="12.8" hidden="false" customHeight="false" outlineLevel="0" collapsed="false">
      <c r="A118" s="0" t="n">
        <v>50369</v>
      </c>
      <c r="B118" s="0" t="s">
        <v>420</v>
      </c>
      <c r="C118" s="24" t="n">
        <v>824229</v>
      </c>
      <c r="D118" s="17" t="n">
        <v>2015</v>
      </c>
      <c r="E118" s="0" t="s">
        <v>421</v>
      </c>
      <c r="F118" s="23" t="s">
        <v>142</v>
      </c>
      <c r="G118" s="16" t="n">
        <v>1471.71</v>
      </c>
      <c r="H118" s="17" t="n">
        <v>2015</v>
      </c>
      <c r="I118" s="16" t="s">
        <v>422</v>
      </c>
      <c r="J118" s="23" t="s">
        <v>142</v>
      </c>
      <c r="K118" s="16" t="n">
        <f aca="false">'with manual edits'!C118/'with manual edits'!G118</f>
        <v>560.048514992764</v>
      </c>
      <c r="L118" s="18"/>
      <c r="M118" s="19"/>
      <c r="N118" s="0"/>
      <c r="O118" s="23"/>
      <c r="R118" s="20" t="n">
        <v>1.02</v>
      </c>
      <c r="S118" s="20" t="n">
        <v>1.03</v>
      </c>
      <c r="V118" s="21" t="n">
        <v>3.8</v>
      </c>
      <c r="W118" s="19" t="n">
        <v>2016</v>
      </c>
      <c r="X118" s="15" t="s">
        <v>183</v>
      </c>
    </row>
    <row r="119" customFormat="false" ht="23.85" hidden="false" customHeight="false" outlineLevel="0" collapsed="false">
      <c r="A119" s="0" t="n">
        <v>50383</v>
      </c>
      <c r="B119" s="0" t="s">
        <v>423</v>
      </c>
      <c r="C119" s="13" t="n">
        <v>644919</v>
      </c>
      <c r="D119" s="14" t="n">
        <v>2015</v>
      </c>
      <c r="E119" s="0" t="s">
        <v>424</v>
      </c>
      <c r="F119" s="23" t="s">
        <v>425</v>
      </c>
      <c r="G119" s="22" t="n">
        <v>450.38</v>
      </c>
      <c r="H119" s="14"/>
      <c r="I119" s="22" t="s">
        <v>426</v>
      </c>
      <c r="J119" s="23" t="s">
        <v>77</v>
      </c>
      <c r="K119" s="16" t="n">
        <f aca="false">'with manual edits'!C119/'with manual edits'!G119</f>
        <v>1431.94413606288</v>
      </c>
      <c r="L119" s="18"/>
      <c r="M119" s="19"/>
      <c r="N119" s="0"/>
      <c r="O119" s="23"/>
      <c r="R119" s="20" t="n">
        <v>1.02</v>
      </c>
      <c r="S119" s="20" t="n">
        <v>1.27</v>
      </c>
      <c r="V119" s="21" t="n">
        <f aca="false">(  1*(19467) + 2*(41054) + 3*(47220) + 4*(39996) + 5*(18149) + 6*(7255) + 7*(3033) + 8*(1325) + 9*(625) + 10*(325) +11*(328)  )/178777</f>
        <v>3.25437835963239</v>
      </c>
      <c r="W119" s="19" t="n">
        <v>2010</v>
      </c>
      <c r="X119" s="23" t="s">
        <v>427</v>
      </c>
    </row>
    <row r="120" customFormat="false" ht="12.8" hidden="false" customHeight="false" outlineLevel="0" collapsed="false">
      <c r="A120" s="0" t="n">
        <v>50384</v>
      </c>
      <c r="B120" s="0" t="s">
        <v>428</v>
      </c>
      <c r="C120" s="13" t="n">
        <v>469690</v>
      </c>
      <c r="D120" s="14" t="n">
        <v>2015</v>
      </c>
      <c r="E120" s="0" t="s">
        <v>429</v>
      </c>
      <c r="F120" s="23" t="s">
        <v>430</v>
      </c>
      <c r="G120" s="22" t="n">
        <v>675.409</v>
      </c>
      <c r="H120" s="17" t="n">
        <v>2015</v>
      </c>
      <c r="I120" s="40" t="s">
        <v>431</v>
      </c>
      <c r="J120" s="23" t="s">
        <v>430</v>
      </c>
      <c r="K120" s="16" t="n">
        <f aca="false">'with manual edits'!C120/'with manual edits'!G120</f>
        <v>695.415666655316</v>
      </c>
      <c r="L120" s="18"/>
      <c r="M120" s="19"/>
      <c r="N120" s="0"/>
      <c r="O120" s="23"/>
      <c r="R120" s="20" t="n">
        <v>1.02</v>
      </c>
      <c r="S120" s="20" t="n">
        <v>1.27</v>
      </c>
      <c r="V120" s="21" t="n">
        <f aca="false">(  1*(25850) + 2*(41754) + 3*(37111) + 4*(26378) + 5*(10303) + 6*(3595) + 7*(1337) + 8*(590) + 9*(250) + 10*(71) +11*(136)  )/147437</f>
        <v>2.83390872033479</v>
      </c>
      <c r="W120" s="19" t="n">
        <v>2010</v>
      </c>
      <c r="X120" s="23" t="s">
        <v>432</v>
      </c>
    </row>
    <row r="121" customFormat="false" ht="23.85" hidden="false" customHeight="false" outlineLevel="0" collapsed="false">
      <c r="A121" s="0" t="n">
        <v>50555</v>
      </c>
      <c r="B121" s="0" t="s">
        <v>433</v>
      </c>
      <c r="C121" s="24" t="n">
        <v>536917</v>
      </c>
      <c r="D121" s="17" t="n">
        <v>2001</v>
      </c>
      <c r="E121" s="0" t="s">
        <v>434</v>
      </c>
      <c r="F121" s="15" t="s">
        <v>435</v>
      </c>
      <c r="G121" s="22" t="n">
        <v>1138.11</v>
      </c>
      <c r="H121" s="14" t="n">
        <v>2001</v>
      </c>
      <c r="I121" s="22" t="s">
        <v>436</v>
      </c>
      <c r="J121" s="15" t="s">
        <v>437</v>
      </c>
      <c r="K121" s="16" t="n">
        <f aca="false">'with manual edits'!C121/'with manual edits'!G121</f>
        <v>471.761956225672</v>
      </c>
      <c r="L121" s="18" t="n">
        <v>26.9</v>
      </c>
      <c r="M121" s="19" t="n">
        <v>2011</v>
      </c>
      <c r="N121" s="23" t="s">
        <v>81</v>
      </c>
      <c r="O121" s="23"/>
      <c r="R121" s="20" t="n">
        <v>1.16</v>
      </c>
      <c r="S121" s="20" t="n">
        <v>1.17</v>
      </c>
      <c r="V121" s="21" t="n">
        <v>3</v>
      </c>
      <c r="W121" s="19" t="n">
        <v>2011</v>
      </c>
      <c r="X121" s="23" t="s">
        <v>438</v>
      </c>
    </row>
    <row r="122" customFormat="false" ht="23.85" hidden="false" customHeight="false" outlineLevel="0" collapsed="false">
      <c r="A122" s="0" t="n">
        <v>50558</v>
      </c>
      <c r="B122" s="0" t="s">
        <v>439</v>
      </c>
      <c r="C122" s="13" t="n">
        <v>383822</v>
      </c>
      <c r="D122" s="14" t="n">
        <v>2016</v>
      </c>
      <c r="E122" s="0" t="s">
        <v>440</v>
      </c>
      <c r="F122" s="15" t="s">
        <v>441</v>
      </c>
      <c r="G122" s="22" t="n">
        <v>420.35</v>
      </c>
      <c r="H122" s="14" t="n">
        <v>2006</v>
      </c>
      <c r="I122" s="22" t="s">
        <v>442</v>
      </c>
      <c r="J122" s="15" t="s">
        <v>443</v>
      </c>
      <c r="K122" s="16" t="n">
        <f aca="false">'with manual edits'!C122/'with manual edits'!G122</f>
        <v>913.100987272511</v>
      </c>
      <c r="L122" s="18" t="n">
        <v>21.1</v>
      </c>
      <c r="M122" s="19" t="n">
        <v>2011</v>
      </c>
      <c r="N122" s="23" t="s">
        <v>81</v>
      </c>
      <c r="O122" s="23"/>
      <c r="R122" s="20" t="n">
        <v>1.16</v>
      </c>
      <c r="S122" s="20" t="n">
        <v>1.17</v>
      </c>
      <c r="V122" s="21" t="n">
        <v>2.9</v>
      </c>
      <c r="W122" s="19" t="n">
        <v>2011</v>
      </c>
      <c r="X122" s="23" t="s">
        <v>444</v>
      </c>
    </row>
    <row r="123" customFormat="false" ht="12.8" hidden="false" customHeight="false" outlineLevel="0" collapsed="false">
      <c r="A123" s="0" t="n">
        <v>50560</v>
      </c>
      <c r="B123" s="0" t="s">
        <v>445</v>
      </c>
      <c r="C123" s="13" t="n">
        <v>420005</v>
      </c>
      <c r="D123" s="14" t="n">
        <v>2016</v>
      </c>
      <c r="E123" s="0" t="s">
        <v>446</v>
      </c>
      <c r="F123" s="15" t="s">
        <v>27</v>
      </c>
      <c r="G123" s="16" t="n">
        <f aca="false">55.79*2.58999</f>
        <v>144.4955421</v>
      </c>
      <c r="H123" s="14" t="n">
        <v>2010</v>
      </c>
      <c r="I123" s="16" t="s">
        <v>446</v>
      </c>
      <c r="J123" s="15" t="s">
        <v>27</v>
      </c>
      <c r="K123" s="16" t="n">
        <f aca="false">'with manual edits'!C123/'with manual edits'!G123</f>
        <v>2906.69866970242</v>
      </c>
      <c r="L123" s="18" t="n">
        <v>30.3</v>
      </c>
      <c r="M123" s="19" t="s">
        <v>28</v>
      </c>
      <c r="N123" s="0"/>
      <c r="O123" s="15" t="s">
        <v>27</v>
      </c>
      <c r="R123" s="20" t="n">
        <v>0.97</v>
      </c>
      <c r="S123" s="20" t="n">
        <v>0.86</v>
      </c>
      <c r="V123" s="21" t="n">
        <v>2.53</v>
      </c>
      <c r="W123" s="19" t="s">
        <v>29</v>
      </c>
      <c r="X123" s="15" t="s">
        <v>446</v>
      </c>
    </row>
    <row r="124" customFormat="false" ht="12.8" hidden="false" customHeight="false" outlineLevel="0" collapsed="false">
      <c r="A124" s="0" t="n">
        <v>50578</v>
      </c>
      <c r="B124" s="0" t="s">
        <v>447</v>
      </c>
      <c r="C124" s="13" t="n">
        <v>217188</v>
      </c>
      <c r="D124" s="14" t="n">
        <v>2016</v>
      </c>
      <c r="E124" s="0" t="s">
        <v>448</v>
      </c>
      <c r="F124" s="15" t="s">
        <v>90</v>
      </c>
      <c r="G124" s="16" t="n">
        <v>146.32</v>
      </c>
      <c r="H124" s="14" t="n">
        <v>2011</v>
      </c>
      <c r="I124" s="16" t="s">
        <v>449</v>
      </c>
      <c r="J124" s="15" t="s">
        <v>450</v>
      </c>
      <c r="K124" s="16" t="n">
        <f aca="false">'with manual edits'!C124/'with manual edits'!G124</f>
        <v>1484.33570256971</v>
      </c>
      <c r="L124" s="18" t="n">
        <v>18.8</v>
      </c>
      <c r="M124" s="19" t="n">
        <v>2011</v>
      </c>
      <c r="N124" s="23" t="s">
        <v>81</v>
      </c>
      <c r="O124" s="23"/>
      <c r="R124" s="20" t="n">
        <v>1.16</v>
      </c>
      <c r="S124" s="20" t="n">
        <v>1.17</v>
      </c>
      <c r="V124" s="21" t="n">
        <v>2.9</v>
      </c>
      <c r="W124" s="19" t="n">
        <v>2011</v>
      </c>
      <c r="X124" s="23" t="s">
        <v>451</v>
      </c>
    </row>
    <row r="125" customFormat="false" ht="12.8" hidden="false" customHeight="false" outlineLevel="0" collapsed="false">
      <c r="A125" s="0" t="n">
        <v>50579</v>
      </c>
      <c r="B125" s="0" t="s">
        <v>452</v>
      </c>
      <c r="C125" s="24" t="n">
        <v>705244</v>
      </c>
      <c r="D125" s="17" t="n">
        <v>2016</v>
      </c>
      <c r="E125" s="0" t="s">
        <v>453</v>
      </c>
      <c r="F125" s="15" t="s">
        <v>454</v>
      </c>
      <c r="G125" s="16" t="n">
        <v>464.08</v>
      </c>
      <c r="H125" s="17" t="n">
        <v>2011</v>
      </c>
      <c r="I125" s="16" t="s">
        <v>455</v>
      </c>
      <c r="J125" s="15" t="s">
        <v>456</v>
      </c>
      <c r="K125" s="16" t="n">
        <f aca="false">'with manual edits'!C125/'with manual edits'!G125</f>
        <v>1519.66040337873</v>
      </c>
      <c r="L125" s="18" t="n">
        <v>23.3</v>
      </c>
      <c r="M125" s="19" t="n">
        <v>2011</v>
      </c>
      <c r="N125" s="23" t="s">
        <v>81</v>
      </c>
      <c r="O125" s="23"/>
      <c r="R125" s="20" t="n">
        <v>1.16</v>
      </c>
      <c r="S125" s="20" t="n">
        <v>1.17</v>
      </c>
      <c r="V125" s="21" t="n">
        <v>2.9</v>
      </c>
      <c r="W125" s="19" t="n">
        <v>2011</v>
      </c>
      <c r="X125" s="23" t="s">
        <v>457</v>
      </c>
    </row>
    <row r="126" customFormat="false" ht="23.85" hidden="false" customHeight="false" outlineLevel="0" collapsed="false">
      <c r="A126" s="0" t="n">
        <v>50672</v>
      </c>
      <c r="B126" s="0" t="s">
        <v>458</v>
      </c>
      <c r="C126" s="24" t="n">
        <v>61752</v>
      </c>
      <c r="D126" s="17" t="n">
        <v>2011</v>
      </c>
      <c r="E126" s="0" t="s">
        <v>459</v>
      </c>
      <c r="F126" s="23" t="s">
        <v>142</v>
      </c>
      <c r="G126" s="22" t="n">
        <v>552.54</v>
      </c>
      <c r="H126" s="17" t="n">
        <v>2011</v>
      </c>
      <c r="I126" s="22" t="s">
        <v>459</v>
      </c>
      <c r="J126" s="23" t="s">
        <v>142</v>
      </c>
      <c r="K126" s="16" t="n">
        <f aca="false">'with manual edits'!C126/'with manual edits'!G126</f>
        <v>111.760234553155</v>
      </c>
      <c r="L126" s="18" t="n">
        <f aca="false">(  15/2*(18303) + (15 + 15/2)*(10205) + (30 + 15)*(3458) + (60 + 15)*(1142) +(90 + 30) *(578)   )/ (36160 -157 - 2317)</f>
        <v>20.1123612183103</v>
      </c>
      <c r="M126" s="19" t="n">
        <v>2011</v>
      </c>
      <c r="N126" s="15" t="s">
        <v>78</v>
      </c>
      <c r="O126" s="23"/>
      <c r="R126" s="20" t="n">
        <v>1.64</v>
      </c>
      <c r="S126" s="20" t="n">
        <v>1.89</v>
      </c>
      <c r="V126" s="21" t="n">
        <v>-999</v>
      </c>
      <c r="W126" s="19" t="n">
        <v>-999</v>
      </c>
      <c r="X126" s="15" t="n">
        <v>-999</v>
      </c>
    </row>
    <row r="127" customFormat="false" ht="12.8" hidden="false" customHeight="false" outlineLevel="0" collapsed="false">
      <c r="A127" s="0" t="n">
        <v>50673</v>
      </c>
      <c r="B127" s="0" t="s">
        <v>460</v>
      </c>
      <c r="C127" s="13" t="n">
        <v>64560</v>
      </c>
      <c r="D127" s="14" t="n">
        <v>2011</v>
      </c>
      <c r="E127" s="0" t="s">
        <v>461</v>
      </c>
      <c r="F127" s="15" t="s">
        <v>462</v>
      </c>
      <c r="G127" s="16" t="n">
        <v>202.57</v>
      </c>
      <c r="H127" s="17"/>
      <c r="I127" s="16" t="s">
        <v>463</v>
      </c>
      <c r="J127" s="15" t="s">
        <v>90</v>
      </c>
      <c r="K127" s="16" t="n">
        <f aca="false">'with manual edits'!C127/'with manual edits'!G127</f>
        <v>318.704645307795</v>
      </c>
      <c r="L127" s="18" t="n">
        <v>18.91</v>
      </c>
      <c r="M127" s="19" t="n">
        <v>2011</v>
      </c>
      <c r="N127" s="0"/>
      <c r="O127" s="23"/>
      <c r="R127" s="20" t="n">
        <v>1.64</v>
      </c>
      <c r="S127" s="20" t="n">
        <v>1.89</v>
      </c>
      <c r="V127" s="21" t="n">
        <v>2.4</v>
      </c>
      <c r="W127" s="19" t="n">
        <v>2011</v>
      </c>
      <c r="X127" s="23" t="s">
        <v>38</v>
      </c>
    </row>
    <row r="128" customFormat="false" ht="12.8" hidden="false" customHeight="false" outlineLevel="0" collapsed="false">
      <c r="A128" s="0" t="n">
        <v>50679</v>
      </c>
      <c r="B128" s="0" t="s">
        <v>464</v>
      </c>
      <c r="C128" s="24" t="n">
        <v>78764</v>
      </c>
      <c r="D128" s="17" t="n">
        <v>2011</v>
      </c>
      <c r="E128" s="0" t="s">
        <v>465</v>
      </c>
      <c r="F128" s="15" t="s">
        <v>35</v>
      </c>
      <c r="G128" s="16" t="n">
        <v>36.39</v>
      </c>
      <c r="H128" s="14"/>
      <c r="I128" s="16" t="s">
        <v>465</v>
      </c>
      <c r="J128" s="15" t="s">
        <v>35</v>
      </c>
      <c r="K128" s="16" t="n">
        <f aca="false">'with manual edits'!C128/'with manual edits'!G128</f>
        <v>2164.44078043419</v>
      </c>
      <c r="L128" s="18" t="n">
        <v>21.07</v>
      </c>
      <c r="M128" s="19" t="n">
        <v>2011</v>
      </c>
      <c r="N128" s="0"/>
      <c r="O128" s="23"/>
      <c r="R128" s="20" t="n">
        <v>1.64</v>
      </c>
      <c r="S128" s="20" t="n">
        <v>1.89</v>
      </c>
      <c r="V128" s="21" t="n">
        <v>2.4</v>
      </c>
      <c r="W128" s="41" t="n">
        <v>2011</v>
      </c>
      <c r="X128" s="23" t="s">
        <v>38</v>
      </c>
    </row>
    <row r="129" customFormat="false" ht="12.8" hidden="false" customHeight="false" outlineLevel="0" collapsed="false">
      <c r="A129" s="0" t="n">
        <v>50680</v>
      </c>
      <c r="B129" s="0" t="s">
        <v>466</v>
      </c>
      <c r="C129" s="24" t="n">
        <v>206479</v>
      </c>
      <c r="D129" s="17" t="n">
        <v>2011</v>
      </c>
      <c r="E129" s="0" t="s">
        <v>467</v>
      </c>
      <c r="F129" s="15" t="s">
        <v>77</v>
      </c>
      <c r="G129" s="16" t="n">
        <v>97.4</v>
      </c>
      <c r="H129" s="17"/>
      <c r="I129" s="16" t="s">
        <v>467</v>
      </c>
      <c r="J129" s="15" t="s">
        <v>77</v>
      </c>
      <c r="K129" s="16" t="n">
        <f aca="false">'with manual edits'!C129/'with manual edits'!G129</f>
        <v>2119.90759753593</v>
      </c>
      <c r="L129" s="18" t="n">
        <f aca="false">(  15/2*(37571) + (15 + 15/2)*(28082) + (30 + 15)*(24867) + (60 + 15)*(10521) +(90 + 30) *(2427)   )/ (110332 - 948 - 5916)</f>
        <v>30.0861860671899</v>
      </c>
      <c r="M129" s="19" t="n">
        <v>2011</v>
      </c>
      <c r="N129" s="15" t="s">
        <v>78</v>
      </c>
      <c r="O129" s="23"/>
      <c r="R129" s="20" t="n">
        <v>1.64</v>
      </c>
      <c r="S129" s="20" t="n">
        <v>1.89</v>
      </c>
      <c r="V129" s="21" t="n">
        <v>-999</v>
      </c>
      <c r="W129" s="19" t="n">
        <v>-999</v>
      </c>
      <c r="X129" s="15" t="n">
        <v>-999</v>
      </c>
    </row>
    <row r="130" customFormat="false" ht="12.8" hidden="false" customHeight="false" outlineLevel="0" collapsed="false">
      <c r="A130" s="0" t="n">
        <v>52893</v>
      </c>
      <c r="B130" s="0" t="s">
        <v>468</v>
      </c>
      <c r="C130" s="13" t="n">
        <v>200807</v>
      </c>
      <c r="D130" s="14" t="n">
        <v>2016</v>
      </c>
      <c r="E130" s="0" t="s">
        <v>61</v>
      </c>
      <c r="F130" s="15" t="s">
        <v>27</v>
      </c>
      <c r="G130" s="16" t="n">
        <f aca="false">18.01*2.58999</f>
        <v>46.6457199</v>
      </c>
      <c r="H130" s="17" t="n">
        <v>2010</v>
      </c>
      <c r="I130" s="16" t="s">
        <v>67</v>
      </c>
      <c r="J130" s="15" t="s">
        <v>27</v>
      </c>
      <c r="K130" s="16" t="n">
        <f aca="false">'with manual edits'!C130/'with manual edits'!G130</f>
        <v>4304.93945490592</v>
      </c>
      <c r="L130" s="18" t="n">
        <v>33.2</v>
      </c>
      <c r="M130" s="19" t="s">
        <v>28</v>
      </c>
      <c r="N130" s="0"/>
      <c r="O130" s="15" t="s">
        <v>27</v>
      </c>
      <c r="R130" s="20" t="n">
        <v>0.97</v>
      </c>
      <c r="S130" s="20" t="n">
        <v>0.86</v>
      </c>
      <c r="V130" s="21" t="n">
        <v>2.69</v>
      </c>
      <c r="W130" s="19" t="s">
        <v>29</v>
      </c>
      <c r="X130" s="15" t="s">
        <v>469</v>
      </c>
    </row>
    <row r="131" customFormat="false" ht="12.8" hidden="false" customHeight="false" outlineLevel="0" collapsed="false">
      <c r="A131" s="0" t="n">
        <v>52897</v>
      </c>
      <c r="B131" s="0" t="s">
        <v>470</v>
      </c>
      <c r="C131" s="24" t="n">
        <v>7710</v>
      </c>
      <c r="D131" s="17" t="n">
        <v>2010</v>
      </c>
      <c r="E131" s="0" t="s">
        <v>471</v>
      </c>
      <c r="F131" s="23" t="s">
        <v>142</v>
      </c>
      <c r="G131" s="16" t="n">
        <v>11.852</v>
      </c>
      <c r="H131" s="17" t="n">
        <v>2010</v>
      </c>
      <c r="I131" s="16" t="s">
        <v>471</v>
      </c>
      <c r="J131" s="23" t="s">
        <v>142</v>
      </c>
      <c r="K131" s="16" t="n">
        <f aca="false">'with manual edits'!C131/'with manual edits'!G131</f>
        <v>650.523118461019</v>
      </c>
      <c r="L131" s="18" t="n">
        <v>14.5</v>
      </c>
      <c r="M131" s="19" t="n">
        <v>2015</v>
      </c>
      <c r="N131" s="15" t="s">
        <v>472</v>
      </c>
      <c r="O131" s="23"/>
      <c r="R131" s="20" t="n">
        <v>0.97</v>
      </c>
      <c r="S131" s="20" t="n">
        <v>0.86</v>
      </c>
      <c r="V131" s="21" t="n">
        <v>2.03</v>
      </c>
      <c r="W131" s="19" t="s">
        <v>29</v>
      </c>
      <c r="X131" s="15" t="s">
        <v>473</v>
      </c>
    </row>
    <row r="132" customFormat="false" ht="12.8" hidden="false" customHeight="false" outlineLevel="0" collapsed="false">
      <c r="A132" s="0" t="n">
        <v>54048</v>
      </c>
      <c r="B132" s="0" t="s">
        <v>474</v>
      </c>
      <c r="C132" s="13" t="n">
        <v>186239</v>
      </c>
      <c r="D132" s="14" t="n">
        <v>2016</v>
      </c>
      <c r="E132" s="0" t="s">
        <v>475</v>
      </c>
      <c r="F132" s="15" t="s">
        <v>27</v>
      </c>
      <c r="G132" s="16" t="n">
        <f aca="false">98.52*2.58999</f>
        <v>255.1658148</v>
      </c>
      <c r="H132" s="17" t="n">
        <v>2010</v>
      </c>
      <c r="I132" s="16" t="s">
        <v>475</v>
      </c>
      <c r="J132" s="15" t="s">
        <v>27</v>
      </c>
      <c r="K132" s="16" t="n">
        <f aca="false">'with manual edits'!C132/'with manual edits'!G132</f>
        <v>729.874415763628</v>
      </c>
      <c r="L132" s="18" t="n">
        <v>19.7</v>
      </c>
      <c r="M132" s="19" t="s">
        <v>28</v>
      </c>
      <c r="N132" s="0"/>
      <c r="O132" s="15" t="s">
        <v>27</v>
      </c>
      <c r="R132" s="20" t="n">
        <v>0.97</v>
      </c>
      <c r="S132" s="20" t="n">
        <v>0.86</v>
      </c>
      <c r="V132" s="21" t="n">
        <v>2.14</v>
      </c>
      <c r="W132" s="19" t="s">
        <v>29</v>
      </c>
      <c r="X132" s="15" t="s">
        <v>475</v>
      </c>
    </row>
    <row r="133" customFormat="false" ht="12.8" hidden="false" customHeight="false" outlineLevel="0" collapsed="false">
      <c r="A133" s="0" t="n">
        <v>54070</v>
      </c>
      <c r="B133" s="0" t="s">
        <v>476</v>
      </c>
      <c r="C133" s="13" t="n">
        <v>166575</v>
      </c>
      <c r="D133" s="14" t="n">
        <v>2016</v>
      </c>
      <c r="E133" s="0" t="s">
        <v>477</v>
      </c>
      <c r="F133" s="15" t="s">
        <v>27</v>
      </c>
      <c r="G133" s="16" t="n">
        <f aca="false">43.72*2.58999</f>
        <v>113.2343628</v>
      </c>
      <c r="H133" s="17" t="n">
        <v>2010</v>
      </c>
      <c r="I133" s="16" t="s">
        <v>477</v>
      </c>
      <c r="J133" s="15" t="s">
        <v>27</v>
      </c>
      <c r="K133" s="16" t="n">
        <f aca="false">'with manual edits'!C133/'with manual edits'!G133</f>
        <v>1471.0640469997</v>
      </c>
      <c r="L133" s="18" t="n">
        <v>17.7</v>
      </c>
      <c r="M133" s="19" t="s">
        <v>28</v>
      </c>
      <c r="N133" s="0"/>
      <c r="O133" s="15" t="s">
        <v>27</v>
      </c>
      <c r="R133" s="20" t="n">
        <v>0.97</v>
      </c>
      <c r="S133" s="20" t="n">
        <v>0.86</v>
      </c>
      <c r="V133" s="21" t="n">
        <v>2.32</v>
      </c>
      <c r="W133" s="19" t="s">
        <v>29</v>
      </c>
      <c r="X133" s="15" t="s">
        <v>477</v>
      </c>
    </row>
    <row r="134" customFormat="false" ht="12.8" hidden="false" customHeight="false" outlineLevel="0" collapsed="false">
      <c r="A134" s="0" t="n">
        <v>54075</v>
      </c>
      <c r="B134" s="0" t="s">
        <v>478</v>
      </c>
      <c r="C134" s="13" t="n">
        <v>154393</v>
      </c>
      <c r="D134" s="14" t="n">
        <v>2016</v>
      </c>
      <c r="E134" s="0" t="s">
        <v>479</v>
      </c>
      <c r="F134" s="15" t="s">
        <v>27</v>
      </c>
      <c r="G134" s="16" t="n">
        <f aca="false">42.88*2.58999</f>
        <v>111.0587712</v>
      </c>
      <c r="H134" s="17" t="n">
        <v>2010</v>
      </c>
      <c r="I134" s="16" t="s">
        <v>479</v>
      </c>
      <c r="J134" s="15" t="s">
        <v>27</v>
      </c>
      <c r="K134" s="16" t="n">
        <f aca="false">'with manual edits'!C134/'with manual edits'!G134</f>
        <v>1390.19186266667</v>
      </c>
      <c r="L134" s="18" t="n">
        <v>25.8</v>
      </c>
      <c r="M134" s="19" t="s">
        <v>28</v>
      </c>
      <c r="N134" s="0"/>
      <c r="O134" s="15" t="s">
        <v>27</v>
      </c>
      <c r="R134" s="20" t="n">
        <v>0.97</v>
      </c>
      <c r="S134" s="20" t="n">
        <v>0.86</v>
      </c>
      <c r="V134" s="21" t="n">
        <v>2.3</v>
      </c>
      <c r="W134" s="19" t="s">
        <v>29</v>
      </c>
      <c r="X134" s="15" t="s">
        <v>479</v>
      </c>
    </row>
    <row r="135" customFormat="false" ht="12.8" hidden="false" customHeight="false" outlineLevel="0" collapsed="false">
      <c r="A135" s="0" t="n">
        <v>54078</v>
      </c>
      <c r="B135" s="0" t="s">
        <v>480</v>
      </c>
      <c r="C135" s="13" t="n">
        <v>158937</v>
      </c>
      <c r="D135" s="14" t="n">
        <v>2016</v>
      </c>
      <c r="E135" s="0" t="s">
        <v>481</v>
      </c>
      <c r="F135" s="23"/>
      <c r="G135" s="16" t="n">
        <f aca="false">45.32*2.58999</f>
        <v>117.3783468</v>
      </c>
      <c r="H135" s="17" t="n">
        <v>2010</v>
      </c>
      <c r="I135" s="16" t="s">
        <v>481</v>
      </c>
      <c r="J135" s="23"/>
      <c r="K135" s="16" t="n">
        <f aca="false">'with manual edits'!C135/'with manual edits'!G135</f>
        <v>1354.05723741204</v>
      </c>
      <c r="L135" s="18" t="n">
        <v>30.9</v>
      </c>
      <c r="M135" s="19" t="s">
        <v>28</v>
      </c>
      <c r="N135" s="0"/>
      <c r="O135" s="23"/>
      <c r="R135" s="20" t="n">
        <v>0.97</v>
      </c>
      <c r="S135" s="20" t="n">
        <v>0.86</v>
      </c>
      <c r="V135" s="21" t="n">
        <v>3.2</v>
      </c>
      <c r="W135" s="19" t="s">
        <v>29</v>
      </c>
      <c r="X135" s="15" t="s">
        <v>481</v>
      </c>
    </row>
    <row r="136" customFormat="false" ht="12.8" hidden="false" customHeight="false" outlineLevel="0" collapsed="false">
      <c r="A136" s="0" t="n">
        <v>54085</v>
      </c>
      <c r="B136" s="0" t="s">
        <v>482</v>
      </c>
      <c r="C136" s="13" t="n">
        <v>146763</v>
      </c>
      <c r="D136" s="14" t="n">
        <v>2016</v>
      </c>
      <c r="E136" s="0" t="s">
        <v>483</v>
      </c>
      <c r="F136" s="15" t="s">
        <v>27</v>
      </c>
      <c r="G136" s="20" t="n">
        <f aca="false">103.15*2.58999</f>
        <v>267.1574685</v>
      </c>
      <c r="H136" s="17" t="n">
        <v>2010</v>
      </c>
      <c r="I136" s="20" t="s">
        <v>483</v>
      </c>
      <c r="J136" s="15" t="s">
        <v>27</v>
      </c>
      <c r="K136" s="16" t="n">
        <f aca="false">'with manual edits'!C136/'with manual edits'!G136</f>
        <v>549.350167240412</v>
      </c>
      <c r="L136" s="18" t="n">
        <v>19.7</v>
      </c>
      <c r="M136" s="19" t="s">
        <v>28</v>
      </c>
      <c r="N136" s="0"/>
      <c r="O136" s="15" t="s">
        <v>27</v>
      </c>
      <c r="R136" s="20" t="n">
        <v>0.97</v>
      </c>
      <c r="S136" s="20" t="n">
        <v>0.86</v>
      </c>
      <c r="V136" s="21" t="n">
        <v>2.51</v>
      </c>
      <c r="W136" s="19" t="s">
        <v>29</v>
      </c>
      <c r="X136" s="15" t="s">
        <v>483</v>
      </c>
    </row>
    <row r="137" customFormat="false" ht="12.8" hidden="false" customHeight="false" outlineLevel="0" collapsed="false">
      <c r="A137" s="0" t="n">
        <v>54088</v>
      </c>
      <c r="B137" s="0" t="s">
        <v>484</v>
      </c>
      <c r="C137" s="24" t="n">
        <v>81032</v>
      </c>
      <c r="D137" s="17" t="n">
        <v>2016</v>
      </c>
      <c r="E137" s="0" t="s">
        <v>485</v>
      </c>
      <c r="F137" s="15" t="s">
        <v>486</v>
      </c>
      <c r="G137" s="16" t="n">
        <v>64.25</v>
      </c>
      <c r="H137" s="17" t="n">
        <v>2016</v>
      </c>
      <c r="I137" s="16" t="s">
        <v>485</v>
      </c>
      <c r="J137" s="15" t="s">
        <v>486</v>
      </c>
      <c r="K137" s="16" t="n">
        <f aca="false">'with manual edits'!C137/'with manual edits'!G137</f>
        <v>1261.19844357977</v>
      </c>
      <c r="L137" s="18" t="n">
        <v>22.2</v>
      </c>
      <c r="M137" s="19" t="n">
        <v>2011</v>
      </c>
      <c r="N137" s="23" t="s">
        <v>81</v>
      </c>
      <c r="O137" s="23"/>
      <c r="R137" s="20" t="n">
        <v>1.16</v>
      </c>
      <c r="S137" s="20" t="n">
        <v>1.17</v>
      </c>
      <c r="V137" s="21" t="n">
        <v>2.8</v>
      </c>
      <c r="W137" s="19" t="n">
        <v>2011</v>
      </c>
      <c r="X137" s="23" t="s">
        <v>487</v>
      </c>
    </row>
    <row r="138" customFormat="false" ht="12.8" hidden="false" customHeight="false" outlineLevel="0" collapsed="false">
      <c r="A138" s="0" t="n">
        <v>54102</v>
      </c>
      <c r="B138" s="0" t="s">
        <v>488</v>
      </c>
      <c r="C138" s="13" t="n">
        <v>98111</v>
      </c>
      <c r="D138" s="14" t="n">
        <v>2016</v>
      </c>
      <c r="E138" s="0" t="s">
        <v>489</v>
      </c>
      <c r="F138" s="15" t="s">
        <v>27</v>
      </c>
      <c r="G138" s="16" t="n">
        <f aca="false">21.39*2.58999</f>
        <v>55.3998861</v>
      </c>
      <c r="H138" s="26" t="n">
        <v>2010</v>
      </c>
      <c r="I138" s="16" t="s">
        <v>489</v>
      </c>
      <c r="J138" s="15" t="s">
        <v>27</v>
      </c>
      <c r="K138" s="16" t="n">
        <f aca="false">'with manual edits'!C138/'with manual edits'!G138</f>
        <v>1770.96031971806</v>
      </c>
      <c r="L138" s="18" t="n">
        <v>19.1</v>
      </c>
      <c r="M138" s="19" t="s">
        <v>28</v>
      </c>
      <c r="N138" s="0"/>
      <c r="O138" s="15" t="s">
        <v>27</v>
      </c>
      <c r="R138" s="20" t="n">
        <v>0.97</v>
      </c>
      <c r="S138" s="20" t="n">
        <v>0.86</v>
      </c>
      <c r="V138" s="21" t="n">
        <v>2.19</v>
      </c>
      <c r="W138" s="19" t="s">
        <v>29</v>
      </c>
      <c r="X138" s="15" t="s">
        <v>489</v>
      </c>
    </row>
    <row r="139" customFormat="false" ht="12.8" hidden="false" customHeight="false" outlineLevel="0" collapsed="false">
      <c r="A139" s="0" t="n">
        <v>54104</v>
      </c>
      <c r="B139" s="0" t="s">
        <v>490</v>
      </c>
      <c r="C139" s="13" t="n">
        <v>108090</v>
      </c>
      <c r="D139" s="14" t="n">
        <v>2016</v>
      </c>
      <c r="E139" s="0" t="s">
        <v>491</v>
      </c>
      <c r="F139" s="15" t="s">
        <v>27</v>
      </c>
      <c r="G139" s="16" t="n">
        <f aca="false">24.66*2.58999</f>
        <v>63.8691534</v>
      </c>
      <c r="H139" s="17" t="n">
        <v>2010</v>
      </c>
      <c r="I139" s="16" t="s">
        <v>491</v>
      </c>
      <c r="J139" s="15" t="s">
        <v>27</v>
      </c>
      <c r="K139" s="16" t="n">
        <f aca="false">'with manual edits'!C139/'with manual edits'!G139</f>
        <v>1692.36625578945</v>
      </c>
      <c r="L139" s="18" t="n">
        <v>19.2</v>
      </c>
      <c r="M139" s="19" t="s">
        <v>28</v>
      </c>
      <c r="N139" s="0"/>
      <c r="O139" s="15" t="s">
        <v>27</v>
      </c>
      <c r="R139" s="20" t="n">
        <v>0.97</v>
      </c>
      <c r="S139" s="20" t="n">
        <v>0.86</v>
      </c>
      <c r="T139" s="0" t="n">
        <v>0.78</v>
      </c>
      <c r="U139" s="0" t="n">
        <v>0.56</v>
      </c>
      <c r="V139" s="21" t="n">
        <v>2.24</v>
      </c>
      <c r="W139" s="19" t="s">
        <v>29</v>
      </c>
      <c r="X139" s="15" t="s">
        <v>491</v>
      </c>
    </row>
    <row r="140" customFormat="false" ht="12.8" hidden="false" customHeight="false" outlineLevel="0" collapsed="false">
      <c r="A140" s="0" t="n">
        <v>54108</v>
      </c>
      <c r="B140" s="0" t="s">
        <v>492</v>
      </c>
      <c r="C140" s="13" t="n">
        <v>263016</v>
      </c>
      <c r="D140" s="14" t="n">
        <v>2016</v>
      </c>
      <c r="E140" s="0" t="s">
        <v>493</v>
      </c>
      <c r="F140" s="15" t="s">
        <v>27</v>
      </c>
      <c r="G140" s="16" t="n">
        <f aca="false">107.37*2.58999</f>
        <v>278.0872263</v>
      </c>
      <c r="H140" s="17" t="n">
        <v>2010</v>
      </c>
      <c r="I140" s="16" t="s">
        <v>493</v>
      </c>
      <c r="J140" s="15" t="s">
        <v>27</v>
      </c>
      <c r="K140" s="16" t="n">
        <f aca="false">'with manual edits'!C140/'with manual edits'!G140</f>
        <v>945.803960503597</v>
      </c>
      <c r="L140" s="18" t="n">
        <v>21.7</v>
      </c>
      <c r="M140" s="19" t="s">
        <v>28</v>
      </c>
      <c r="N140" s="0"/>
      <c r="O140" s="15" t="s">
        <v>27</v>
      </c>
      <c r="R140" s="20" t="n">
        <v>0.97</v>
      </c>
      <c r="S140" s="20" t="n">
        <v>0.86</v>
      </c>
      <c r="V140" s="21" t="n">
        <v>2.35</v>
      </c>
      <c r="W140" s="19" t="s">
        <v>29</v>
      </c>
      <c r="X140" s="15" t="s">
        <v>493</v>
      </c>
    </row>
    <row r="141" customFormat="false" ht="12.8" hidden="false" customHeight="false" outlineLevel="0" collapsed="false">
      <c r="A141" s="0" t="n">
        <v>54110</v>
      </c>
      <c r="B141" s="0" t="s">
        <v>494</v>
      </c>
      <c r="C141" s="13" t="n">
        <v>92478</v>
      </c>
      <c r="D141" s="14" t="n">
        <v>2016</v>
      </c>
      <c r="E141" s="0" t="s">
        <v>495</v>
      </c>
      <c r="F141" s="15" t="s">
        <v>27</v>
      </c>
      <c r="G141" s="20" t="n">
        <f aca="false">8.42*2.58999</f>
        <v>21.8077158</v>
      </c>
      <c r="H141" s="17" t="n">
        <v>2010</v>
      </c>
      <c r="I141" s="20" t="s">
        <v>495</v>
      </c>
      <c r="J141" s="15" t="s">
        <v>27</v>
      </c>
      <c r="K141" s="16" t="n">
        <f aca="false">'with manual edits'!C141/'with manual edits'!G141</f>
        <v>4240.60918842312</v>
      </c>
      <c r="L141" s="18" t="n">
        <v>26.1</v>
      </c>
      <c r="M141" s="19" t="s">
        <v>28</v>
      </c>
      <c r="N141" s="0"/>
      <c r="O141" s="15" t="s">
        <v>27</v>
      </c>
      <c r="R141" s="20" t="n">
        <v>0.97</v>
      </c>
      <c r="S141" s="20" t="n">
        <v>0.86</v>
      </c>
      <c r="V141" s="21" t="n">
        <v>1.94</v>
      </c>
      <c r="W141" s="19" t="s">
        <v>29</v>
      </c>
      <c r="X141" s="15" t="s">
        <v>495</v>
      </c>
    </row>
    <row r="142" customFormat="false" ht="12.8" hidden="false" customHeight="false" outlineLevel="0" collapsed="false">
      <c r="A142" s="0" t="n">
        <v>54111</v>
      </c>
      <c r="B142" s="0" t="s">
        <v>496</v>
      </c>
      <c r="C142" s="13" t="n">
        <v>74398</v>
      </c>
      <c r="D142" s="14" t="n">
        <v>2016</v>
      </c>
      <c r="E142" s="0" t="s">
        <v>497</v>
      </c>
      <c r="F142" s="15" t="s">
        <v>27</v>
      </c>
      <c r="G142" s="16" t="n">
        <f aca="false">25.01*2.58999</f>
        <v>64.7756499</v>
      </c>
      <c r="H142" s="17" t="n">
        <v>2010</v>
      </c>
      <c r="I142" s="16" t="s">
        <v>497</v>
      </c>
      <c r="J142" s="15" t="s">
        <v>27</v>
      </c>
      <c r="K142" s="16" t="n">
        <f aca="false">'with manual edits'!C142/'with manual edits'!G142</f>
        <v>1148.54887777822</v>
      </c>
      <c r="L142" s="18" t="n">
        <v>16.4</v>
      </c>
      <c r="M142" s="19" t="s">
        <v>28</v>
      </c>
      <c r="N142" s="0"/>
      <c r="O142" s="15" t="s">
        <v>27</v>
      </c>
      <c r="R142" s="20" t="n">
        <v>0.97</v>
      </c>
      <c r="S142" s="20" t="n">
        <v>0.86</v>
      </c>
      <c r="V142" s="21" t="n">
        <v>2.24</v>
      </c>
      <c r="W142" s="19" t="s">
        <v>29</v>
      </c>
      <c r="X142" s="15" t="s">
        <v>497</v>
      </c>
    </row>
    <row r="143" customFormat="false" ht="12.8" hidden="false" customHeight="false" outlineLevel="0" collapsed="false">
      <c r="A143" s="0" t="n">
        <v>54113</v>
      </c>
      <c r="B143" s="0" t="s">
        <v>498</v>
      </c>
      <c r="C143" s="13" t="n">
        <v>71459</v>
      </c>
      <c r="D143" s="14" t="n">
        <v>2016</v>
      </c>
      <c r="E143" s="0" t="s">
        <v>499</v>
      </c>
      <c r="F143" s="15" t="s">
        <v>27</v>
      </c>
      <c r="G143" s="16" t="n">
        <f aca="false">63.87*2.58999</f>
        <v>165.4226613</v>
      </c>
      <c r="H143" s="26" t="n">
        <v>2010</v>
      </c>
      <c r="I143" s="16" t="s">
        <v>499</v>
      </c>
      <c r="J143" s="15" t="s">
        <v>27</v>
      </c>
      <c r="K143" s="16" t="n">
        <f aca="false">'with manual edits'!C143/'with manual edits'!G143</f>
        <v>431.978299940457</v>
      </c>
      <c r="L143" s="18" t="n">
        <v>15.9</v>
      </c>
      <c r="M143" s="19" t="s">
        <v>28</v>
      </c>
      <c r="N143" s="0"/>
      <c r="O143" s="15" t="s">
        <v>27</v>
      </c>
      <c r="R143" s="20" t="n">
        <v>0.97</v>
      </c>
      <c r="S143" s="20" t="n">
        <v>0.86</v>
      </c>
      <c r="V143" s="21" t="n">
        <v>2.52</v>
      </c>
      <c r="W143" s="19" t="s">
        <v>29</v>
      </c>
      <c r="X143" s="15" t="s">
        <v>499</v>
      </c>
    </row>
    <row r="144" customFormat="false" ht="12.8" hidden="false" customHeight="false" outlineLevel="0" collapsed="false">
      <c r="A144" s="0" t="n">
        <v>54119</v>
      </c>
      <c r="B144" s="0" t="s">
        <v>500</v>
      </c>
      <c r="C144" s="13" t="n">
        <v>67024</v>
      </c>
      <c r="D144" s="14" t="n">
        <v>2016</v>
      </c>
      <c r="E144" s="0" t="s">
        <v>501</v>
      </c>
      <c r="F144" s="15" t="s">
        <v>27</v>
      </c>
      <c r="G144" s="16" t="n">
        <f aca="false">23.88*2.58999</f>
        <v>61.8489612</v>
      </c>
      <c r="H144" s="17" t="n">
        <v>2010</v>
      </c>
      <c r="I144" s="16" t="s">
        <v>501</v>
      </c>
      <c r="J144" s="15" t="s">
        <v>27</v>
      </c>
      <c r="K144" s="16" t="n">
        <f aca="false">'with manual edits'!C144/'with manual edits'!G144</f>
        <v>1083.67220240394</v>
      </c>
      <c r="L144" s="18" t="n">
        <v>23.1</v>
      </c>
      <c r="M144" s="19" t="s">
        <v>28</v>
      </c>
      <c r="N144" s="0"/>
      <c r="O144" s="15" t="s">
        <v>27</v>
      </c>
      <c r="R144" s="20" t="n">
        <v>0.97</v>
      </c>
      <c r="S144" s="20" t="n">
        <v>0.86</v>
      </c>
      <c r="V144" s="21" t="n">
        <v>2.53</v>
      </c>
      <c r="W144" s="19" t="s">
        <v>29</v>
      </c>
      <c r="X144" s="15" t="s">
        <v>501</v>
      </c>
    </row>
    <row r="145" customFormat="false" ht="12.8" hidden="false" customHeight="false" outlineLevel="0" collapsed="false">
      <c r="A145" s="0" t="n">
        <v>54128</v>
      </c>
      <c r="B145" s="0" t="s">
        <v>502</v>
      </c>
      <c r="C145" s="13" t="n">
        <v>245255</v>
      </c>
      <c r="D145" s="14" t="n">
        <v>2016</v>
      </c>
      <c r="E145" s="0" t="s">
        <v>503</v>
      </c>
      <c r="F145" s="15" t="s">
        <v>27</v>
      </c>
      <c r="G145" s="20" t="n">
        <f aca="false">103.01*2.58999</f>
        <v>266.7948699</v>
      </c>
      <c r="H145" s="17" t="n">
        <v>2010</v>
      </c>
      <c r="I145" s="20" t="s">
        <v>503</v>
      </c>
      <c r="J145" s="15" t="s">
        <v>27</v>
      </c>
      <c r="K145" s="16" t="n">
        <f aca="false">'with manual edits'!C145/'with manual edits'!G145</f>
        <v>919.264302540474</v>
      </c>
      <c r="L145" s="18" t="n">
        <v>19.4</v>
      </c>
      <c r="M145" s="19" t="s">
        <v>28</v>
      </c>
      <c r="N145" s="0"/>
      <c r="O145" s="15" t="s">
        <v>27</v>
      </c>
      <c r="R145" s="20" t="n">
        <v>0.97</v>
      </c>
      <c r="S145" s="20" t="n">
        <v>0.86</v>
      </c>
      <c r="V145" s="21" t="n">
        <v>2.47</v>
      </c>
      <c r="W145" s="19" t="s">
        <v>29</v>
      </c>
      <c r="X145" s="15" t="s">
        <v>503</v>
      </c>
    </row>
    <row r="146" customFormat="false" ht="23.85" hidden="false" customHeight="false" outlineLevel="0" collapsed="false">
      <c r="A146" s="0" t="n">
        <v>54329</v>
      </c>
      <c r="B146" s="0" t="s">
        <v>504</v>
      </c>
      <c r="C146" s="13" t="n">
        <v>1030720</v>
      </c>
      <c r="D146" s="14" t="n">
        <v>2014</v>
      </c>
      <c r="E146" s="0" t="s">
        <v>505</v>
      </c>
      <c r="F146" s="15" t="s">
        <v>506</v>
      </c>
      <c r="G146" s="22" t="n">
        <v>118.5</v>
      </c>
      <c r="H146" s="17"/>
      <c r="I146" s="22" t="s">
        <v>507</v>
      </c>
      <c r="J146" s="15" t="s">
        <v>35</v>
      </c>
      <c r="K146" s="16" t="n">
        <f aca="false">'with manual edits'!C146/'with manual edits'!G146</f>
        <v>8698.05907172996</v>
      </c>
      <c r="L146" s="18"/>
      <c r="M146" s="19"/>
      <c r="N146" s="0"/>
      <c r="O146" s="23"/>
      <c r="R146" s="20" t="n">
        <v>0.8</v>
      </c>
      <c r="S146" s="20" t="n">
        <v>0.93</v>
      </c>
      <c r="V146" s="21" t="n">
        <v>-999</v>
      </c>
      <c r="W146" s="19" t="n">
        <v>-999</v>
      </c>
      <c r="X146" s="15" t="n">
        <v>-999</v>
      </c>
    </row>
    <row r="147" customFormat="false" ht="12.8" hidden="false" customHeight="false" outlineLevel="0" collapsed="false">
      <c r="A147" s="0" t="n">
        <v>54337</v>
      </c>
      <c r="B147" s="0" t="s">
        <v>508</v>
      </c>
      <c r="C147" s="13" t="n">
        <v>4007526</v>
      </c>
      <c r="D147" s="14" t="n">
        <v>2016</v>
      </c>
      <c r="E147" s="0" t="s">
        <v>509</v>
      </c>
      <c r="F147" s="15" t="s">
        <v>35</v>
      </c>
      <c r="G147" s="16" t="n">
        <v>1680</v>
      </c>
      <c r="H147" s="26"/>
      <c r="I147" s="16" t="s">
        <v>509</v>
      </c>
      <c r="J147" s="15" t="s">
        <v>35</v>
      </c>
      <c r="K147" s="16" t="n">
        <f aca="false">'with manual edits'!C147/'with manual edits'!G147</f>
        <v>2385.43214285714</v>
      </c>
      <c r="L147" s="18" t="n">
        <v>50.29</v>
      </c>
      <c r="M147" s="19" t="s">
        <v>85</v>
      </c>
      <c r="N147" s="23" t="s">
        <v>510</v>
      </c>
      <c r="O147" s="23"/>
      <c r="R147" s="20" t="n">
        <v>0.82</v>
      </c>
      <c r="S147" s="20" t="n">
        <v>1.27</v>
      </c>
      <c r="V147" s="21" t="n">
        <v>5.2</v>
      </c>
      <c r="W147" s="19" t="n">
        <v>2008</v>
      </c>
      <c r="X147" s="15" t="s">
        <v>511</v>
      </c>
    </row>
    <row r="148" customFormat="false" ht="46.25" hidden="false" customHeight="false" outlineLevel="0" collapsed="false">
      <c r="A148" s="0" t="n">
        <v>54354</v>
      </c>
      <c r="B148" s="0" t="s">
        <v>512</v>
      </c>
      <c r="C148" s="13" t="n">
        <v>582602</v>
      </c>
      <c r="D148" s="14" t="n">
        <v>2015</v>
      </c>
      <c r="E148" s="0" t="s">
        <v>513</v>
      </c>
      <c r="F148" s="23" t="s">
        <v>514</v>
      </c>
      <c r="G148" s="22" t="n">
        <v>21.73</v>
      </c>
      <c r="H148" s="14" t="n">
        <v>2013</v>
      </c>
      <c r="I148" s="22" t="s">
        <v>515</v>
      </c>
      <c r="J148" s="23" t="s">
        <v>516</v>
      </c>
      <c r="K148" s="16" t="n">
        <f aca="false">'with manual edits'!C148/'with manual edits'!G148</f>
        <v>26810.952600092</v>
      </c>
      <c r="L148" s="18"/>
      <c r="M148" s="19"/>
      <c r="N148" s="0"/>
      <c r="O148" s="23"/>
      <c r="R148" s="20" t="n">
        <v>0.82</v>
      </c>
      <c r="S148" s="20" t="n">
        <v>1.05</v>
      </c>
      <c r="V148" s="21" t="n">
        <v>-999</v>
      </c>
      <c r="W148" s="19" t="n">
        <v>-999</v>
      </c>
      <c r="X148" s="15" t="n">
        <v>-999</v>
      </c>
    </row>
    <row r="149" customFormat="false" ht="12.8" hidden="false" customHeight="false" outlineLevel="0" collapsed="false">
      <c r="A149" s="0" t="n">
        <v>54395</v>
      </c>
      <c r="B149" s="0" t="s">
        <v>517</v>
      </c>
      <c r="C149" s="13" t="n">
        <v>2116988</v>
      </c>
      <c r="D149" s="14" t="n">
        <v>2014</v>
      </c>
      <c r="E149" s="0" t="s">
        <v>518</v>
      </c>
      <c r="F149" s="23" t="s">
        <v>519</v>
      </c>
      <c r="G149" s="16" t="n">
        <v>1220.95</v>
      </c>
      <c r="H149" s="17"/>
      <c r="I149" s="16" t="s">
        <v>520</v>
      </c>
      <c r="J149" s="23" t="s">
        <v>221</v>
      </c>
      <c r="K149" s="16" t="n">
        <f aca="false">'with manual edits'!C149/'with manual edits'!G149</f>
        <v>1733.88590851386</v>
      </c>
      <c r="L149" s="18"/>
      <c r="M149" s="19"/>
      <c r="N149" s="0"/>
      <c r="O149" s="23"/>
      <c r="R149" s="20" t="n">
        <v>0.98</v>
      </c>
      <c r="S149" s="20" t="n">
        <v>0.98</v>
      </c>
      <c r="V149" s="21" t="n">
        <v>2.89</v>
      </c>
      <c r="W149" s="19" t="n">
        <v>2013</v>
      </c>
      <c r="X149" s="15" t="s">
        <v>112</v>
      </c>
    </row>
    <row r="150" customFormat="false" ht="23.85" hidden="false" customHeight="false" outlineLevel="0" collapsed="false">
      <c r="A150" s="0" t="n">
        <v>54402</v>
      </c>
      <c r="B150" s="0" t="s">
        <v>521</v>
      </c>
      <c r="C150" s="13" t="n">
        <v>118885</v>
      </c>
      <c r="D150" s="14" t="n">
        <v>2016</v>
      </c>
      <c r="E150" s="0" t="s">
        <v>522</v>
      </c>
      <c r="F150" s="15" t="s">
        <v>57</v>
      </c>
      <c r="G150" s="22" t="n">
        <v>459.43</v>
      </c>
      <c r="H150" s="14"/>
      <c r="I150" s="22" t="s">
        <v>523</v>
      </c>
      <c r="J150" s="15" t="s">
        <v>59</v>
      </c>
      <c r="K150" s="16" t="n">
        <f aca="false">'with manual edits'!C150/'with manual edits'!G150</f>
        <v>258.766297368478</v>
      </c>
      <c r="L150" s="18" t="n">
        <v>19</v>
      </c>
      <c r="M150" s="19" t="n">
        <v>2011</v>
      </c>
      <c r="N150" s="0"/>
      <c r="O150" s="23"/>
      <c r="R150" s="20" t="n">
        <v>1.78</v>
      </c>
      <c r="S150" s="20" t="n">
        <v>1.89</v>
      </c>
      <c r="V150" s="21" t="n">
        <v>1.9</v>
      </c>
      <c r="W150" s="19" t="n">
        <v>2014</v>
      </c>
      <c r="X150" s="23" t="s">
        <v>38</v>
      </c>
    </row>
    <row r="151" customFormat="false" ht="12.8" hidden="false" customHeight="false" outlineLevel="0" collapsed="false">
      <c r="A151" s="0" t="n">
        <v>54408</v>
      </c>
      <c r="B151" s="42" t="s">
        <v>524</v>
      </c>
      <c r="C151" s="13" t="n">
        <v>330639</v>
      </c>
      <c r="D151" s="14" t="n">
        <v>2016</v>
      </c>
      <c r="E151" s="0" t="s">
        <v>525</v>
      </c>
      <c r="F151" s="15" t="s">
        <v>90</v>
      </c>
      <c r="G151" s="16" t="n">
        <v>467.85</v>
      </c>
      <c r="H151" s="17"/>
      <c r="I151" s="43" t="s">
        <v>526</v>
      </c>
      <c r="J151" s="15" t="s">
        <v>90</v>
      </c>
      <c r="K151" s="16" t="n">
        <f aca="false">'with manual edits'!C151/'with manual edits'!G151</f>
        <v>706.720102596986</v>
      </c>
      <c r="L151" s="18"/>
      <c r="M151" s="19"/>
      <c r="N151" s="0"/>
      <c r="O151" s="23"/>
      <c r="R151" s="20" t="n">
        <v>1.8</v>
      </c>
      <c r="S151" s="20" t="n">
        <v>2.01</v>
      </c>
      <c r="V151" s="21" t="n">
        <f aca="false">(  1*(62441) + 2*(53145) + 3*(18508) + 4*(15897) + 5*(5754) + 6*(1433) + 7*(505) + 8*(502)   )/158185</f>
        <v>2.10362550178588</v>
      </c>
      <c r="W151" s="19" t="n">
        <v>2017</v>
      </c>
      <c r="X151" s="15" t="s">
        <v>87</v>
      </c>
    </row>
    <row r="152" customFormat="false" ht="12.8" hidden="false" customHeight="false" outlineLevel="0" collapsed="false">
      <c r="A152" s="0" t="n">
        <v>54443</v>
      </c>
      <c r="B152" s="0" t="s">
        <v>527</v>
      </c>
      <c r="C152" s="13" t="n">
        <v>235723</v>
      </c>
      <c r="D152" s="14" t="n">
        <v>2015</v>
      </c>
      <c r="E152" s="0" t="s">
        <v>528</v>
      </c>
      <c r="F152" s="15" t="s">
        <v>90</v>
      </c>
      <c r="G152" s="16" t="n">
        <v>200.95</v>
      </c>
      <c r="H152" s="17"/>
      <c r="I152" s="16" t="s">
        <v>529</v>
      </c>
      <c r="J152" s="15" t="s">
        <v>90</v>
      </c>
      <c r="K152" s="16" t="n">
        <f aca="false">'with manual edits'!C152/'with manual edits'!G152</f>
        <v>1173.04304553372</v>
      </c>
      <c r="L152" s="18" t="n">
        <v>23.6</v>
      </c>
      <c r="M152" s="19" t="n">
        <v>2012</v>
      </c>
      <c r="N152" s="0"/>
      <c r="O152" s="23"/>
      <c r="R152" s="20" t="n">
        <v>1.58</v>
      </c>
      <c r="S152" s="20" t="n">
        <v>1.8</v>
      </c>
      <c r="V152" s="21" t="n">
        <v>1.8</v>
      </c>
      <c r="W152" s="19" t="n">
        <v>2012</v>
      </c>
      <c r="X152" s="23" t="s">
        <v>38</v>
      </c>
    </row>
    <row r="153" customFormat="false" ht="12.8" hidden="false" customHeight="false" outlineLevel="0" collapsed="false">
      <c r="A153" s="0" t="n">
        <v>54459</v>
      </c>
      <c r="B153" s="0" t="s">
        <v>530</v>
      </c>
      <c r="C153" s="13" t="n">
        <v>123246</v>
      </c>
      <c r="D153" s="14" t="n">
        <v>2016</v>
      </c>
      <c r="E153" s="0" t="s">
        <v>531</v>
      </c>
      <c r="F153" s="23" t="s">
        <v>532</v>
      </c>
      <c r="G153" s="16" t="n">
        <v>273</v>
      </c>
      <c r="H153" s="17"/>
      <c r="I153" s="16" t="s">
        <v>533</v>
      </c>
      <c r="J153" s="23" t="s">
        <v>77</v>
      </c>
      <c r="K153" s="16" t="n">
        <f aca="false">'with manual edits'!C153/'with manual edits'!G153</f>
        <v>451.450549450549</v>
      </c>
      <c r="L153" s="18" t="n">
        <v>21.1</v>
      </c>
      <c r="M153" s="19" t="s">
        <v>85</v>
      </c>
      <c r="N153" s="23" t="s">
        <v>534</v>
      </c>
      <c r="O153" s="23"/>
      <c r="R153" s="20" t="n">
        <v>1.86</v>
      </c>
      <c r="S153" s="20" t="n">
        <v>1.85</v>
      </c>
      <c r="V153" s="21" t="n">
        <v>2.96</v>
      </c>
      <c r="W153" s="19" t="n">
        <v>2000</v>
      </c>
      <c r="X153" s="15" t="s">
        <v>535</v>
      </c>
    </row>
    <row r="154" customFormat="false" ht="12.8" hidden="false" customHeight="false" outlineLevel="0" collapsed="false">
      <c r="A154" s="0" t="n">
        <v>54520</v>
      </c>
      <c r="B154" s="0" t="s">
        <v>536</v>
      </c>
      <c r="C154" s="13" t="n">
        <v>135629</v>
      </c>
      <c r="D154" s="14" t="n">
        <v>2015</v>
      </c>
      <c r="E154" s="0" t="s">
        <v>537</v>
      </c>
      <c r="F154" s="15" t="s">
        <v>538</v>
      </c>
      <c r="G154" s="16" t="n">
        <v>41.38</v>
      </c>
      <c r="H154" s="17"/>
      <c r="I154" s="16" t="s">
        <v>539</v>
      </c>
      <c r="J154" s="15" t="s">
        <v>90</v>
      </c>
      <c r="K154" s="16" t="n">
        <f aca="false">'with manual edits'!C154/'with manual edits'!G154</f>
        <v>3277.64620589657</v>
      </c>
      <c r="L154" s="18" t="n">
        <v>36.8</v>
      </c>
      <c r="M154" s="19" t="n">
        <v>2014</v>
      </c>
      <c r="N154" s="0"/>
      <c r="O154" s="23"/>
      <c r="R154" s="20" t="n">
        <v>1.79</v>
      </c>
      <c r="S154" s="20" t="n">
        <v>1.74</v>
      </c>
      <c r="V154" s="21" t="n">
        <v>2</v>
      </c>
      <c r="W154" s="19" t="n">
        <v>2014</v>
      </c>
      <c r="X154" s="23" t="s">
        <v>38</v>
      </c>
    </row>
    <row r="155" customFormat="false" ht="12.8" hidden="false" customHeight="false" outlineLevel="0" collapsed="false">
      <c r="A155" s="0" t="n">
        <v>54521</v>
      </c>
      <c r="B155" s="0" t="s">
        <v>540</v>
      </c>
      <c r="C155" s="13" t="n">
        <v>197700</v>
      </c>
      <c r="D155" s="14" t="n">
        <v>2016</v>
      </c>
      <c r="E155" s="0" t="s">
        <v>541</v>
      </c>
      <c r="F155" s="15" t="s">
        <v>35</v>
      </c>
      <c r="G155" s="16" t="n">
        <v>46.18</v>
      </c>
      <c r="H155" s="17"/>
      <c r="I155" s="16" t="s">
        <v>542</v>
      </c>
      <c r="J155" s="15" t="s">
        <v>35</v>
      </c>
      <c r="K155" s="16" t="n">
        <f aca="false">'with manual edits'!C155/'with manual edits'!G155</f>
        <v>4281.07405803378</v>
      </c>
      <c r="L155" s="18"/>
      <c r="M155" s="19"/>
      <c r="N155" s="0"/>
      <c r="O155" s="23"/>
      <c r="P155" s="0" t="n">
        <v>111.06</v>
      </c>
      <c r="R155" s="20" t="n">
        <v>1.99</v>
      </c>
      <c r="S155" s="20" t="n">
        <v>1.92</v>
      </c>
      <c r="T155" s="0" t="n">
        <v>1.65</v>
      </c>
      <c r="U155" s="0" t="n">
        <v>1.44</v>
      </c>
      <c r="V155" s="21" t="n">
        <v>2.2</v>
      </c>
      <c r="W155" s="41" t="n">
        <v>2013</v>
      </c>
      <c r="X155" s="23" t="s">
        <v>38</v>
      </c>
    </row>
    <row r="156" customFormat="false" ht="12.8" hidden="false" customHeight="false" outlineLevel="0" collapsed="false">
      <c r="A156" s="0" t="n">
        <v>54529</v>
      </c>
      <c r="B156" s="0" t="s">
        <v>543</v>
      </c>
      <c r="C156" s="13" t="n">
        <v>348343</v>
      </c>
      <c r="D156" s="14" t="n">
        <v>2016</v>
      </c>
      <c r="E156" s="0" t="s">
        <v>544</v>
      </c>
      <c r="F156" s="15" t="s">
        <v>90</v>
      </c>
      <c r="G156" s="16" t="n">
        <v>73.32</v>
      </c>
      <c r="H156" s="17"/>
      <c r="I156" s="16" t="s">
        <v>545</v>
      </c>
      <c r="J156" s="15" t="s">
        <v>90</v>
      </c>
      <c r="K156" s="16" t="n">
        <f aca="false">'with manual edits'!C156/'with manual edits'!G156</f>
        <v>4750.9956355701</v>
      </c>
      <c r="L156" s="18" t="n">
        <v>41.8</v>
      </c>
      <c r="M156" s="19" t="n">
        <v>2008</v>
      </c>
      <c r="N156" s="23" t="s">
        <v>291</v>
      </c>
      <c r="O156" s="23"/>
      <c r="P156" s="0" t="n">
        <v>73.32</v>
      </c>
      <c r="R156" s="20" t="n">
        <v>1.99</v>
      </c>
      <c r="S156" s="20" t="n">
        <v>1.92</v>
      </c>
      <c r="T156" s="0" t="n">
        <v>1.65</v>
      </c>
      <c r="U156" s="0" t="n">
        <v>1.44</v>
      </c>
      <c r="V156" s="21" t="n">
        <v>2.6</v>
      </c>
      <c r="W156" s="19" t="n">
        <v>2013</v>
      </c>
      <c r="X156" s="23" t="s">
        <v>38</v>
      </c>
    </row>
    <row r="157" customFormat="false" ht="23.85" hidden="false" customHeight="false" outlineLevel="0" collapsed="false">
      <c r="A157" s="0" t="n">
        <v>54610</v>
      </c>
      <c r="B157" s="0" t="s">
        <v>546</v>
      </c>
      <c r="C157" s="13" t="n">
        <v>119073</v>
      </c>
      <c r="D157" s="14" t="n">
        <v>2015</v>
      </c>
      <c r="E157" s="0" t="s">
        <v>547</v>
      </c>
      <c r="F157" s="23" t="s">
        <v>77</v>
      </c>
      <c r="G157" s="22" t="n">
        <v>752.64</v>
      </c>
      <c r="H157" s="14" t="n">
        <v>2015</v>
      </c>
      <c r="I157" s="22" t="s">
        <v>547</v>
      </c>
      <c r="J157" s="23" t="s">
        <v>77</v>
      </c>
      <c r="K157" s="16" t="n">
        <f aca="false">'with manual edits'!C157/'with manual edits'!G157</f>
        <v>158.207110969388</v>
      </c>
      <c r="L157" s="18"/>
      <c r="M157" s="19"/>
      <c r="N157" s="0"/>
      <c r="O157" s="23"/>
      <c r="R157" s="20" t="n">
        <v>1.02</v>
      </c>
      <c r="S157" s="20" t="n">
        <v>1.27</v>
      </c>
      <c r="V157" s="21" t="n">
        <f aca="false">(  1*(4025) + 2*(7778) + 3*(8738) + 4*(7301) + 5*(3679) + 6*(1493) + 7*(602) + 8*(307) + 9*(151) + 10*(43) +11*(66)  )/34183</f>
        <v>3.26293771757891</v>
      </c>
      <c r="W157" s="19" t="n">
        <v>2010</v>
      </c>
      <c r="X157" s="23" t="s">
        <v>548</v>
      </c>
    </row>
    <row r="158" customFormat="false" ht="23.85" hidden="false" customHeight="false" outlineLevel="0" collapsed="false">
      <c r="A158" s="0" t="n">
        <v>54650</v>
      </c>
      <c r="B158" s="0" t="s">
        <v>549</v>
      </c>
      <c r="C158" s="13" t="n">
        <v>265090</v>
      </c>
      <c r="D158" s="14" t="n">
        <v>2014</v>
      </c>
      <c r="E158" s="0" t="s">
        <v>550</v>
      </c>
      <c r="F158" s="23" t="s">
        <v>142</v>
      </c>
      <c r="G158" s="22" t="n">
        <v>2218.93</v>
      </c>
      <c r="H158" s="14"/>
      <c r="I158" s="22" t="s">
        <v>550</v>
      </c>
      <c r="J158" s="23" t="s">
        <v>142</v>
      </c>
      <c r="K158" s="16" t="n">
        <f aca="false">'with manual edits'!C158/'with manual edits'!G158</f>
        <v>119.467491088047</v>
      </c>
      <c r="L158" s="18"/>
      <c r="M158" s="19"/>
      <c r="N158" s="0"/>
      <c r="O158" s="23"/>
      <c r="R158" s="20" t="n">
        <v>1.02</v>
      </c>
      <c r="S158" s="20" t="n">
        <v>1.27</v>
      </c>
      <c r="V158" s="21" t="n">
        <f aca="false">(  1*(9422) + 2*(14700) + 3*(15588) + 4*(14731) + 5*(8147) + 6*(3532) + 7*(1379) + 8*(626) + 9*(303) + 10*(115) +11*(136)  )/68679</f>
        <v>3.2975290845819</v>
      </c>
      <c r="W158" s="19" t="n">
        <v>2010</v>
      </c>
      <c r="X158" s="23" t="s">
        <v>551</v>
      </c>
    </row>
    <row r="159" customFormat="false" ht="12.8" hidden="false" customHeight="false" outlineLevel="0" collapsed="false">
      <c r="A159" s="0" t="n">
        <v>55179</v>
      </c>
      <c r="B159" s="0" t="s">
        <v>552</v>
      </c>
      <c r="C159" s="13" t="n">
        <v>720841</v>
      </c>
      <c r="D159" s="14" t="n">
        <v>2017</v>
      </c>
      <c r="E159" s="0" t="s">
        <v>553</v>
      </c>
      <c r="F159" s="23" t="s">
        <v>142</v>
      </c>
      <c r="G159" s="22" t="n">
        <v>789.92</v>
      </c>
      <c r="H159" s="14"/>
      <c r="I159" s="22" t="s">
        <v>553</v>
      </c>
      <c r="J159" s="23" t="s">
        <v>142</v>
      </c>
      <c r="K159" s="16" t="n">
        <f aca="false">'with manual edits'!C159/'with manual edits'!G159</f>
        <v>912.549372088313</v>
      </c>
      <c r="L159" s="18" t="n">
        <v>28.6</v>
      </c>
      <c r="M159" s="19" t="n">
        <v>2013</v>
      </c>
      <c r="N159" s="23" t="s">
        <v>405</v>
      </c>
      <c r="O159" s="15" t="s">
        <v>406</v>
      </c>
      <c r="R159" s="20" t="n">
        <v>1.1</v>
      </c>
      <c r="S159" s="20" t="n">
        <v>1.38</v>
      </c>
      <c r="V159" s="21" t="n">
        <v>2.23</v>
      </c>
      <c r="W159" s="19" t="n">
        <v>2015</v>
      </c>
      <c r="X159" s="15" t="s">
        <v>115</v>
      </c>
    </row>
    <row r="160" customFormat="false" ht="12.8" hidden="false" customHeight="false" outlineLevel="0" collapsed="false">
      <c r="A160" s="0" t="n">
        <v>55325</v>
      </c>
      <c r="B160" s="0" t="s">
        <v>554</v>
      </c>
      <c r="C160" s="13" t="n">
        <v>47729</v>
      </c>
      <c r="D160" s="14" t="n">
        <v>2011</v>
      </c>
      <c r="E160" s="0" t="s">
        <v>555</v>
      </c>
      <c r="F160" s="23" t="s">
        <v>77</v>
      </c>
      <c r="G160" s="22" t="n">
        <v>335.27</v>
      </c>
      <c r="H160" s="14" t="n">
        <v>2011</v>
      </c>
      <c r="I160" s="22" t="s">
        <v>555</v>
      </c>
      <c r="J160" s="23" t="s">
        <v>77</v>
      </c>
      <c r="K160" s="16" t="n">
        <f aca="false">'with manual edits'!C160/'with manual edits'!G160</f>
        <v>142.359889044651</v>
      </c>
      <c r="L160" s="18" t="n">
        <f aca="false">(  15/2*(20190) + (15 + 15/2)*(7295) + (30 + 15)*(1107) + (60 + 15)*(302) +(90 + 30) *(161)   )/ (30904 -134 - 1715)</f>
        <v>14.0198760970573</v>
      </c>
      <c r="M160" s="19" t="n">
        <v>2011</v>
      </c>
      <c r="N160" s="15" t="s">
        <v>78</v>
      </c>
      <c r="O160" s="23"/>
      <c r="R160" s="20" t="n">
        <v>1.64</v>
      </c>
      <c r="S160" s="20" t="n">
        <v>1.89</v>
      </c>
      <c r="V160" s="21" t="n">
        <v>-999</v>
      </c>
      <c r="W160" s="19" t="n">
        <v>-999</v>
      </c>
      <c r="X160" s="15" t="n">
        <v>-999</v>
      </c>
    </row>
    <row r="161" customFormat="false" ht="12.8" hidden="false" customHeight="false" outlineLevel="0" collapsed="false">
      <c r="A161" s="0" t="n">
        <v>55442</v>
      </c>
      <c r="B161" s="0" t="s">
        <v>556</v>
      </c>
      <c r="C161" s="24" t="n">
        <v>66029</v>
      </c>
      <c r="D161" s="17" t="n">
        <v>2011</v>
      </c>
      <c r="E161" s="0" t="s">
        <v>557</v>
      </c>
      <c r="F161" s="23" t="s">
        <v>142</v>
      </c>
      <c r="G161" s="22" t="n">
        <v>55.26</v>
      </c>
      <c r="H161" s="14"/>
      <c r="I161" s="22" t="s">
        <v>558</v>
      </c>
      <c r="J161" s="23" t="s">
        <v>142</v>
      </c>
      <c r="K161" s="16" t="n">
        <f aca="false">'with manual edits'!C161/'with manual edits'!G161</f>
        <v>1194.87875497648</v>
      </c>
      <c r="L161" s="18" t="n">
        <f aca="false">(  15/2*(14322) + (15 + 15/2)*(10607) + (30 + 15)*(5633) + (60 + 15)*(3818) +(90 + 30) *(4590)   )/ (41164 -589 - 1605)</f>
        <v>36.86701308699</v>
      </c>
      <c r="M161" s="19" t="n">
        <v>2011</v>
      </c>
      <c r="N161" s="15" t="s">
        <v>78</v>
      </c>
      <c r="O161" s="23"/>
      <c r="R161" s="20" t="n">
        <v>1.64</v>
      </c>
      <c r="S161" s="20" t="n">
        <v>1.89</v>
      </c>
      <c r="V161" s="21" t="n">
        <v>-999</v>
      </c>
      <c r="W161" s="19" t="n">
        <v>-999</v>
      </c>
      <c r="X161" s="15" t="n">
        <v>-999</v>
      </c>
    </row>
    <row r="162" customFormat="false" ht="12.8" hidden="false" customHeight="false" outlineLevel="0" collapsed="false">
      <c r="A162" s="0" t="n">
        <v>55616</v>
      </c>
      <c r="B162" s="0" t="s">
        <v>559</v>
      </c>
      <c r="C162" s="13" t="n">
        <v>8501</v>
      </c>
      <c r="D162" s="14" t="n">
        <v>2016</v>
      </c>
      <c r="E162" s="0" t="s">
        <v>560</v>
      </c>
      <c r="F162" s="15" t="s">
        <v>27</v>
      </c>
      <c r="G162" s="16" t="n">
        <f aca="false">8.8*2.58999</f>
        <v>22.791912</v>
      </c>
      <c r="H162" s="17" t="n">
        <v>2010</v>
      </c>
      <c r="I162" s="16" t="s">
        <v>560</v>
      </c>
      <c r="J162" s="15" t="s">
        <v>27</v>
      </c>
      <c r="K162" s="16" t="n">
        <f aca="false">'with manual edits'!C162/'with manual edits'!G162</f>
        <v>372.983188071277</v>
      </c>
      <c r="L162" s="18" t="n">
        <v>23.9</v>
      </c>
      <c r="M162" s="19" t="s">
        <v>28</v>
      </c>
      <c r="N162" s="0"/>
      <c r="O162" s="15" t="s">
        <v>27</v>
      </c>
      <c r="R162" s="20" t="n">
        <v>0.97</v>
      </c>
      <c r="S162" s="20" t="n">
        <v>0.86</v>
      </c>
      <c r="V162" s="21" t="n">
        <v>2.71</v>
      </c>
      <c r="W162" s="19" t="s">
        <v>29</v>
      </c>
      <c r="X162" s="15" t="s">
        <v>560</v>
      </c>
    </row>
    <row r="163" customFormat="false" ht="12.8" hidden="false" customHeight="false" outlineLevel="0" collapsed="false">
      <c r="A163" s="0" t="n">
        <v>55799</v>
      </c>
      <c r="B163" s="0" t="s">
        <v>561</v>
      </c>
      <c r="C163" s="13" t="n">
        <v>230050</v>
      </c>
      <c r="D163" s="14" t="n">
        <v>2016</v>
      </c>
      <c r="E163" s="0" t="s">
        <v>562</v>
      </c>
      <c r="F163" s="15" t="s">
        <v>27</v>
      </c>
      <c r="G163" s="16" t="n">
        <f aca="false">25.97*2.58999</f>
        <v>67.2620403</v>
      </c>
      <c r="H163" s="17" t="n">
        <v>2010</v>
      </c>
      <c r="I163" s="16" t="s">
        <v>562</v>
      </c>
      <c r="J163" s="15" t="s">
        <v>27</v>
      </c>
      <c r="K163" s="16" t="n">
        <f aca="false">'with manual edits'!C163/'with manual edits'!G163</f>
        <v>3420.20549739405</v>
      </c>
      <c r="L163" s="18" t="n">
        <v>28.1</v>
      </c>
      <c r="M163" s="19" t="s">
        <v>28</v>
      </c>
      <c r="N163" s="0"/>
      <c r="O163" s="15" t="s">
        <v>27</v>
      </c>
      <c r="R163" s="20" t="n">
        <v>0.97</v>
      </c>
      <c r="S163" s="20" t="n">
        <v>0.86</v>
      </c>
      <c r="V163" s="21" t="n">
        <v>2.24</v>
      </c>
      <c r="W163" s="19" t="s">
        <v>29</v>
      </c>
      <c r="X163" s="15" t="s">
        <v>562</v>
      </c>
    </row>
    <row r="164" customFormat="false" ht="23.85" hidden="false" customHeight="false" outlineLevel="0" collapsed="false">
      <c r="A164" s="0" t="n">
        <v>56276</v>
      </c>
      <c r="B164" s="0" t="s">
        <v>563</v>
      </c>
      <c r="C164" s="13" t="n">
        <v>3972204</v>
      </c>
      <c r="D164" s="14" t="n">
        <v>2016</v>
      </c>
      <c r="E164" s="0" t="s">
        <v>564</v>
      </c>
      <c r="F164" s="23" t="s">
        <v>565</v>
      </c>
      <c r="G164" s="22" t="n">
        <v>2052.57</v>
      </c>
      <c r="H164" s="14"/>
      <c r="I164" s="22" t="s">
        <v>566</v>
      </c>
      <c r="J164" s="23" t="s">
        <v>567</v>
      </c>
      <c r="K164" s="16" t="n">
        <f aca="false">'with manual edits'!C164/'with manual edits'!G164</f>
        <v>1935.23436472325</v>
      </c>
      <c r="L164" s="18"/>
      <c r="M164" s="19"/>
      <c r="N164" s="0"/>
      <c r="O164" s="23"/>
      <c r="R164" s="20" t="n">
        <v>0.98</v>
      </c>
      <c r="S164" s="20" t="n">
        <v>0.98</v>
      </c>
      <c r="V164" s="21" t="n">
        <v>2.7</v>
      </c>
      <c r="W164" s="19" t="n">
        <v>2013</v>
      </c>
      <c r="X164" s="15" t="s">
        <v>112</v>
      </c>
    </row>
    <row r="165" customFormat="false" ht="23.85" hidden="false" customHeight="false" outlineLevel="0" collapsed="false">
      <c r="A165" s="0" t="n">
        <v>57347</v>
      </c>
      <c r="B165" s="0" t="s">
        <v>568</v>
      </c>
      <c r="C165" s="13" t="n">
        <v>839001</v>
      </c>
      <c r="D165" s="14" t="n">
        <v>2016</v>
      </c>
      <c r="E165" s="0" t="s">
        <v>569</v>
      </c>
      <c r="F165" s="23" t="s">
        <v>570</v>
      </c>
      <c r="G165" s="22" t="n">
        <v>2775.6003</v>
      </c>
      <c r="H165" s="14"/>
      <c r="I165" s="22" t="s">
        <v>571</v>
      </c>
      <c r="J165" s="23" t="s">
        <v>142</v>
      </c>
      <c r="K165" s="16" t="n">
        <f aca="false">'with manual edits'!C165/'with manual edits'!G165</f>
        <v>302.27731276726</v>
      </c>
      <c r="L165" s="18"/>
      <c r="M165" s="19"/>
      <c r="N165" s="0"/>
      <c r="O165" s="23"/>
      <c r="R165" s="20" t="n">
        <v>0.98</v>
      </c>
      <c r="S165" s="20" t="n">
        <v>0.98</v>
      </c>
      <c r="V165" s="21" t="n">
        <v>3.06</v>
      </c>
      <c r="W165" s="19" t="n">
        <v>2013</v>
      </c>
      <c r="X165" s="15" t="s">
        <v>112</v>
      </c>
    </row>
    <row r="166" customFormat="false" ht="12.8" hidden="false" customHeight="false" outlineLevel="0" collapsed="false">
      <c r="A166" s="0" t="n">
        <v>57616</v>
      </c>
      <c r="B166" s="0" t="s">
        <v>572</v>
      </c>
      <c r="C166" s="13" t="n">
        <v>19388</v>
      </c>
      <c r="D166" s="14" t="n">
        <v>2016</v>
      </c>
      <c r="E166" s="0" t="s">
        <v>573</v>
      </c>
      <c r="F166" s="15" t="s">
        <v>27</v>
      </c>
      <c r="G166" s="16" t="n">
        <f aca="false">17.18*2.58999</f>
        <v>44.4960282</v>
      </c>
      <c r="H166" s="17" t="n">
        <v>2010</v>
      </c>
      <c r="I166" s="16" t="s">
        <v>573</v>
      </c>
      <c r="J166" s="15" t="s">
        <v>27</v>
      </c>
      <c r="K166" s="16" t="n">
        <f aca="false">'with manual edits'!C166/'with manual edits'!G166</f>
        <v>435.72428336424</v>
      </c>
      <c r="L166" s="18" t="n">
        <v>29.9</v>
      </c>
      <c r="M166" s="19" t="s">
        <v>28</v>
      </c>
      <c r="N166" s="0"/>
      <c r="O166" s="15" t="s">
        <v>27</v>
      </c>
      <c r="R166" s="20" t="n">
        <v>0.97</v>
      </c>
      <c r="S166" s="20" t="n">
        <v>0.86</v>
      </c>
      <c r="V166" s="21" t="n">
        <v>2.67</v>
      </c>
      <c r="W166" s="19" t="s">
        <v>29</v>
      </c>
      <c r="X166" s="15" t="s">
        <v>573</v>
      </c>
    </row>
    <row r="167" customFormat="false" ht="12.8" hidden="false" customHeight="false" outlineLevel="0" collapsed="false">
      <c r="A167" s="0" t="n">
        <v>58310</v>
      </c>
      <c r="B167" s="0" t="s">
        <v>574</v>
      </c>
      <c r="C167" s="13" t="n">
        <v>99660</v>
      </c>
      <c r="D167" s="14" t="n">
        <v>2016</v>
      </c>
      <c r="E167" s="0" t="s">
        <v>575</v>
      </c>
      <c r="F167" s="15" t="s">
        <v>27</v>
      </c>
      <c r="G167" s="20" t="n">
        <f aca="false">42.56*2.58999</f>
        <v>110.2299744</v>
      </c>
      <c r="H167" s="26"/>
      <c r="I167" s="20" t="s">
        <v>298</v>
      </c>
      <c r="J167" s="15" t="s">
        <v>27</v>
      </c>
      <c r="K167" s="16" t="n">
        <f aca="false">'with manual edits'!C167/'with manual edits'!G167</f>
        <v>904.109799013071</v>
      </c>
      <c r="L167" s="18" t="n">
        <v>19.2</v>
      </c>
      <c r="M167" s="19" t="s">
        <v>28</v>
      </c>
      <c r="N167" s="0"/>
      <c r="O167" s="15" t="s">
        <v>27</v>
      </c>
      <c r="R167" s="20" t="n">
        <v>0.97</v>
      </c>
      <c r="S167" s="20" t="n">
        <v>0.86</v>
      </c>
      <c r="V167" s="21" t="n">
        <v>2.29</v>
      </c>
      <c r="W167" s="19" t="s">
        <v>29</v>
      </c>
      <c r="X167" s="15" t="s">
        <v>575</v>
      </c>
    </row>
    <row r="168" customFormat="false" ht="12.8" hidden="false" customHeight="false" outlineLevel="0" collapsed="false">
      <c r="A168" s="0" t="n">
        <v>58357</v>
      </c>
      <c r="B168" s="0" t="s">
        <v>576</v>
      </c>
      <c r="C168" s="13" t="n">
        <v>36698</v>
      </c>
      <c r="D168" s="14" t="n">
        <v>2016</v>
      </c>
      <c r="E168" s="0" t="s">
        <v>577</v>
      </c>
      <c r="F168" s="15" t="s">
        <v>27</v>
      </c>
      <c r="G168" s="20" t="n">
        <f aca="false">1.89*2.58999</f>
        <v>4.8950811</v>
      </c>
      <c r="H168" s="17" t="n">
        <v>2010</v>
      </c>
      <c r="I168" s="20" t="s">
        <v>577</v>
      </c>
      <c r="J168" s="15" t="s">
        <v>27</v>
      </c>
      <c r="K168" s="16" t="n">
        <f aca="false">'with manual edits'!C168/'with manual edits'!G168</f>
        <v>7496.91358535408</v>
      </c>
      <c r="L168" s="18" t="n">
        <v>26.1</v>
      </c>
      <c r="M168" s="19" t="s">
        <v>28</v>
      </c>
      <c r="N168" s="0"/>
      <c r="O168" s="15" t="s">
        <v>27</v>
      </c>
      <c r="R168" s="20" t="n">
        <v>0.97</v>
      </c>
      <c r="S168" s="20" t="n">
        <v>0.86</v>
      </c>
      <c r="V168" s="21" t="n">
        <v>1.59</v>
      </c>
      <c r="W168" s="19" t="s">
        <v>29</v>
      </c>
      <c r="X168" s="15" t="s">
        <v>577</v>
      </c>
    </row>
    <row r="169" customFormat="false" ht="12.8" hidden="false" customHeight="false" outlineLevel="0" collapsed="false">
      <c r="A169" s="0" t="n">
        <v>58485</v>
      </c>
      <c r="B169" s="0" t="s">
        <v>578</v>
      </c>
      <c r="C169" s="13" t="n">
        <v>55557</v>
      </c>
      <c r="D169" s="14" t="n">
        <v>2016</v>
      </c>
      <c r="E169" s="0" t="s">
        <v>579</v>
      </c>
      <c r="F169" s="15" t="s">
        <v>27</v>
      </c>
      <c r="G169" s="16" t="n">
        <f aca="false">15.51*2.58999</f>
        <v>40.1707449</v>
      </c>
      <c r="H169" s="17" t="n">
        <v>2010</v>
      </c>
      <c r="I169" s="16" t="s">
        <v>579</v>
      </c>
      <c r="J169" s="15" t="s">
        <v>27</v>
      </c>
      <c r="K169" s="16" t="n">
        <f aca="false">'with manual edits'!C169/'with manual edits'!G169</f>
        <v>1383.02140371811</v>
      </c>
      <c r="L169" s="18" t="n">
        <v>27.8</v>
      </c>
      <c r="M169" s="19" t="s">
        <v>28</v>
      </c>
      <c r="N169" s="0"/>
      <c r="O169" s="15" t="s">
        <v>27</v>
      </c>
      <c r="R169" s="20" t="n">
        <v>0.97</v>
      </c>
      <c r="S169" s="20" t="n">
        <v>0.86</v>
      </c>
      <c r="V169" s="21" t="n">
        <v>2.62</v>
      </c>
      <c r="W169" s="19" t="s">
        <v>29</v>
      </c>
      <c r="X169" s="15" t="s">
        <v>579</v>
      </c>
    </row>
    <row r="170" customFormat="false" ht="12.8" hidden="false" customHeight="false" outlineLevel="0" collapsed="false">
      <c r="A170" s="0" t="n">
        <v>58489</v>
      </c>
      <c r="B170" s="0" t="s">
        <v>580</v>
      </c>
      <c r="C170" s="24" t="n">
        <v>48853</v>
      </c>
      <c r="D170" s="17" t="n">
        <v>2014</v>
      </c>
      <c r="E170" s="0" t="s">
        <v>581</v>
      </c>
      <c r="F170" s="23" t="s">
        <v>142</v>
      </c>
      <c r="G170" s="16" t="n">
        <v>78.41</v>
      </c>
      <c r="H170" s="17"/>
      <c r="I170" s="16" t="s">
        <v>581</v>
      </c>
      <c r="J170" s="23" t="s">
        <v>142</v>
      </c>
      <c r="K170" s="16" t="n">
        <f aca="false">'with manual edits'!C170/'with manual edits'!G170</f>
        <v>623.0455299069</v>
      </c>
      <c r="L170" s="18"/>
      <c r="M170" s="19"/>
      <c r="N170" s="0"/>
      <c r="O170" s="23"/>
      <c r="R170" s="20" t="n">
        <v>1.8</v>
      </c>
      <c r="S170" s="20" t="n">
        <v>2.01</v>
      </c>
      <c r="V170" s="21" t="n">
        <f aca="false">(  1*(7497) + 2*(6643) + 3*(2803) + 4*(2854) + 5*(1082) + 6*(341) + 7*(148) + 8*(100)   )/21468</f>
        <v>2.32438978945407</v>
      </c>
      <c r="W170" s="19" t="n">
        <v>2017</v>
      </c>
      <c r="X170" s="15" t="s">
        <v>87</v>
      </c>
    </row>
    <row r="171" customFormat="false" ht="12.8" hidden="false" customHeight="false" outlineLevel="0" collapsed="false">
      <c r="A171" s="0" t="n">
        <v>58531</v>
      </c>
      <c r="B171" s="0" t="s">
        <v>582</v>
      </c>
      <c r="C171" s="13" t="n">
        <v>81322</v>
      </c>
      <c r="D171" s="14" t="n">
        <v>2016</v>
      </c>
      <c r="E171" s="0" t="s">
        <v>583</v>
      </c>
      <c r="F171" s="15" t="s">
        <v>27</v>
      </c>
      <c r="G171" s="20" t="n">
        <f aca="false">4.12*2.58999</f>
        <v>10.6707588</v>
      </c>
      <c r="H171" s="17" t="n">
        <v>2010</v>
      </c>
      <c r="I171" s="20" t="s">
        <v>583</v>
      </c>
      <c r="J171" s="15" t="s">
        <v>27</v>
      </c>
      <c r="K171" s="16" t="n">
        <f aca="false">'with manual edits'!C171/'with manual edits'!G171</f>
        <v>7621.01379332087</v>
      </c>
      <c r="L171" s="18" t="n">
        <v>29.7</v>
      </c>
      <c r="M171" s="19" t="s">
        <v>28</v>
      </c>
      <c r="N171" s="0"/>
      <c r="O171" s="15" t="s">
        <v>27</v>
      </c>
      <c r="R171" s="20" t="n">
        <v>0.97</v>
      </c>
      <c r="S171" s="20" t="n">
        <v>0.86</v>
      </c>
      <c r="V171" s="21" t="n">
        <v>2.35</v>
      </c>
      <c r="W171" s="19" t="s">
        <v>29</v>
      </c>
      <c r="X171" s="15" t="s">
        <v>583</v>
      </c>
    </row>
    <row r="172" customFormat="false" ht="12.8" hidden="false" customHeight="false" outlineLevel="0" collapsed="false">
      <c r="A172" s="0" t="n">
        <v>58609</v>
      </c>
      <c r="B172" s="0" t="s">
        <v>584</v>
      </c>
      <c r="C172" s="24" t="n">
        <v>6383</v>
      </c>
      <c r="D172" s="17" t="n">
        <v>2014</v>
      </c>
      <c r="E172" s="0" t="s">
        <v>585</v>
      </c>
      <c r="F172" s="15" t="s">
        <v>35</v>
      </c>
      <c r="G172" s="16" t="n">
        <v>88</v>
      </c>
      <c r="H172" s="17"/>
      <c r="I172" s="16" t="s">
        <v>586</v>
      </c>
      <c r="J172" s="15" t="s">
        <v>35</v>
      </c>
      <c r="K172" s="16" t="n">
        <f aca="false">'with manual edits'!C172/'with manual edits'!G172</f>
        <v>72.5340909090909</v>
      </c>
      <c r="L172" s="18"/>
      <c r="M172" s="19"/>
      <c r="N172" s="0"/>
      <c r="O172" s="23"/>
      <c r="R172" s="20" t="n">
        <v>1.8</v>
      </c>
      <c r="S172" s="20" t="n">
        <v>2.01</v>
      </c>
      <c r="V172" s="21" t="n">
        <f aca="false">(  1*(1679) + 2*(1230) + 3*(268) + 4*(163) + 5*(78) + 6*(21) + 7*(2) + 8*(6)   )/3447</f>
        <v>1.79083260806498</v>
      </c>
      <c r="W172" s="19" t="n">
        <v>2017</v>
      </c>
      <c r="X172" s="15" t="s">
        <v>87</v>
      </c>
    </row>
    <row r="173" customFormat="false" ht="12.8" hidden="false" customHeight="false" outlineLevel="0" collapsed="false">
      <c r="A173" s="0" t="n">
        <v>58610</v>
      </c>
      <c r="B173" s="0" t="s">
        <v>587</v>
      </c>
      <c r="C173" s="24" t="n">
        <v>67121</v>
      </c>
      <c r="D173" s="17" t="n">
        <v>2008</v>
      </c>
      <c r="E173" s="0" t="s">
        <v>588</v>
      </c>
      <c r="F173" s="23" t="s">
        <v>142</v>
      </c>
      <c r="G173" s="16" t="n">
        <v>929.58</v>
      </c>
      <c r="H173" s="17"/>
      <c r="I173" s="16" t="s">
        <v>588</v>
      </c>
      <c r="J173" s="23" t="s">
        <v>142</v>
      </c>
      <c r="K173" s="16" t="n">
        <f aca="false">'with manual edits'!C173/'with manual edits'!G173</f>
        <v>72.2057273177134</v>
      </c>
      <c r="L173" s="18"/>
      <c r="M173" s="19"/>
      <c r="N173" s="0"/>
      <c r="O173" s="23"/>
      <c r="R173" s="20" t="n">
        <v>1.8</v>
      </c>
      <c r="S173" s="20" t="n">
        <v>2.01</v>
      </c>
      <c r="V173" s="25" t="n">
        <f aca="false">(  1*(11800) + 2*(11192) + 3*(3259) + 4*(3120) + 5*(1252) + 6*(284) + 7*(67) + 8*(40)   )/31014</f>
        <v>2.10208293028955</v>
      </c>
      <c r="W173" s="19" t="n">
        <v>2017</v>
      </c>
      <c r="X173" s="15" t="s">
        <v>87</v>
      </c>
    </row>
    <row r="174" customFormat="false" ht="12.8" hidden="false" customHeight="false" outlineLevel="0" collapsed="false">
      <c r="A174" s="0" t="n">
        <v>58621</v>
      </c>
      <c r="B174" s="0" t="s">
        <v>589</v>
      </c>
      <c r="C174" s="13" t="n">
        <v>45038</v>
      </c>
      <c r="D174" s="14" t="n">
        <v>2016</v>
      </c>
      <c r="E174" s="0" t="s">
        <v>31</v>
      </c>
      <c r="F174" s="15" t="s">
        <v>27</v>
      </c>
      <c r="G174" s="16" t="n">
        <f aca="false">19.89*2.58999</f>
        <v>51.5149011</v>
      </c>
      <c r="H174" s="17" t="n">
        <v>2010</v>
      </c>
      <c r="I174" s="16" t="s">
        <v>31</v>
      </c>
      <c r="J174" s="15" t="s">
        <v>27</v>
      </c>
      <c r="K174" s="16" t="n">
        <f aca="false">'with manual edits'!C174/'with manual edits'!G174</f>
        <v>874.271308656361</v>
      </c>
      <c r="L174" s="18" t="n">
        <v>14.1</v>
      </c>
      <c r="M174" s="19" t="s">
        <v>28</v>
      </c>
      <c r="N174" s="0"/>
      <c r="O174" s="15" t="s">
        <v>27</v>
      </c>
      <c r="R174" s="20" t="n">
        <v>0.97</v>
      </c>
      <c r="S174" s="20" t="n">
        <v>0.86</v>
      </c>
      <c r="V174" s="21" t="n">
        <v>2.58</v>
      </c>
      <c r="W174" s="19" t="s">
        <v>29</v>
      </c>
      <c r="X174" s="15" t="s">
        <v>590</v>
      </c>
    </row>
    <row r="175" customFormat="false" ht="12.8" hidden="false" customHeight="false" outlineLevel="0" collapsed="false">
      <c r="A175" s="0" t="n">
        <v>58627</v>
      </c>
      <c r="B175" s="0" t="s">
        <v>591</v>
      </c>
      <c r="C175" s="13" t="n">
        <v>26861</v>
      </c>
      <c r="D175" s="14" t="n">
        <v>2016</v>
      </c>
      <c r="E175" s="0" t="s">
        <v>592</v>
      </c>
      <c r="F175" s="15" t="s">
        <v>27</v>
      </c>
      <c r="G175" s="16" t="n">
        <f aca="false">15.47*2.58999</f>
        <v>40.0671453</v>
      </c>
      <c r="H175" s="17" t="n">
        <v>2010</v>
      </c>
      <c r="I175" s="16" t="s">
        <v>592</v>
      </c>
      <c r="J175" s="15" t="s">
        <v>27</v>
      </c>
      <c r="K175" s="16" t="n">
        <f aca="false">'with manual edits'!C175/'with manual edits'!G175</f>
        <v>670.399645367298</v>
      </c>
      <c r="L175" s="18" t="n">
        <v>22.7</v>
      </c>
      <c r="M175" s="19" t="s">
        <v>28</v>
      </c>
      <c r="N175" s="0"/>
      <c r="O175" s="15" t="s">
        <v>27</v>
      </c>
      <c r="R175" s="20" t="n">
        <v>0.97</v>
      </c>
      <c r="S175" s="20" t="n">
        <v>0.86</v>
      </c>
      <c r="V175" s="21" t="n">
        <v>2.27</v>
      </c>
      <c r="W175" s="19" t="s">
        <v>29</v>
      </c>
      <c r="X175" s="15" t="s">
        <v>592</v>
      </c>
    </row>
    <row r="176" customFormat="false" ht="12.8" hidden="false" customHeight="false" outlineLevel="0" collapsed="false">
      <c r="A176" s="0" t="n">
        <v>58628</v>
      </c>
      <c r="B176" s="0" t="s">
        <v>593</v>
      </c>
      <c r="C176" s="13" t="n">
        <v>34706</v>
      </c>
      <c r="D176" s="14" t="n">
        <v>2016</v>
      </c>
      <c r="E176" s="0" t="s">
        <v>594</v>
      </c>
      <c r="F176" s="15" t="s">
        <v>27</v>
      </c>
      <c r="G176" s="20" t="n">
        <f aca="false">5.9*2.58999</f>
        <v>15.280941</v>
      </c>
      <c r="H176" s="17" t="n">
        <v>2010</v>
      </c>
      <c r="I176" s="20" t="s">
        <v>594</v>
      </c>
      <c r="J176" s="15" t="s">
        <v>27</v>
      </c>
      <c r="K176" s="16" t="n">
        <f aca="false">'with manual edits'!C176/'with manual edits'!G176</f>
        <v>2271.19520977144</v>
      </c>
      <c r="L176" s="18" t="n">
        <v>21.2</v>
      </c>
      <c r="M176" s="19" t="s">
        <v>28</v>
      </c>
      <c r="N176" s="0"/>
      <c r="O176" s="15" t="s">
        <v>27</v>
      </c>
      <c r="R176" s="20" t="n">
        <v>0.97</v>
      </c>
      <c r="S176" s="20" t="n">
        <v>0.86</v>
      </c>
      <c r="V176" s="21" t="n">
        <v>2.18</v>
      </c>
      <c r="W176" s="19" t="s">
        <v>29</v>
      </c>
      <c r="X176" s="15" t="s">
        <v>594</v>
      </c>
    </row>
    <row r="177" customFormat="false" ht="12.8" hidden="false" customHeight="false" outlineLevel="0" collapsed="false">
      <c r="A177" s="0" t="n">
        <v>59165</v>
      </c>
      <c r="B177" s="0" t="s">
        <v>595</v>
      </c>
      <c r="C177" s="24" t="n">
        <v>66693</v>
      </c>
      <c r="D177" s="17" t="n">
        <v>2014</v>
      </c>
      <c r="E177" s="0" t="s">
        <v>596</v>
      </c>
      <c r="F177" s="23" t="s">
        <v>142</v>
      </c>
      <c r="G177" s="16" t="n">
        <v>25</v>
      </c>
      <c r="H177" s="17"/>
      <c r="I177" s="16" t="s">
        <v>596</v>
      </c>
      <c r="J177" s="23" t="s">
        <v>142</v>
      </c>
      <c r="K177" s="16" t="n">
        <f aca="false">'with manual edits'!C177/'with manual edits'!G177</f>
        <v>2667.72</v>
      </c>
      <c r="L177" s="18"/>
      <c r="M177" s="19"/>
      <c r="N177" s="0"/>
      <c r="O177" s="23"/>
      <c r="R177" s="20" t="n">
        <v>1.8</v>
      </c>
      <c r="S177" s="20" t="n">
        <v>2.01</v>
      </c>
      <c r="V177" s="25" t="n">
        <f aca="false">(  1*(12535) + 2*(9050) + 3*(3977) + 4*(3979) + 5*(1334) + 6*(288) + 7*(104) + 8*(93)   )/31360</f>
        <v>2.17959183673469</v>
      </c>
      <c r="W177" s="19" t="n">
        <v>2017</v>
      </c>
      <c r="X177" s="15" t="s">
        <v>87</v>
      </c>
    </row>
    <row r="178" customFormat="false" ht="12.8" hidden="false" customHeight="false" outlineLevel="0" collapsed="false">
      <c r="A178" s="0" t="n">
        <v>59552</v>
      </c>
      <c r="B178" s="0" t="s">
        <v>597</v>
      </c>
      <c r="C178" s="13" t="n">
        <v>68111</v>
      </c>
      <c r="D178" s="14" t="n">
        <v>2016</v>
      </c>
      <c r="E178" s="0" t="s">
        <v>598</v>
      </c>
      <c r="F178" s="15" t="s">
        <v>27</v>
      </c>
      <c r="G178" s="16" t="n">
        <f aca="false">9.89*2.58999</f>
        <v>25.6150011</v>
      </c>
      <c r="H178" s="17" t="n">
        <v>2010</v>
      </c>
      <c r="I178" s="16" t="s">
        <v>598</v>
      </c>
      <c r="J178" s="15" t="s">
        <v>27</v>
      </c>
      <c r="K178" s="16" t="n">
        <f aca="false">'with manual edits'!C178/'with manual edits'!G178</f>
        <v>2659.02779914384</v>
      </c>
      <c r="L178" s="18" t="n">
        <v>21.4</v>
      </c>
      <c r="M178" s="19" t="s">
        <v>28</v>
      </c>
      <c r="N178" s="0"/>
      <c r="O178" s="15" t="s">
        <v>27</v>
      </c>
      <c r="R178" s="20" t="n">
        <v>0.97</v>
      </c>
      <c r="S178" s="20" t="n">
        <v>0.86</v>
      </c>
      <c r="V178" s="21" t="n">
        <v>2.64</v>
      </c>
      <c r="W178" s="19" t="s">
        <v>29</v>
      </c>
      <c r="X178" s="15" t="s">
        <v>598</v>
      </c>
    </row>
    <row r="179" customFormat="false" ht="12.8" hidden="false" customHeight="false" outlineLevel="0" collapsed="false">
      <c r="A179" s="0" t="n">
        <v>59595</v>
      </c>
      <c r="B179" s="0" t="s">
        <v>599</v>
      </c>
      <c r="C179" s="24" t="n">
        <v>4282</v>
      </c>
      <c r="D179" s="17" t="n">
        <v>2010</v>
      </c>
      <c r="E179" s="0" t="s">
        <v>600</v>
      </c>
      <c r="F179" s="15" t="s">
        <v>35</v>
      </c>
      <c r="G179" s="16" t="n">
        <v>52</v>
      </c>
      <c r="H179" s="17" t="n">
        <v>2016</v>
      </c>
      <c r="I179" s="16" t="s">
        <v>601</v>
      </c>
      <c r="J179" s="15" t="s">
        <v>602</v>
      </c>
      <c r="K179" s="16" t="n">
        <f aca="false">'with manual edits'!C179/'with manual edits'!G179</f>
        <v>82.3461538461538</v>
      </c>
      <c r="L179" s="18" t="n">
        <v>26.2</v>
      </c>
      <c r="M179" s="19" t="n">
        <v>2015</v>
      </c>
      <c r="N179" s="15" t="s">
        <v>603</v>
      </c>
      <c r="O179" s="23"/>
      <c r="R179" s="20" t="n">
        <v>0.97</v>
      </c>
      <c r="S179" s="20" t="n">
        <v>0.86</v>
      </c>
      <c r="V179" s="21" t="n">
        <v>2</v>
      </c>
      <c r="W179" s="19" t="s">
        <v>604</v>
      </c>
      <c r="X179" s="15" t="s">
        <v>605</v>
      </c>
    </row>
    <row r="180" customFormat="false" ht="12.8" hidden="false" customHeight="false" outlineLevel="0" collapsed="false">
      <c r="A180" s="0" t="n">
        <v>59612</v>
      </c>
      <c r="B180" s="0" t="s">
        <v>606</v>
      </c>
      <c r="C180" s="13" t="n">
        <v>19789</v>
      </c>
      <c r="D180" s="14" t="n">
        <v>2016</v>
      </c>
      <c r="E180" s="0" t="s">
        <v>607</v>
      </c>
      <c r="F180" s="15" t="s">
        <v>27</v>
      </c>
      <c r="G180" s="16" t="n">
        <f aca="false">1.43*2.58999</f>
        <v>3.7036857</v>
      </c>
      <c r="H180" s="17" t="n">
        <v>2010</v>
      </c>
      <c r="I180" s="16" t="s">
        <v>607</v>
      </c>
      <c r="J180" s="15" t="s">
        <v>27</v>
      </c>
      <c r="K180" s="16" t="n">
        <f aca="false">'with manual edits'!C180/'with manual edits'!G180</f>
        <v>5343.05597259508</v>
      </c>
      <c r="L180" s="18" t="n">
        <v>31.7</v>
      </c>
      <c r="M180" s="19" t="s">
        <v>28</v>
      </c>
      <c r="N180" s="0"/>
      <c r="O180" s="15" t="s">
        <v>27</v>
      </c>
      <c r="R180" s="20" t="n">
        <v>0.97</v>
      </c>
      <c r="S180" s="20" t="n">
        <v>0.86</v>
      </c>
      <c r="V180" s="21" t="n">
        <v>2.15</v>
      </c>
      <c r="W180" s="19" t="s">
        <v>29</v>
      </c>
      <c r="X180" s="15" t="s">
        <v>607</v>
      </c>
    </row>
    <row r="181" customFormat="false" ht="12.8" hidden="false" customHeight="false" outlineLevel="0" collapsed="false">
      <c r="A181" s="0" t="n">
        <v>59669</v>
      </c>
      <c r="B181" s="0" t="s">
        <v>608</v>
      </c>
      <c r="C181" s="13" t="n">
        <v>52898</v>
      </c>
      <c r="D181" s="14" t="n">
        <v>2016</v>
      </c>
      <c r="E181" s="0" t="s">
        <v>609</v>
      </c>
      <c r="F181" s="15" t="s">
        <v>35</v>
      </c>
      <c r="G181" s="16" t="n">
        <v>11.83</v>
      </c>
      <c r="H181" s="17" t="n">
        <v>2016</v>
      </c>
      <c r="I181" s="16" t="s">
        <v>609</v>
      </c>
      <c r="J181" s="15" t="s">
        <v>35</v>
      </c>
      <c r="K181" s="16" t="n">
        <f aca="false">'with manual edits'!C181/'with manual edits'!G181</f>
        <v>4471.51310228233</v>
      </c>
      <c r="L181" s="18"/>
      <c r="M181" s="19"/>
      <c r="N181" s="15"/>
      <c r="O181" s="23"/>
      <c r="R181" s="20" t="n">
        <v>1.16</v>
      </c>
      <c r="S181" s="20" t="n">
        <v>1.17</v>
      </c>
      <c r="V181" s="21" t="n">
        <v>2.7</v>
      </c>
      <c r="W181" s="19" t="n">
        <v>2011</v>
      </c>
      <c r="X181" s="23" t="s">
        <v>610</v>
      </c>
    </row>
    <row r="182" customFormat="false" ht="23.85" hidden="false" customHeight="false" outlineLevel="0" collapsed="false">
      <c r="A182" s="0" t="n">
        <v>59996</v>
      </c>
      <c r="B182" s="0" t="s">
        <v>611</v>
      </c>
      <c r="C182" s="13" t="n">
        <v>329874</v>
      </c>
      <c r="D182" s="14" t="n">
        <v>2015</v>
      </c>
      <c r="E182" s="0" t="s">
        <v>612</v>
      </c>
      <c r="F182" s="15" t="s">
        <v>35</v>
      </c>
      <c r="G182" s="22" t="n">
        <v>282.96</v>
      </c>
      <c r="H182" s="14"/>
      <c r="I182" s="22" t="s">
        <v>612</v>
      </c>
      <c r="J182" s="15" t="s">
        <v>35</v>
      </c>
      <c r="K182" s="16" t="n">
        <f aca="false">'with manual edits'!C182/'with manual edits'!G182</f>
        <v>1165.79728583545</v>
      </c>
      <c r="L182" s="18"/>
      <c r="M182" s="19"/>
      <c r="N182" s="15"/>
      <c r="O182" s="23"/>
      <c r="R182" s="20" t="n">
        <v>0.82</v>
      </c>
      <c r="S182" s="20" t="n">
        <v>1.05</v>
      </c>
      <c r="V182" s="21" t="n">
        <v>-999</v>
      </c>
      <c r="W182" s="19" t="n">
        <v>-999</v>
      </c>
      <c r="X182" s="15" t="n">
        <v>-999</v>
      </c>
    </row>
    <row r="183" customFormat="false" ht="12.8" hidden="false" customHeight="false" outlineLevel="0" collapsed="false">
      <c r="A183" s="0" t="n">
        <v>60602</v>
      </c>
      <c r="B183" s="0" t="s">
        <v>613</v>
      </c>
      <c r="C183" s="24" t="n">
        <v>109600</v>
      </c>
      <c r="D183" s="17" t="n">
        <v>2011</v>
      </c>
      <c r="E183" s="0" t="s">
        <v>614</v>
      </c>
      <c r="F183" s="15" t="s">
        <v>35</v>
      </c>
      <c r="G183" s="16" t="n">
        <v>67.07</v>
      </c>
      <c r="H183" s="17"/>
      <c r="I183" s="16" t="s">
        <v>614</v>
      </c>
      <c r="J183" s="15" t="s">
        <v>35</v>
      </c>
      <c r="K183" s="16" t="n">
        <f aca="false">'with manual edits'!C183/'with manual edits'!G183</f>
        <v>1634.11361264351</v>
      </c>
      <c r="L183" s="18" t="n">
        <v>34.9</v>
      </c>
      <c r="M183" s="19" t="n">
        <v>2011</v>
      </c>
      <c r="N183" s="15" t="s">
        <v>615</v>
      </c>
      <c r="O183" s="23"/>
      <c r="R183" s="20" t="n">
        <v>1.16</v>
      </c>
      <c r="S183" s="20" t="n">
        <v>1.17</v>
      </c>
      <c r="V183" s="21" t="n">
        <v>3.2</v>
      </c>
      <c r="W183" s="19" t="n">
        <v>2011</v>
      </c>
      <c r="X183" s="23" t="s">
        <v>616</v>
      </c>
    </row>
    <row r="184" customFormat="false" ht="12.8" hidden="false" customHeight="false" outlineLevel="0" collapsed="false">
      <c r="A184" s="0" t="n">
        <v>60656</v>
      </c>
      <c r="B184" s="0" t="s">
        <v>617</v>
      </c>
      <c r="C184" s="13" t="n">
        <v>11353</v>
      </c>
      <c r="D184" s="14" t="n">
        <v>2016</v>
      </c>
      <c r="E184" s="0" t="s">
        <v>618</v>
      </c>
      <c r="F184" s="15" t="s">
        <v>27</v>
      </c>
      <c r="G184" s="20" t="n">
        <f aca="false">1.68*2.58999</f>
        <v>4.3511832</v>
      </c>
      <c r="H184" s="17" t="n">
        <v>2010</v>
      </c>
      <c r="I184" s="20" t="s">
        <v>618</v>
      </c>
      <c r="J184" s="15" t="s">
        <v>27</v>
      </c>
      <c r="K184" s="16" t="n">
        <f aca="false">'with manual edits'!C184/'with manual edits'!G184</f>
        <v>2609.17536177286</v>
      </c>
      <c r="L184" s="18" t="n">
        <v>28.2</v>
      </c>
      <c r="M184" s="19" t="s">
        <v>28</v>
      </c>
      <c r="O184" s="15" t="s">
        <v>27</v>
      </c>
      <c r="R184" s="20" t="n">
        <v>0.97</v>
      </c>
      <c r="S184" s="20" t="n">
        <v>0.86</v>
      </c>
      <c r="V184" s="21" t="n">
        <v>2.91</v>
      </c>
      <c r="W184" s="19" t="s">
        <v>29</v>
      </c>
      <c r="X184" s="15" t="s">
        <v>618</v>
      </c>
    </row>
    <row r="185" customFormat="false" ht="35.05" hidden="false" customHeight="false" outlineLevel="0" collapsed="false">
      <c r="A185" s="0" t="n">
        <v>61753</v>
      </c>
      <c r="B185" s="0" t="s">
        <v>619</v>
      </c>
      <c r="C185" s="13" t="n">
        <v>458777</v>
      </c>
      <c r="D185" s="14" t="n">
        <v>2014</v>
      </c>
      <c r="E185" s="0" t="s">
        <v>620</v>
      </c>
      <c r="F185" s="23" t="s">
        <v>77</v>
      </c>
      <c r="G185" s="22" t="n">
        <v>2143.6251</v>
      </c>
      <c r="H185" s="14" t="n">
        <v>2014</v>
      </c>
      <c r="I185" s="22" t="s">
        <v>620</v>
      </c>
      <c r="J185" s="23" t="s">
        <v>77</v>
      </c>
      <c r="K185" s="16" t="n">
        <f aca="false">'with manual edits'!C185/'with manual edits'!G185</f>
        <v>214.019233120568</v>
      </c>
      <c r="L185" s="18"/>
      <c r="M185" s="19"/>
      <c r="O185" s="23"/>
      <c r="R185" s="20" t="n">
        <v>0.98</v>
      </c>
      <c r="S185" s="20" t="n">
        <v>0.98</v>
      </c>
      <c r="V185" s="19" t="n">
        <v>2.88</v>
      </c>
      <c r="W185" s="19" t="n">
        <v>2013</v>
      </c>
      <c r="X185" s="15" t="s">
        <v>112</v>
      </c>
    </row>
    <row r="186" customFormat="false" ht="12.8" hidden="false" customHeight="false" outlineLevel="0" collapsed="false">
      <c r="A186" s="0" t="n">
        <v>61790</v>
      </c>
      <c r="B186" s="0" t="s">
        <v>621</v>
      </c>
      <c r="C186" s="13" t="n">
        <v>11671</v>
      </c>
      <c r="D186" s="14" t="n">
        <v>2016</v>
      </c>
      <c r="E186" s="0" t="s">
        <v>622</v>
      </c>
      <c r="F186" s="15" t="s">
        <v>27</v>
      </c>
      <c r="G186" s="16" t="n">
        <f aca="false">1.25*2.58999</f>
        <v>3.2374875</v>
      </c>
      <c r="H186" s="17" t="n">
        <v>2010</v>
      </c>
      <c r="I186" s="16" t="s">
        <v>622</v>
      </c>
      <c r="J186" s="15" t="s">
        <v>27</v>
      </c>
      <c r="K186" s="16" t="n">
        <f aca="false">'with manual edits'!C186/'with manual edits'!G186</f>
        <v>3604.95600369113</v>
      </c>
      <c r="L186" s="18" t="n">
        <v>28.7</v>
      </c>
      <c r="M186" s="19" t="s">
        <v>28</v>
      </c>
      <c r="O186" s="15" t="s">
        <v>27</v>
      </c>
      <c r="R186" s="20" t="n">
        <v>0.97</v>
      </c>
      <c r="S186" s="20" t="n">
        <v>0.86</v>
      </c>
      <c r="V186" s="21" t="n">
        <v>1.74</v>
      </c>
      <c r="W186" s="19" t="s">
        <v>29</v>
      </c>
      <c r="X186" s="15" t="s">
        <v>622</v>
      </c>
    </row>
    <row r="187" customFormat="false" ht="12.8" hidden="false" customHeight="false" outlineLevel="0" collapsed="false">
      <c r="A187" s="0" t="n">
        <v>62180</v>
      </c>
      <c r="B187" s="0" t="s">
        <v>623</v>
      </c>
      <c r="C187" s="13" t="n">
        <v>260665</v>
      </c>
      <c r="D187" s="14" t="n">
        <v>2014</v>
      </c>
      <c r="E187" s="0" t="s">
        <v>624</v>
      </c>
      <c r="F187" s="15" t="s">
        <v>90</v>
      </c>
      <c r="G187" s="16" t="n">
        <v>142.3</v>
      </c>
      <c r="H187" s="17"/>
      <c r="I187" s="16" t="s">
        <v>625</v>
      </c>
      <c r="J187" s="15" t="s">
        <v>90</v>
      </c>
      <c r="K187" s="16" t="n">
        <f aca="false">'with manual edits'!C187/'with manual edits'!G187</f>
        <v>1831.79901616304</v>
      </c>
      <c r="L187" s="18" t="n">
        <v>24</v>
      </c>
      <c r="M187" s="19" t="n">
        <v>2013</v>
      </c>
      <c r="O187" s="23"/>
      <c r="R187" s="20" t="n">
        <v>1.63</v>
      </c>
      <c r="S187" s="31" t="n">
        <v>1.79</v>
      </c>
      <c r="V187" s="21" t="n">
        <v>1.9</v>
      </c>
      <c r="W187" s="19" t="n">
        <v>2012</v>
      </c>
      <c r="X187" s="23" t="s">
        <v>38</v>
      </c>
    </row>
    <row r="188" customFormat="false" ht="12.8" hidden="false" customHeight="false" outlineLevel="0" collapsed="false">
      <c r="A188" s="0" t="n">
        <v>62864</v>
      </c>
      <c r="B188" s="0" t="s">
        <v>626</v>
      </c>
      <c r="C188" s="13" t="n">
        <v>59218</v>
      </c>
      <c r="D188" s="14" t="n">
        <v>2016</v>
      </c>
      <c r="E188" s="0" t="s">
        <v>627</v>
      </c>
      <c r="F188" s="15" t="s">
        <v>27</v>
      </c>
      <c r="G188" s="16" t="n">
        <f aca="false">7.23*2.58999</f>
        <v>18.7256277</v>
      </c>
      <c r="H188" s="17" t="n">
        <v>2010</v>
      </c>
      <c r="I188" s="16" t="s">
        <v>627</v>
      </c>
      <c r="J188" s="15" t="s">
        <v>27</v>
      </c>
      <c r="K188" s="16" t="n">
        <f aca="false">'with manual edits'!C188/'with manual edits'!G188</f>
        <v>3162.40400315125</v>
      </c>
      <c r="L188" s="18" t="n">
        <v>20.7</v>
      </c>
      <c r="M188" s="19" t="s">
        <v>28</v>
      </c>
      <c r="O188" s="15" t="s">
        <v>27</v>
      </c>
      <c r="R188" s="20" t="n">
        <v>0.97</v>
      </c>
      <c r="S188" s="20" t="n">
        <v>0.86</v>
      </c>
      <c r="V188" s="21" t="n">
        <v>2.59</v>
      </c>
      <c r="W188" s="19" t="s">
        <v>29</v>
      </c>
      <c r="X188" s="15" t="s">
        <v>627</v>
      </c>
    </row>
  </sheetData>
  <hyperlinks>
    <hyperlink ref="N4" r:id="rId1" display="survey (ref??) http://www.telegraph.co.uk/motoring/news/3122428/Birmingham-worst-place-for-commuting-survey.html and https://www.findaphd.com/search/projectdetails.aspx?PJID=61628"/>
    <hyperlink ref="X4" r:id="rId2" location="?vis=city.statistics&amp;lang=en" display="eurostat 2014 [http://ec.europa.eu/eurostat/cache/RCI/#?vis=city.statistics&amp;lang=en]"/>
    <hyperlink ref="X10" r:id="rId3" location="?vis=city.statistics&amp;lang=en" display="eurostat 2014 [http://ec.europa.eu/eurostat/cache/RCI/#?vis=city.statistics&amp;lang=en]"/>
    <hyperlink ref="X14" r:id="rId4" location="?vis=city.statistics&amp;lang=en" display="eurostat 2014 [http://ec.europa.eu/eurostat/cache/RCI/#?vis=city.statistics&amp;lang=en]"/>
    <hyperlink ref="N18" r:id="rId5" display="2011 census, Table 2 in http://www12.statcan.gc.ca/nhs-enm/2011/as-sa/99-012-x/99-012-x2011003_1-eng.pdf"/>
    <hyperlink ref="N19" r:id="rId6" display="https://www.numbeo.com/traffic/in/Copenhagen [BASED ON 49 CONTRIBUTORS]"/>
    <hyperlink ref="N23" r:id="rId7" display="https://www.numbeo.com/traffic/in/Melbourne [BASED ON 81 CONTRIBUTORS]"/>
    <hyperlink ref="X23" r:id="rId8" display="http://www.censusdata.abs.gov.au/census_services/getproduct/census/2011/quickstat/CED231?opendocument&amp;navpos=220 [Commonwealth Electoral Divisions, population 177,632]"/>
    <hyperlink ref="N24" r:id="rId9" display="Waze, cited in http://www.businessinsider.fr/us/the-15-cities-with-the-longest-commutes-in-the-world-2015-10/"/>
    <hyperlink ref="X24" r:id="rId10" location="?vis=city.statistics&amp;lang=en" display="eurostat 2014 [http://ec.europa.eu/eurostat/cache/RCI/#?vis=city.statistics&amp;lang=en]"/>
    <hyperlink ref="N29" r:id="rId11" display="https://www.numbeo.com/traffic/in/Johannesburg [BASED ON 81 CONTRIBUTORS]"/>
    <hyperlink ref="N30" r:id="rId12" display="2011 census, Table 2 in http://www12.statcan.gc.ca/nhs-enm/2011/as-sa/99-012-x/99-012-x2011003_1-eng.pdf"/>
    <hyperlink ref="X30" r:id="rId13" location="tabs2" display="average number of persons per census family [http://www12.statcan.ca/nhs-enm/2011/dp-pd/prof/details/page.cfm?Lang=E&amp;Geo1=CSD&amp;Code1=3520005&amp;Data=Count&amp;SearchText=toronto&amp;SearchType=Begins&amp;SearchPR=35&amp;A1=All&amp;B1=Families%20and%20households&amp;Custom=&amp;amp;TABID=1#tabs2]"/>
    <hyperlink ref="N32" r:id="rId14" display="Waze, cited in http://www.businessinsider.fr/us/the-15-cities-with-the-longest-commutes-in-the-world-2015-10/"/>
    <hyperlink ref="X32" r:id="rId15" location="?vis=city.statistics&amp;lang=en" display="eurostat 2014 [http://ec.europa.eu/eurostat/cache/RCI/#?vis=city.statistics&amp;lang=en]"/>
    <hyperlink ref="N33" r:id="rId16" display="https://www.numbeo.com/traffic/in/Athens [BASED ON 117 CONTRIBUTORS]"/>
    <hyperlink ref="X33" r:id="rId17" location="?vis=city.statistics&amp;lang=en" display="ATHINA   eurostat 2014 [http://ec.europa.eu/eurostat/cache/RCI/#?vis=city.statistics&amp;lang=en]"/>
    <hyperlink ref="N35" r:id="rId18" display="Government source referenced in https://colombiareports.com/bogota-says-car-traffic-colombias-capital-doubled-past-decade/"/>
    <hyperlink ref="N36" r:id="rId19" display="https://www.numbeo.com/traf]fic/in/Buenos-Aires [BASED ON 42 CONTRIBUTORS"/>
    <hyperlink ref="X37" r:id="rId20" display="http://cod.ibge.gov.br/OS0S (population est 2016 1.3.997) 2010 census"/>
    <hyperlink ref="E38" r:id="rId21" display="http://www.c40.org/cities/caracas, correponds to Metropolitan Region of Caracas (https://en.wikipedia.org/wiki/Metropolitan_Region_of_Caracas)"/>
    <hyperlink ref="N38" r:id="rId22" display="time index (defined as 'average one way time needed to transport, in minutes'); https://www.numbeo.com/traffic/in/Caracas [BASED ON 16 CONTRIBUTORS]"/>
    <hyperlink ref="X39" r:id="rId23" location="?vis=city.statistics&amp;lang=en" display="eurostat 2014 [http://ec.europa.eu/eurostat/cache/RCI/#?vis=city.statistics&amp;lang=en]"/>
    <hyperlink ref="N40" r:id="rId24" display="Waze, cited in http://www.businessinsider.fr/us/the-15-cities-with-the-longest-commutes-in-the-world-2015-10/"/>
    <hyperlink ref="X40" r:id="rId25" display="Table 1 in Tetsu et al, 2014, from a survey of 297 households in Jakarta,  [http://www.plea2014.in/wp-content/uploads/2014/12/Paper_6C_2731_PR.pdf]"/>
    <hyperlink ref="E41" r:id="rId26" location="cite_note-Lagos_State_Government-8" display="https://en.wikipedia.org/wiki/Lagos#cite_note-Lagos_State_Government-8 (estimated, metro area)"/>
    <hyperlink ref="N42" r:id="rId27" display="https://www.numbeo.com/traffic/in/Hong-Kong [BASED ON 53 CONTRIBUTORS]"/>
    <hyperlink ref="N43" r:id="rId28" display="time index (defined as 'average one way time needed to transport, in minutes'); https://www.numbeo.com/traffic/in/Lima [BASED ON 16 CONTRIBUTORS]"/>
    <hyperlink ref="X44" r:id="rId29" location="?vis=city.statistics&amp;lang=en" display="eurostat 2014 [http://ec.europa.eu/eurostat/cache/RCI/#?vis=city.statistics&amp;lang=en]"/>
    <hyperlink ref="N45" r:id="rId30" display="http://mexiconewsdaily.com/news/45-days-a-year-spent-commuting-in-cdmx/, citing research by the newspaper El Universal (cannot find original report) but in line with Instituto de Geografía 2008 report  http://www.ub.edu/geocrit/sn/sn-273.htm"/>
    <hyperlink ref="X45" r:id="rId31" display="INEGI, http://www.beta.inegi.org.mx/app/areasgeograficas/?ag=24#"/>
    <hyperlink ref="X46" r:id="rId32" location="?vis=city.statistics&amp;lang=en" display="eurostat 2014 [http://ec.europa.eu/eurostat/cache/RCI/#?vis=city.statistics&amp;lang=en]"/>
    <hyperlink ref="X47" r:id="rId33" location="?vis=city.statistics&amp;lang=en" display="eurostat 2014 [http://ec.europa.eu/eurostat/cache/RCI/#?vis=city.statistics&amp;lang=en]"/>
    <hyperlink ref="X49" r:id="rId34" location="?vis=city.statistics&amp;lang=en" display="eurostat 2014 [http://ec.europa.eu/eurostat/cache/RCI/#?vis=city.statistics&amp;lang=en]"/>
    <hyperlink ref="N50" r:id="rId35" display="https://www.numbeo.com/traffic/in/Santiago, [BASED ON 36 CONTRIBUTORS]"/>
    <hyperlink ref="X53" r:id="rId36" location="?vis=city.statistics&amp;lang=en" display="eurostat 2014 [http://ec.europa.eu/eurostat/cache/RCI/#?vis=city.statistics&amp;lang=en]"/>
    <hyperlink ref="E54" r:id="rId37" location="cite_note-pop-38" display="(Special City) https://en.wikipedia.org/wiki/List_of_cities_proper_by_population#cite_note-pop-38"/>
    <hyperlink ref="X55" r:id="rId38" location="?vis=city.statistics&amp;lang=en" display="eurostat 2014 [http://ec.europa.eu/eurostat/cache/RCI/#?vis=city.statistics&amp;lang=en]"/>
    <hyperlink ref="E56" r:id="rId39" location="cite_note-3" display="(Capital) https://en.wikipedia.org/wiki/Taipei#cite_note-3"/>
    <hyperlink ref="N57" r:id="rId40" display="https://www.numbeo.com/traffic/in/Adelaide [BASED ON 37 CONTRIBUTORS]"/>
    <hyperlink ref="X61" r:id="rId41" location="?vis=city.statistics&amp;lang=en" display="eurostat 2014 [http://ec.europa.eu/eurostat/cache/RCI/#?vis=city.statistics&amp;lang=en]"/>
    <hyperlink ref="N62" r:id="rId42" display="2011 census, Table 2 in http://www12.statcan.gc.ca/nhs-enm/2011/as-sa/99-012-x/99-012-x2011003_1-eng.pdf"/>
    <hyperlink ref="X62" r:id="rId43" location="tabs2" display="Average number of persons per census family [http://www12.statcan.ca/nhs-enm/2011/dp-pd/prof/details/page.cfm?Lang=E&amp;Geo1=CSD&amp;Code1=4806016&amp;Data=Count&amp;SearchText=Calgary&amp;SearchType=Begins&amp;SearchPR=01&amp;A1=Housing&amp;B1=Families%20and%20households&amp;Custom=&amp;amp;TABID=1#tabs2]"/>
    <hyperlink ref="X64" r:id="rId44" display="http://cod.ibge.gov.br/1ODPK     (population est 2016 2.513.451) 2010 census"/>
    <hyperlink ref="N66" r:id="rId45" display="https://www.numbeo.com/traffic/in/Cape-Town [BASED ON 74 CONTRIBUTORS]"/>
    <hyperlink ref="X71" r:id="rId46" location="?vis=city.statistics&amp;lang=en" display="eurostat 2014 [http://ec.europa.eu/eurostat/cache/RCI/#?vis=city.statistics&amp;lang=en]"/>
    <hyperlink ref="E72" r:id="rId47" display="(Municipality) https://en.wikipedia.org/wiki/Recife"/>
    <hyperlink ref="X72" r:id="rId48" display="http://cod.ibge.gov.br/GNPS          (population est 1.625.583) 2010 census"/>
    <hyperlink ref="E75" r:id="rId49" display="(City) https://en.wikipedia.org/wiki/Porto_Alegre"/>
    <hyperlink ref="X75" r:id="rId50" display="http://cod.ibge.gov.br/2DCV0     (population est 2016 1.481.019) 2010 census"/>
    <hyperlink ref="N77" r:id="rId51" display="https://www.numbeo.com/traffic/in/Turin [BASED ON 23 CONTRIBUTORS]"/>
    <hyperlink ref="X77" r:id="rId52" location="?vis=city.statistics&amp;lang=en" display="eurostat 2014 [http://ec.europa.eu/eurostat/cache/RCI/#?vis=city.statistics&amp;lang=en]"/>
    <hyperlink ref="N78" r:id="rId53" display="2011 census, Table 2 in http://www12.statcan.gc.ca/nhs-enm/2011/as-sa/99-012-x/99-012-x2011003_1-eng.pdf"/>
    <hyperlink ref="X78" r:id="rId54" location="tabs2" display="average number of persons per census family [http://www12.statcan.ca/nhs-enm/2011/dp-pd/prof/details/page.cfm?Lang=E&amp;Geo1=CSD&amp;Code1=2466023&amp;Data=Count&amp;SearchText=montreal&amp;SearchType=Begins&amp;SearchPR=24&amp;A1=All&amp;B1=Families%20and%20households&amp;Custom=&amp;amp;TABID=1#tabs2]"/>
    <hyperlink ref="N79" r:id="rId55" display="survey (ref??) http://www.telegraph.co.uk/motoring/news/3122428/Birmingham-worst-place-for-commuting-survey.html"/>
    <hyperlink ref="X79" r:id="rId56" display="AGMA Association of Greater Manchester Authority, Update Report May 2010, https://www.google.fr/url?sa=t&amp;rct=j&amp;q=&amp;esrc=s&amp;source=web&amp;cd=1&amp;cad=rja&amp;uact=8&amp;ved=0ahUKEwj9pP_ni-PUAhUMB8AKHZiiCHYQFggiMAA&amp;url=http%3A%2F%2Fwww.manchester.gov.uk%2Fdownload%2Fdownloads%2Fid%2F14074%2Fgm_strategic_housing_market_assessment_shma_update_may_2010.pdf&amp;usg=AFQjCNEDN9v51JM_Z_StiuQjckb6G_WpvQ"/>
    <hyperlink ref="E81" r:id="rId57" location="cite_note-pop-1" display="(Federal District) https://en.wikipedia.org/wiki/Bras%C3%ADlia#cite_note-pop-1"/>
    <hyperlink ref="X81" r:id="rId58" display="http://cod.ibge.gov.br/45K9 (population 2.977.216) 2010 census"/>
    <hyperlink ref="N84" r:id="rId59" display="https://www.numbeo.com/traffic/in/Vilnius [BASED ON 46 CONTRIBUTORS]"/>
    <hyperlink ref="X84" r:id="rId60" location="?vis=city.statistics&amp;lang=en" display="eurostat 2014 [http://ec.europa.eu/eurostat/cache/RCI/#?vis=city.statistics&amp;lang=en]"/>
    <hyperlink ref="X85" r:id="rId61" location="?vis=city.statistics&amp;lang=en" display="eurostat 2014 [http://ec.europa.eu/eurostat/cache/RCI/#?vis=city.statistics&amp;lang=en]"/>
    <hyperlink ref="X86" r:id="rId62" location="?vis=city.statistics&amp;lang=en" display="eurostat 2014 [http://ec.europa.eu/eurostat/cache/RCI/#?vis=city.statistics&amp;lang=en]"/>
    <hyperlink ref="X87" r:id="rId63" location="?vis=city.statistics&amp;lang=en" display="eurostat 2014 [http://ec.europa.eu/eurostat/cache/RCI/#?vis=city.statistics&amp;lang=en]"/>
    <hyperlink ref="X88" r:id="rId64" location="?vis=city.statistics&amp;lang=en" display="eurostat 2014 [http://ec.europa.eu/eurostat/cache/RCI/#?vis=city.statistics&amp;lang=en]"/>
    <hyperlink ref="X89" r:id="rId65" location="?vis=city.statistics&amp;lang=en" display="eurostat 2014 [http://ec.europa.eu/eurostat/cache/RCI/#?vis=city.statistics&amp;lang=en]"/>
    <hyperlink ref="X90" r:id="rId66" location="?vis=city.statistics&amp;lang=en" display="eurostat 2014 [http://ec.europa.eu/eurostat/cache/RCI/#?vis=city.statistics&amp;lang=en]"/>
    <hyperlink ref="X91" r:id="rId67" location="?vis=city.statistics&amp;lang=en" display="eurostat 2014 [http://ec.europa.eu/eurostat/cache/RCI/#?vis=city.statistics&amp;lang=en]"/>
    <hyperlink ref="X92" r:id="rId68" location="?vis=city.statistics&amp;lang=en" display="eurostat 2014 [http://ec.europa.eu/eurostat/cache/RCI/#?vis=city.statistics&amp;lang=en]"/>
    <hyperlink ref="X93" r:id="rId69" display="http://cod.ibge.gov.br/1B1VE    (population est 2016 2.938.092) 2010 census"/>
    <hyperlink ref="X94" r:id="rId70" display="http://cod.ibge.gov.br/21UXA    (population est 2016 1.448.639, BUT CDP ESTIMATES 2,173,141 (Metro area)) 2010 census"/>
    <hyperlink ref="N99" r:id="rId71" display="2011 census, Table 2 in http://www12.statcan.gc.ca/nhs-enm/2011/as-sa/99-012-x/99-012-x2011003_1-eng.pdf"/>
    <hyperlink ref="X99" r:id="rId72" location="tabs2" display="average number of persons per census family [http://www12.statcan.ca/nhs-enm/2011/dp-pd/prof/details/page.cfm?Lang=E&amp;Geo1=CSD&amp;Code1=4811061&amp;Data=Count&amp;SearchText=edmonton&amp;SearchType=Begins&amp;SearchPR=48&amp;A1=All&amp;B1=Families%20and%20households&amp;Custom=&amp;amp;TABID=1#tabs2]"/>
    <hyperlink ref="N100" r:id="rId73" display="https://www.numbeo.com/traffic/in/Ljubljana [BASED ON 30 CONTRIBUTORS]"/>
    <hyperlink ref="X100" r:id="rId74" location="?vis=city.statistics&amp;lang=en" display="eurostat 2014 [http://ec.europa.eu/eurostat/cache/RCI/#?vis=city.statistics&amp;lang=en]"/>
    <hyperlink ref="X102" r:id="rId75" display="2013 census, Statistics New Zealand (2014). 2013 Census QuickStats about families and households.&#10;Available from www.stats.govt.nz."/>
    <hyperlink ref="X103" r:id="rId76" display="2013 census, http://www.stats.govt.nz/Census/2013-census/profile-and-summary-reports/quickstats-about-a-place.aspx?request_value=14322&amp;tabname=Households"/>
    <hyperlink ref="X107" r:id="rId77" location="?vis=city.statistics&amp;lang=en" display="eurostat 2014 [http://ec.europa.eu/eurostat/cache/RCI/#?vis=city.statistics&amp;lang=en]"/>
    <hyperlink ref="X108" r:id="rId78" location="?vis=city.statistics&amp;lang=en" display="eurostat 2014 [http://ec.europa.eu/eurostat/cache/RCI/#?vis=city.statistics&amp;lang=en]"/>
    <hyperlink ref="N112" r:id="rId79" display="https://www.numbeo.com/traffic/in/Pretoria [BASED ON 21 CONTRIBUTORS]"/>
    <hyperlink ref="N113" r:id="rId80" display="Japan Stats Major Metropolitan Areas, 2013 survey http://www.stat.go.jp/english/data/jyutaku/index.htm"/>
    <hyperlink ref="X115" r:id="rId81" location="?vis=city.statistics&amp;lang=en" display="eurostat 2014 [http://ec.europa.eu/eurostat/cache/RCI/#?vis=city.statistics&amp;lang=en]"/>
    <hyperlink ref="X116" r:id="rId82" location="?vis=city.statistics&amp;lang=en" display="eurostat 2014 [http://ec.europa.eu/eurostat/cache/RCI/#?vis=city.statistics&amp;lang=en]"/>
    <hyperlink ref="X119" r:id="rId83" display="http://cod.ibge.gov.br/1RPX4     (population est 2016 652.481) 2010 census"/>
    <hyperlink ref="I120" r:id="rId84" location="cite_note-IBGE_Pop_2015-8" display="(estimate) https://pt.wikipedia.org/wiki/Florian%C3%B3polis#cite_note-IBGE_Pop_2015-8"/>
    <hyperlink ref="X120" r:id="rId85" display="http://cod.ibge.gov.br/ILJT   (population est 2016 477.798) 2010 census"/>
    <hyperlink ref="N121" r:id="rId86" display="2011 census, Table 2 in http://www12.statcan.gc.ca/nhs-enm/2011/as-sa/99-012-x/99-012-x2011003_1-eng.pdf"/>
    <hyperlink ref="X121" r:id="rId87" location="tabs2" display="Average number of persons per census family [http://www12.statcan.ca/nhs-enm/2011/dp-pd/prof/details/page.cfm?Lang=E&amp;Geo1=CSD&amp;Code1=3525005&amp;Data=Count&amp;SearchText=hamilton&amp;SearchType=Begins&amp;SearchPR=35&amp;A1=All&amp;B1=Families%20and%20households&amp;Custom=&amp;amp;TABID=1#tabs2]"/>
    <hyperlink ref="N122" r:id="rId88" display="2011 census, Table 2 in http://www12.statcan.gc.ca/nhs-enm/2011/as-sa/99-012-x/99-012-x2011003_1-eng.pdf"/>
    <hyperlink ref="X122" r:id="rId89" location="tabs2" display="average number of persons per census family [http://www12.statcan.ca/nhs-enm/2011/dp-pd/prof/details/page.cfm?Lang=E&amp;Geo1=CSD&amp;Code1=3539036&amp;Data=Count&amp;SearchText=london&amp;SearchType=Begins&amp;SearchPR=35&amp;A1=All&amp;B1=Families%20and%20households&amp;Custom=&amp;amp;TABID=1#tabs2]"/>
    <hyperlink ref="N124" r:id="rId90" display="2011 census, Table 2 in http://www12.statcan.gc.ca/nhs-enm/2011/as-sa/99-012-x/99-012-x2011003_1-eng.pdf"/>
    <hyperlink ref="X124" r:id="rId91" location="tabs2" display="average number of persons per census family [http://www12.statcan.ca/nhs-enm/2011/dp-pd/prof/details/page.cfm?Lang=E&amp;Geo1=CSD&amp;Code1=3537039&amp;Data=Count&amp;SearchText=windsor&amp;SearchType=Begins&amp;SearchPR=35&amp;A1=All&amp;B1=Families%20and%20households&amp;Custom=&amp;amp;TABID=1#tabs2]"/>
    <hyperlink ref="N125" r:id="rId92" display="2011 census, Table 2 in http://www12.statcan.gc.ca/nhs-enm/2011/as-sa/99-012-x/99-012-x2011003_1-eng.pdf"/>
    <hyperlink ref="X125" r:id="rId93" location="tabs2" display="average number of persons per census family [http://www12.statcan.ca/nhs-enm/2011/dp-pd/prof/details/page.cfm?Lang=E&amp;Geo1=CSD&amp;Code1=4611040&amp;Data=Count&amp;SearchText=winnipeg&amp;SearchType=Begins&amp;SearchPR=46&amp;A1=All&amp;B1=Families%20and%20households&amp;Custom=&amp;amp;TABID=1#tabs2]"/>
    <hyperlink ref="X127" r:id="rId94" location="?vis=city.statistics&amp;lang=en" display="eurostat 2014 [http://ec.europa.eu/eurostat/cache/RCI/#?vis=city.statistics&amp;lang=en]"/>
    <hyperlink ref="X128" r:id="rId95" location="?vis=city.statistics&amp;lang=en" display="eurostat 2014 [http://ec.europa.eu/eurostat/cache/RCI/#?vis=city.statistics&amp;lang=en]"/>
    <hyperlink ref="N137" r:id="rId96" display="2011 census, Table 2 in http://www12.statcan.gc.ca/nhs-enm/2011/as-sa/99-012-x/99-012-x2011003_1-eng.pdf"/>
    <hyperlink ref="X137" r:id="rId97" location="tabs2" display="average number of persons per census family [http://www12.statcan.ca/nhs-enm/2011/dp-pd/prof/details/page.cfm?Lang=E&amp;Geo1=CSD&amp;Code1=3515014&amp;Data=Count&amp;SearchText=peterborough&amp;SearchType=Begins&amp;SearchPR=35&amp;A1=All&amp;B1=Families%20and%20households&amp;Custom=&amp;amp;TABID=1#tabs2]"/>
    <hyperlink ref="N147" r:id="rId98" display="https://www.numbeo.com/traffic/in/Amman [BASED ON 25 CONTRIBUTORS]"/>
    <hyperlink ref="X150" r:id="rId99" location="?vis=city.statistics&amp;lang=en" display="eurostat 2014 [http://ec.europa.eu/eurostat/cache/RCI/#?vis=city.statistics&amp;lang=en]"/>
    <hyperlink ref="I151" r:id="rId100" display="http://www.noegletal.dk/noegletal/servlet/nctrlman.aReqManager"/>
    <hyperlink ref="X152" r:id="rId101" location="?vis=city.statistics&amp;lang=en" display="eurostat 2014 [http://ec.europa.eu/eurostat/cache/RCI/#?vis=city.statistics&amp;lang=en]"/>
    <hyperlink ref="N153" r:id="rId102" display="https://www.numbeo.com/traffic/in/Reykjavik [BASED ON 22 CONTRIBUTORS]"/>
    <hyperlink ref="X154" r:id="rId103" location="?vis=city.statistics&amp;lang=en" display="eurostat 2014 [http://ec.europa.eu/eurostat/cache/RCI/#?vis=city.statistics&amp;lang=en]"/>
    <hyperlink ref="X155" r:id="rId104" location="?vis=city.statistics&amp;lang=en" display="eurostat 2014 [http://ec.europa.eu/eurostat/cache/RCI/#?vis=city.statistics&amp;lang=en]"/>
    <hyperlink ref="N156" r:id="rId105" display="survey (ref??) http://www.telegraph.co.uk/motoring/news/3122428/Birmingham-worst-place-for-commuting-survey.html"/>
    <hyperlink ref="X156" r:id="rId106" location="?vis=city.statistics&amp;lang=en" display="eurostat 2014 [http://ec.europa.eu/eurostat/cache/RCI/#?vis=city.statistics&amp;lang=en]"/>
    <hyperlink ref="X157" r:id="rId107" display="http://cod.ibge.gov.br/2DCSO    (population est 2016 119,753) 2010 census"/>
    <hyperlink ref="X158" r:id="rId108" display="http://cod.ibge.gov.br/AVCV   (population est 2016 279.856) 2010 census"/>
    <hyperlink ref="N159" r:id="rId109" display="Japan Stats Major Metropolitan Areas, 2013 survey http://www.stat.go.jp/english/data/jyutaku/index.htm"/>
    <hyperlink ref="X181" r:id="rId110" location="tabs2" display="average number of persons per census family [http://www12.statcan.ca/nhs-enm/2011/dp-pd/prof/details/page.cfm?Lang=E&amp;Geo1=CSD&amp;Code1=5915051&amp;Data=Count&amp;SearchText=north%20vancouver&amp;SearchType=Begins&amp;SearchPR=59&amp;A1=All&amp;B1=Families%20and%20households&amp;Custom=&amp;amp;TABID=1#tabs2]"/>
    <hyperlink ref="X187" r:id="rId111" location="?vis=city.statistics&amp;lang=en" display="eurostat 2014 [http://ec.europa.eu/eurostat/cache/RCI/#?vis=city.statistics&amp;lang=en]"/>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R18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GD133" activePane="bottomRight" state="frozen"/>
      <selection pane="topLeft" activeCell="A1" activeCellId="0" sqref="A1"/>
      <selection pane="topRight" activeCell="GD1" activeCellId="0" sqref="GD1"/>
      <selection pane="bottomLeft" activeCell="A133" activeCellId="0" sqref="A133"/>
      <selection pane="bottomRight" activeCell="GH151" activeCellId="0" sqref="GH151"/>
    </sheetView>
  </sheetViews>
  <sheetFormatPr defaultRowHeight="12.8"/>
  <cols>
    <col collapsed="false" hidden="false" max="2" min="1" style="0" width="18.765306122449"/>
    <col collapsed="false" hidden="false" max="3" min="3" style="0" width="23.3520408163265"/>
    <col collapsed="false" hidden="false" max="4" min="4" style="0" width="12.1479591836735"/>
    <col collapsed="false" hidden="false" max="5" min="5" style="0" width="12.5561224489796"/>
    <col collapsed="false" hidden="false" max="6" min="6" style="0" width="12.9591836734694"/>
    <col collapsed="false" hidden="false" max="7" min="7" style="0" width="175.622448979592"/>
    <col collapsed="false" hidden="false" max="8" min="8" style="0" width="17.0102040816327"/>
    <col collapsed="false" hidden="false" max="9" min="9" style="0" width="24.1632653061224"/>
    <col collapsed="false" hidden="false" max="10" min="10" style="0" width="20.1122448979592"/>
    <col collapsed="false" hidden="false" max="11" min="11" style="0" width="23.8928571428571"/>
    <col collapsed="false" hidden="false" max="12" min="12" style="0" width="14.0408163265306"/>
    <col collapsed="false" hidden="false" max="13" min="13" style="0" width="13.2295918367347"/>
    <col collapsed="false" hidden="false" max="14" min="14" style="0" width="20.3826530612245"/>
    <col collapsed="false" hidden="false" max="15" min="15" style="0" width="20.7908163265306"/>
    <col collapsed="false" hidden="false" max="16" min="16" style="0" width="49.2704081632653"/>
    <col collapsed="false" hidden="false" max="17" min="17" style="0" width="13.0918367346939"/>
    <col collapsed="false" hidden="false" max="18" min="18" style="0" width="17.280612244898"/>
    <col collapsed="false" hidden="false" max="19" min="19" style="0" width="12.8265306122449"/>
    <col collapsed="false" hidden="false" max="20" min="20" style="0" width="15.1173469387755"/>
    <col collapsed="false" hidden="false" max="21" min="21" style="0" width="15.7959183673469"/>
    <col collapsed="false" hidden="false" max="22" min="22" style="0" width="14.0408163265306"/>
    <col collapsed="false" hidden="false" max="23" min="23" style="0" width="20.3826530612245"/>
    <col collapsed="false" hidden="false" max="26" min="24" style="0" width="12.8265306122449"/>
    <col collapsed="false" hidden="false" max="28" min="27" style="0" width="22.9489795918367"/>
    <col collapsed="false" hidden="false" max="30" min="29" style="0" width="20.3826530612245"/>
    <col collapsed="false" hidden="false" max="31" min="31" style="0" width="19.5714285714286"/>
    <col collapsed="false" hidden="false" max="32" min="32" style="0" width="15.6581632653061"/>
    <col collapsed="false" hidden="false" max="33" min="33" style="0" width="14.8469387755102"/>
    <col collapsed="false" hidden="false" max="34" min="34" style="0" width="15.6581632653061"/>
    <col collapsed="false" hidden="false" max="35" min="35" style="0" width="14.8469387755102"/>
    <col collapsed="false" hidden="false" max="36" min="36" style="0" width="15.6581632653061"/>
    <col collapsed="false" hidden="false" max="37" min="37" style="0" width="14.8469387755102"/>
    <col collapsed="false" hidden="false" max="38" min="38" style="0" width="15.6581632653061"/>
    <col collapsed="false" hidden="false" max="39" min="39" style="0" width="14.8469387755102"/>
    <col collapsed="false" hidden="false" max="40" min="40" style="0" width="15.6581632653061"/>
    <col collapsed="false" hidden="false" max="41" min="41" style="0" width="14.8469387755102"/>
    <col collapsed="false" hidden="false" max="42" min="42" style="0" width="15.6581632653061"/>
    <col collapsed="false" hidden="false" max="43" min="43" style="0" width="14.8469387755102"/>
    <col collapsed="false" hidden="false" max="44" min="44" style="0" width="15.6581632653061"/>
    <col collapsed="false" hidden="false" max="45" min="45" style="0" width="14.8469387755102"/>
    <col collapsed="false" hidden="false" max="46" min="46" style="0" width="15.6581632653061"/>
    <col collapsed="false" hidden="false" max="47" min="47" style="0" width="14.8469387755102"/>
    <col collapsed="false" hidden="false" max="48" min="48" style="0" width="15.6581632653061"/>
    <col collapsed="false" hidden="false" max="49" min="49" style="0" width="14.8469387755102"/>
    <col collapsed="false" hidden="false" max="50" min="50" style="0" width="15.6581632653061"/>
    <col collapsed="false" hidden="false" max="51" min="51" style="0" width="14.8469387755102"/>
    <col collapsed="false" hidden="false" max="52" min="52" style="0" width="15.6581632653061"/>
    <col collapsed="false" hidden="false" max="53" min="53" style="0" width="14.8469387755102"/>
    <col collapsed="false" hidden="false" max="54" min="54" style="0" width="15.6581632653061"/>
    <col collapsed="false" hidden="false" max="55" min="55" style="0" width="14.8469387755102"/>
    <col collapsed="false" hidden="false" max="56" min="56" style="0" width="15.6581632653061"/>
    <col collapsed="false" hidden="false" max="57" min="57" style="0" width="14.8469387755102"/>
    <col collapsed="false" hidden="false" max="58" min="58" style="0" width="15.6581632653061"/>
    <col collapsed="false" hidden="false" max="59" min="59" style="0" width="14.8469387755102"/>
    <col collapsed="false" hidden="false" max="60" min="60" style="0" width="15.6581632653061"/>
    <col collapsed="false" hidden="false" max="61" min="61" style="0" width="14.8469387755102"/>
    <col collapsed="false" hidden="false" max="62" min="62" style="0" width="15.6581632653061"/>
    <col collapsed="false" hidden="false" max="63" min="63" style="0" width="14.8469387755102"/>
    <col collapsed="false" hidden="false" max="64" min="64" style="0" width="15.6581632653061"/>
    <col collapsed="false" hidden="false" max="65" min="65" style="0" width="14.8469387755102"/>
    <col collapsed="false" hidden="false" max="66" min="66" style="0" width="15.6581632653061"/>
    <col collapsed="false" hidden="false" max="67" min="67" style="0" width="14.8469387755102"/>
    <col collapsed="false" hidden="false" max="68" min="68" style="0" width="15.6581632653061"/>
    <col collapsed="false" hidden="false" max="69" min="69" style="0" width="14.8469387755102"/>
    <col collapsed="false" hidden="false" max="70" min="70" style="0" width="15.6581632653061"/>
    <col collapsed="false" hidden="false" max="71" min="71" style="0" width="14.8469387755102"/>
    <col collapsed="false" hidden="false" max="72" min="72" style="0" width="15.6581632653061"/>
    <col collapsed="false" hidden="false" max="73" min="73" style="0" width="14.8469387755102"/>
    <col collapsed="false" hidden="false" max="74" min="74" style="0" width="15.6581632653061"/>
    <col collapsed="false" hidden="false" max="75" min="75" style="0" width="14.8469387755102"/>
    <col collapsed="false" hidden="false" max="76" min="76" style="0" width="15.6581632653061"/>
    <col collapsed="false" hidden="false" max="77" min="77" style="0" width="14.8469387755102"/>
    <col collapsed="false" hidden="false" max="78" min="78" style="0" width="15.6581632653061"/>
    <col collapsed="false" hidden="false" max="79" min="79" style="0" width="14.8469387755102"/>
    <col collapsed="false" hidden="false" max="80" min="80" style="0" width="15.6581632653061"/>
    <col collapsed="false" hidden="false" max="81" min="81" style="0" width="14.8469387755102"/>
    <col collapsed="false" hidden="false" max="82" min="82" style="0" width="15.6581632653061"/>
    <col collapsed="false" hidden="false" max="83" min="83" style="0" width="14.8469387755102"/>
    <col collapsed="false" hidden="false" max="84" min="84" style="0" width="15.2551020408163"/>
    <col collapsed="false" hidden="false" max="85" min="85" style="0" width="13.2295918367347"/>
    <col collapsed="false" hidden="false" max="86" min="86" style="0" width="15.2551020408163"/>
    <col collapsed="false" hidden="false" max="87" min="87" style="0" width="13.2295918367347"/>
    <col collapsed="false" hidden="false" max="88" min="88" style="0" width="15.2551020408163"/>
    <col collapsed="false" hidden="false" max="89" min="89" style="0" width="13.2295918367347"/>
    <col collapsed="false" hidden="false" max="90" min="90" style="0" width="15.2551020408163"/>
    <col collapsed="false" hidden="false" max="91" min="91" style="0" width="13.2295918367347"/>
    <col collapsed="false" hidden="false" max="92" min="92" style="0" width="15.2551020408163"/>
    <col collapsed="false" hidden="false" max="93" min="93" style="0" width="13.2295918367347"/>
    <col collapsed="false" hidden="false" max="94" min="94" style="0" width="15.2551020408163"/>
    <col collapsed="false" hidden="false" max="95" min="95" style="0" width="13.2295918367347"/>
    <col collapsed="false" hidden="false" max="96" min="96" style="0" width="15.2551020408163"/>
    <col collapsed="false" hidden="false" max="97" min="97" style="0" width="13.2295918367347"/>
    <col collapsed="false" hidden="false" max="98" min="98" style="0" width="15.2551020408163"/>
    <col collapsed="false" hidden="false" max="99" min="99" style="0" width="13.2295918367347"/>
    <col collapsed="false" hidden="false" max="100" min="100" style="0" width="15.2551020408163"/>
    <col collapsed="false" hidden="false" max="101" min="101" style="0" width="13.2295918367347"/>
    <col collapsed="false" hidden="false" max="102" min="102" style="0" width="15.2551020408163"/>
    <col collapsed="false" hidden="false" max="103" min="103" style="0" width="13.2295918367347"/>
    <col collapsed="false" hidden="false" max="104" min="104" style="0" width="15.2551020408163"/>
    <col collapsed="false" hidden="false" max="105" min="105" style="0" width="13.2295918367347"/>
    <col collapsed="false" hidden="false" max="106" min="106" style="0" width="15.2551020408163"/>
    <col collapsed="false" hidden="false" max="107" min="107" style="0" width="13.2295918367347"/>
    <col collapsed="false" hidden="false" max="108" min="108" style="0" width="15.2551020408163"/>
    <col collapsed="false" hidden="false" max="109" min="109" style="0" width="13.2295918367347"/>
    <col collapsed="false" hidden="false" max="110" min="110" style="0" width="15.3877551020408"/>
    <col collapsed="false" hidden="false" max="111" min="111" style="0" width="17.0102040816327"/>
    <col collapsed="false" hidden="false" max="112" min="112" style="0" width="15.3877551020408"/>
    <col collapsed="false" hidden="false" max="113" min="113" style="0" width="17.0102040816327"/>
    <col collapsed="false" hidden="false" max="114" min="114" style="0" width="14.8469387755102"/>
    <col collapsed="false" hidden="false" max="115" min="115" style="0" width="16.1989795918367"/>
    <col collapsed="false" hidden="false" max="116" min="116" style="0" width="18.0867346938776"/>
    <col collapsed="false" hidden="false" max="117" min="117" style="0" width="22.1377551020408"/>
    <col collapsed="false" hidden="false" max="118" min="118" style="0" width="250.275510204082"/>
    <col collapsed="false" hidden="false" max="119" min="119" style="0" width="46.030612244898"/>
    <col collapsed="false" hidden="false" max="120" min="120" style="0" width="17.5510204081633"/>
    <col collapsed="false" hidden="false" max="121" min="121" style="0" width="24.3010204081633"/>
    <col collapsed="false" hidden="false" max="122" min="122" style="0" width="27.1326530612245"/>
    <col collapsed="false" hidden="false" max="123" min="123" style="0" width="19.5714285714286"/>
    <col collapsed="false" hidden="false" max="124" min="124" style="0" width="17.280612244898"/>
    <col collapsed="false" hidden="false" max="125" min="125" style="0" width="21.5969387755102"/>
    <col collapsed="false" hidden="false" max="126" min="126" style="0" width="17.0102040816327"/>
    <col collapsed="false" hidden="false" max="127" min="127" style="0" width="16.0663265306122"/>
    <col collapsed="false" hidden="false" max="128" min="128" style="0" width="26.4591836734694"/>
    <col collapsed="false" hidden="false" max="129" min="129" style="0" width="18.765306122449"/>
    <col collapsed="false" hidden="false" max="130" min="130" style="0" width="16.7397959183673"/>
    <col collapsed="false" hidden="false" max="131" min="131" style="0" width="42.25"/>
    <col collapsed="false" hidden="false" max="133" min="132" style="0" width="41.5765306122449"/>
    <col collapsed="false" hidden="false" max="134" min="134" style="0" width="142.551020408163"/>
    <col collapsed="false" hidden="false" max="135" min="135" style="0" width="23.8928571428571"/>
    <col collapsed="false" hidden="false" max="136" min="136" style="0" width="32.265306122449"/>
    <col collapsed="false" hidden="false" max="137" min="137" style="0" width="16.0663265306122"/>
    <col collapsed="false" hidden="false" max="138" min="138" style="0" width="16.469387755102"/>
    <col collapsed="false" hidden="false" max="139" min="139" style="0" width="14.3112244897959"/>
    <col collapsed="false" hidden="false" max="140" min="140" style="0" width="15.5255102040816"/>
    <col collapsed="false" hidden="false" max="141" min="141" style="0" width="15.6581632653061"/>
    <col collapsed="false" hidden="false" max="142" min="142" style="0" width="13.0918367346939"/>
    <col collapsed="false" hidden="false" max="143" min="143" style="0" width="15.2551020408163"/>
    <col collapsed="false" hidden="false" max="144" min="144" style="0" width="16.469387755102"/>
    <col collapsed="false" hidden="false" max="145" min="145" style="0" width="81.8061224489796"/>
    <col collapsed="false" hidden="false" max="146" min="146" style="0" width="121.760204081633"/>
    <col collapsed="false" hidden="false" max="147" min="147" style="0" width="80.3214285714286"/>
    <col collapsed="false" hidden="false" max="148" min="148" style="0" width="155.510204081633"/>
    <col collapsed="false" hidden="false" max="149" min="149" style="0" width="15.3877551020408"/>
    <col collapsed="false" hidden="false" max="150" min="150" style="0" width="36.1785714285714"/>
    <col collapsed="false" hidden="false" max="151" min="151" style="0" width="24.9744897959184"/>
    <col collapsed="false" hidden="false" max="152" min="152" style="0" width="21.1938775510204"/>
    <col collapsed="false" hidden="false" max="153" min="153" style="0" width="15.1173469387755"/>
    <col collapsed="false" hidden="false" max="154" min="154" style="0" width="21.5969387755102"/>
    <col collapsed="false" hidden="false" max="155" min="155" style="0" width="15.3877551020408"/>
    <col collapsed="false" hidden="false" max="156" min="156" style="0" width="292.933673469388"/>
    <col collapsed="false" hidden="false" max="157" min="157" style="0" width="22.4081632653061"/>
    <col collapsed="false" hidden="false" max="158" min="158" style="0" width="30.1020408163265"/>
    <col collapsed="false" hidden="false" max="159" min="159" style="0" width="12.9591836734694"/>
    <col collapsed="false" hidden="false" max="160" min="160" style="0" width="10.530612244898"/>
    <col collapsed="false" hidden="false" max="161" min="161" style="0" width="15.1173469387755"/>
    <col collapsed="false" hidden="false" max="162" min="162" style="0" width="30.9132653061224"/>
    <col collapsed="false" hidden="false" max="163" min="163" style="0" width="24.9744897959184"/>
    <col collapsed="false" hidden="false" max="164" min="164" style="0" width="18.0867346938776"/>
    <col collapsed="false" hidden="false" max="165" min="165" style="0" width="22.1377551020408"/>
    <col collapsed="false" hidden="false" max="166" min="166" style="0" width="250.275510204082"/>
    <col collapsed="false" hidden="false" max="167" min="167" style="0" width="60.4744897959184"/>
    <col collapsed="false" hidden="false" max="168" min="168" style="0" width="17.5510204081633"/>
    <col collapsed="false" hidden="false" max="169" min="169" style="0" width="24.3010204081633"/>
    <col collapsed="false" hidden="false" max="170" min="170" style="0" width="27.1326530612245"/>
    <col collapsed="false" hidden="false" max="171" min="171" style="0" width="19.5714285714286"/>
    <col collapsed="false" hidden="false" max="173" min="173" style="0" width="33.8826530612245"/>
    <col collapsed="false" hidden="false" max="174" min="174" style="0" width="22.2755102040816"/>
    <col collapsed="false" hidden="false" max="175" min="175" style="0" width="22.9489795918367"/>
    <col collapsed="false" hidden="false" max="176" min="176" style="0" width="12.9591836734694"/>
    <col collapsed="false" hidden="false" max="177" min="177" style="0" width="13.7704081632653"/>
    <col collapsed="false" hidden="false" max="178" min="178" style="0" width="21.8673469387755"/>
    <col collapsed="false" hidden="false" max="179" min="179" style="0" width="19.4387755102041"/>
    <col collapsed="false" hidden="false" max="182" min="180" style="0" width="24.9744897959184"/>
    <col collapsed="false" hidden="false" max="184" min="183" style="0" width="24.3010204081633"/>
    <col collapsed="false" hidden="false" max="185" min="185" style="0" width="19.8418367346939"/>
    <col collapsed="false" hidden="false" max="186" min="186" style="0" width="10.530612244898"/>
    <col collapsed="false" hidden="false" max="187" min="187" style="0" width="22.0051020408163"/>
    <col collapsed="false" hidden="false" max="188" min="188" style="0" width="20.25"/>
    <col collapsed="false" hidden="false" max="189" min="189" style="0" width="20.1122448979592"/>
    <col collapsed="false" hidden="false" max="190" min="190" style="0" width="27.1326530612245"/>
    <col collapsed="false" hidden="false" max="191" min="191" style="0" width="45.4897959183674"/>
    <col collapsed="false" hidden="false" max="192" min="192" style="0" width="9.31632653061224"/>
    <col collapsed="false" hidden="false" max="194" min="193" style="0" width="15.7959183673469"/>
    <col collapsed="false" hidden="false" max="195" min="195" style="0" width="10.8010204081633"/>
    <col collapsed="false" hidden="false" max="196" min="196" style="0" width="15.9285714285714"/>
    <col collapsed="false" hidden="false" max="197" min="197" style="0" width="23.4897959183673"/>
    <col collapsed="false" hidden="false" max="198" min="198" style="0" width="19.8418367346939"/>
    <col collapsed="false" hidden="false" max="199" min="199" style="0" width="14.0408163265306"/>
    <col collapsed="false" hidden="false" max="200" min="200" style="0" width="32.8010204081633"/>
    <col collapsed="false" hidden="false" max="1025" min="201" style="0" width="8.50510204081633"/>
  </cols>
  <sheetData>
    <row r="1" s="4" customFormat="true" ht="12.8" hidden="false" customHeight="false" outlineLevel="0" collapsed="false">
      <c r="A1" s="4" t="s">
        <v>0</v>
      </c>
      <c r="B1" s="4" t="s">
        <v>628</v>
      </c>
      <c r="C1" s="4" t="s">
        <v>629</v>
      </c>
      <c r="D1" s="4" t="s">
        <v>630</v>
      </c>
      <c r="E1" s="4" t="s">
        <v>631</v>
      </c>
      <c r="F1" s="4" t="s">
        <v>632</v>
      </c>
      <c r="G1" s="4" t="s">
        <v>633</v>
      </c>
      <c r="H1" s="4" t="s">
        <v>634</v>
      </c>
      <c r="I1" s="4" t="s">
        <v>635</v>
      </c>
      <c r="J1" s="4" t="s">
        <v>636</v>
      </c>
      <c r="K1" s="4" t="s">
        <v>637</v>
      </c>
      <c r="L1" s="4" t="s">
        <v>638</v>
      </c>
      <c r="M1" s="4" t="s">
        <v>15</v>
      </c>
      <c r="N1" s="4" t="s">
        <v>639</v>
      </c>
      <c r="O1" s="4" t="s">
        <v>640</v>
      </c>
      <c r="P1" s="4" t="s">
        <v>16</v>
      </c>
      <c r="Q1" s="4" t="s">
        <v>641</v>
      </c>
      <c r="R1" s="4" t="s">
        <v>642</v>
      </c>
      <c r="S1" s="4" t="s">
        <v>643</v>
      </c>
      <c r="T1" s="4" t="s">
        <v>644</v>
      </c>
      <c r="U1" s="4" t="s">
        <v>645</v>
      </c>
      <c r="V1" s="4" t="s">
        <v>646</v>
      </c>
      <c r="W1" s="4" t="s">
        <v>647</v>
      </c>
      <c r="X1" s="4" t="s">
        <v>648</v>
      </c>
      <c r="Y1" s="4" t="s">
        <v>649</v>
      </c>
      <c r="Z1" s="4" t="s">
        <v>650</v>
      </c>
      <c r="AA1" s="4" t="s">
        <v>651</v>
      </c>
      <c r="AB1" s="4" t="s">
        <v>652</v>
      </c>
      <c r="AC1" s="4" t="s">
        <v>653</v>
      </c>
      <c r="AD1" s="4" t="s">
        <v>654</v>
      </c>
      <c r="AE1" s="4" t="s">
        <v>655</v>
      </c>
      <c r="AF1" s="4" t="s">
        <v>656</v>
      </c>
      <c r="AG1" s="4" t="s">
        <v>657</v>
      </c>
      <c r="AH1" s="4" t="s">
        <v>658</v>
      </c>
      <c r="AI1" s="4" t="s">
        <v>659</v>
      </c>
      <c r="AJ1" s="4" t="s">
        <v>660</v>
      </c>
      <c r="AK1" s="4" t="s">
        <v>661</v>
      </c>
      <c r="AL1" s="4" t="s">
        <v>662</v>
      </c>
      <c r="AM1" s="4" t="s">
        <v>663</v>
      </c>
      <c r="AN1" s="4" t="s">
        <v>664</v>
      </c>
      <c r="AO1" s="4" t="s">
        <v>665</v>
      </c>
      <c r="AP1" s="4" t="s">
        <v>666</v>
      </c>
      <c r="AQ1" s="4" t="s">
        <v>667</v>
      </c>
      <c r="AR1" s="4" t="s">
        <v>668</v>
      </c>
      <c r="AS1" s="4" t="s">
        <v>669</v>
      </c>
      <c r="AT1" s="4" t="s">
        <v>670</v>
      </c>
      <c r="AU1" s="4" t="s">
        <v>671</v>
      </c>
      <c r="AV1" s="4" t="s">
        <v>672</v>
      </c>
      <c r="AW1" s="4" t="s">
        <v>673</v>
      </c>
      <c r="AX1" s="4" t="s">
        <v>674</v>
      </c>
      <c r="AY1" s="4" t="s">
        <v>675</v>
      </c>
      <c r="AZ1" s="4" t="s">
        <v>676</v>
      </c>
      <c r="BA1" s="4" t="s">
        <v>677</v>
      </c>
      <c r="BB1" s="4" t="s">
        <v>678</v>
      </c>
      <c r="BC1" s="4" t="s">
        <v>679</v>
      </c>
      <c r="BD1" s="4" t="s">
        <v>680</v>
      </c>
      <c r="BE1" s="4" t="s">
        <v>681</v>
      </c>
      <c r="BF1" s="4" t="s">
        <v>682</v>
      </c>
      <c r="BG1" s="4" t="s">
        <v>683</v>
      </c>
      <c r="BH1" s="4" t="s">
        <v>684</v>
      </c>
      <c r="BI1" s="4" t="s">
        <v>685</v>
      </c>
      <c r="BJ1" s="4" t="s">
        <v>686</v>
      </c>
      <c r="BK1" s="4" t="s">
        <v>687</v>
      </c>
      <c r="BL1" s="4" t="s">
        <v>688</v>
      </c>
      <c r="BM1" s="4" t="s">
        <v>689</v>
      </c>
      <c r="BN1" s="4" t="s">
        <v>690</v>
      </c>
      <c r="BO1" s="4" t="s">
        <v>691</v>
      </c>
      <c r="BP1" s="4" t="s">
        <v>692</v>
      </c>
      <c r="BQ1" s="4" t="s">
        <v>693</v>
      </c>
      <c r="BR1" s="4" t="s">
        <v>694</v>
      </c>
      <c r="BS1" s="4" t="s">
        <v>695</v>
      </c>
      <c r="BT1" s="4" t="s">
        <v>696</v>
      </c>
      <c r="BU1" s="4" t="s">
        <v>697</v>
      </c>
      <c r="BV1" s="4" t="s">
        <v>698</v>
      </c>
      <c r="BW1" s="4" t="s">
        <v>699</v>
      </c>
      <c r="BX1" s="4" t="s">
        <v>700</v>
      </c>
      <c r="BY1" s="4" t="s">
        <v>701</v>
      </c>
      <c r="BZ1" s="4" t="s">
        <v>702</v>
      </c>
      <c r="CA1" s="4" t="s">
        <v>703</v>
      </c>
      <c r="CB1" s="4" t="s">
        <v>704</v>
      </c>
      <c r="CC1" s="4" t="s">
        <v>705</v>
      </c>
      <c r="CD1" s="4" t="s">
        <v>706</v>
      </c>
      <c r="CE1" s="4" t="s">
        <v>707</v>
      </c>
      <c r="CF1" s="4" t="s">
        <v>708</v>
      </c>
      <c r="CG1" s="4" t="s">
        <v>709</v>
      </c>
      <c r="CH1" s="4" t="s">
        <v>710</v>
      </c>
      <c r="CI1" s="4" t="s">
        <v>711</v>
      </c>
      <c r="CJ1" s="4" t="s">
        <v>712</v>
      </c>
      <c r="CK1" s="4" t="s">
        <v>713</v>
      </c>
      <c r="CL1" s="4" t="s">
        <v>714</v>
      </c>
      <c r="CM1" s="4" t="s">
        <v>715</v>
      </c>
      <c r="CN1" s="4" t="s">
        <v>716</v>
      </c>
      <c r="CO1" s="4" t="s">
        <v>717</v>
      </c>
      <c r="CP1" s="4" t="s">
        <v>718</v>
      </c>
      <c r="CQ1" s="4" t="s">
        <v>719</v>
      </c>
      <c r="CR1" s="4" t="s">
        <v>720</v>
      </c>
      <c r="CS1" s="4" t="s">
        <v>721</v>
      </c>
      <c r="CT1" s="4" t="s">
        <v>722</v>
      </c>
      <c r="CU1" s="4" t="s">
        <v>723</v>
      </c>
      <c r="CV1" s="4" t="s">
        <v>724</v>
      </c>
      <c r="CW1" s="4" t="s">
        <v>725</v>
      </c>
      <c r="CX1" s="4" t="s">
        <v>726</v>
      </c>
      <c r="CY1" s="4" t="s">
        <v>727</v>
      </c>
      <c r="CZ1" s="4" t="s">
        <v>728</v>
      </c>
      <c r="DA1" s="4" t="s">
        <v>729</v>
      </c>
      <c r="DB1" s="4" t="s">
        <v>730</v>
      </c>
      <c r="DC1" s="4" t="s">
        <v>731</v>
      </c>
      <c r="DD1" s="4" t="s">
        <v>732</v>
      </c>
      <c r="DE1" s="4" t="s">
        <v>733</v>
      </c>
      <c r="DF1" s="4" t="s">
        <v>19</v>
      </c>
      <c r="DG1" s="4" t="s">
        <v>20</v>
      </c>
      <c r="DH1" s="4" t="s">
        <v>734</v>
      </c>
      <c r="DI1" s="4" t="s">
        <v>735</v>
      </c>
      <c r="DJ1" s="4" t="s">
        <v>736</v>
      </c>
      <c r="DK1" s="4" t="s">
        <v>737</v>
      </c>
      <c r="DL1" s="4" t="s">
        <v>738</v>
      </c>
      <c r="DM1" s="4" t="s">
        <v>739</v>
      </c>
      <c r="DN1" s="4" t="s">
        <v>740</v>
      </c>
      <c r="DO1" s="4" t="s">
        <v>741</v>
      </c>
      <c r="DP1" s="4" t="s">
        <v>742</v>
      </c>
      <c r="DQ1" s="4" t="s">
        <v>743</v>
      </c>
      <c r="DR1" s="4" t="s">
        <v>744</v>
      </c>
      <c r="DS1" s="4" t="s">
        <v>745</v>
      </c>
      <c r="DT1" s="4" t="s">
        <v>746</v>
      </c>
      <c r="DU1" s="4" t="s">
        <v>747</v>
      </c>
      <c r="DV1" s="4" t="s">
        <v>748</v>
      </c>
      <c r="DW1" s="4" t="s">
        <v>749</v>
      </c>
      <c r="DX1" s="4" t="s">
        <v>750</v>
      </c>
      <c r="DY1" s="4" t="s">
        <v>751</v>
      </c>
      <c r="DZ1" s="4" t="s">
        <v>752</v>
      </c>
      <c r="EA1" s="4" t="s">
        <v>753</v>
      </c>
      <c r="EB1" s="4" t="s">
        <v>754</v>
      </c>
      <c r="EC1" s="4" t="s">
        <v>755</v>
      </c>
      <c r="ED1" s="4" t="s">
        <v>756</v>
      </c>
      <c r="EE1" s="4" t="s">
        <v>757</v>
      </c>
      <c r="EF1" s="4" t="s">
        <v>758</v>
      </c>
      <c r="EG1" s="4" t="s">
        <v>759</v>
      </c>
      <c r="EH1" s="4" t="s">
        <v>760</v>
      </c>
      <c r="EI1" s="4" t="s">
        <v>761</v>
      </c>
      <c r="EJ1" s="4" t="s">
        <v>762</v>
      </c>
      <c r="EK1" s="4" t="s">
        <v>763</v>
      </c>
      <c r="EL1" s="4" t="s">
        <v>764</v>
      </c>
      <c r="EM1" s="4" t="s">
        <v>765</v>
      </c>
      <c r="EN1" s="4" t="s">
        <v>766</v>
      </c>
      <c r="EO1" s="4" t="s">
        <v>767</v>
      </c>
      <c r="EP1" s="4" t="s">
        <v>768</v>
      </c>
      <c r="EQ1" s="4" t="s">
        <v>769</v>
      </c>
      <c r="ER1" s="4" t="s">
        <v>770</v>
      </c>
      <c r="ES1" s="4" t="s">
        <v>771</v>
      </c>
      <c r="ET1" s="4" t="s">
        <v>772</v>
      </c>
      <c r="EU1" s="4" t="s">
        <v>773</v>
      </c>
      <c r="EV1" s="4" t="s">
        <v>774</v>
      </c>
      <c r="EW1" s="4" t="s">
        <v>775</v>
      </c>
      <c r="EX1" s="4" t="s">
        <v>776</v>
      </c>
      <c r="EY1" s="4" t="s">
        <v>777</v>
      </c>
      <c r="EZ1" s="4" t="s">
        <v>778</v>
      </c>
      <c r="FA1" s="4" t="s">
        <v>779</v>
      </c>
      <c r="FB1" s="4" t="s">
        <v>780</v>
      </c>
      <c r="FC1" s="4" t="s">
        <v>781</v>
      </c>
      <c r="FD1" s="4" t="s">
        <v>782</v>
      </c>
      <c r="FE1" s="4" t="s">
        <v>783</v>
      </c>
      <c r="FF1" s="4" t="s">
        <v>784</v>
      </c>
      <c r="FG1" s="4" t="s">
        <v>785</v>
      </c>
      <c r="FH1" s="4" t="s">
        <v>786</v>
      </c>
      <c r="FI1" s="4" t="s">
        <v>787</v>
      </c>
      <c r="FJ1" s="4" t="s">
        <v>788</v>
      </c>
      <c r="FK1" s="4" t="s">
        <v>789</v>
      </c>
      <c r="FL1" s="4" t="s">
        <v>790</v>
      </c>
      <c r="FM1" s="4" t="s">
        <v>791</v>
      </c>
      <c r="FN1" s="4" t="s">
        <v>792</v>
      </c>
      <c r="FO1" s="4" t="s">
        <v>793</v>
      </c>
      <c r="FP1" s="4" t="s">
        <v>794</v>
      </c>
      <c r="FQ1" s="4" t="s">
        <v>795</v>
      </c>
      <c r="FR1" s="4" t="s">
        <v>796</v>
      </c>
      <c r="FS1" s="4" t="s">
        <v>797</v>
      </c>
      <c r="FT1" s="4" t="s">
        <v>798</v>
      </c>
      <c r="FU1" s="4" t="s">
        <v>799</v>
      </c>
      <c r="FV1" s="4" t="s">
        <v>800</v>
      </c>
      <c r="FW1" s="4" t="s">
        <v>801</v>
      </c>
      <c r="FX1" s="4" t="s">
        <v>802</v>
      </c>
      <c r="FY1" s="4" t="s">
        <v>803</v>
      </c>
      <c r="FZ1" s="4" t="s">
        <v>804</v>
      </c>
      <c r="GA1" s="4" t="s">
        <v>805</v>
      </c>
      <c r="GB1" s="4" t="s">
        <v>806</v>
      </c>
      <c r="GC1" s="4" t="s">
        <v>807</v>
      </c>
      <c r="GD1" s="4" t="s">
        <v>808</v>
      </c>
      <c r="GE1" s="4" t="s">
        <v>809</v>
      </c>
      <c r="GF1" s="4" t="s">
        <v>810</v>
      </c>
      <c r="GG1" s="4" t="s">
        <v>811</v>
      </c>
      <c r="GH1" s="4" t="s">
        <v>812</v>
      </c>
      <c r="GI1" s="4" t="s">
        <v>813</v>
      </c>
      <c r="GJ1" s="4" t="s">
        <v>814</v>
      </c>
      <c r="GK1" s="4" t="s">
        <v>815</v>
      </c>
      <c r="GL1" s="4" t="s">
        <v>816</v>
      </c>
      <c r="GM1" s="4" t="s">
        <v>817</v>
      </c>
      <c r="GN1" s="4" t="s">
        <v>818</v>
      </c>
      <c r="GO1" s="4" t="s">
        <v>819</v>
      </c>
      <c r="GP1" s="4" t="s">
        <v>820</v>
      </c>
      <c r="GQ1" s="4" t="s">
        <v>821</v>
      </c>
      <c r="GR1" s="4" t="s">
        <v>822</v>
      </c>
    </row>
    <row r="2" customFormat="false" ht="12.8" hidden="false" customHeight="false" outlineLevel="0" collapsed="false">
      <c r="A2" s="0" t="n">
        <v>1093</v>
      </c>
      <c r="B2" s="0" t="s">
        <v>25</v>
      </c>
      <c r="D2" s="0" t="s">
        <v>25</v>
      </c>
      <c r="F2" s="0" t="s">
        <v>823</v>
      </c>
      <c r="G2" s="0" t="s">
        <v>824</v>
      </c>
      <c r="H2" s="0" t="n">
        <v>2016</v>
      </c>
      <c r="I2" s="0" t="n">
        <v>2014</v>
      </c>
      <c r="J2" s="0" t="n">
        <v>443775</v>
      </c>
      <c r="K2" s="0" t="n">
        <v>2013</v>
      </c>
      <c r="V2" s="0" t="n">
        <v>2897178</v>
      </c>
      <c r="W2" s="0" t="n">
        <v>636</v>
      </c>
      <c r="AD2" s="0" t="s">
        <v>825</v>
      </c>
      <c r="BF2" s="0" t="n">
        <v>884</v>
      </c>
      <c r="BG2" s="0" t="n">
        <v>949</v>
      </c>
      <c r="BH2" s="0" t="n">
        <v>1016</v>
      </c>
      <c r="BI2" s="0" t="n">
        <v>1087</v>
      </c>
      <c r="BJ2" s="0" t="n">
        <v>1162</v>
      </c>
      <c r="BK2" s="0" t="n">
        <v>1236</v>
      </c>
      <c r="BL2" s="0" t="n">
        <v>1316</v>
      </c>
      <c r="BM2" s="0" t="n">
        <v>1398</v>
      </c>
      <c r="BN2" s="0" t="n">
        <v>1482</v>
      </c>
      <c r="BO2" s="0" t="n">
        <v>1568</v>
      </c>
      <c r="BP2" s="0" t="n">
        <v>1661</v>
      </c>
      <c r="BQ2" s="0" t="n">
        <v>1752</v>
      </c>
      <c r="BR2" s="0" t="n">
        <v>1848</v>
      </c>
      <c r="BS2" s="0" t="n">
        <v>1340</v>
      </c>
      <c r="BT2" s="0" t="n">
        <v>1248</v>
      </c>
      <c r="BU2" s="0" t="n">
        <v>1157</v>
      </c>
      <c r="BV2" s="0" t="n">
        <v>1072</v>
      </c>
      <c r="BW2" s="0" t="n">
        <v>987</v>
      </c>
      <c r="BX2" s="0" t="n">
        <v>910</v>
      </c>
      <c r="BY2" s="0" t="n">
        <v>831</v>
      </c>
      <c r="BZ2" s="0" t="n">
        <v>761</v>
      </c>
      <c r="CA2" s="0" t="n">
        <v>694</v>
      </c>
      <c r="CB2" s="0" t="n">
        <v>625</v>
      </c>
      <c r="CC2" s="0" t="n">
        <v>565</v>
      </c>
      <c r="CD2" s="0" t="n">
        <v>511</v>
      </c>
      <c r="CE2" s="0" t="n">
        <v>456</v>
      </c>
      <c r="DH2" s="0" t="n">
        <v>0.78</v>
      </c>
      <c r="DI2" s="0" t="n">
        <v>0.56</v>
      </c>
      <c r="DL2" s="0" t="n">
        <v>2.68</v>
      </c>
      <c r="DM2" s="0" t="n">
        <v>2010</v>
      </c>
      <c r="DN2" s="0" t="s">
        <v>826</v>
      </c>
      <c r="DP2" s="0" t="n">
        <v>0</v>
      </c>
      <c r="DR2" s="0" t="n">
        <v>52.86</v>
      </c>
      <c r="DS2" s="0" t="n">
        <v>80.731</v>
      </c>
      <c r="DZ2" s="0" t="n">
        <v>1</v>
      </c>
      <c r="EA2" s="0" t="n">
        <v>9024235</v>
      </c>
      <c r="EB2" s="0" t="n">
        <v>3548215</v>
      </c>
      <c r="EC2" s="0" t="n">
        <v>5476020</v>
      </c>
      <c r="EE2" s="0" t="s">
        <v>827</v>
      </c>
      <c r="EF2" s="0" t="s">
        <v>828</v>
      </c>
      <c r="EG2" s="0" t="n">
        <v>8581076.19685</v>
      </c>
      <c r="EH2" s="0" t="n">
        <v>8804312.76309</v>
      </c>
      <c r="EI2" s="0" t="n">
        <v>8692694.47997</v>
      </c>
      <c r="EJ2" s="0" t="n">
        <v>3105056.19685</v>
      </c>
      <c r="EK2" s="0" t="n">
        <v>3328292.76309</v>
      </c>
      <c r="EL2" s="0" t="n">
        <v>3216674.47997</v>
      </c>
      <c r="EM2" s="0" t="n">
        <v>7.99552701256</v>
      </c>
      <c r="EN2" s="0" t="n">
        <v>7.24843553596</v>
      </c>
      <c r="EO2" s="0" t="s">
        <v>829</v>
      </c>
      <c r="EP2" s="0" t="s">
        <v>830</v>
      </c>
      <c r="EQ2" s="0" t="s">
        <v>831</v>
      </c>
      <c r="ER2" s="0" t="s">
        <v>832</v>
      </c>
      <c r="ES2" s="0" t="n">
        <v>0.0176989817</v>
      </c>
      <c r="ET2" s="0" t="n">
        <v>16.9</v>
      </c>
      <c r="EU2" s="0" t="n">
        <v>343</v>
      </c>
      <c r="EV2" s="0" t="n">
        <v>272</v>
      </c>
      <c r="EW2" s="0" t="n">
        <v>260000000000</v>
      </c>
      <c r="EX2" s="0" t="s">
        <v>833</v>
      </c>
      <c r="EY2" s="0" t="n">
        <v>2013</v>
      </c>
      <c r="EZ2" s="0" t="s">
        <v>834</v>
      </c>
      <c r="FA2" s="0" t="n">
        <v>0.0367294791</v>
      </c>
      <c r="FB2" s="0" t="n">
        <v>0.0356646952</v>
      </c>
      <c r="FC2" s="0" t="n">
        <v>766200000000</v>
      </c>
      <c r="FD2" s="0" t="n">
        <v>42870000000</v>
      </c>
      <c r="FE2" s="0" t="n">
        <v>0.06</v>
      </c>
      <c r="FP2" s="0" t="n">
        <v>39</v>
      </c>
      <c r="FQ2" s="0" t="n">
        <v>103331.93</v>
      </c>
      <c r="FY2" s="0" t="n">
        <v>643</v>
      </c>
      <c r="GE2" s="0" t="s">
        <v>835</v>
      </c>
      <c r="GF2" s="0" t="s">
        <v>836</v>
      </c>
      <c r="GG2" s="44" t="s">
        <v>837</v>
      </c>
      <c r="GH2" s="0" t="s">
        <v>25</v>
      </c>
      <c r="GI2" s="0" t="s">
        <v>838</v>
      </c>
      <c r="GL2" s="0" t="n">
        <v>31036.95</v>
      </c>
      <c r="GO2" s="0" t="n">
        <v>399.69</v>
      </c>
      <c r="GP2" s="0" t="s">
        <v>839</v>
      </c>
      <c r="GQ2" s="0" t="s">
        <v>840</v>
      </c>
    </row>
    <row r="3" customFormat="false" ht="12.8" hidden="false" customHeight="false" outlineLevel="0" collapsed="false">
      <c r="A3" s="0" t="n">
        <v>1184</v>
      </c>
      <c r="B3" s="0" t="s">
        <v>30</v>
      </c>
      <c r="C3" s="0" t="s">
        <v>30</v>
      </c>
      <c r="E3" s="0" t="s">
        <v>841</v>
      </c>
      <c r="F3" s="0" t="s">
        <v>823</v>
      </c>
      <c r="G3" s="0" t="s">
        <v>842</v>
      </c>
      <c r="H3" s="0" t="n">
        <v>2016</v>
      </c>
      <c r="I3" s="0" t="n">
        <v>2013</v>
      </c>
      <c r="J3" s="0" t="n">
        <v>888204</v>
      </c>
      <c r="K3" s="0" t="n">
        <v>2015</v>
      </c>
      <c r="L3" s="0" t="n">
        <v>337203.663838</v>
      </c>
      <c r="N3" s="0" t="n">
        <v>1092.07</v>
      </c>
      <c r="P3" s="0" t="s">
        <v>32</v>
      </c>
      <c r="Q3" s="0" t="n">
        <v>672011</v>
      </c>
      <c r="R3" s="0" t="n">
        <v>2005</v>
      </c>
      <c r="S3" s="0" t="n">
        <v>704</v>
      </c>
      <c r="T3" s="0" t="n">
        <v>954.561079545</v>
      </c>
      <c r="U3" s="0" t="n">
        <v>25327.3675226</v>
      </c>
      <c r="X3" s="0" t="n">
        <v>137000</v>
      </c>
      <c r="Y3" s="0" t="n">
        <v>569000</v>
      </c>
      <c r="Z3" s="0" t="n">
        <v>1266000</v>
      </c>
      <c r="AA3" s="0" t="n">
        <v>1.03775591865</v>
      </c>
      <c r="AB3" s="0" t="n">
        <v>1.04079709639</v>
      </c>
      <c r="AC3" s="0" t="s">
        <v>843</v>
      </c>
      <c r="AE3" s="0" t="s">
        <v>843</v>
      </c>
      <c r="AF3" s="0" t="n">
        <v>411</v>
      </c>
      <c r="AG3" s="0" t="n">
        <v>450</v>
      </c>
      <c r="AH3" s="0" t="n">
        <v>489</v>
      </c>
      <c r="AI3" s="0" t="n">
        <v>530</v>
      </c>
      <c r="AJ3" s="0" t="n">
        <v>577</v>
      </c>
      <c r="AK3" s="0" t="n">
        <v>622</v>
      </c>
      <c r="AL3" s="0" t="n">
        <v>670</v>
      </c>
      <c r="AM3" s="0" t="n">
        <v>723</v>
      </c>
      <c r="AN3" s="0" t="n">
        <v>777</v>
      </c>
      <c r="AO3" s="0" t="n">
        <v>834</v>
      </c>
      <c r="AP3" s="0" t="n">
        <v>892</v>
      </c>
      <c r="AQ3" s="0" t="n">
        <v>951</v>
      </c>
      <c r="AR3" s="0" t="n">
        <v>1017</v>
      </c>
      <c r="AS3" s="0" t="n">
        <v>2233</v>
      </c>
      <c r="AT3" s="0" t="n">
        <v>2112</v>
      </c>
      <c r="AU3" s="0" t="n">
        <v>1989</v>
      </c>
      <c r="AV3" s="0" t="n">
        <v>1870</v>
      </c>
      <c r="AW3" s="0" t="n">
        <v>1754</v>
      </c>
      <c r="AX3" s="0" t="n">
        <v>1643</v>
      </c>
      <c r="AY3" s="0" t="n">
        <v>1533</v>
      </c>
      <c r="AZ3" s="0" t="n">
        <v>1428</v>
      </c>
      <c r="BA3" s="0" t="n">
        <v>1325</v>
      </c>
      <c r="BB3" s="0" t="n">
        <v>1228</v>
      </c>
      <c r="BC3" s="0" t="n">
        <v>1133</v>
      </c>
      <c r="BD3" s="0" t="n">
        <v>1042</v>
      </c>
      <c r="BE3" s="0" t="n">
        <v>954</v>
      </c>
      <c r="CF3" s="0" t="n">
        <v>411</v>
      </c>
      <c r="CG3" s="0" t="n">
        <v>450</v>
      </c>
      <c r="CH3" s="0" t="n">
        <v>489</v>
      </c>
      <c r="CI3" s="0" t="n">
        <v>530</v>
      </c>
      <c r="CJ3" s="0" t="n">
        <v>577</v>
      </c>
      <c r="CK3" s="0" t="n">
        <v>622</v>
      </c>
      <c r="CL3" s="0" t="n">
        <v>670</v>
      </c>
      <c r="CM3" s="0" t="n">
        <v>723</v>
      </c>
      <c r="CN3" s="0" t="n">
        <v>777</v>
      </c>
      <c r="CO3" s="0" t="n">
        <v>834</v>
      </c>
      <c r="CP3" s="0" t="n">
        <v>892</v>
      </c>
      <c r="CQ3" s="0" t="n">
        <v>951</v>
      </c>
      <c r="CR3" s="0" t="n">
        <v>1017</v>
      </c>
      <c r="CS3" s="0" t="n">
        <v>2233</v>
      </c>
      <c r="CT3" s="0" t="n">
        <v>2112</v>
      </c>
      <c r="CU3" s="0" t="n">
        <v>1989</v>
      </c>
      <c r="CV3" s="0" t="n">
        <v>1870</v>
      </c>
      <c r="CW3" s="0" t="n">
        <v>1754</v>
      </c>
      <c r="CX3" s="0" t="n">
        <v>1643</v>
      </c>
      <c r="CY3" s="0" t="n">
        <v>1533</v>
      </c>
      <c r="CZ3" s="0" t="n">
        <v>1428</v>
      </c>
      <c r="DA3" s="0" t="n">
        <v>1325</v>
      </c>
      <c r="DB3" s="0" t="n">
        <v>1228</v>
      </c>
      <c r="DC3" s="0" t="n">
        <v>1133</v>
      </c>
      <c r="DD3" s="0" t="n">
        <v>1042</v>
      </c>
      <c r="DE3" s="0" t="n">
        <v>954</v>
      </c>
      <c r="DF3" s="0" t="n">
        <v>0.78</v>
      </c>
      <c r="DG3" s="0" t="n">
        <v>0.56</v>
      </c>
      <c r="DJ3" s="0" t="n">
        <v>0.78</v>
      </c>
      <c r="DK3" s="0" t="n">
        <v>0.56</v>
      </c>
      <c r="DT3" s="0" t="n">
        <v>2.43</v>
      </c>
      <c r="DU3" s="0" t="n">
        <v>2010</v>
      </c>
      <c r="DV3" s="0" t="n">
        <v>0</v>
      </c>
      <c r="DY3" s="0" t="n">
        <v>80.731</v>
      </c>
      <c r="DZ3" s="0" t="n">
        <v>1</v>
      </c>
      <c r="EA3" s="0" t="n">
        <v>13700000</v>
      </c>
      <c r="EB3" s="0" t="n">
        <v>6439000</v>
      </c>
      <c r="EC3" s="0" t="n">
        <v>7261000</v>
      </c>
      <c r="EE3" s="0" t="s">
        <v>827</v>
      </c>
      <c r="EF3" s="0" t="s">
        <v>844</v>
      </c>
      <c r="EG3" s="0" t="n">
        <v>12813029.3018</v>
      </c>
      <c r="EH3" s="0" t="n">
        <v>13259831.4224</v>
      </c>
      <c r="EI3" s="0" t="n">
        <v>13036430.3621</v>
      </c>
      <c r="EJ3" s="0" t="n">
        <v>5552029.30181</v>
      </c>
      <c r="EK3" s="0" t="n">
        <v>5998831.42243</v>
      </c>
      <c r="EL3" s="0" t="n">
        <v>5775430.36212</v>
      </c>
      <c r="EM3" s="0" t="n">
        <v>7.24946070948</v>
      </c>
      <c r="EN3" s="0" t="n">
        <v>6.50236923288</v>
      </c>
      <c r="EO3" s="0" t="s">
        <v>845</v>
      </c>
      <c r="EQ3" s="0" t="s">
        <v>846</v>
      </c>
      <c r="ER3" s="0" t="s">
        <v>847</v>
      </c>
      <c r="ES3" s="0" t="n">
        <v>0.0176989817</v>
      </c>
      <c r="ET3" s="0" t="n">
        <v>20</v>
      </c>
      <c r="EU3" s="0" t="n">
        <v>704</v>
      </c>
      <c r="EV3" s="0" t="n">
        <v>149</v>
      </c>
      <c r="FA3" s="0" t="n">
        <v>0.0367294791</v>
      </c>
      <c r="FB3" s="0" t="n">
        <v>0.0356646952</v>
      </c>
      <c r="FC3" s="0" t="n">
        <v>766200000000</v>
      </c>
      <c r="FD3" s="0" t="n">
        <v>42870000000</v>
      </c>
      <c r="FE3" s="0" t="n">
        <v>0.06</v>
      </c>
      <c r="FG3" s="0" t="n">
        <v>596</v>
      </c>
      <c r="FH3" s="0" t="n">
        <v>2.43</v>
      </c>
      <c r="FI3" s="0" t="n">
        <v>2010</v>
      </c>
      <c r="FJ3" s="0" t="s">
        <v>826</v>
      </c>
      <c r="FL3" s="0" t="n">
        <v>0</v>
      </c>
      <c r="FO3" s="0" t="n">
        <v>80.731</v>
      </c>
      <c r="FS3" s="0" t="n">
        <v>0.17</v>
      </c>
      <c r="FT3" s="0" t="n">
        <v>15.57</v>
      </c>
      <c r="FU3" s="0" t="n">
        <v>2005</v>
      </c>
      <c r="FV3" s="0" t="n">
        <v>15.4</v>
      </c>
      <c r="FX3" s="0" t="n">
        <v>643</v>
      </c>
      <c r="GA3" s="0" t="n">
        <v>729</v>
      </c>
      <c r="GB3" s="0" t="n">
        <v>595</v>
      </c>
      <c r="GC3" s="0" t="s">
        <v>839</v>
      </c>
      <c r="GD3" s="0" t="s">
        <v>848</v>
      </c>
      <c r="GE3" s="0" t="s">
        <v>849</v>
      </c>
      <c r="GF3" s="0" t="s">
        <v>836</v>
      </c>
      <c r="GG3" s="44" t="s">
        <v>850</v>
      </c>
      <c r="GH3" s="0" t="s">
        <v>30</v>
      </c>
      <c r="GI3" s="0" t="s">
        <v>851</v>
      </c>
      <c r="GJ3" s="0" t="s">
        <v>852</v>
      </c>
      <c r="GK3" s="0" t="n">
        <v>49789.0262134</v>
      </c>
      <c r="GM3" s="0" t="s">
        <v>823</v>
      </c>
      <c r="GN3" s="0" t="n">
        <v>49789.0262134</v>
      </c>
      <c r="GR3" s="0" t="n">
        <v>147.652684573</v>
      </c>
    </row>
    <row r="4" customFormat="false" ht="12.8" hidden="false" customHeight="false" outlineLevel="0" collapsed="false">
      <c r="A4" s="0" t="n">
        <v>1850</v>
      </c>
      <c r="B4" s="0" t="s">
        <v>33</v>
      </c>
      <c r="C4" s="0" t="s">
        <v>33</v>
      </c>
      <c r="F4" s="0" t="s">
        <v>853</v>
      </c>
      <c r="G4" s="0" t="s">
        <v>854</v>
      </c>
      <c r="H4" s="0" t="n">
        <v>2016</v>
      </c>
      <c r="I4" s="0" t="n">
        <v>2013</v>
      </c>
      <c r="J4" s="0" t="n">
        <v>1101360</v>
      </c>
      <c r="K4" s="0" t="n">
        <v>2014</v>
      </c>
      <c r="L4" s="0" t="n">
        <v>2599500</v>
      </c>
      <c r="M4" s="0" t="n">
        <v>1598</v>
      </c>
      <c r="N4" s="0" t="n">
        <v>1626.72090113</v>
      </c>
      <c r="O4" s="0" t="n">
        <v>65028.1553058</v>
      </c>
      <c r="AC4" s="0" t="s">
        <v>855</v>
      </c>
      <c r="AF4" s="0" t="n">
        <v>1413</v>
      </c>
      <c r="AG4" s="0" t="n">
        <v>1532</v>
      </c>
      <c r="AH4" s="0" t="n">
        <v>1660</v>
      </c>
      <c r="AI4" s="0" t="n">
        <v>1786</v>
      </c>
      <c r="AJ4" s="0" t="n">
        <v>1927</v>
      </c>
      <c r="AK4" s="0" t="n">
        <v>2068</v>
      </c>
      <c r="AL4" s="0" t="n">
        <v>2214</v>
      </c>
      <c r="AM4" s="0" t="n">
        <v>2363</v>
      </c>
      <c r="AN4" s="0" t="n">
        <v>2522</v>
      </c>
      <c r="AO4" s="0" t="n">
        <v>2678</v>
      </c>
      <c r="AP4" s="0" t="n">
        <v>2842</v>
      </c>
      <c r="AQ4" s="0" t="n">
        <v>3007</v>
      </c>
      <c r="AR4" s="0" t="n">
        <v>3178</v>
      </c>
      <c r="AS4" s="0" t="n">
        <v>111</v>
      </c>
      <c r="AT4" s="0" t="n">
        <v>92</v>
      </c>
      <c r="AU4" s="0" t="n">
        <v>74</v>
      </c>
      <c r="AV4" s="0" t="n">
        <v>63</v>
      </c>
      <c r="AW4" s="0" t="n">
        <v>47</v>
      </c>
      <c r="AX4" s="0" t="n">
        <v>38</v>
      </c>
      <c r="AY4" s="0" t="n">
        <v>31</v>
      </c>
      <c r="AZ4" s="0" t="n">
        <v>24</v>
      </c>
      <c r="BA4" s="0" t="n">
        <v>18</v>
      </c>
      <c r="BB4" s="0" t="n">
        <v>14</v>
      </c>
      <c r="BC4" s="0" t="n">
        <v>12</v>
      </c>
      <c r="BD4" s="0" t="n">
        <v>8</v>
      </c>
      <c r="BE4" s="0" t="n">
        <v>5</v>
      </c>
      <c r="DF4" s="0" t="n">
        <v>1.65</v>
      </c>
      <c r="DG4" s="0" t="n">
        <v>1.44</v>
      </c>
      <c r="EA4" s="0" t="n">
        <v>5199.7</v>
      </c>
      <c r="EE4" s="0" t="s">
        <v>856</v>
      </c>
      <c r="EF4" s="0" t="s">
        <v>857</v>
      </c>
      <c r="EO4" s="0" t="s">
        <v>858</v>
      </c>
      <c r="EP4" s="0" t="s">
        <v>859</v>
      </c>
      <c r="EQ4" s="0" t="s">
        <v>846</v>
      </c>
      <c r="ER4" s="0" t="s">
        <v>860</v>
      </c>
      <c r="ES4" s="0" t="n">
        <v>0.0181362582</v>
      </c>
      <c r="ET4" s="0" t="n">
        <v>9.2</v>
      </c>
      <c r="EU4" s="0" t="n">
        <v>267.8</v>
      </c>
      <c r="EV4" s="0" t="n">
        <v>140</v>
      </c>
      <c r="EW4" s="0" t="n">
        <v>84000000000</v>
      </c>
      <c r="EX4" s="0" t="s">
        <v>861</v>
      </c>
      <c r="EY4" s="0" t="n">
        <v>2014</v>
      </c>
      <c r="EZ4" s="0" t="s">
        <v>862</v>
      </c>
      <c r="FA4" s="0" t="n">
        <v>0.0260463068</v>
      </c>
      <c r="FB4" s="0" t="n">
        <v>0.0240104197</v>
      </c>
      <c r="FC4" s="0" t="n">
        <v>40990000000</v>
      </c>
      <c r="FD4" s="0" t="n">
        <v>10550000000</v>
      </c>
      <c r="FE4" s="0" t="n">
        <v>0.26</v>
      </c>
      <c r="FG4" s="0" t="n">
        <v>490</v>
      </c>
      <c r="FH4" s="0" t="n">
        <v>2.52</v>
      </c>
      <c r="FI4" s="0" t="n">
        <v>2011</v>
      </c>
      <c r="FJ4" s="0" t="s">
        <v>863</v>
      </c>
      <c r="FK4" s="0" t="s">
        <v>864</v>
      </c>
      <c r="FL4" s="0" t="n">
        <v>0</v>
      </c>
      <c r="FO4" s="0" t="n">
        <v>79.007</v>
      </c>
      <c r="FX4" s="0" t="n">
        <v>522</v>
      </c>
      <c r="GC4" s="0" t="s">
        <v>853</v>
      </c>
      <c r="GD4" s="0" t="s">
        <v>848</v>
      </c>
      <c r="GE4" s="0" t="s">
        <v>865</v>
      </c>
      <c r="GF4" s="0" t="s">
        <v>866</v>
      </c>
      <c r="GG4" s="44" t="s">
        <v>850</v>
      </c>
      <c r="GH4" s="0" t="s">
        <v>33</v>
      </c>
      <c r="GI4" s="0" t="s">
        <v>867</v>
      </c>
      <c r="GK4" s="0" t="n">
        <v>31543.129315</v>
      </c>
      <c r="GR4" s="0" t="n">
        <v>85.5024324817</v>
      </c>
    </row>
    <row r="5" customFormat="false" ht="12.8" hidden="false" customHeight="false" outlineLevel="0" collapsed="false">
      <c r="A5" s="0" t="n">
        <v>2430</v>
      </c>
      <c r="B5" s="0" t="s">
        <v>39</v>
      </c>
      <c r="F5" s="0" t="s">
        <v>823</v>
      </c>
      <c r="G5" s="0" t="s">
        <v>824</v>
      </c>
      <c r="H5" s="0" t="n">
        <v>2016</v>
      </c>
      <c r="I5" s="0" t="n">
        <v>2010</v>
      </c>
      <c r="J5" s="0" t="n">
        <v>42284</v>
      </c>
      <c r="K5" s="0" t="n">
        <v>2015</v>
      </c>
      <c r="DZ5" s="0" t="n">
        <v>0.999991859596</v>
      </c>
      <c r="EA5" s="0" t="n">
        <v>405385.3</v>
      </c>
      <c r="EB5" s="0" t="n">
        <v>368077</v>
      </c>
      <c r="EC5" s="0" t="n">
        <v>37305</v>
      </c>
      <c r="EE5" s="0" t="s">
        <v>827</v>
      </c>
      <c r="EF5" s="0" t="s">
        <v>857</v>
      </c>
      <c r="EM5" s="0" t="n">
        <v>8.70487654905</v>
      </c>
      <c r="EO5" s="0" t="s">
        <v>868</v>
      </c>
      <c r="EP5" s="0" t="s">
        <v>869</v>
      </c>
      <c r="EQ5" s="0" t="s">
        <v>846</v>
      </c>
      <c r="ER5" s="0" t="s">
        <v>870</v>
      </c>
      <c r="ES5" s="0" t="n">
        <v>0.0176989817</v>
      </c>
      <c r="ET5" s="0" t="n">
        <v>7.7</v>
      </c>
      <c r="EU5" s="0" t="n">
        <v>40.1</v>
      </c>
      <c r="EV5" s="0" t="n">
        <v>61</v>
      </c>
      <c r="EW5" s="0" t="n">
        <v>12700000</v>
      </c>
      <c r="EX5" s="0" t="s">
        <v>833</v>
      </c>
      <c r="EY5" s="0" t="n">
        <v>2014</v>
      </c>
      <c r="EZ5" s="0" t="s">
        <v>871</v>
      </c>
      <c r="FA5" s="0" t="n">
        <v>0.0367294791</v>
      </c>
      <c r="FB5" s="0" t="n">
        <v>0.0356646952</v>
      </c>
      <c r="FC5" s="0" t="n">
        <v>766200000000</v>
      </c>
      <c r="FD5" s="0" t="n">
        <v>42870000000</v>
      </c>
      <c r="FE5" s="0" t="n">
        <v>0.06</v>
      </c>
      <c r="GE5" s="0" t="s">
        <v>872</v>
      </c>
      <c r="GF5" s="0" t="s">
        <v>836</v>
      </c>
      <c r="GG5" s="44" t="s">
        <v>873</v>
      </c>
      <c r="GH5" s="0" t="s">
        <v>39</v>
      </c>
      <c r="GI5" s="0" t="s">
        <v>874</v>
      </c>
    </row>
    <row r="6" customFormat="false" ht="79.85" hidden="false" customHeight="false" outlineLevel="0" collapsed="false">
      <c r="A6" s="0" t="n">
        <v>3203</v>
      </c>
      <c r="B6" s="0" t="s">
        <v>41</v>
      </c>
      <c r="D6" s="0" t="s">
        <v>41</v>
      </c>
      <c r="F6" s="0" t="s">
        <v>823</v>
      </c>
      <c r="G6" s="0" t="s">
        <v>824</v>
      </c>
      <c r="H6" s="0" t="n">
        <v>2017</v>
      </c>
      <c r="I6" s="0" t="n">
        <v>2015</v>
      </c>
      <c r="J6" s="0" t="n">
        <v>2720546</v>
      </c>
      <c r="K6" s="0" t="n">
        <v>2015</v>
      </c>
      <c r="V6" s="0" t="n">
        <v>7523328</v>
      </c>
      <c r="W6" s="0" t="n">
        <v>1681</v>
      </c>
      <c r="AD6" s="0" t="s">
        <v>875</v>
      </c>
      <c r="BF6" s="0" t="n">
        <v>2114</v>
      </c>
      <c r="BG6" s="0" t="n">
        <v>2211</v>
      </c>
      <c r="BH6" s="0" t="n">
        <v>2311</v>
      </c>
      <c r="BI6" s="0" t="n">
        <v>2412</v>
      </c>
      <c r="BJ6" s="0" t="n">
        <v>2517</v>
      </c>
      <c r="BK6" s="0" t="n">
        <v>2623</v>
      </c>
      <c r="BL6" s="0" t="n">
        <v>2733</v>
      </c>
      <c r="BM6" s="0" t="n">
        <v>2843</v>
      </c>
      <c r="BN6" s="0" t="n">
        <v>2956</v>
      </c>
      <c r="BO6" s="0" t="n">
        <v>3072</v>
      </c>
      <c r="BP6" s="0" t="n">
        <v>3191</v>
      </c>
      <c r="BQ6" s="0" t="n">
        <v>3311</v>
      </c>
      <c r="BR6" s="0" t="n">
        <v>3434</v>
      </c>
      <c r="BS6" s="0" t="n">
        <v>807</v>
      </c>
      <c r="BT6" s="0" t="n">
        <v>743</v>
      </c>
      <c r="BU6" s="0" t="n">
        <v>682</v>
      </c>
      <c r="BV6" s="0" t="n">
        <v>623</v>
      </c>
      <c r="BW6" s="0" t="n">
        <v>567</v>
      </c>
      <c r="BX6" s="0" t="n">
        <v>509</v>
      </c>
      <c r="BY6" s="0" t="n">
        <v>461</v>
      </c>
      <c r="BZ6" s="0" t="n">
        <v>414</v>
      </c>
      <c r="CA6" s="0" t="n">
        <v>368</v>
      </c>
      <c r="CB6" s="0" t="n">
        <v>326</v>
      </c>
      <c r="CC6" s="0" t="n">
        <v>287</v>
      </c>
      <c r="CD6" s="0" t="n">
        <v>252</v>
      </c>
      <c r="CE6" s="0" t="n">
        <v>220</v>
      </c>
      <c r="DH6" s="0" t="n">
        <v>0.78</v>
      </c>
      <c r="DI6" s="0" t="n">
        <v>0.56</v>
      </c>
      <c r="DL6" s="0" t="n">
        <v>2.68</v>
      </c>
      <c r="DM6" s="0" t="n">
        <v>2010</v>
      </c>
      <c r="DN6" s="0" t="s">
        <v>826</v>
      </c>
      <c r="DO6" s="0" t="s">
        <v>876</v>
      </c>
      <c r="DP6" s="0" t="n">
        <v>1</v>
      </c>
      <c r="DR6" s="0" t="n">
        <v>65.24</v>
      </c>
      <c r="DS6" s="0" t="n">
        <v>80.731</v>
      </c>
      <c r="DZ6" s="0" t="n">
        <v>1</v>
      </c>
      <c r="EA6" s="0" t="n">
        <v>29918694</v>
      </c>
      <c r="EB6" s="0" t="n">
        <v>16951471</v>
      </c>
      <c r="EC6" s="0" t="n">
        <v>12967223</v>
      </c>
      <c r="ED6" s="0" t="s">
        <v>877</v>
      </c>
      <c r="EE6" s="0" t="s">
        <v>878</v>
      </c>
      <c r="EF6" s="0" t="s">
        <v>828</v>
      </c>
      <c r="EG6" s="0" t="n">
        <v>27201925.5717</v>
      </c>
      <c r="EH6" s="0" t="n">
        <v>28570468.9717</v>
      </c>
      <c r="EI6" s="0" t="n">
        <v>27886197.2717</v>
      </c>
      <c r="EJ6" s="0" t="n">
        <v>14234702.5717</v>
      </c>
      <c r="EK6" s="0" t="n">
        <v>15603245.9717</v>
      </c>
      <c r="EL6" s="0" t="n">
        <v>14918974.2717</v>
      </c>
      <c r="EM6" s="0" t="n">
        <v>6.23090769279</v>
      </c>
      <c r="EN6" s="0" t="n">
        <v>5.48381621619</v>
      </c>
      <c r="EO6" s="0" t="s">
        <v>829</v>
      </c>
      <c r="EQ6" s="0" t="s">
        <v>846</v>
      </c>
      <c r="ER6" s="45" t="s">
        <v>879</v>
      </c>
      <c r="ES6" s="0" t="n">
        <v>0.0176989817</v>
      </c>
      <c r="ET6" s="0" t="n">
        <v>9.4</v>
      </c>
      <c r="EU6" s="0" t="n">
        <v>606</v>
      </c>
      <c r="EV6" s="0" t="n">
        <v>181</v>
      </c>
      <c r="EW6" s="0" t="n">
        <v>563188000000</v>
      </c>
      <c r="EY6" s="0" t="n">
        <v>2014</v>
      </c>
      <c r="EZ6" s="0" t="s">
        <v>880</v>
      </c>
      <c r="FA6" s="0" t="n">
        <v>0.0367294791</v>
      </c>
      <c r="FB6" s="0" t="n">
        <v>0.0356646952</v>
      </c>
      <c r="FC6" s="0" t="n">
        <v>766200000000</v>
      </c>
      <c r="FD6" s="0" t="n">
        <v>42870000000</v>
      </c>
      <c r="FE6" s="0" t="n">
        <v>0.06</v>
      </c>
      <c r="FP6" s="0" t="n">
        <v>54</v>
      </c>
      <c r="FQ6" s="0" t="n">
        <v>45837.03</v>
      </c>
      <c r="FY6" s="0" t="n">
        <v>643</v>
      </c>
      <c r="GE6" s="0" t="s">
        <v>881</v>
      </c>
      <c r="GF6" s="0" t="s">
        <v>836</v>
      </c>
      <c r="GG6" s="44" t="s">
        <v>882</v>
      </c>
      <c r="GH6" s="0" t="s">
        <v>41</v>
      </c>
      <c r="GI6" s="0" t="s">
        <v>883</v>
      </c>
      <c r="GJ6" s="0" t="s">
        <v>852</v>
      </c>
      <c r="GL6" s="0" t="n">
        <v>32109.75</v>
      </c>
      <c r="GO6" s="0" t="n">
        <v>154.84</v>
      </c>
      <c r="GP6" s="0" t="s">
        <v>839</v>
      </c>
      <c r="GQ6" s="0" t="s">
        <v>884</v>
      </c>
    </row>
    <row r="7" customFormat="false" ht="12.8" hidden="false" customHeight="false" outlineLevel="0" collapsed="false">
      <c r="A7" s="0" t="n">
        <v>3417</v>
      </c>
      <c r="B7" s="0" t="s">
        <v>44</v>
      </c>
      <c r="C7" s="0" t="s">
        <v>885</v>
      </c>
      <c r="D7" s="0" t="s">
        <v>885</v>
      </c>
      <c r="E7" s="0" t="s">
        <v>886</v>
      </c>
      <c r="F7" s="0" t="s">
        <v>823</v>
      </c>
      <c r="G7" s="0" t="s">
        <v>824</v>
      </c>
      <c r="H7" s="0" t="n">
        <v>2017</v>
      </c>
      <c r="I7" s="0" t="n">
        <v>2015</v>
      </c>
      <c r="J7" s="0" t="n">
        <v>8537673</v>
      </c>
      <c r="K7" s="0" t="n">
        <v>2016</v>
      </c>
      <c r="L7" s="0" t="n">
        <v>8170000</v>
      </c>
      <c r="M7" s="0" t="n">
        <v>1213.4</v>
      </c>
      <c r="N7" s="0" t="n">
        <v>6733.14653041</v>
      </c>
      <c r="O7" s="0" t="n">
        <v>234541.695981</v>
      </c>
      <c r="P7" s="0" t="s">
        <v>32</v>
      </c>
      <c r="Q7" s="0" t="n">
        <v>8170000</v>
      </c>
      <c r="R7" s="0" t="n">
        <v>2005</v>
      </c>
      <c r="S7" s="0" t="n">
        <v>1213.4</v>
      </c>
      <c r="T7" s="0" t="n">
        <v>6733.14653041</v>
      </c>
      <c r="U7" s="0" t="n">
        <v>234541.695981</v>
      </c>
      <c r="V7" s="0" t="n">
        <v>19227361</v>
      </c>
      <c r="W7" s="0" t="n">
        <v>1804</v>
      </c>
      <c r="X7" s="0" t="n">
        <v>12338000</v>
      </c>
      <c r="Y7" s="0" t="n">
        <v>16086000</v>
      </c>
      <c r="Z7" s="0" t="n">
        <v>20104000</v>
      </c>
      <c r="AA7" s="0" t="n">
        <v>1.00817044521</v>
      </c>
      <c r="AB7" s="0" t="n">
        <v>1.0112108494</v>
      </c>
      <c r="AC7" s="0" t="s">
        <v>887</v>
      </c>
      <c r="AD7" s="0" t="s">
        <v>887</v>
      </c>
      <c r="AE7" s="0" t="s">
        <v>887</v>
      </c>
      <c r="AF7" s="0" t="n">
        <v>1375</v>
      </c>
      <c r="AG7" s="0" t="n">
        <v>1461</v>
      </c>
      <c r="AH7" s="0" t="n">
        <v>1550</v>
      </c>
      <c r="AI7" s="0" t="n">
        <v>1641</v>
      </c>
      <c r="AJ7" s="0" t="n">
        <v>1734</v>
      </c>
      <c r="AK7" s="0" t="n">
        <v>1830</v>
      </c>
      <c r="AL7" s="0" t="n">
        <v>1930</v>
      </c>
      <c r="AM7" s="0" t="n">
        <v>2033</v>
      </c>
      <c r="AN7" s="0" t="n">
        <v>2137</v>
      </c>
      <c r="AO7" s="0" t="n">
        <v>2244</v>
      </c>
      <c r="AP7" s="0" t="n">
        <v>2354</v>
      </c>
      <c r="AQ7" s="0" t="n">
        <v>2468</v>
      </c>
      <c r="AR7" s="0" t="n">
        <v>2583</v>
      </c>
      <c r="AS7" s="0" t="n">
        <v>970</v>
      </c>
      <c r="AT7" s="0" t="n">
        <v>898</v>
      </c>
      <c r="AU7" s="0" t="n">
        <v>827</v>
      </c>
      <c r="AV7" s="0" t="n">
        <v>762</v>
      </c>
      <c r="AW7" s="0" t="n">
        <v>696</v>
      </c>
      <c r="AX7" s="0" t="n">
        <v>635</v>
      </c>
      <c r="AY7" s="0" t="n">
        <v>578</v>
      </c>
      <c r="AZ7" s="0" t="n">
        <v>520</v>
      </c>
      <c r="BA7" s="0" t="n">
        <v>467</v>
      </c>
      <c r="BB7" s="0" t="n">
        <v>417</v>
      </c>
      <c r="BC7" s="0" t="n">
        <v>371</v>
      </c>
      <c r="BD7" s="0" t="n">
        <v>327</v>
      </c>
      <c r="BE7" s="0" t="n">
        <v>286</v>
      </c>
      <c r="BF7" s="0" t="n">
        <v>1375</v>
      </c>
      <c r="BG7" s="0" t="n">
        <v>1461</v>
      </c>
      <c r="BH7" s="0" t="n">
        <v>1550</v>
      </c>
      <c r="BI7" s="0" t="n">
        <v>1641</v>
      </c>
      <c r="BJ7" s="0" t="n">
        <v>1734</v>
      </c>
      <c r="BK7" s="0" t="n">
        <v>1830</v>
      </c>
      <c r="BL7" s="0" t="n">
        <v>1930</v>
      </c>
      <c r="BM7" s="0" t="n">
        <v>2033</v>
      </c>
      <c r="BN7" s="0" t="n">
        <v>2137</v>
      </c>
      <c r="BO7" s="0" t="n">
        <v>2244</v>
      </c>
      <c r="BP7" s="0" t="n">
        <v>2354</v>
      </c>
      <c r="BQ7" s="0" t="n">
        <v>2468</v>
      </c>
      <c r="BR7" s="0" t="n">
        <v>2583</v>
      </c>
      <c r="BS7" s="0" t="n">
        <v>970</v>
      </c>
      <c r="BT7" s="0" t="n">
        <v>898</v>
      </c>
      <c r="BU7" s="0" t="n">
        <v>827</v>
      </c>
      <c r="BV7" s="0" t="n">
        <v>762</v>
      </c>
      <c r="BW7" s="0" t="n">
        <v>696</v>
      </c>
      <c r="BX7" s="0" t="n">
        <v>635</v>
      </c>
      <c r="BY7" s="0" t="n">
        <v>578</v>
      </c>
      <c r="BZ7" s="0" t="n">
        <v>520</v>
      </c>
      <c r="CA7" s="0" t="n">
        <v>467</v>
      </c>
      <c r="CB7" s="0" t="n">
        <v>417</v>
      </c>
      <c r="CC7" s="0" t="n">
        <v>371</v>
      </c>
      <c r="CD7" s="0" t="n">
        <v>327</v>
      </c>
      <c r="CE7" s="0" t="n">
        <v>286</v>
      </c>
      <c r="CF7" s="0" t="n">
        <v>1375</v>
      </c>
      <c r="CG7" s="0" t="n">
        <v>1461</v>
      </c>
      <c r="CH7" s="0" t="n">
        <v>1550</v>
      </c>
      <c r="CI7" s="0" t="n">
        <v>1641</v>
      </c>
      <c r="CJ7" s="0" t="n">
        <v>1734</v>
      </c>
      <c r="CK7" s="0" t="n">
        <v>1830</v>
      </c>
      <c r="CL7" s="0" t="n">
        <v>1930</v>
      </c>
      <c r="CM7" s="0" t="n">
        <v>2033</v>
      </c>
      <c r="CN7" s="0" t="n">
        <v>2137</v>
      </c>
      <c r="CO7" s="0" t="n">
        <v>2244</v>
      </c>
      <c r="CP7" s="0" t="n">
        <v>2354</v>
      </c>
      <c r="CQ7" s="0" t="n">
        <v>2468</v>
      </c>
      <c r="CR7" s="0" t="n">
        <v>2583</v>
      </c>
      <c r="CS7" s="0" t="n">
        <v>970</v>
      </c>
      <c r="CT7" s="0" t="n">
        <v>898</v>
      </c>
      <c r="CU7" s="0" t="n">
        <v>827</v>
      </c>
      <c r="CV7" s="0" t="n">
        <v>762</v>
      </c>
      <c r="CW7" s="0" t="n">
        <v>696</v>
      </c>
      <c r="CX7" s="0" t="n">
        <v>635</v>
      </c>
      <c r="CY7" s="0" t="n">
        <v>578</v>
      </c>
      <c r="CZ7" s="0" t="n">
        <v>520</v>
      </c>
      <c r="DA7" s="0" t="n">
        <v>467</v>
      </c>
      <c r="DB7" s="0" t="n">
        <v>417</v>
      </c>
      <c r="DC7" s="0" t="n">
        <v>371</v>
      </c>
      <c r="DD7" s="0" t="n">
        <v>327</v>
      </c>
      <c r="DE7" s="0" t="n">
        <v>286</v>
      </c>
      <c r="DF7" s="0" t="n">
        <v>0.78</v>
      </c>
      <c r="DG7" s="0" t="n">
        <v>0.56</v>
      </c>
      <c r="DH7" s="0" t="n">
        <v>0.78</v>
      </c>
      <c r="DI7" s="0" t="n">
        <v>0.56</v>
      </c>
      <c r="DJ7" s="0" t="n">
        <v>0.78</v>
      </c>
      <c r="DK7" s="0" t="n">
        <v>0.56</v>
      </c>
      <c r="DL7" s="0" t="n">
        <v>2.67</v>
      </c>
      <c r="DM7" s="0" t="n">
        <v>2010</v>
      </c>
      <c r="DN7" s="0" t="s">
        <v>826</v>
      </c>
      <c r="DO7" s="0" t="s">
        <v>876</v>
      </c>
      <c r="DP7" s="0" t="n">
        <v>1</v>
      </c>
      <c r="DR7" s="0" t="n">
        <v>72.77</v>
      </c>
      <c r="DS7" s="0" t="n">
        <v>80.731</v>
      </c>
      <c r="DT7" s="0" t="n">
        <v>2.67</v>
      </c>
      <c r="DU7" s="0" t="n">
        <v>2010</v>
      </c>
      <c r="DV7" s="0" t="n">
        <v>1</v>
      </c>
      <c r="DX7" s="0" t="n">
        <v>72.77</v>
      </c>
      <c r="DY7" s="0" t="n">
        <v>80.731</v>
      </c>
      <c r="DZ7" s="0" t="n">
        <v>1</v>
      </c>
      <c r="EA7" s="0" t="n">
        <v>53306007</v>
      </c>
      <c r="EB7" s="0" t="n">
        <v>38962264</v>
      </c>
      <c r="EC7" s="0" t="n">
        <v>14343743</v>
      </c>
      <c r="ED7" s="0" t="s">
        <v>888</v>
      </c>
      <c r="EE7" s="0" t="s">
        <v>878</v>
      </c>
      <c r="EF7" s="0" t="s">
        <v>889</v>
      </c>
      <c r="EG7" s="0" t="n">
        <v>44780188.8527</v>
      </c>
      <c r="EH7" s="0" t="n">
        <v>49074979.6907</v>
      </c>
      <c r="EI7" s="0" t="n">
        <v>46927584.2717</v>
      </c>
      <c r="EJ7" s="0" t="n">
        <v>30436445.8527</v>
      </c>
      <c r="EK7" s="0" t="n">
        <v>34731236.6907</v>
      </c>
      <c r="EL7" s="0" t="n">
        <v>32583841.2717</v>
      </c>
      <c r="EM7" s="0" t="n">
        <v>4.56356948785</v>
      </c>
      <c r="EN7" s="0" t="n">
        <v>3.81647801125</v>
      </c>
      <c r="EO7" s="0" t="s">
        <v>829</v>
      </c>
      <c r="EQ7" s="0" t="s">
        <v>846</v>
      </c>
      <c r="ER7" s="0" t="s">
        <v>890</v>
      </c>
      <c r="ES7" s="0" t="n">
        <v>0.0176989817</v>
      </c>
      <c r="ET7" s="0" t="n">
        <v>13</v>
      </c>
      <c r="EU7" s="0" t="n">
        <v>784</v>
      </c>
      <c r="EV7" s="0" t="n">
        <v>10</v>
      </c>
      <c r="EW7" s="0" t="n">
        <v>1558520000000</v>
      </c>
      <c r="EX7" s="0" t="s">
        <v>833</v>
      </c>
      <c r="EY7" s="0" t="n">
        <v>2015</v>
      </c>
      <c r="EZ7" s="0" t="s">
        <v>891</v>
      </c>
      <c r="FA7" s="0" t="n">
        <v>0.0367294791</v>
      </c>
      <c r="FB7" s="0" t="n">
        <v>0.0356646952</v>
      </c>
      <c r="FC7" s="0" t="n">
        <v>766200000000</v>
      </c>
      <c r="FD7" s="0" t="n">
        <v>42870000000</v>
      </c>
      <c r="FE7" s="0" t="n">
        <v>0.06</v>
      </c>
      <c r="FG7" s="0" t="n">
        <v>596</v>
      </c>
      <c r="FH7" s="0" t="n">
        <v>2.67</v>
      </c>
      <c r="FI7" s="0" t="n">
        <v>2010</v>
      </c>
      <c r="FJ7" s="0" t="s">
        <v>826</v>
      </c>
      <c r="FK7" s="0" t="s">
        <v>876</v>
      </c>
      <c r="FL7" s="0" t="n">
        <v>1</v>
      </c>
      <c r="FN7" s="0" t="n">
        <v>72.77</v>
      </c>
      <c r="FO7" s="0" t="n">
        <v>80.731</v>
      </c>
      <c r="FP7" s="0" t="n">
        <v>56</v>
      </c>
      <c r="FQ7" s="0" t="n">
        <v>44286.52</v>
      </c>
      <c r="FR7" s="0" t="n">
        <v>0</v>
      </c>
      <c r="FS7" s="0" t="n">
        <v>0.3</v>
      </c>
      <c r="FT7" s="0" t="n">
        <v>8</v>
      </c>
      <c r="FU7" s="0" t="n">
        <v>2005</v>
      </c>
      <c r="FV7" s="0" t="n">
        <v>7.7</v>
      </c>
      <c r="FW7" s="0" t="n">
        <v>14.19</v>
      </c>
      <c r="FX7" s="0" t="n">
        <v>643</v>
      </c>
      <c r="FY7" s="0" t="n">
        <v>643</v>
      </c>
      <c r="GA7" s="0" t="n">
        <v>604</v>
      </c>
      <c r="GB7" s="0" t="n">
        <v>471</v>
      </c>
      <c r="GC7" s="0" t="s">
        <v>839</v>
      </c>
      <c r="GD7" s="0" t="s">
        <v>848</v>
      </c>
      <c r="GE7" s="0" t="s">
        <v>892</v>
      </c>
      <c r="GF7" s="0" t="s">
        <v>836</v>
      </c>
      <c r="GG7" s="44" t="s">
        <v>882</v>
      </c>
      <c r="GH7" s="0" t="s">
        <v>44</v>
      </c>
      <c r="GI7" s="0" t="s">
        <v>44</v>
      </c>
      <c r="GJ7" s="0" t="s">
        <v>852</v>
      </c>
      <c r="GK7" s="0" t="n">
        <v>60483.9344687</v>
      </c>
      <c r="GL7" s="0" t="n">
        <v>34395.3</v>
      </c>
      <c r="GM7" s="0" t="s">
        <v>823</v>
      </c>
      <c r="GN7" s="0" t="n">
        <v>60483.9344687</v>
      </c>
      <c r="GO7" s="0" t="n">
        <v>127.47</v>
      </c>
      <c r="GP7" s="0" t="s">
        <v>839</v>
      </c>
      <c r="GQ7" s="0" t="s">
        <v>884</v>
      </c>
      <c r="GR7" s="0" t="n">
        <v>128.066569274</v>
      </c>
    </row>
    <row r="8" customFormat="false" ht="57.45" hidden="false" customHeight="false" outlineLevel="0" collapsed="false">
      <c r="A8" s="0" t="n">
        <v>3422</v>
      </c>
      <c r="B8" s="0" t="s">
        <v>893</v>
      </c>
      <c r="C8" s="0" t="s">
        <v>893</v>
      </c>
      <c r="D8" s="0" t="s">
        <v>893</v>
      </c>
      <c r="E8" s="0" t="s">
        <v>894</v>
      </c>
      <c r="F8" s="0" t="s">
        <v>853</v>
      </c>
      <c r="G8" s="0" t="s">
        <v>824</v>
      </c>
      <c r="H8" s="0" t="n">
        <v>2016</v>
      </c>
      <c r="I8" s="0" t="n">
        <v>2013</v>
      </c>
      <c r="J8" s="0" t="n">
        <v>8600000</v>
      </c>
      <c r="K8" s="0" t="n">
        <v>2015</v>
      </c>
      <c r="L8" s="0" t="n">
        <v>7556900</v>
      </c>
      <c r="M8" s="0" t="n">
        <v>1570</v>
      </c>
      <c r="N8" s="0" t="n">
        <v>4813.31210191</v>
      </c>
      <c r="O8" s="0" t="n">
        <v>190718.950875</v>
      </c>
      <c r="P8" s="0" t="s">
        <v>50</v>
      </c>
      <c r="Q8" s="0" t="n">
        <v>7364100</v>
      </c>
      <c r="R8" s="0" t="n">
        <v>2003</v>
      </c>
      <c r="S8" s="0" t="n">
        <v>1570</v>
      </c>
      <c r="T8" s="0" t="n">
        <v>4690.50955414</v>
      </c>
      <c r="U8" s="0" t="n">
        <v>185853.117831</v>
      </c>
      <c r="V8" s="0" t="n">
        <v>7007100</v>
      </c>
      <c r="W8" s="0" t="n">
        <v>5907</v>
      </c>
      <c r="X8" s="0" t="n">
        <v>8361000</v>
      </c>
      <c r="Y8" s="0" t="n">
        <v>7654000</v>
      </c>
      <c r="Z8" s="0" t="n">
        <v>8923000</v>
      </c>
      <c r="AA8" s="0" t="n">
        <v>1.00108482426</v>
      </c>
      <c r="AB8" s="0" t="n">
        <v>1.00769968257</v>
      </c>
      <c r="AC8" s="0" t="s">
        <v>895</v>
      </c>
      <c r="AD8" s="0" t="s">
        <v>895</v>
      </c>
      <c r="AE8" s="0" t="s">
        <v>895</v>
      </c>
      <c r="AF8" s="0" t="n">
        <v>1104</v>
      </c>
      <c r="AG8" s="0" t="n">
        <v>1206</v>
      </c>
      <c r="AH8" s="0" t="n">
        <v>1317</v>
      </c>
      <c r="AI8" s="0" t="n">
        <v>1428</v>
      </c>
      <c r="AJ8" s="0" t="n">
        <v>1554</v>
      </c>
      <c r="AK8" s="0" t="n">
        <v>1677</v>
      </c>
      <c r="AL8" s="0" t="n">
        <v>1810</v>
      </c>
      <c r="AM8" s="0" t="n">
        <v>1944</v>
      </c>
      <c r="AN8" s="0" t="n">
        <v>2089</v>
      </c>
      <c r="AO8" s="0" t="n">
        <v>2232</v>
      </c>
      <c r="AP8" s="0" t="n">
        <v>2386</v>
      </c>
      <c r="AQ8" s="0" t="n">
        <v>2539</v>
      </c>
      <c r="AR8" s="0" t="n">
        <v>2699</v>
      </c>
      <c r="AS8" s="0" t="n">
        <v>201</v>
      </c>
      <c r="AT8" s="0" t="n">
        <v>171</v>
      </c>
      <c r="AU8" s="0" t="n">
        <v>143</v>
      </c>
      <c r="AV8" s="0" t="n">
        <v>121</v>
      </c>
      <c r="AW8" s="0" t="n">
        <v>99</v>
      </c>
      <c r="AX8" s="0" t="n">
        <v>81</v>
      </c>
      <c r="AY8" s="0" t="n">
        <v>65</v>
      </c>
      <c r="AZ8" s="0" t="n">
        <v>54</v>
      </c>
      <c r="BA8" s="0" t="n">
        <v>44</v>
      </c>
      <c r="BB8" s="0" t="n">
        <v>36</v>
      </c>
      <c r="BC8" s="0" t="n">
        <v>28</v>
      </c>
      <c r="BD8" s="0" t="n">
        <v>23</v>
      </c>
      <c r="BE8" s="0" t="n">
        <v>17</v>
      </c>
      <c r="BF8" s="0" t="n">
        <v>1104</v>
      </c>
      <c r="BG8" s="0" t="n">
        <v>1206</v>
      </c>
      <c r="BH8" s="0" t="n">
        <v>1317</v>
      </c>
      <c r="BI8" s="0" t="n">
        <v>1428</v>
      </c>
      <c r="BJ8" s="0" t="n">
        <v>1554</v>
      </c>
      <c r="BK8" s="0" t="n">
        <v>1677</v>
      </c>
      <c r="BL8" s="0" t="n">
        <v>1810</v>
      </c>
      <c r="BM8" s="0" t="n">
        <v>1944</v>
      </c>
      <c r="BN8" s="0" t="n">
        <v>2089</v>
      </c>
      <c r="BO8" s="0" t="n">
        <v>2232</v>
      </c>
      <c r="BP8" s="0" t="n">
        <v>2386</v>
      </c>
      <c r="BQ8" s="0" t="n">
        <v>2539</v>
      </c>
      <c r="BR8" s="0" t="n">
        <v>2699</v>
      </c>
      <c r="BS8" s="0" t="n">
        <v>201</v>
      </c>
      <c r="BT8" s="0" t="n">
        <v>171</v>
      </c>
      <c r="BU8" s="0" t="n">
        <v>143</v>
      </c>
      <c r="BV8" s="0" t="n">
        <v>121</v>
      </c>
      <c r="BW8" s="0" t="n">
        <v>99</v>
      </c>
      <c r="BX8" s="0" t="n">
        <v>81</v>
      </c>
      <c r="BY8" s="0" t="n">
        <v>65</v>
      </c>
      <c r="BZ8" s="0" t="n">
        <v>54</v>
      </c>
      <c r="CA8" s="0" t="n">
        <v>44</v>
      </c>
      <c r="CB8" s="0" t="n">
        <v>36</v>
      </c>
      <c r="CC8" s="0" t="n">
        <v>28</v>
      </c>
      <c r="CD8" s="0" t="n">
        <v>23</v>
      </c>
      <c r="CE8" s="0" t="n">
        <v>17</v>
      </c>
      <c r="CF8" s="0" t="n">
        <v>1104</v>
      </c>
      <c r="CG8" s="0" t="n">
        <v>1206</v>
      </c>
      <c r="CH8" s="0" t="n">
        <v>1317</v>
      </c>
      <c r="CI8" s="0" t="n">
        <v>1428</v>
      </c>
      <c r="CJ8" s="0" t="n">
        <v>1554</v>
      </c>
      <c r="CK8" s="0" t="n">
        <v>1677</v>
      </c>
      <c r="CL8" s="0" t="n">
        <v>1810</v>
      </c>
      <c r="CM8" s="0" t="n">
        <v>1944</v>
      </c>
      <c r="CN8" s="0" t="n">
        <v>2089</v>
      </c>
      <c r="CO8" s="0" t="n">
        <v>2232</v>
      </c>
      <c r="CP8" s="0" t="n">
        <v>2386</v>
      </c>
      <c r="CQ8" s="0" t="n">
        <v>2539</v>
      </c>
      <c r="CR8" s="0" t="n">
        <v>2699</v>
      </c>
      <c r="CS8" s="0" t="n">
        <v>201</v>
      </c>
      <c r="CT8" s="0" t="n">
        <v>171</v>
      </c>
      <c r="CU8" s="0" t="n">
        <v>143</v>
      </c>
      <c r="CV8" s="0" t="n">
        <v>121</v>
      </c>
      <c r="CW8" s="0" t="n">
        <v>99</v>
      </c>
      <c r="CX8" s="0" t="n">
        <v>81</v>
      </c>
      <c r="CY8" s="0" t="n">
        <v>65</v>
      </c>
      <c r="CZ8" s="0" t="n">
        <v>54</v>
      </c>
      <c r="DA8" s="0" t="n">
        <v>44</v>
      </c>
      <c r="DB8" s="0" t="n">
        <v>36</v>
      </c>
      <c r="DC8" s="0" t="n">
        <v>28</v>
      </c>
      <c r="DD8" s="0" t="n">
        <v>23</v>
      </c>
      <c r="DE8" s="0" t="n">
        <v>17</v>
      </c>
      <c r="DF8" s="0" t="n">
        <v>1.65</v>
      </c>
      <c r="DG8" s="0" t="n">
        <v>1.44</v>
      </c>
      <c r="DH8" s="0" t="n">
        <v>1.65</v>
      </c>
      <c r="DI8" s="0" t="n">
        <v>1.44</v>
      </c>
      <c r="DJ8" s="0" t="n">
        <v>1.65</v>
      </c>
      <c r="DK8" s="0" t="n">
        <v>1.44</v>
      </c>
      <c r="DL8" s="0" t="n">
        <v>2.47</v>
      </c>
      <c r="DM8" s="0" t="n">
        <v>2011</v>
      </c>
      <c r="DN8" s="0" t="s">
        <v>51</v>
      </c>
      <c r="DP8" s="0" t="n">
        <v>0</v>
      </c>
      <c r="DQ8" s="0" t="s">
        <v>896</v>
      </c>
      <c r="DR8" s="0" t="n">
        <v>79.17</v>
      </c>
      <c r="DS8" s="0" t="n">
        <v>79.007</v>
      </c>
      <c r="DT8" s="0" t="n">
        <v>2.47</v>
      </c>
      <c r="DU8" s="0" t="n">
        <v>2011</v>
      </c>
      <c r="DV8" s="0" t="n">
        <v>0</v>
      </c>
      <c r="DW8" s="0" t="s">
        <v>896</v>
      </c>
      <c r="DX8" s="0" t="n">
        <v>79.17</v>
      </c>
      <c r="DY8" s="0" t="n">
        <v>79.007</v>
      </c>
      <c r="DZ8" s="0" t="n">
        <v>1</v>
      </c>
      <c r="EA8" s="0" t="n">
        <v>40190000</v>
      </c>
      <c r="EB8" s="0" t="n">
        <v>20620000</v>
      </c>
      <c r="EC8" s="0" t="n">
        <v>19570000</v>
      </c>
      <c r="EE8" s="0" t="s">
        <v>827</v>
      </c>
      <c r="EF8" s="0" t="s">
        <v>828</v>
      </c>
      <c r="EG8" s="0" t="n">
        <v>34408290.9362</v>
      </c>
      <c r="EH8" s="0" t="n">
        <v>35822789.0254</v>
      </c>
      <c r="EI8" s="0" t="n">
        <v>35115539.9808</v>
      </c>
      <c r="EJ8" s="0" t="n">
        <v>14838290.9362</v>
      </c>
      <c r="EK8" s="0" t="n">
        <v>16252789.0254</v>
      </c>
      <c r="EL8" s="0" t="n">
        <v>15545539.9808</v>
      </c>
      <c r="EM8" s="0" t="n">
        <v>2.3976744186</v>
      </c>
      <c r="EN8" s="0" t="n">
        <v>1.807620928</v>
      </c>
      <c r="EO8" s="0" t="s">
        <v>829</v>
      </c>
      <c r="EP8" s="45" t="s">
        <v>897</v>
      </c>
      <c r="EQ8" s="0" t="s">
        <v>831</v>
      </c>
      <c r="ER8" s="0" t="s">
        <v>898</v>
      </c>
      <c r="ES8" s="0" t="n">
        <v>0.0181362582</v>
      </c>
      <c r="ET8" s="0" t="n">
        <v>11</v>
      </c>
      <c r="EU8" s="0" t="n">
        <v>1572</v>
      </c>
      <c r="EV8" s="0" t="n">
        <v>35</v>
      </c>
      <c r="EW8" s="0" t="n">
        <v>491550000000</v>
      </c>
      <c r="EX8" s="0" t="s">
        <v>833</v>
      </c>
      <c r="EY8" s="0" t="n">
        <v>2014</v>
      </c>
      <c r="EZ8" s="0" t="s">
        <v>899</v>
      </c>
      <c r="FA8" s="0" t="n">
        <v>0.0260463068</v>
      </c>
      <c r="FB8" s="0" t="n">
        <v>0.0240104197</v>
      </c>
      <c r="FC8" s="0" t="n">
        <v>40990000000</v>
      </c>
      <c r="FD8" s="0" t="n">
        <v>10550000000</v>
      </c>
      <c r="FE8" s="0" t="n">
        <v>0.26</v>
      </c>
      <c r="FG8" s="0" t="n">
        <v>490</v>
      </c>
      <c r="FH8" s="0" t="n">
        <v>2.47</v>
      </c>
      <c r="FI8" s="0" t="n">
        <v>2011</v>
      </c>
      <c r="FJ8" s="0" t="s">
        <v>51</v>
      </c>
      <c r="FL8" s="0" t="n">
        <v>0</v>
      </c>
      <c r="FM8" s="0" t="s">
        <v>896</v>
      </c>
      <c r="FN8" s="0" t="n">
        <v>79.17</v>
      </c>
      <c r="FO8" s="0" t="n">
        <v>79.007</v>
      </c>
      <c r="FP8" s="0" t="n">
        <v>53</v>
      </c>
      <c r="FQ8" s="0" t="n">
        <v>14432.88</v>
      </c>
      <c r="FR8" s="0" t="n">
        <v>0</v>
      </c>
      <c r="FS8" s="0" t="n">
        <v>0.2</v>
      </c>
      <c r="FT8" s="0" t="n">
        <v>6.5</v>
      </c>
      <c r="FU8" s="0" t="n">
        <v>2003</v>
      </c>
      <c r="FV8" s="0" t="n">
        <v>6.3</v>
      </c>
      <c r="FW8" s="0" t="n">
        <v>23</v>
      </c>
      <c r="FX8" s="0" t="n">
        <v>522</v>
      </c>
      <c r="FY8" s="0" t="n">
        <v>522</v>
      </c>
      <c r="GA8" s="0" t="n">
        <v>573</v>
      </c>
      <c r="GB8" s="0" t="n">
        <v>556</v>
      </c>
      <c r="GC8" s="0" t="s">
        <v>853</v>
      </c>
      <c r="GD8" s="0" t="s">
        <v>848</v>
      </c>
      <c r="GE8" s="0" t="s">
        <v>900</v>
      </c>
      <c r="GF8" s="0" t="s">
        <v>866</v>
      </c>
      <c r="GG8" s="44" t="s">
        <v>850</v>
      </c>
      <c r="GH8" s="0" t="s">
        <v>894</v>
      </c>
      <c r="GI8" s="0" t="s">
        <v>901</v>
      </c>
      <c r="GJ8" s="0" t="s">
        <v>852</v>
      </c>
      <c r="GK8" s="0" t="n">
        <v>53144.8775216</v>
      </c>
      <c r="GL8" s="0" t="n">
        <v>22362.9</v>
      </c>
      <c r="GM8" s="0" t="s">
        <v>902</v>
      </c>
      <c r="GN8" s="0" t="n">
        <v>53144.8775216</v>
      </c>
      <c r="GO8" s="0" t="n">
        <v>73</v>
      </c>
      <c r="GP8" s="0" t="s">
        <v>853</v>
      </c>
      <c r="GQ8" s="0" t="s">
        <v>884</v>
      </c>
      <c r="GR8" s="0" t="n">
        <v>74.485951114</v>
      </c>
    </row>
    <row r="9" customFormat="false" ht="23.85" hidden="false" customHeight="false" outlineLevel="0" collapsed="false">
      <c r="A9" s="0" t="n">
        <v>3429</v>
      </c>
      <c r="B9" s="0" t="s">
        <v>52</v>
      </c>
      <c r="C9" s="0" t="s">
        <v>903</v>
      </c>
      <c r="D9" s="0" t="s">
        <v>52</v>
      </c>
      <c r="F9" s="0" t="s">
        <v>904</v>
      </c>
      <c r="G9" s="0" t="s">
        <v>824</v>
      </c>
      <c r="H9" s="0" t="n">
        <v>2017</v>
      </c>
      <c r="I9" s="0" t="n">
        <v>2015</v>
      </c>
      <c r="J9" s="0" t="n">
        <v>923516</v>
      </c>
      <c r="K9" s="0" t="n">
        <v>2015</v>
      </c>
      <c r="L9" s="0" t="n">
        <v>1889945</v>
      </c>
      <c r="M9" s="0" t="n">
        <v>6488</v>
      </c>
      <c r="N9" s="0" t="n">
        <v>291.298551171</v>
      </c>
      <c r="O9" s="0" t="n">
        <v>23463.5513146</v>
      </c>
      <c r="V9" s="0" t="n">
        <v>1725756</v>
      </c>
      <c r="W9" s="0" t="n">
        <v>2903</v>
      </c>
      <c r="AC9" s="0" t="s">
        <v>905</v>
      </c>
      <c r="AD9" s="0" t="s">
        <v>905</v>
      </c>
      <c r="AF9" s="0" t="n">
        <v>2392</v>
      </c>
      <c r="AG9" s="0" t="n">
        <v>2517</v>
      </c>
      <c r="AH9" s="0" t="n">
        <v>2651</v>
      </c>
      <c r="AI9" s="0" t="n">
        <v>2784</v>
      </c>
      <c r="AJ9" s="0" t="n">
        <v>2924</v>
      </c>
      <c r="AK9" s="0" t="n">
        <v>3064</v>
      </c>
      <c r="AL9" s="0" t="n">
        <v>3210</v>
      </c>
      <c r="AM9" s="0" t="n">
        <v>3356</v>
      </c>
      <c r="AN9" s="0" t="n">
        <v>3510</v>
      </c>
      <c r="AO9" s="0" t="n">
        <v>3663</v>
      </c>
      <c r="AP9" s="0" t="n">
        <v>3823</v>
      </c>
      <c r="AQ9" s="0" t="n">
        <v>3982</v>
      </c>
      <c r="AR9" s="0" t="n">
        <v>4145</v>
      </c>
      <c r="AS9" s="0" t="n">
        <v>177</v>
      </c>
      <c r="AT9" s="0" t="n">
        <v>152</v>
      </c>
      <c r="AU9" s="0" t="n">
        <v>130</v>
      </c>
      <c r="AV9" s="0" t="n">
        <v>113</v>
      </c>
      <c r="AW9" s="0" t="n">
        <v>93</v>
      </c>
      <c r="AX9" s="0" t="n">
        <v>79</v>
      </c>
      <c r="AY9" s="0" t="n">
        <v>65</v>
      </c>
      <c r="AZ9" s="0" t="n">
        <v>54</v>
      </c>
      <c r="BA9" s="0" t="n">
        <v>44</v>
      </c>
      <c r="BB9" s="0" t="n">
        <v>37</v>
      </c>
      <c r="BC9" s="0" t="n">
        <v>29</v>
      </c>
      <c r="BD9" s="0" t="n">
        <v>23</v>
      </c>
      <c r="BE9" s="0" t="n">
        <v>18</v>
      </c>
      <c r="BF9" s="0" t="n">
        <v>2392</v>
      </c>
      <c r="BG9" s="0" t="n">
        <v>2517</v>
      </c>
      <c r="BH9" s="0" t="n">
        <v>2651</v>
      </c>
      <c r="BI9" s="0" t="n">
        <v>2784</v>
      </c>
      <c r="BJ9" s="0" t="n">
        <v>2924</v>
      </c>
      <c r="BK9" s="0" t="n">
        <v>3064</v>
      </c>
      <c r="BL9" s="0" t="n">
        <v>3210</v>
      </c>
      <c r="BM9" s="0" t="n">
        <v>3356</v>
      </c>
      <c r="BN9" s="0" t="n">
        <v>3510</v>
      </c>
      <c r="BO9" s="0" t="n">
        <v>3663</v>
      </c>
      <c r="BP9" s="0" t="n">
        <v>3823</v>
      </c>
      <c r="BQ9" s="0" t="n">
        <v>3982</v>
      </c>
      <c r="BR9" s="0" t="n">
        <v>4145</v>
      </c>
      <c r="BS9" s="0" t="n">
        <v>177</v>
      </c>
      <c r="BT9" s="0" t="n">
        <v>152</v>
      </c>
      <c r="BU9" s="0" t="n">
        <v>130</v>
      </c>
      <c r="BV9" s="0" t="n">
        <v>113</v>
      </c>
      <c r="BW9" s="0" t="n">
        <v>93</v>
      </c>
      <c r="BX9" s="0" t="n">
        <v>79</v>
      </c>
      <c r="BY9" s="0" t="n">
        <v>65</v>
      </c>
      <c r="BZ9" s="0" t="n">
        <v>54</v>
      </c>
      <c r="CA9" s="0" t="n">
        <v>44</v>
      </c>
      <c r="CB9" s="0" t="n">
        <v>37</v>
      </c>
      <c r="CC9" s="0" t="n">
        <v>29</v>
      </c>
      <c r="CD9" s="0" t="n">
        <v>23</v>
      </c>
      <c r="CE9" s="0" t="n">
        <v>18</v>
      </c>
      <c r="DF9" s="0" t="n">
        <v>1.52</v>
      </c>
      <c r="DG9" s="0" t="n">
        <v>1.38</v>
      </c>
      <c r="DH9" s="0" t="n">
        <v>1.52</v>
      </c>
      <c r="DI9" s="0" t="n">
        <v>1.38</v>
      </c>
      <c r="DL9" s="0" t="n">
        <v>1.93</v>
      </c>
      <c r="DM9" s="0" t="n">
        <v>2011</v>
      </c>
      <c r="DN9" s="0" t="s">
        <v>906</v>
      </c>
      <c r="DO9" s="0" t="s">
        <v>907</v>
      </c>
      <c r="DP9" s="0" t="n">
        <v>1</v>
      </c>
      <c r="DQ9" s="0" t="s">
        <v>908</v>
      </c>
      <c r="DR9" s="0" t="n">
        <v>56.67</v>
      </c>
      <c r="DS9" s="0" t="n">
        <v>84.319</v>
      </c>
      <c r="DZ9" s="0" t="n">
        <v>1</v>
      </c>
      <c r="EA9" s="0" t="n">
        <v>2693442</v>
      </c>
      <c r="EB9" s="0" t="n">
        <v>1834343</v>
      </c>
      <c r="EC9" s="0" t="n">
        <v>859099</v>
      </c>
      <c r="ED9" s="0" t="s">
        <v>877</v>
      </c>
      <c r="EE9" s="0" t="s">
        <v>878</v>
      </c>
      <c r="EF9" s="0" t="s">
        <v>828</v>
      </c>
      <c r="EG9" s="0" t="n">
        <v>1796410.48398</v>
      </c>
      <c r="EH9" s="0" t="n">
        <v>1859419.54443</v>
      </c>
      <c r="EI9" s="0" t="n">
        <v>1827915.0142</v>
      </c>
      <c r="EJ9" s="0" t="n">
        <v>937311.483981</v>
      </c>
      <c r="EK9" s="0" t="n">
        <v>1000320.54443</v>
      </c>
      <c r="EL9" s="0" t="n">
        <v>968816.014204</v>
      </c>
      <c r="EM9" s="0" t="n">
        <v>1.98626011894</v>
      </c>
      <c r="EN9" s="0" t="n">
        <v>1.04905168314</v>
      </c>
      <c r="EO9" s="0" t="s">
        <v>829</v>
      </c>
      <c r="EQ9" s="0" t="s">
        <v>846</v>
      </c>
      <c r="ER9" s="45" t="s">
        <v>909</v>
      </c>
      <c r="ES9" s="0" t="n">
        <v>0.0322533841</v>
      </c>
      <c r="ET9" s="0" t="n">
        <v>7</v>
      </c>
      <c r="EU9" s="0" t="n">
        <v>216</v>
      </c>
      <c r="EV9" s="0" t="n">
        <v>50</v>
      </c>
      <c r="EW9" s="0" t="n">
        <v>416797</v>
      </c>
      <c r="EY9" s="0" t="n">
        <v>2013</v>
      </c>
      <c r="EZ9" s="0" t="s">
        <v>910</v>
      </c>
      <c r="FA9" s="0" t="n">
        <v>0.0346900756</v>
      </c>
      <c r="FB9" s="0" t="n">
        <v>0.0346900756</v>
      </c>
      <c r="FC9" s="0" t="n">
        <v>1</v>
      </c>
      <c r="FD9" s="0" t="n">
        <v>0</v>
      </c>
      <c r="FE9" s="0" t="n">
        <v>0</v>
      </c>
      <c r="FG9" s="0" t="n">
        <v>32.7</v>
      </c>
      <c r="FH9" s="0" t="n">
        <v>1.93</v>
      </c>
      <c r="FI9" s="0" t="n">
        <v>2011</v>
      </c>
      <c r="FJ9" s="0" t="s">
        <v>906</v>
      </c>
      <c r="FK9" s="0" t="s">
        <v>907</v>
      </c>
      <c r="FL9" s="0" t="n">
        <v>1</v>
      </c>
      <c r="FM9" s="0" t="s">
        <v>908</v>
      </c>
      <c r="FN9" s="0" t="n">
        <v>56.67</v>
      </c>
      <c r="FO9" s="0" t="n">
        <v>84.319</v>
      </c>
      <c r="FP9" s="0" t="n">
        <v>23</v>
      </c>
      <c r="FQ9" s="0" t="n">
        <v>20862.74</v>
      </c>
      <c r="FX9" s="0" t="n">
        <v>32.3</v>
      </c>
      <c r="FY9" s="0" t="n">
        <v>32.3</v>
      </c>
      <c r="GC9" s="0" t="s">
        <v>904</v>
      </c>
      <c r="GD9" s="0" t="s">
        <v>848</v>
      </c>
      <c r="GE9" s="0" t="s">
        <v>911</v>
      </c>
      <c r="GF9" s="0" t="s">
        <v>912</v>
      </c>
      <c r="GG9" s="44" t="s">
        <v>882</v>
      </c>
      <c r="GH9" s="0" t="s">
        <v>52</v>
      </c>
      <c r="GI9" s="0" t="s">
        <v>913</v>
      </c>
      <c r="GJ9" s="0" t="s">
        <v>852</v>
      </c>
      <c r="GK9" s="0" t="n">
        <v>45421.582524</v>
      </c>
      <c r="GL9" s="0" t="n">
        <v>33437.69</v>
      </c>
      <c r="GO9" s="0" t="n">
        <v>108.65</v>
      </c>
      <c r="GP9" s="0" t="s">
        <v>904</v>
      </c>
      <c r="GQ9" s="0" t="s">
        <v>914</v>
      </c>
      <c r="GR9" s="0" t="n">
        <v>70.4080736741</v>
      </c>
    </row>
    <row r="10" customFormat="false" ht="23.85" hidden="false" customHeight="false" outlineLevel="0" collapsed="false">
      <c r="A10" s="0" t="n">
        <v>8242</v>
      </c>
      <c r="B10" s="0" t="s">
        <v>55</v>
      </c>
      <c r="C10" s="0" t="s">
        <v>55</v>
      </c>
      <c r="D10" s="0" t="s">
        <v>55</v>
      </c>
      <c r="F10" s="0" t="s">
        <v>915</v>
      </c>
      <c r="G10" s="0" t="s">
        <v>824</v>
      </c>
      <c r="H10" s="0" t="n">
        <v>2016</v>
      </c>
      <c r="I10" s="0" t="n">
        <v>2014</v>
      </c>
      <c r="J10" s="0" t="n">
        <v>612664</v>
      </c>
      <c r="K10" s="0" t="n">
        <v>2014</v>
      </c>
      <c r="L10" s="0" t="n">
        <v>564682</v>
      </c>
      <c r="M10" s="0" t="n">
        <v>715.49</v>
      </c>
      <c r="N10" s="0" t="n">
        <v>789.224168053</v>
      </c>
      <c r="O10" s="0" t="n">
        <v>21110.6769589</v>
      </c>
      <c r="V10" s="0" t="n">
        <v>891056</v>
      </c>
      <c r="W10" s="0" t="n">
        <v>3300</v>
      </c>
      <c r="AC10" s="0" t="s">
        <v>916</v>
      </c>
      <c r="AD10" s="0" t="s">
        <v>916</v>
      </c>
      <c r="AF10" s="0" t="n">
        <v>2835</v>
      </c>
      <c r="AG10" s="0" t="n">
        <v>2966</v>
      </c>
      <c r="AH10" s="0" t="n">
        <v>3103</v>
      </c>
      <c r="AI10" s="0" t="n">
        <v>3237</v>
      </c>
      <c r="AJ10" s="0" t="n">
        <v>3382</v>
      </c>
      <c r="AK10" s="0" t="n">
        <v>3525</v>
      </c>
      <c r="AL10" s="0" t="n">
        <v>3675</v>
      </c>
      <c r="AM10" s="0" t="n">
        <v>3823</v>
      </c>
      <c r="AN10" s="0" t="n">
        <v>3979</v>
      </c>
      <c r="AO10" s="0" t="n">
        <v>4136</v>
      </c>
      <c r="AP10" s="0" t="n">
        <v>4296</v>
      </c>
      <c r="AQ10" s="0" t="n">
        <v>4456</v>
      </c>
      <c r="AR10" s="0" t="n">
        <v>4619</v>
      </c>
      <c r="AS10" s="0" t="n">
        <v>168</v>
      </c>
      <c r="AT10" s="0" t="n">
        <v>146</v>
      </c>
      <c r="AU10" s="0" t="n">
        <v>124</v>
      </c>
      <c r="AV10" s="0" t="n">
        <v>106</v>
      </c>
      <c r="AW10" s="0" t="n">
        <v>91</v>
      </c>
      <c r="AX10" s="0" t="n">
        <v>76</v>
      </c>
      <c r="AY10" s="0" t="n">
        <v>63</v>
      </c>
      <c r="AZ10" s="0" t="n">
        <v>54</v>
      </c>
      <c r="BA10" s="0" t="n">
        <v>44</v>
      </c>
      <c r="BB10" s="0" t="n">
        <v>37</v>
      </c>
      <c r="BC10" s="0" t="n">
        <v>29</v>
      </c>
      <c r="BD10" s="0" t="n">
        <v>24</v>
      </c>
      <c r="BE10" s="0" t="n">
        <v>17</v>
      </c>
      <c r="BF10" s="0" t="n">
        <v>2835</v>
      </c>
      <c r="BG10" s="0" t="n">
        <v>2966</v>
      </c>
      <c r="BH10" s="0" t="n">
        <v>3103</v>
      </c>
      <c r="BI10" s="0" t="n">
        <v>3237</v>
      </c>
      <c r="BJ10" s="0" t="n">
        <v>3382</v>
      </c>
      <c r="BK10" s="0" t="n">
        <v>3525</v>
      </c>
      <c r="BL10" s="0" t="n">
        <v>3675</v>
      </c>
      <c r="BM10" s="0" t="n">
        <v>3823</v>
      </c>
      <c r="BN10" s="0" t="n">
        <v>3979</v>
      </c>
      <c r="BO10" s="0" t="n">
        <v>4136</v>
      </c>
      <c r="BP10" s="0" t="n">
        <v>4296</v>
      </c>
      <c r="BQ10" s="0" t="n">
        <v>4456</v>
      </c>
      <c r="BR10" s="0" t="n">
        <v>4619</v>
      </c>
      <c r="BS10" s="0" t="n">
        <v>168</v>
      </c>
      <c r="BT10" s="0" t="n">
        <v>146</v>
      </c>
      <c r="BU10" s="0" t="n">
        <v>124</v>
      </c>
      <c r="BV10" s="0" t="n">
        <v>106</v>
      </c>
      <c r="BW10" s="0" t="n">
        <v>91</v>
      </c>
      <c r="BX10" s="0" t="n">
        <v>76</v>
      </c>
      <c r="BY10" s="0" t="n">
        <v>63</v>
      </c>
      <c r="BZ10" s="0" t="n">
        <v>54</v>
      </c>
      <c r="CA10" s="0" t="n">
        <v>44</v>
      </c>
      <c r="CB10" s="0" t="n">
        <v>37</v>
      </c>
      <c r="CC10" s="0" t="n">
        <v>29</v>
      </c>
      <c r="CD10" s="0" t="n">
        <v>24</v>
      </c>
      <c r="CE10" s="0" t="n">
        <v>17</v>
      </c>
      <c r="DF10" s="0" t="n">
        <v>1.39</v>
      </c>
      <c r="DG10" s="0" t="n">
        <v>1.57</v>
      </c>
      <c r="DH10" s="0" t="n">
        <v>1.39</v>
      </c>
      <c r="DI10" s="0" t="n">
        <v>1.57</v>
      </c>
      <c r="DL10" s="0" t="n">
        <v>1.88</v>
      </c>
      <c r="DM10" s="0" t="n">
        <v>2004</v>
      </c>
      <c r="DN10" s="0" t="s">
        <v>917</v>
      </c>
      <c r="DP10" s="0" t="n">
        <v>1</v>
      </c>
      <c r="DS10" s="0" t="n">
        <v>82.905</v>
      </c>
      <c r="DZ10" s="0" t="n">
        <v>1</v>
      </c>
      <c r="EA10" s="0" t="n">
        <v>4885930</v>
      </c>
      <c r="EB10" s="0" t="n">
        <v>2096206</v>
      </c>
      <c r="EC10" s="0" t="n">
        <v>2789724</v>
      </c>
      <c r="EE10" s="0" t="s">
        <v>827</v>
      </c>
      <c r="EF10" s="0" t="s">
        <v>828</v>
      </c>
      <c r="EG10" s="0" t="n">
        <v>3956401.77307</v>
      </c>
      <c r="EH10" s="0" t="n">
        <v>3978942.47638</v>
      </c>
      <c r="EI10" s="0" t="n">
        <v>3967672.12472</v>
      </c>
      <c r="EJ10" s="0" t="n">
        <v>1166677.77307</v>
      </c>
      <c r="EK10" s="0" t="n">
        <v>1189218.47638</v>
      </c>
      <c r="EL10" s="0" t="n">
        <v>1177948.12472</v>
      </c>
      <c r="EM10" s="0" t="n">
        <v>3.42146102921</v>
      </c>
      <c r="EN10" s="0" t="n">
        <v>1.92266580821</v>
      </c>
      <c r="EO10" s="0" t="s">
        <v>858</v>
      </c>
      <c r="EP10" s="0" t="s">
        <v>918</v>
      </c>
      <c r="EQ10" s="0" t="s">
        <v>846</v>
      </c>
      <c r="ER10" s="45" t="s">
        <v>919</v>
      </c>
      <c r="ES10" s="0" t="n">
        <v>0.0528714133</v>
      </c>
      <c r="ET10" s="0" t="n">
        <v>5.9</v>
      </c>
      <c r="EU10" s="0" t="n">
        <v>214</v>
      </c>
      <c r="FA10" s="0" t="n">
        <v>0.0541853882</v>
      </c>
      <c r="FB10" s="0" t="n">
        <v>0.0541853882</v>
      </c>
      <c r="FC10" s="0" t="n">
        <v>1</v>
      </c>
      <c r="FD10" s="0" t="n">
        <v>0</v>
      </c>
      <c r="FE10" s="0" t="n">
        <v>0</v>
      </c>
      <c r="FG10" s="0" t="n">
        <v>325</v>
      </c>
      <c r="FH10" s="0" t="n">
        <v>1.88</v>
      </c>
      <c r="FI10" s="0" t="n">
        <v>2004</v>
      </c>
      <c r="FJ10" s="0" t="s">
        <v>917</v>
      </c>
      <c r="FL10" s="0" t="n">
        <v>1</v>
      </c>
      <c r="FO10" s="0" t="n">
        <v>82.905</v>
      </c>
      <c r="FP10" s="0" t="n">
        <v>3</v>
      </c>
      <c r="FQ10" s="0" t="n">
        <v>12932.97</v>
      </c>
      <c r="FX10" s="0" t="n">
        <v>379</v>
      </c>
      <c r="FY10" s="0" t="n">
        <v>379</v>
      </c>
      <c r="GC10" s="0" t="s">
        <v>915</v>
      </c>
      <c r="GD10" s="0" t="s">
        <v>848</v>
      </c>
      <c r="GE10" s="0" t="s">
        <v>920</v>
      </c>
      <c r="GF10" s="0" t="s">
        <v>921</v>
      </c>
      <c r="GG10" s="44" t="s">
        <v>837</v>
      </c>
      <c r="GH10" s="0" t="s">
        <v>55</v>
      </c>
      <c r="GI10" s="0" t="s">
        <v>922</v>
      </c>
      <c r="GK10" s="0" t="n">
        <v>39307.924569</v>
      </c>
      <c r="GL10" s="0" t="n">
        <v>28323.35</v>
      </c>
      <c r="GO10" s="0" t="n">
        <v>46.39</v>
      </c>
      <c r="GP10" s="0" t="s">
        <v>915</v>
      </c>
      <c r="GQ10" s="0" t="s">
        <v>923</v>
      </c>
      <c r="GR10" s="0" t="n">
        <v>92.6138605445</v>
      </c>
    </row>
    <row r="11" customFormat="false" ht="12.8" hidden="false" customHeight="false" outlineLevel="0" collapsed="false">
      <c r="A11" s="0" t="n">
        <v>10495</v>
      </c>
      <c r="B11" s="0" t="s">
        <v>60</v>
      </c>
      <c r="F11" s="0" t="s">
        <v>823</v>
      </c>
      <c r="G11" s="0" t="s">
        <v>854</v>
      </c>
      <c r="H11" s="0" t="n">
        <v>2016</v>
      </c>
      <c r="I11" s="0" t="n">
        <v>2014</v>
      </c>
      <c r="J11" s="0" t="n">
        <v>621970</v>
      </c>
      <c r="K11" s="0" t="n">
        <v>2016</v>
      </c>
      <c r="DZ11" s="0" t="n">
        <v>1</v>
      </c>
      <c r="EA11" s="0" t="n">
        <v>29657130</v>
      </c>
      <c r="EB11" s="0" t="n">
        <v>11002925</v>
      </c>
      <c r="EC11" s="0" t="n">
        <v>18654205</v>
      </c>
      <c r="EE11" s="0" t="s">
        <v>827</v>
      </c>
      <c r="EF11" s="0" t="s">
        <v>857</v>
      </c>
      <c r="EM11" s="0" t="n">
        <v>17.690443269</v>
      </c>
      <c r="EO11" s="0" t="s">
        <v>858</v>
      </c>
      <c r="EP11" s="0" t="s">
        <v>924</v>
      </c>
      <c r="EQ11" s="0" t="s">
        <v>831</v>
      </c>
      <c r="ER11" s="0" t="s">
        <v>925</v>
      </c>
      <c r="ES11" s="0" t="n">
        <v>0.0176989817</v>
      </c>
      <c r="ET11" s="0" t="n">
        <v>21</v>
      </c>
      <c r="EU11" s="0" t="n">
        <v>136</v>
      </c>
      <c r="EV11" s="0" t="n">
        <v>664</v>
      </c>
      <c r="EW11" s="0" t="n">
        <v>94521</v>
      </c>
      <c r="EX11" s="0" t="s">
        <v>833</v>
      </c>
      <c r="EY11" s="0" t="n">
        <v>2014</v>
      </c>
      <c r="EZ11" s="0" t="s">
        <v>926</v>
      </c>
      <c r="FA11" s="0" t="n">
        <v>0.0367294791</v>
      </c>
      <c r="FB11" s="0" t="n">
        <v>0.0356646952</v>
      </c>
      <c r="FC11" s="0" t="n">
        <v>766200000000</v>
      </c>
      <c r="FD11" s="0" t="n">
        <v>42870000000</v>
      </c>
      <c r="FE11" s="0" t="n">
        <v>0.06</v>
      </c>
      <c r="GE11" s="0" t="s">
        <v>927</v>
      </c>
      <c r="GF11" s="0" t="s">
        <v>836</v>
      </c>
      <c r="GG11" s="44" t="s">
        <v>837</v>
      </c>
      <c r="GH11" s="0" t="s">
        <v>60</v>
      </c>
      <c r="GI11" s="0" t="s">
        <v>928</v>
      </c>
    </row>
    <row r="12" customFormat="false" ht="12.8" hidden="false" customHeight="false" outlineLevel="0" collapsed="false">
      <c r="A12" s="0" t="n">
        <v>10894</v>
      </c>
      <c r="B12" s="0" t="s">
        <v>62</v>
      </c>
      <c r="C12" s="0" t="s">
        <v>62</v>
      </c>
      <c r="D12" s="0" t="s">
        <v>62</v>
      </c>
      <c r="E12" s="0" t="s">
        <v>929</v>
      </c>
      <c r="F12" s="0" t="s">
        <v>823</v>
      </c>
      <c r="G12" s="0" t="s">
        <v>824</v>
      </c>
      <c r="H12" s="0" t="n">
        <v>2016</v>
      </c>
      <c r="I12" s="0" t="n">
        <v>2013</v>
      </c>
      <c r="J12" s="0" t="n">
        <v>3928864</v>
      </c>
      <c r="K12" s="0" t="n">
        <v>2014</v>
      </c>
      <c r="L12" s="0" t="n">
        <v>9519338</v>
      </c>
      <c r="N12" s="0" t="n">
        <v>8225</v>
      </c>
      <c r="P12" s="0" t="s">
        <v>64</v>
      </c>
      <c r="Q12" s="0" t="n">
        <v>9519338</v>
      </c>
      <c r="R12" s="0" t="n">
        <v>2000</v>
      </c>
      <c r="S12" s="0" t="n">
        <v>10517.6</v>
      </c>
      <c r="T12" s="0" t="n">
        <v>905.08652164</v>
      </c>
      <c r="U12" s="0" t="n">
        <v>92821.4658295</v>
      </c>
      <c r="V12" s="0" t="n">
        <v>9077853</v>
      </c>
      <c r="W12" s="0" t="n">
        <v>2411</v>
      </c>
      <c r="X12" s="0" t="n">
        <v>4046000</v>
      </c>
      <c r="Y12" s="0" t="n">
        <v>10883000</v>
      </c>
      <c r="Z12" s="0" t="n">
        <v>13223000</v>
      </c>
      <c r="AA12" s="0" t="n">
        <v>1.01993321532</v>
      </c>
      <c r="AB12" s="0" t="n">
        <v>1.00978535649</v>
      </c>
      <c r="AC12" s="0" t="s">
        <v>930</v>
      </c>
      <c r="AD12" s="0" t="s">
        <v>930</v>
      </c>
      <c r="AE12" s="0" t="s">
        <v>930</v>
      </c>
      <c r="AF12" s="0" t="n">
        <v>113</v>
      </c>
      <c r="AG12" s="0" t="n">
        <v>142</v>
      </c>
      <c r="AH12" s="0" t="n">
        <v>175</v>
      </c>
      <c r="AI12" s="0" t="n">
        <v>214</v>
      </c>
      <c r="AJ12" s="0" t="n">
        <v>260</v>
      </c>
      <c r="AK12" s="0" t="n">
        <v>314</v>
      </c>
      <c r="AL12" s="0" t="n">
        <v>371</v>
      </c>
      <c r="AM12" s="0" t="n">
        <v>436</v>
      </c>
      <c r="AN12" s="0" t="n">
        <v>508</v>
      </c>
      <c r="AO12" s="0" t="n">
        <v>587</v>
      </c>
      <c r="AP12" s="0" t="n">
        <v>676</v>
      </c>
      <c r="AQ12" s="0" t="n">
        <v>771</v>
      </c>
      <c r="AR12" s="0" t="n">
        <v>876</v>
      </c>
      <c r="AS12" s="0" t="n">
        <v>906</v>
      </c>
      <c r="AT12" s="0" t="n">
        <v>812</v>
      </c>
      <c r="AU12" s="0" t="n">
        <v>724</v>
      </c>
      <c r="AV12" s="0" t="n">
        <v>643</v>
      </c>
      <c r="AW12" s="0" t="n">
        <v>572</v>
      </c>
      <c r="AX12" s="0" t="n">
        <v>507</v>
      </c>
      <c r="AY12" s="0" t="n">
        <v>448</v>
      </c>
      <c r="AZ12" s="0" t="n">
        <v>396</v>
      </c>
      <c r="BA12" s="0" t="n">
        <v>347</v>
      </c>
      <c r="BB12" s="0" t="n">
        <v>308</v>
      </c>
      <c r="BC12" s="0" t="n">
        <v>268</v>
      </c>
      <c r="BD12" s="0" t="n">
        <v>234</v>
      </c>
      <c r="BE12" s="0" t="n">
        <v>202</v>
      </c>
      <c r="BF12" s="0" t="n">
        <v>113</v>
      </c>
      <c r="BG12" s="0" t="n">
        <v>142</v>
      </c>
      <c r="BH12" s="0" t="n">
        <v>175</v>
      </c>
      <c r="BI12" s="0" t="n">
        <v>214</v>
      </c>
      <c r="BJ12" s="0" t="n">
        <v>260</v>
      </c>
      <c r="BK12" s="0" t="n">
        <v>314</v>
      </c>
      <c r="BL12" s="0" t="n">
        <v>371</v>
      </c>
      <c r="BM12" s="0" t="n">
        <v>436</v>
      </c>
      <c r="BN12" s="0" t="n">
        <v>508</v>
      </c>
      <c r="BO12" s="0" t="n">
        <v>587</v>
      </c>
      <c r="BP12" s="0" t="n">
        <v>676</v>
      </c>
      <c r="BQ12" s="0" t="n">
        <v>771</v>
      </c>
      <c r="BR12" s="0" t="n">
        <v>876</v>
      </c>
      <c r="BS12" s="0" t="n">
        <v>906</v>
      </c>
      <c r="BT12" s="0" t="n">
        <v>812</v>
      </c>
      <c r="BU12" s="0" t="n">
        <v>724</v>
      </c>
      <c r="BV12" s="0" t="n">
        <v>643</v>
      </c>
      <c r="BW12" s="0" t="n">
        <v>572</v>
      </c>
      <c r="BX12" s="0" t="n">
        <v>507</v>
      </c>
      <c r="BY12" s="0" t="n">
        <v>448</v>
      </c>
      <c r="BZ12" s="0" t="n">
        <v>396</v>
      </c>
      <c r="CA12" s="0" t="n">
        <v>347</v>
      </c>
      <c r="CB12" s="0" t="n">
        <v>308</v>
      </c>
      <c r="CC12" s="0" t="n">
        <v>268</v>
      </c>
      <c r="CD12" s="0" t="n">
        <v>234</v>
      </c>
      <c r="CE12" s="0" t="n">
        <v>202</v>
      </c>
      <c r="CF12" s="0" t="n">
        <v>113</v>
      </c>
      <c r="CG12" s="0" t="n">
        <v>142</v>
      </c>
      <c r="CH12" s="0" t="n">
        <v>175</v>
      </c>
      <c r="CI12" s="0" t="n">
        <v>214</v>
      </c>
      <c r="CJ12" s="0" t="n">
        <v>260</v>
      </c>
      <c r="CK12" s="0" t="n">
        <v>314</v>
      </c>
      <c r="CL12" s="0" t="n">
        <v>371</v>
      </c>
      <c r="CM12" s="0" t="n">
        <v>436</v>
      </c>
      <c r="CN12" s="0" t="n">
        <v>508</v>
      </c>
      <c r="CO12" s="0" t="n">
        <v>587</v>
      </c>
      <c r="CP12" s="0" t="n">
        <v>676</v>
      </c>
      <c r="CQ12" s="0" t="n">
        <v>771</v>
      </c>
      <c r="CR12" s="0" t="n">
        <v>876</v>
      </c>
      <c r="CS12" s="0" t="n">
        <v>906</v>
      </c>
      <c r="CT12" s="0" t="n">
        <v>812</v>
      </c>
      <c r="CU12" s="0" t="n">
        <v>724</v>
      </c>
      <c r="CV12" s="0" t="n">
        <v>643</v>
      </c>
      <c r="CW12" s="0" t="n">
        <v>572</v>
      </c>
      <c r="CX12" s="0" t="n">
        <v>507</v>
      </c>
      <c r="CY12" s="0" t="n">
        <v>448</v>
      </c>
      <c r="CZ12" s="0" t="n">
        <v>396</v>
      </c>
      <c r="DA12" s="0" t="n">
        <v>347</v>
      </c>
      <c r="DB12" s="0" t="n">
        <v>308</v>
      </c>
      <c r="DC12" s="0" t="n">
        <v>268</v>
      </c>
      <c r="DD12" s="0" t="n">
        <v>234</v>
      </c>
      <c r="DE12" s="0" t="n">
        <v>202</v>
      </c>
      <c r="DF12" s="0" t="n">
        <v>0.78</v>
      </c>
      <c r="DG12" s="0" t="n">
        <v>0.56</v>
      </c>
      <c r="DH12" s="0" t="n">
        <v>0.78</v>
      </c>
      <c r="DI12" s="0" t="n">
        <v>0.56</v>
      </c>
      <c r="DJ12" s="0" t="n">
        <v>0.78</v>
      </c>
      <c r="DK12" s="0" t="n">
        <v>0.56</v>
      </c>
      <c r="DL12" s="0" t="n">
        <v>2.98</v>
      </c>
      <c r="DM12" s="0" t="n">
        <v>2010</v>
      </c>
      <c r="DN12" s="0" t="s">
        <v>826</v>
      </c>
      <c r="DO12" s="0" t="s">
        <v>876</v>
      </c>
      <c r="DP12" s="0" t="n">
        <v>1</v>
      </c>
      <c r="DR12" s="0" t="n">
        <v>55.73</v>
      </c>
      <c r="DS12" s="0" t="n">
        <v>80.731</v>
      </c>
      <c r="DT12" s="0" t="n">
        <v>2.98</v>
      </c>
      <c r="DU12" s="0" t="n">
        <v>2010</v>
      </c>
      <c r="DV12" s="0" t="n">
        <v>1</v>
      </c>
      <c r="DX12" s="0" t="n">
        <v>55.73</v>
      </c>
      <c r="DY12" s="0" t="n">
        <v>80.731</v>
      </c>
      <c r="DZ12" s="0" t="n">
        <v>1</v>
      </c>
      <c r="EA12" s="0" t="n">
        <v>29024807</v>
      </c>
      <c r="EB12" s="0" t="n">
        <v>19595119</v>
      </c>
      <c r="EC12" s="0" t="n">
        <v>9429688</v>
      </c>
      <c r="ED12" s="0" t="s">
        <v>931</v>
      </c>
      <c r="EE12" s="0" t="s">
        <v>932</v>
      </c>
      <c r="EF12" s="0" t="s">
        <v>828</v>
      </c>
      <c r="EG12" s="0" t="n">
        <v>25101398.3628</v>
      </c>
      <c r="EH12" s="0" t="n">
        <v>27077774.0229</v>
      </c>
      <c r="EI12" s="0" t="n">
        <v>26089586.1929</v>
      </c>
      <c r="EJ12" s="0" t="n">
        <v>15671710.3628</v>
      </c>
      <c r="EK12" s="0" t="n">
        <v>17648086.0229</v>
      </c>
      <c r="EL12" s="0" t="n">
        <v>16659898.1929</v>
      </c>
      <c r="EM12" s="0" t="n">
        <v>4.98747704171</v>
      </c>
      <c r="EN12" s="0" t="n">
        <v>4.24038556511</v>
      </c>
      <c r="EO12" s="0" t="s">
        <v>829</v>
      </c>
      <c r="EQ12" s="0" t="s">
        <v>846</v>
      </c>
      <c r="ER12" s="0" t="s">
        <v>933</v>
      </c>
      <c r="ES12" s="0" t="n">
        <v>0.0176989817</v>
      </c>
      <c r="ET12" s="0" t="n">
        <v>18</v>
      </c>
      <c r="EU12" s="0" t="n">
        <v>1215</v>
      </c>
      <c r="EV12" s="0" t="n">
        <v>95</v>
      </c>
      <c r="EW12" s="0" t="n">
        <v>797697000000</v>
      </c>
      <c r="EX12" s="0" t="s">
        <v>833</v>
      </c>
      <c r="EY12" s="0" t="n">
        <v>2014</v>
      </c>
      <c r="EZ12" s="0" t="s">
        <v>934</v>
      </c>
      <c r="FA12" s="0" t="n">
        <v>0.0367294791</v>
      </c>
      <c r="FB12" s="0" t="n">
        <v>0.0356646952</v>
      </c>
      <c r="FC12" s="0" t="n">
        <v>766200000000</v>
      </c>
      <c r="FD12" s="0" t="n">
        <v>42870000000</v>
      </c>
      <c r="FE12" s="0" t="n">
        <v>0.06</v>
      </c>
      <c r="FG12" s="0" t="n">
        <v>596</v>
      </c>
      <c r="FH12" s="0" t="n">
        <v>2.98</v>
      </c>
      <c r="FI12" s="0" t="n">
        <v>2010</v>
      </c>
      <c r="FJ12" s="0" t="s">
        <v>826</v>
      </c>
      <c r="FK12" s="0" t="s">
        <v>876</v>
      </c>
      <c r="FL12" s="0" t="n">
        <v>1</v>
      </c>
      <c r="FN12" s="0" t="n">
        <v>55.73</v>
      </c>
      <c r="FO12" s="0" t="n">
        <v>80.731</v>
      </c>
      <c r="FP12" s="0" t="n">
        <v>55</v>
      </c>
      <c r="FQ12" s="0" t="n">
        <v>52046.59</v>
      </c>
      <c r="FR12" s="0" t="n">
        <v>0</v>
      </c>
      <c r="FS12" s="0" t="n">
        <v>0.5</v>
      </c>
      <c r="FT12" s="0" t="n">
        <v>9.5</v>
      </c>
      <c r="FU12" s="0" t="n">
        <v>2000</v>
      </c>
      <c r="FV12" s="0" t="n">
        <v>8.8</v>
      </c>
      <c r="FW12" s="0" t="n">
        <v>17.83</v>
      </c>
      <c r="FX12" s="0" t="n">
        <v>643</v>
      </c>
      <c r="FY12" s="0" t="n">
        <v>643</v>
      </c>
      <c r="GA12" s="0" t="n">
        <v>313</v>
      </c>
      <c r="GB12" s="0" t="n">
        <v>303</v>
      </c>
      <c r="GC12" s="0" t="s">
        <v>839</v>
      </c>
      <c r="GD12" s="0" t="s">
        <v>848</v>
      </c>
      <c r="GE12" s="0" t="s">
        <v>935</v>
      </c>
      <c r="GF12" s="0" t="s">
        <v>836</v>
      </c>
      <c r="GG12" s="44" t="s">
        <v>850</v>
      </c>
      <c r="GH12" s="0" t="s">
        <v>62</v>
      </c>
      <c r="GI12" s="0" t="s">
        <v>936</v>
      </c>
      <c r="GJ12" s="0" t="s">
        <v>852</v>
      </c>
      <c r="GK12" s="0" t="n">
        <v>51923.0122303</v>
      </c>
      <c r="GL12" s="0" t="n">
        <v>28242.79</v>
      </c>
      <c r="GM12" s="0" t="s">
        <v>823</v>
      </c>
      <c r="GN12" s="0" t="n">
        <v>51923.0122303</v>
      </c>
      <c r="GO12" s="0" t="n">
        <v>106.71</v>
      </c>
      <c r="GP12" s="0" t="s">
        <v>839</v>
      </c>
      <c r="GQ12" s="0" t="s">
        <v>884</v>
      </c>
      <c r="GR12" s="0" t="n">
        <v>163.473048758</v>
      </c>
    </row>
    <row r="13" customFormat="false" ht="12.8" hidden="false" customHeight="false" outlineLevel="0" collapsed="false">
      <c r="A13" s="0" t="n">
        <v>13067</v>
      </c>
      <c r="B13" s="0" t="s">
        <v>66</v>
      </c>
      <c r="F13" s="0" t="s">
        <v>823</v>
      </c>
      <c r="G13" s="0" t="s">
        <v>854</v>
      </c>
      <c r="H13" s="0" t="n">
        <v>2016</v>
      </c>
      <c r="I13" s="0" t="n">
        <v>2014</v>
      </c>
      <c r="J13" s="0" t="n">
        <v>389617</v>
      </c>
      <c r="K13" s="0" t="n">
        <v>2015</v>
      </c>
      <c r="DZ13" s="0" t="n">
        <v>1</v>
      </c>
      <c r="EA13" s="0" t="n">
        <v>4558575</v>
      </c>
      <c r="EB13" s="0" t="n">
        <v>2419891</v>
      </c>
      <c r="EC13" s="0" t="n">
        <v>2138684</v>
      </c>
      <c r="ED13" s="0" t="s">
        <v>931</v>
      </c>
      <c r="EE13" s="0" t="s">
        <v>932</v>
      </c>
      <c r="EF13" s="0" t="s">
        <v>828</v>
      </c>
      <c r="EG13" s="0" t="n">
        <v>4169498.99661</v>
      </c>
      <c r="EH13" s="0" t="n">
        <v>4365491.92372</v>
      </c>
      <c r="EI13" s="0" t="n">
        <v>4267495.46016</v>
      </c>
      <c r="EJ13" s="0" t="n">
        <v>2030814.99661</v>
      </c>
      <c r="EK13" s="0" t="n">
        <v>2226807.92372</v>
      </c>
      <c r="EL13" s="0" t="n">
        <v>2128811.46016</v>
      </c>
      <c r="EM13" s="0" t="n">
        <v>6.21094818758</v>
      </c>
      <c r="EN13" s="0" t="n">
        <v>5.46385671098</v>
      </c>
      <c r="EO13" s="0" t="s">
        <v>829</v>
      </c>
      <c r="EQ13" s="0" t="s">
        <v>937</v>
      </c>
      <c r="ES13" s="0" t="n">
        <v>0.0176989817</v>
      </c>
      <c r="ET13" s="0" t="n">
        <v>20.9</v>
      </c>
      <c r="EU13" s="0" t="n">
        <v>468</v>
      </c>
      <c r="EV13" s="0" t="n">
        <v>-1</v>
      </c>
      <c r="EW13" s="0" t="n">
        <v>80278000000</v>
      </c>
      <c r="EX13" s="0" t="s">
        <v>833</v>
      </c>
      <c r="EY13" s="0" t="n">
        <v>2014</v>
      </c>
      <c r="EZ13" s="0" t="s">
        <v>871</v>
      </c>
      <c r="FA13" s="0" t="n">
        <v>0.0367294791</v>
      </c>
      <c r="FB13" s="0" t="n">
        <v>0.0356646952</v>
      </c>
      <c r="FC13" s="0" t="n">
        <v>766200000000</v>
      </c>
      <c r="FD13" s="0" t="n">
        <v>42870000000</v>
      </c>
      <c r="FE13" s="0" t="n">
        <v>0.06</v>
      </c>
      <c r="GE13" s="0" t="s">
        <v>938</v>
      </c>
      <c r="GF13" s="0" t="s">
        <v>836</v>
      </c>
      <c r="GG13" s="44" t="s">
        <v>837</v>
      </c>
      <c r="GH13" s="0" t="s">
        <v>66</v>
      </c>
      <c r="GI13" s="0" t="s">
        <v>939</v>
      </c>
      <c r="GJ13" s="0" t="s">
        <v>852</v>
      </c>
    </row>
    <row r="14" customFormat="false" ht="12.8" hidden="false" customHeight="false" outlineLevel="0" collapsed="false">
      <c r="A14" s="0" t="n">
        <v>14088</v>
      </c>
      <c r="B14" s="0" t="s">
        <v>69</v>
      </c>
      <c r="C14" s="0" t="s">
        <v>69</v>
      </c>
      <c r="D14" s="0" t="s">
        <v>69</v>
      </c>
      <c r="F14" s="0" t="s">
        <v>940</v>
      </c>
      <c r="G14" s="0" t="s">
        <v>824</v>
      </c>
      <c r="H14" s="0" t="n">
        <v>2016</v>
      </c>
      <c r="I14" s="0" t="n">
        <v>2013</v>
      </c>
      <c r="J14" s="0" t="n">
        <v>658390</v>
      </c>
      <c r="K14" s="0" t="n">
        <v>2016</v>
      </c>
      <c r="L14" s="0" t="n">
        <v>549000</v>
      </c>
      <c r="M14" s="0" t="n">
        <v>454.03</v>
      </c>
      <c r="N14" s="0" t="n">
        <v>1209.17120014</v>
      </c>
      <c r="O14" s="0" t="n">
        <v>25764.9954178</v>
      </c>
      <c r="V14" s="0" t="n">
        <v>917852</v>
      </c>
      <c r="W14" s="0" t="n">
        <v>2396</v>
      </c>
      <c r="AC14" s="0" t="n">
        <v>1492</v>
      </c>
      <c r="AD14" s="0" t="n">
        <v>1492</v>
      </c>
      <c r="AF14" s="0" t="n">
        <v>2568</v>
      </c>
      <c r="AG14" s="0" t="n">
        <v>2698</v>
      </c>
      <c r="AH14" s="0" t="n">
        <v>2832</v>
      </c>
      <c r="AI14" s="0" t="n">
        <v>2969</v>
      </c>
      <c r="AJ14" s="0" t="n">
        <v>3109</v>
      </c>
      <c r="AK14" s="0" t="n">
        <v>3255</v>
      </c>
      <c r="AL14" s="0" t="n">
        <v>3401</v>
      </c>
      <c r="AM14" s="0" t="n">
        <v>3556</v>
      </c>
      <c r="AN14" s="0" t="n">
        <v>3708</v>
      </c>
      <c r="AO14" s="0" t="n">
        <v>3870</v>
      </c>
      <c r="AP14" s="0" t="n">
        <v>4031</v>
      </c>
      <c r="AQ14" s="0" t="n">
        <v>4197</v>
      </c>
      <c r="AR14" s="0" t="n">
        <v>4362</v>
      </c>
      <c r="AS14" s="0" t="n">
        <v>138</v>
      </c>
      <c r="AT14" s="0" t="n">
        <v>116</v>
      </c>
      <c r="AU14" s="0" t="n">
        <v>99</v>
      </c>
      <c r="AV14" s="0" t="n">
        <v>84</v>
      </c>
      <c r="AW14" s="0" t="n">
        <v>70</v>
      </c>
      <c r="AX14" s="0" t="n">
        <v>58</v>
      </c>
      <c r="AY14" s="0" t="n">
        <v>49</v>
      </c>
      <c r="AZ14" s="0" t="n">
        <v>41</v>
      </c>
      <c r="BA14" s="0" t="n">
        <v>35</v>
      </c>
      <c r="BB14" s="0" t="n">
        <v>28</v>
      </c>
      <c r="BC14" s="0" t="n">
        <v>23</v>
      </c>
      <c r="BD14" s="0" t="n">
        <v>19</v>
      </c>
      <c r="BE14" s="0" t="n">
        <v>16</v>
      </c>
      <c r="BF14" s="0" t="n">
        <v>2568</v>
      </c>
      <c r="BG14" s="0" t="n">
        <v>2698</v>
      </c>
      <c r="BH14" s="0" t="n">
        <v>2832</v>
      </c>
      <c r="BI14" s="0" t="n">
        <v>2969</v>
      </c>
      <c r="BJ14" s="0" t="n">
        <v>3109</v>
      </c>
      <c r="BK14" s="0" t="n">
        <v>3255</v>
      </c>
      <c r="BL14" s="0" t="n">
        <v>3401</v>
      </c>
      <c r="BM14" s="0" t="n">
        <v>3556</v>
      </c>
      <c r="BN14" s="0" t="n">
        <v>3708</v>
      </c>
      <c r="BO14" s="0" t="n">
        <v>3870</v>
      </c>
      <c r="BP14" s="0" t="n">
        <v>4031</v>
      </c>
      <c r="BQ14" s="0" t="n">
        <v>4197</v>
      </c>
      <c r="BR14" s="0" t="n">
        <v>4362</v>
      </c>
      <c r="BS14" s="0" t="n">
        <v>138</v>
      </c>
      <c r="BT14" s="0" t="n">
        <v>116</v>
      </c>
      <c r="BU14" s="0" t="n">
        <v>99</v>
      </c>
      <c r="BV14" s="0" t="n">
        <v>84</v>
      </c>
      <c r="BW14" s="0" t="n">
        <v>70</v>
      </c>
      <c r="BX14" s="0" t="n">
        <v>58</v>
      </c>
      <c r="BY14" s="0" t="n">
        <v>49</v>
      </c>
      <c r="BZ14" s="0" t="n">
        <v>41</v>
      </c>
      <c r="CA14" s="0" t="n">
        <v>35</v>
      </c>
      <c r="CB14" s="0" t="n">
        <v>28</v>
      </c>
      <c r="CC14" s="0" t="n">
        <v>23</v>
      </c>
      <c r="CD14" s="0" t="n">
        <v>19</v>
      </c>
      <c r="CE14" s="0" t="n">
        <v>16</v>
      </c>
      <c r="DF14" s="0" t="n">
        <v>1.63</v>
      </c>
      <c r="DG14" s="0" t="n">
        <v>1.63</v>
      </c>
      <c r="DH14" s="0" t="n">
        <v>1.63</v>
      </c>
      <c r="DI14" s="0" t="n">
        <v>1.63</v>
      </c>
      <c r="DL14" s="0" t="n">
        <v>1.87</v>
      </c>
      <c r="DM14" s="0" t="n">
        <v>2004</v>
      </c>
      <c r="DN14" s="0" t="s">
        <v>917</v>
      </c>
      <c r="DP14" s="0" t="n">
        <v>1</v>
      </c>
      <c r="DS14" s="0" t="n">
        <v>77.49</v>
      </c>
      <c r="DZ14" s="0" t="n">
        <v>1</v>
      </c>
      <c r="EA14" s="0" t="n">
        <v>1340422</v>
      </c>
      <c r="EB14" s="0" t="n">
        <v>1094422</v>
      </c>
      <c r="EC14" s="0" t="n">
        <v>246000</v>
      </c>
      <c r="EE14" s="0" t="s">
        <v>827</v>
      </c>
      <c r="EF14" s="0" t="s">
        <v>828</v>
      </c>
      <c r="EG14" s="0" t="n">
        <v>914123.928427</v>
      </c>
      <c r="EH14" s="0" t="n">
        <v>1020710.45114</v>
      </c>
      <c r="EI14" s="0" t="n">
        <v>967417.189784</v>
      </c>
      <c r="EJ14" s="0" t="n">
        <v>668123.928427</v>
      </c>
      <c r="EK14" s="0" t="n">
        <v>774710.45114</v>
      </c>
      <c r="EL14" s="0" t="n">
        <v>721417.189784</v>
      </c>
      <c r="EM14" s="0" t="n">
        <v>1.66227008308</v>
      </c>
      <c r="EN14" s="0" t="n">
        <v>1.09572926348</v>
      </c>
      <c r="EO14" s="0" t="s">
        <v>829</v>
      </c>
      <c r="EP14" s="0" t="s">
        <v>941</v>
      </c>
      <c r="EQ14" s="0" t="s">
        <v>831</v>
      </c>
      <c r="ER14" s="0" t="s">
        <v>942</v>
      </c>
      <c r="ES14" s="0" t="n">
        <v>0.0173427142</v>
      </c>
      <c r="ET14" s="0" t="n">
        <v>5.7</v>
      </c>
      <c r="EU14" s="0" t="n">
        <v>454</v>
      </c>
      <c r="EV14" s="0" t="n">
        <v>94</v>
      </c>
      <c r="EW14" s="0" t="n">
        <v>458449000000</v>
      </c>
      <c r="EX14" s="0" t="s">
        <v>943</v>
      </c>
      <c r="EY14" s="0" t="n">
        <v>2013</v>
      </c>
      <c r="EZ14" s="0" t="s">
        <v>944</v>
      </c>
      <c r="FA14" s="0" t="n">
        <v>0.1354560779</v>
      </c>
      <c r="FB14" s="0" t="n">
        <v>0.0231244872</v>
      </c>
      <c r="FC14" s="0" t="n">
        <v>114400000000</v>
      </c>
      <c r="FD14" s="0" t="n">
        <v>108800000000</v>
      </c>
      <c r="FE14" s="0" t="n">
        <v>0.95</v>
      </c>
      <c r="FG14" s="0" t="n">
        <v>15.4</v>
      </c>
      <c r="FH14" s="0" t="n">
        <v>1.87</v>
      </c>
      <c r="FI14" s="0" t="n">
        <v>2004</v>
      </c>
      <c r="FJ14" s="0" t="s">
        <v>917</v>
      </c>
      <c r="FL14" s="0" t="n">
        <v>1</v>
      </c>
      <c r="FO14" s="0" t="n">
        <v>77.49</v>
      </c>
      <c r="FP14" s="0" t="n">
        <v>11</v>
      </c>
      <c r="FQ14" s="0" t="n">
        <v>21015.37</v>
      </c>
      <c r="FY14" s="0" t="n">
        <v>15.4</v>
      </c>
      <c r="GC14" s="0" t="s">
        <v>940</v>
      </c>
      <c r="GD14" s="0" t="s">
        <v>848</v>
      </c>
      <c r="GE14" s="0" t="s">
        <v>945</v>
      </c>
      <c r="GF14" s="0" t="s">
        <v>946</v>
      </c>
      <c r="GG14" s="44" t="s">
        <v>947</v>
      </c>
      <c r="GH14" s="0" t="s">
        <v>69</v>
      </c>
      <c r="GI14" s="0" t="s">
        <v>948</v>
      </c>
      <c r="GJ14" s="0" t="s">
        <v>852</v>
      </c>
      <c r="GK14" s="0" t="n">
        <v>37972.1872102</v>
      </c>
      <c r="GL14" s="0" t="n">
        <v>39066.71</v>
      </c>
      <c r="GO14" s="0" t="n">
        <v>107.64</v>
      </c>
      <c r="GP14" s="0" t="s">
        <v>940</v>
      </c>
      <c r="GQ14" s="0" t="s">
        <v>923</v>
      </c>
      <c r="GR14" s="0" t="n">
        <v>94.78</v>
      </c>
    </row>
    <row r="15" customFormat="false" ht="12.8" hidden="false" customHeight="false" outlineLevel="0" collapsed="false">
      <c r="A15" s="0" t="n">
        <v>14874</v>
      </c>
      <c r="B15" s="0" t="s">
        <v>71</v>
      </c>
      <c r="C15" s="0" t="s">
        <v>949</v>
      </c>
      <c r="E15" s="0" t="s">
        <v>949</v>
      </c>
      <c r="F15" s="0" t="s">
        <v>823</v>
      </c>
      <c r="G15" s="0" t="s">
        <v>824</v>
      </c>
      <c r="H15" s="0" t="n">
        <v>2016</v>
      </c>
      <c r="I15" s="0" t="n">
        <v>2014</v>
      </c>
      <c r="J15" s="0" t="n">
        <v>619360</v>
      </c>
      <c r="K15" s="0" t="n">
        <v>2014</v>
      </c>
      <c r="L15" s="0" t="n">
        <v>443829.15869</v>
      </c>
      <c r="N15" s="0" t="n">
        <v>1689</v>
      </c>
      <c r="P15" s="0" t="s">
        <v>32</v>
      </c>
      <c r="Q15" s="0" t="n">
        <v>682835</v>
      </c>
      <c r="R15" s="0" t="n">
        <v>2005</v>
      </c>
      <c r="S15" s="0" t="n">
        <v>376.5</v>
      </c>
      <c r="T15" s="0" t="n">
        <v>1813.63877822</v>
      </c>
      <c r="U15" s="0" t="n">
        <v>35191.1357465</v>
      </c>
      <c r="X15" s="0" t="n">
        <v>516000</v>
      </c>
      <c r="Y15" s="0" t="n">
        <v>1181000</v>
      </c>
      <c r="Z15" s="0" t="n">
        <v>2025000</v>
      </c>
      <c r="AA15" s="0" t="n">
        <v>1.02304857653</v>
      </c>
      <c r="AB15" s="0" t="n">
        <v>1.02732712819</v>
      </c>
      <c r="AC15" s="0" t="s">
        <v>950</v>
      </c>
      <c r="AE15" s="0" t="s">
        <v>950</v>
      </c>
      <c r="AF15" s="0" t="n">
        <v>1173</v>
      </c>
      <c r="AG15" s="0" t="n">
        <v>1280</v>
      </c>
      <c r="AH15" s="0" t="n">
        <v>1387</v>
      </c>
      <c r="AI15" s="0" t="n">
        <v>1504</v>
      </c>
      <c r="AJ15" s="0" t="n">
        <v>1622</v>
      </c>
      <c r="AK15" s="0" t="n">
        <v>1744</v>
      </c>
      <c r="AL15" s="0" t="n">
        <v>1874</v>
      </c>
      <c r="AM15" s="0" t="n">
        <v>2005</v>
      </c>
      <c r="AN15" s="0" t="n">
        <v>2142</v>
      </c>
      <c r="AO15" s="0" t="n">
        <v>2282</v>
      </c>
      <c r="AP15" s="0" t="n">
        <v>2429</v>
      </c>
      <c r="AQ15" s="0" t="n">
        <v>2576</v>
      </c>
      <c r="AR15" s="0" t="n">
        <v>2727</v>
      </c>
      <c r="AS15" s="0" t="n">
        <v>387</v>
      </c>
      <c r="AT15" s="0" t="n">
        <v>349</v>
      </c>
      <c r="AU15" s="0" t="n">
        <v>314</v>
      </c>
      <c r="AV15" s="0" t="n">
        <v>284</v>
      </c>
      <c r="AW15" s="0" t="n">
        <v>255</v>
      </c>
      <c r="AX15" s="0" t="n">
        <v>227</v>
      </c>
      <c r="AY15" s="0" t="n">
        <v>205</v>
      </c>
      <c r="AZ15" s="0" t="n">
        <v>184</v>
      </c>
      <c r="BA15" s="0" t="n">
        <v>163</v>
      </c>
      <c r="BB15" s="0" t="n">
        <v>146</v>
      </c>
      <c r="BC15" s="0" t="n">
        <v>130</v>
      </c>
      <c r="BD15" s="0" t="n">
        <v>115</v>
      </c>
      <c r="BE15" s="0" t="n">
        <v>102</v>
      </c>
      <c r="CF15" s="0" t="n">
        <v>1173</v>
      </c>
      <c r="CG15" s="0" t="n">
        <v>1280</v>
      </c>
      <c r="CH15" s="0" t="n">
        <v>1387</v>
      </c>
      <c r="CI15" s="0" t="n">
        <v>1504</v>
      </c>
      <c r="CJ15" s="0" t="n">
        <v>1622</v>
      </c>
      <c r="CK15" s="0" t="n">
        <v>1744</v>
      </c>
      <c r="CL15" s="0" t="n">
        <v>1874</v>
      </c>
      <c r="CM15" s="0" t="n">
        <v>2005</v>
      </c>
      <c r="CN15" s="0" t="n">
        <v>2142</v>
      </c>
      <c r="CO15" s="0" t="n">
        <v>2282</v>
      </c>
      <c r="CP15" s="0" t="n">
        <v>2429</v>
      </c>
      <c r="CQ15" s="0" t="n">
        <v>2576</v>
      </c>
      <c r="CR15" s="0" t="n">
        <v>2727</v>
      </c>
      <c r="CS15" s="0" t="n">
        <v>387</v>
      </c>
      <c r="CT15" s="0" t="n">
        <v>349</v>
      </c>
      <c r="CU15" s="0" t="n">
        <v>314</v>
      </c>
      <c r="CV15" s="0" t="n">
        <v>284</v>
      </c>
      <c r="CW15" s="0" t="n">
        <v>255</v>
      </c>
      <c r="CX15" s="0" t="n">
        <v>227</v>
      </c>
      <c r="CY15" s="0" t="n">
        <v>205</v>
      </c>
      <c r="CZ15" s="0" t="n">
        <v>184</v>
      </c>
      <c r="DA15" s="0" t="n">
        <v>163</v>
      </c>
      <c r="DB15" s="0" t="n">
        <v>146</v>
      </c>
      <c r="DC15" s="0" t="n">
        <v>130</v>
      </c>
      <c r="DD15" s="0" t="n">
        <v>115</v>
      </c>
      <c r="DE15" s="0" t="n">
        <v>102</v>
      </c>
      <c r="DF15" s="0" t="n">
        <v>0.78</v>
      </c>
      <c r="DG15" s="0" t="n">
        <v>0.56</v>
      </c>
      <c r="DJ15" s="0" t="n">
        <v>0.78</v>
      </c>
      <c r="DK15" s="0" t="n">
        <v>0.56</v>
      </c>
      <c r="DT15" s="0" t="n">
        <v>2.52</v>
      </c>
      <c r="DU15" s="0" t="n">
        <v>2010</v>
      </c>
      <c r="DV15" s="0" t="n">
        <v>0</v>
      </c>
      <c r="DW15" s="0" t="s">
        <v>951</v>
      </c>
      <c r="DY15" s="0" t="n">
        <v>80.731</v>
      </c>
      <c r="DZ15" s="0" t="n">
        <v>1</v>
      </c>
      <c r="EA15" s="0" t="n">
        <v>6974544</v>
      </c>
      <c r="EB15" s="0" t="n">
        <v>4610317</v>
      </c>
      <c r="EC15" s="0" t="n">
        <v>2364227</v>
      </c>
      <c r="EE15" s="0" t="s">
        <v>827</v>
      </c>
      <c r="EF15" s="0" t="s">
        <v>828</v>
      </c>
      <c r="EG15" s="0" t="n">
        <v>6356044.00267</v>
      </c>
      <c r="EH15" s="0" t="n">
        <v>6667606.84344</v>
      </c>
      <c r="EI15" s="0" t="n">
        <v>6511825.42305</v>
      </c>
      <c r="EJ15" s="0" t="n">
        <v>3991817.00267</v>
      </c>
      <c r="EK15" s="0" t="n">
        <v>4303379.84344</v>
      </c>
      <c r="EL15" s="0" t="n">
        <v>4147598.42305</v>
      </c>
      <c r="EM15" s="0" t="n">
        <v>7.44367895893</v>
      </c>
      <c r="EN15" s="0" t="n">
        <v>6.69658748233</v>
      </c>
      <c r="EO15" s="0" t="s">
        <v>845</v>
      </c>
      <c r="EQ15" s="0" t="s">
        <v>846</v>
      </c>
      <c r="ES15" s="0" t="n">
        <v>0.0176989817</v>
      </c>
      <c r="ET15" s="0" t="n">
        <v>12.5</v>
      </c>
      <c r="EU15" s="0" t="n">
        <v>376</v>
      </c>
      <c r="EV15" s="0" t="n">
        <v>77</v>
      </c>
      <c r="EW15" s="0" t="n">
        <v>163692000000</v>
      </c>
      <c r="EX15" s="0" t="s">
        <v>833</v>
      </c>
      <c r="EY15" s="0" t="n">
        <v>2013</v>
      </c>
      <c r="EZ15" s="0" t="s">
        <v>952</v>
      </c>
      <c r="FA15" s="0" t="n">
        <v>0.0367294791</v>
      </c>
      <c r="FB15" s="0" t="n">
        <v>0.0356646952</v>
      </c>
      <c r="FC15" s="0" t="n">
        <v>766200000000</v>
      </c>
      <c r="FD15" s="0" t="n">
        <v>42870000000</v>
      </c>
      <c r="FE15" s="0" t="n">
        <v>0.06</v>
      </c>
      <c r="FG15" s="0" t="n">
        <v>596</v>
      </c>
      <c r="FH15" s="0" t="n">
        <v>2.52</v>
      </c>
      <c r="FI15" s="0" t="n">
        <v>2010</v>
      </c>
      <c r="FJ15" s="0" t="s">
        <v>826</v>
      </c>
      <c r="FK15" s="0" t="s">
        <v>876</v>
      </c>
      <c r="FL15" s="0" t="n">
        <v>0</v>
      </c>
      <c r="FM15" s="0" t="s">
        <v>951</v>
      </c>
      <c r="FO15" s="0" t="n">
        <v>80.731</v>
      </c>
      <c r="FS15" s="0" t="n">
        <v>0.15</v>
      </c>
      <c r="FT15" s="0" t="n">
        <v>12.41</v>
      </c>
      <c r="FU15" s="0" t="n">
        <v>2005</v>
      </c>
      <c r="FV15" s="0" t="n">
        <v>12.26</v>
      </c>
      <c r="FX15" s="0" t="n">
        <v>643</v>
      </c>
      <c r="GA15" s="0" t="n">
        <v>119</v>
      </c>
      <c r="GB15" s="0" t="n">
        <v>190</v>
      </c>
      <c r="GC15" s="0" t="s">
        <v>839</v>
      </c>
      <c r="GD15" s="0" t="s">
        <v>848</v>
      </c>
      <c r="GE15" s="0" t="s">
        <v>953</v>
      </c>
      <c r="GF15" s="0" t="s">
        <v>836</v>
      </c>
      <c r="GG15" s="44" t="s">
        <v>837</v>
      </c>
      <c r="GH15" s="0" t="s">
        <v>71</v>
      </c>
      <c r="GI15" s="0" t="s">
        <v>954</v>
      </c>
      <c r="GJ15" s="0" t="s">
        <v>852</v>
      </c>
      <c r="GK15" s="0" t="n">
        <v>50768.9248063</v>
      </c>
      <c r="GM15" s="0" t="s">
        <v>823</v>
      </c>
      <c r="GN15" s="0" t="n">
        <v>50768.9248063</v>
      </c>
      <c r="GR15" s="0" t="n">
        <v>114.388439363</v>
      </c>
    </row>
    <row r="16" customFormat="false" ht="79.85" hidden="false" customHeight="false" outlineLevel="0" collapsed="false">
      <c r="A16" s="0" t="n">
        <v>16581</v>
      </c>
      <c r="B16" s="0" t="s">
        <v>73</v>
      </c>
      <c r="C16" s="0" t="s">
        <v>73</v>
      </c>
      <c r="E16" s="0" t="s">
        <v>955</v>
      </c>
      <c r="F16" s="0" t="s">
        <v>823</v>
      </c>
      <c r="G16" s="0" t="s">
        <v>824</v>
      </c>
      <c r="H16" s="0" t="n">
        <v>2016</v>
      </c>
      <c r="I16" s="0" t="n">
        <v>2012</v>
      </c>
      <c r="J16" s="0" t="n">
        <v>662400</v>
      </c>
      <c r="K16" s="0" t="n">
        <v>2015</v>
      </c>
      <c r="L16" s="0" t="n">
        <v>405147.206888</v>
      </c>
      <c r="N16" s="0" t="n">
        <v>2858</v>
      </c>
      <c r="P16" s="0" t="s">
        <v>32</v>
      </c>
      <c r="Q16" s="0" t="n">
        <v>575732</v>
      </c>
      <c r="R16" s="0" t="n">
        <v>2005</v>
      </c>
      <c r="S16" s="0" t="n">
        <v>369.2</v>
      </c>
      <c r="T16" s="0" t="n">
        <v>1559.40411701</v>
      </c>
      <c r="U16" s="0" t="n">
        <v>29963.2917266</v>
      </c>
      <c r="X16" s="0" t="n">
        <v>795000</v>
      </c>
      <c r="Y16" s="0" t="n">
        <v>2206000</v>
      </c>
      <c r="Z16" s="0" t="n">
        <v>3298000</v>
      </c>
      <c r="AA16" s="0" t="n">
        <v>1.02399552498</v>
      </c>
      <c r="AB16" s="0" t="n">
        <v>1.02031026781</v>
      </c>
      <c r="AC16" s="0" t="s">
        <v>956</v>
      </c>
      <c r="AE16" s="0" t="s">
        <v>956</v>
      </c>
      <c r="AF16" s="0" t="n">
        <v>1177</v>
      </c>
      <c r="AG16" s="0" t="n">
        <v>1289</v>
      </c>
      <c r="AH16" s="0" t="n">
        <v>1404</v>
      </c>
      <c r="AI16" s="0" t="n">
        <v>1525</v>
      </c>
      <c r="AJ16" s="0" t="n">
        <v>1650</v>
      </c>
      <c r="AK16" s="0" t="n">
        <v>1781</v>
      </c>
      <c r="AL16" s="0" t="n">
        <v>1917</v>
      </c>
      <c r="AM16" s="0" t="n">
        <v>2055</v>
      </c>
      <c r="AN16" s="0" t="n">
        <v>2199</v>
      </c>
      <c r="AO16" s="0" t="n">
        <v>2349</v>
      </c>
      <c r="AP16" s="0" t="n">
        <v>2498</v>
      </c>
      <c r="AQ16" s="0" t="n">
        <v>2652</v>
      </c>
      <c r="AR16" s="0" t="n">
        <v>2810</v>
      </c>
      <c r="AS16" s="0" t="n">
        <v>253</v>
      </c>
      <c r="AT16" s="0" t="n">
        <v>224</v>
      </c>
      <c r="AU16" s="0" t="n">
        <v>196</v>
      </c>
      <c r="AV16" s="0" t="n">
        <v>170</v>
      </c>
      <c r="AW16" s="0" t="n">
        <v>148</v>
      </c>
      <c r="AX16" s="0" t="n">
        <v>129</v>
      </c>
      <c r="AY16" s="0" t="n">
        <v>111</v>
      </c>
      <c r="AZ16" s="0" t="n">
        <v>95</v>
      </c>
      <c r="BA16" s="0" t="n">
        <v>83</v>
      </c>
      <c r="BB16" s="0" t="n">
        <v>70</v>
      </c>
      <c r="BC16" s="0" t="n">
        <v>59</v>
      </c>
      <c r="BD16" s="0" t="n">
        <v>50</v>
      </c>
      <c r="BE16" s="0" t="n">
        <v>42</v>
      </c>
      <c r="CF16" s="0" t="n">
        <v>1177</v>
      </c>
      <c r="CG16" s="0" t="n">
        <v>1289</v>
      </c>
      <c r="CH16" s="0" t="n">
        <v>1404</v>
      </c>
      <c r="CI16" s="0" t="n">
        <v>1525</v>
      </c>
      <c r="CJ16" s="0" t="n">
        <v>1650</v>
      </c>
      <c r="CK16" s="0" t="n">
        <v>1781</v>
      </c>
      <c r="CL16" s="0" t="n">
        <v>1917</v>
      </c>
      <c r="CM16" s="0" t="n">
        <v>2055</v>
      </c>
      <c r="CN16" s="0" t="n">
        <v>2199</v>
      </c>
      <c r="CO16" s="0" t="n">
        <v>2349</v>
      </c>
      <c r="CP16" s="0" t="n">
        <v>2498</v>
      </c>
      <c r="CQ16" s="0" t="n">
        <v>2652</v>
      </c>
      <c r="CR16" s="0" t="n">
        <v>2810</v>
      </c>
      <c r="CS16" s="0" t="n">
        <v>253</v>
      </c>
      <c r="CT16" s="0" t="n">
        <v>224</v>
      </c>
      <c r="CU16" s="0" t="n">
        <v>196</v>
      </c>
      <c r="CV16" s="0" t="n">
        <v>170</v>
      </c>
      <c r="CW16" s="0" t="n">
        <v>148</v>
      </c>
      <c r="CX16" s="0" t="n">
        <v>129</v>
      </c>
      <c r="CY16" s="0" t="n">
        <v>111</v>
      </c>
      <c r="CZ16" s="0" t="n">
        <v>95</v>
      </c>
      <c r="DA16" s="0" t="n">
        <v>83</v>
      </c>
      <c r="DB16" s="0" t="n">
        <v>70</v>
      </c>
      <c r="DC16" s="0" t="n">
        <v>59</v>
      </c>
      <c r="DD16" s="0" t="n">
        <v>50</v>
      </c>
      <c r="DE16" s="0" t="n">
        <v>42</v>
      </c>
      <c r="DF16" s="0" t="n">
        <v>0.78</v>
      </c>
      <c r="DG16" s="0" t="n">
        <v>0.56</v>
      </c>
      <c r="DJ16" s="0" t="n">
        <v>0.78</v>
      </c>
      <c r="DK16" s="0" t="n">
        <v>0.56</v>
      </c>
      <c r="DT16" s="0" t="n">
        <v>2.49</v>
      </c>
      <c r="DU16" s="0" t="n">
        <v>2010</v>
      </c>
      <c r="DV16" s="0" t="n">
        <v>1</v>
      </c>
      <c r="DY16" s="0" t="n">
        <v>80.731</v>
      </c>
      <c r="DZ16" s="0" t="n">
        <v>1</v>
      </c>
      <c r="EA16" s="0" t="n">
        <v>5222000</v>
      </c>
      <c r="EB16" s="0" t="n">
        <v>5150000</v>
      </c>
      <c r="EC16" s="0" t="n">
        <v>72000</v>
      </c>
      <c r="ED16" s="0" t="s">
        <v>931</v>
      </c>
      <c r="EE16" s="0" t="s">
        <v>932</v>
      </c>
      <c r="EF16" s="0" t="s">
        <v>957</v>
      </c>
      <c r="EG16" s="0" t="n">
        <v>4560519.76519</v>
      </c>
      <c r="EH16" s="0" t="n">
        <v>4893733.44661</v>
      </c>
      <c r="EI16" s="0" t="n">
        <v>4727126.6059</v>
      </c>
      <c r="EJ16" s="0" t="n">
        <v>4488519.76519</v>
      </c>
      <c r="EK16" s="0" t="n">
        <v>4821733.44661</v>
      </c>
      <c r="EL16" s="0" t="n">
        <v>4655126.6059</v>
      </c>
      <c r="EM16" s="0" t="n">
        <v>7.77475845411</v>
      </c>
      <c r="EN16" s="0" t="n">
        <v>7.02766697751</v>
      </c>
      <c r="EO16" s="0" t="s">
        <v>845</v>
      </c>
      <c r="EP16" s="0" t="s">
        <v>958</v>
      </c>
      <c r="EQ16" s="0" t="s">
        <v>846</v>
      </c>
      <c r="ER16" s="45" t="s">
        <v>959</v>
      </c>
      <c r="ES16" s="0" t="n">
        <v>0.0176989817</v>
      </c>
      <c r="ET16" s="0" t="n">
        <v>11</v>
      </c>
      <c r="EU16" s="0" t="n">
        <v>3692</v>
      </c>
      <c r="EV16" s="0" t="n">
        <v>15</v>
      </c>
      <c r="EW16" s="0" t="n">
        <v>300827000000</v>
      </c>
      <c r="EX16" s="0" t="s">
        <v>833</v>
      </c>
      <c r="EY16" s="0" t="n">
        <v>2014</v>
      </c>
      <c r="EZ16" s="0" t="s">
        <v>960</v>
      </c>
      <c r="FA16" s="0" t="n">
        <v>0.0367294791</v>
      </c>
      <c r="FB16" s="0" t="n">
        <v>0.0356646952</v>
      </c>
      <c r="FC16" s="0" t="n">
        <v>766200000000</v>
      </c>
      <c r="FD16" s="0" t="n">
        <v>42870000000</v>
      </c>
      <c r="FE16" s="0" t="n">
        <v>0.06</v>
      </c>
      <c r="FG16" s="0" t="n">
        <v>596</v>
      </c>
      <c r="FH16" s="0" t="n">
        <v>2.49</v>
      </c>
      <c r="FI16" s="0" t="n">
        <v>2010</v>
      </c>
      <c r="FJ16" s="0" t="s">
        <v>826</v>
      </c>
      <c r="FL16" s="0" t="n">
        <v>1</v>
      </c>
      <c r="FO16" s="0" t="n">
        <v>80.731</v>
      </c>
      <c r="FS16" s="0" t="n">
        <v>0.18</v>
      </c>
      <c r="FT16" s="0" t="n">
        <v>13.68</v>
      </c>
      <c r="FU16" s="0" t="n">
        <v>2005</v>
      </c>
      <c r="FV16" s="0" t="n">
        <v>13.5</v>
      </c>
      <c r="FX16" s="0" t="n">
        <v>643</v>
      </c>
      <c r="GA16" s="0" t="n">
        <v>191</v>
      </c>
      <c r="GB16" s="0" t="n">
        <v>236</v>
      </c>
      <c r="GC16" s="0" t="s">
        <v>839</v>
      </c>
      <c r="GD16" s="0" t="s">
        <v>848</v>
      </c>
      <c r="GE16" s="0" t="s">
        <v>961</v>
      </c>
      <c r="GF16" s="0" t="s">
        <v>836</v>
      </c>
      <c r="GG16" s="44" t="s">
        <v>962</v>
      </c>
      <c r="GH16" s="0" t="s">
        <v>73</v>
      </c>
      <c r="GI16" s="0" t="s">
        <v>963</v>
      </c>
      <c r="GJ16" s="0" t="s">
        <v>852</v>
      </c>
      <c r="GK16" s="0" t="n">
        <v>62472.0856588</v>
      </c>
      <c r="GM16" s="0" t="s">
        <v>823</v>
      </c>
      <c r="GN16" s="0" t="n">
        <v>62472.0856588</v>
      </c>
      <c r="GR16" s="0" t="n">
        <v>154.196017143</v>
      </c>
    </row>
    <row r="17" customFormat="false" ht="12.8" hidden="false" customHeight="false" outlineLevel="0" collapsed="false">
      <c r="A17" s="0" t="n">
        <v>19233</v>
      </c>
      <c r="B17" s="0" t="s">
        <v>964</v>
      </c>
      <c r="F17" s="0" t="s">
        <v>965</v>
      </c>
      <c r="G17" s="0" t="s">
        <v>824</v>
      </c>
      <c r="H17" s="0" t="n">
        <v>2016</v>
      </c>
      <c r="I17" s="0" t="n">
        <v>2009</v>
      </c>
      <c r="J17" s="0" t="n">
        <v>79465</v>
      </c>
      <c r="K17" s="0" t="n">
        <v>2011</v>
      </c>
      <c r="EA17" s="0" t="n">
        <v>260331</v>
      </c>
      <c r="EE17" s="0" t="s">
        <v>856</v>
      </c>
      <c r="EF17" s="0" t="s">
        <v>857</v>
      </c>
      <c r="EO17" s="0" t="s">
        <v>868</v>
      </c>
      <c r="ES17" s="0" t="n">
        <v>0.0311275785</v>
      </c>
      <c r="ET17" s="0" t="n">
        <v>15</v>
      </c>
      <c r="EU17" s="0" t="n">
        <v>407</v>
      </c>
      <c r="EV17" s="0" t="n">
        <v>75</v>
      </c>
      <c r="FA17" s="0" t="n">
        <v>0.0361368851</v>
      </c>
      <c r="FB17" s="0" t="n">
        <v>0.0361368851</v>
      </c>
      <c r="FC17" s="0" t="n">
        <v>1</v>
      </c>
      <c r="FD17" s="0" t="n">
        <v>0</v>
      </c>
      <c r="FE17" s="0" t="n">
        <v>0</v>
      </c>
      <c r="GE17" s="0" t="s">
        <v>966</v>
      </c>
      <c r="GF17" s="0" t="s">
        <v>967</v>
      </c>
      <c r="GG17" s="44" t="s">
        <v>968</v>
      </c>
      <c r="GH17" s="0" t="s">
        <v>964</v>
      </c>
      <c r="GI17" s="0" t="s">
        <v>969</v>
      </c>
    </row>
    <row r="18" customFormat="false" ht="12.8" hidden="false" customHeight="false" outlineLevel="0" collapsed="false">
      <c r="A18" s="0" t="n">
        <v>20113</v>
      </c>
      <c r="B18" s="0" t="s">
        <v>79</v>
      </c>
      <c r="D18" s="0" t="s">
        <v>79</v>
      </c>
      <c r="F18" s="0" t="s">
        <v>970</v>
      </c>
      <c r="G18" s="0" t="s">
        <v>824</v>
      </c>
      <c r="H18" s="0" t="n">
        <v>2016</v>
      </c>
      <c r="I18" s="0" t="n">
        <v>2014</v>
      </c>
      <c r="J18" s="0" t="n">
        <v>603500</v>
      </c>
      <c r="K18" s="0" t="n">
        <v>2011</v>
      </c>
      <c r="V18" s="0" t="n">
        <v>1898687</v>
      </c>
      <c r="W18" s="0" t="n">
        <v>2161</v>
      </c>
      <c r="AD18" s="0" t="s">
        <v>971</v>
      </c>
      <c r="BF18" s="0" t="n">
        <v>1394</v>
      </c>
      <c r="BG18" s="0" t="n">
        <v>1512</v>
      </c>
      <c r="BH18" s="0" t="n">
        <v>1636</v>
      </c>
      <c r="BI18" s="0" t="n">
        <v>1761</v>
      </c>
      <c r="BJ18" s="0" t="n">
        <v>1896</v>
      </c>
      <c r="BK18" s="0" t="n">
        <v>2029</v>
      </c>
      <c r="BL18" s="0" t="n">
        <v>2173</v>
      </c>
      <c r="BM18" s="0" t="n">
        <v>2316</v>
      </c>
      <c r="BN18" s="0" t="n">
        <v>2468</v>
      </c>
      <c r="BO18" s="0" t="n">
        <v>2616</v>
      </c>
      <c r="BP18" s="0" t="n">
        <v>2777</v>
      </c>
      <c r="BQ18" s="0" t="n">
        <v>2934</v>
      </c>
      <c r="BR18" s="0" t="n">
        <v>3101</v>
      </c>
      <c r="BS18" s="0" t="n">
        <v>156</v>
      </c>
      <c r="BT18" s="0" t="n">
        <v>132</v>
      </c>
      <c r="BU18" s="0" t="n">
        <v>107</v>
      </c>
      <c r="BV18" s="0" t="n">
        <v>90</v>
      </c>
      <c r="BW18" s="0" t="n">
        <v>72</v>
      </c>
      <c r="BX18" s="0" t="n">
        <v>59</v>
      </c>
      <c r="BY18" s="0" t="n">
        <v>45</v>
      </c>
      <c r="BZ18" s="0" t="n">
        <v>38</v>
      </c>
      <c r="CA18" s="0" t="n">
        <v>29</v>
      </c>
      <c r="CB18" s="0" t="n">
        <v>23</v>
      </c>
      <c r="CC18" s="0" t="n">
        <v>17</v>
      </c>
      <c r="CD18" s="0" t="n">
        <v>13</v>
      </c>
      <c r="CE18" s="0" t="n">
        <v>10</v>
      </c>
      <c r="DH18" s="0" t="n">
        <v>0.9</v>
      </c>
      <c r="DI18" s="0" t="n">
        <v>0.76</v>
      </c>
      <c r="DL18" s="0" t="n">
        <v>2.6</v>
      </c>
      <c r="DM18" s="0" t="n">
        <v>2006</v>
      </c>
      <c r="DN18" s="0" t="s">
        <v>972</v>
      </c>
      <c r="DP18" s="0" t="n">
        <v>1</v>
      </c>
      <c r="DR18" s="0" t="n">
        <v>51.1</v>
      </c>
      <c r="DS18" s="0" t="n">
        <v>80.122</v>
      </c>
      <c r="DZ18" s="0" t="n">
        <v>1.0000004094</v>
      </c>
      <c r="EA18" s="0" t="n">
        <v>2442602</v>
      </c>
      <c r="EB18" s="0" t="n">
        <v>2389748</v>
      </c>
      <c r="EC18" s="0" t="n">
        <v>52855</v>
      </c>
      <c r="EE18" s="0" t="s">
        <v>827</v>
      </c>
      <c r="EF18" s="0" t="s">
        <v>828</v>
      </c>
      <c r="EG18" s="0" t="n">
        <v>1200707.07116</v>
      </c>
      <c r="EH18" s="0" t="n">
        <v>1650754.33557</v>
      </c>
      <c r="EI18" s="0" t="n">
        <v>1425730.70337</v>
      </c>
      <c r="EJ18" s="0" t="n">
        <v>1147853.07116</v>
      </c>
      <c r="EK18" s="0" t="n">
        <v>1597900.33557</v>
      </c>
      <c r="EL18" s="0" t="n">
        <v>1372876.70337</v>
      </c>
      <c r="EM18" s="0" t="n">
        <v>3.95981441591</v>
      </c>
      <c r="EN18" s="0" t="n">
        <v>2.27485783491</v>
      </c>
      <c r="EO18" s="0" t="s">
        <v>829</v>
      </c>
      <c r="EP18" s="0" t="s">
        <v>973</v>
      </c>
      <c r="EQ18" s="0" t="s">
        <v>846</v>
      </c>
      <c r="ER18" s="0" t="s">
        <v>974</v>
      </c>
      <c r="ES18" s="0" t="n">
        <v>0.046860437</v>
      </c>
      <c r="ET18" s="0" t="n">
        <v>11</v>
      </c>
      <c r="EU18" s="0" t="n">
        <v>115</v>
      </c>
      <c r="EV18" s="0" t="n">
        <v>45</v>
      </c>
      <c r="EW18" s="0" t="n">
        <v>83600000000</v>
      </c>
      <c r="EX18" s="0" t="s">
        <v>975</v>
      </c>
      <c r="EY18" s="0" t="n">
        <v>2015</v>
      </c>
      <c r="EZ18" s="0" t="s">
        <v>976</v>
      </c>
      <c r="FA18" s="0" t="n">
        <v>0.1017275144</v>
      </c>
      <c r="FB18" s="0" t="n">
        <v>0.0734936045</v>
      </c>
      <c r="FC18" s="0" t="n">
        <v>151500000000</v>
      </c>
      <c r="FD18" s="0" t="n">
        <v>77960000000</v>
      </c>
      <c r="FE18" s="0" t="n">
        <v>0.51</v>
      </c>
      <c r="FP18" s="0" t="n">
        <v>25</v>
      </c>
      <c r="FQ18" s="0" t="n">
        <v>31774.06</v>
      </c>
      <c r="FY18" s="0" t="n">
        <v>224</v>
      </c>
      <c r="GE18" s="0" t="s">
        <v>977</v>
      </c>
      <c r="GF18" s="0" t="s">
        <v>978</v>
      </c>
      <c r="GG18" s="44" t="s">
        <v>837</v>
      </c>
      <c r="GH18" s="0" t="s">
        <v>79</v>
      </c>
      <c r="GI18" s="0" t="s">
        <v>979</v>
      </c>
      <c r="GJ18" s="0" t="s">
        <v>852</v>
      </c>
      <c r="GL18" s="0" t="n">
        <v>25793.02</v>
      </c>
      <c r="GO18" s="0" t="n">
        <v>103.93</v>
      </c>
      <c r="GP18" s="0" t="s">
        <v>970</v>
      </c>
      <c r="GQ18" s="0" t="s">
        <v>914</v>
      </c>
    </row>
    <row r="19" customFormat="false" ht="147" hidden="false" customHeight="false" outlineLevel="0" collapsed="false">
      <c r="A19" s="0" t="n">
        <v>31009</v>
      </c>
      <c r="B19" s="0" t="s">
        <v>83</v>
      </c>
      <c r="C19" s="0" t="s">
        <v>83</v>
      </c>
      <c r="D19" s="0" t="s">
        <v>83</v>
      </c>
      <c r="F19" s="0" t="s">
        <v>980</v>
      </c>
      <c r="G19" s="0" t="s">
        <v>824</v>
      </c>
      <c r="H19" s="0" t="n">
        <v>2016</v>
      </c>
      <c r="I19" s="0" t="n">
        <v>2015</v>
      </c>
      <c r="J19" s="0" t="n">
        <v>591481</v>
      </c>
      <c r="K19" s="0" t="n">
        <v>2015</v>
      </c>
      <c r="L19" s="0" t="n">
        <v>504000</v>
      </c>
      <c r="M19" s="0" t="n">
        <v>88.25</v>
      </c>
      <c r="N19" s="0" t="n">
        <v>5711.04815864</v>
      </c>
      <c r="O19" s="0" t="n">
        <v>53650.4265776</v>
      </c>
      <c r="V19" s="0" t="n">
        <v>1739458</v>
      </c>
      <c r="W19" s="0" t="n">
        <v>2849</v>
      </c>
      <c r="AC19" s="0" t="s">
        <v>981</v>
      </c>
      <c r="AD19" s="0" t="s">
        <v>981</v>
      </c>
      <c r="AF19" s="0" t="n">
        <v>1709</v>
      </c>
      <c r="AG19" s="0" t="n">
        <v>1826</v>
      </c>
      <c r="AH19" s="0" t="n">
        <v>1953</v>
      </c>
      <c r="AI19" s="0" t="n">
        <v>2076</v>
      </c>
      <c r="AJ19" s="0" t="n">
        <v>2206</v>
      </c>
      <c r="AK19" s="0" t="n">
        <v>2342</v>
      </c>
      <c r="AL19" s="0" t="n">
        <v>2483</v>
      </c>
      <c r="AM19" s="0" t="n">
        <v>2625</v>
      </c>
      <c r="AN19" s="0" t="n">
        <v>2773</v>
      </c>
      <c r="AO19" s="0" t="n">
        <v>2924</v>
      </c>
      <c r="AP19" s="0" t="n">
        <v>3081</v>
      </c>
      <c r="AQ19" s="0" t="n">
        <v>3238</v>
      </c>
      <c r="AR19" s="0" t="n">
        <v>3399</v>
      </c>
      <c r="AS19" s="0" t="n">
        <v>155</v>
      </c>
      <c r="AT19" s="0" t="n">
        <v>131</v>
      </c>
      <c r="AU19" s="0" t="n">
        <v>104</v>
      </c>
      <c r="AV19" s="0" t="n">
        <v>86</v>
      </c>
      <c r="AW19" s="0" t="n">
        <v>66</v>
      </c>
      <c r="AX19" s="0" t="n">
        <v>55</v>
      </c>
      <c r="AY19" s="0" t="n">
        <v>41</v>
      </c>
      <c r="AZ19" s="0" t="n">
        <v>33</v>
      </c>
      <c r="BA19" s="0" t="n">
        <v>26</v>
      </c>
      <c r="BB19" s="0" t="n">
        <v>20</v>
      </c>
      <c r="BC19" s="0" t="n">
        <v>15</v>
      </c>
      <c r="BD19" s="0" t="n">
        <v>11</v>
      </c>
      <c r="BE19" s="0" t="n">
        <v>7</v>
      </c>
      <c r="BF19" s="0" t="n">
        <v>1709</v>
      </c>
      <c r="BG19" s="0" t="n">
        <v>1826</v>
      </c>
      <c r="BH19" s="0" t="n">
        <v>1953</v>
      </c>
      <c r="BI19" s="0" t="n">
        <v>2076</v>
      </c>
      <c r="BJ19" s="0" t="n">
        <v>2206</v>
      </c>
      <c r="BK19" s="0" t="n">
        <v>2342</v>
      </c>
      <c r="BL19" s="0" t="n">
        <v>2483</v>
      </c>
      <c r="BM19" s="0" t="n">
        <v>2625</v>
      </c>
      <c r="BN19" s="0" t="n">
        <v>2773</v>
      </c>
      <c r="BO19" s="0" t="n">
        <v>2924</v>
      </c>
      <c r="BP19" s="0" t="n">
        <v>3081</v>
      </c>
      <c r="BQ19" s="0" t="n">
        <v>3238</v>
      </c>
      <c r="BR19" s="0" t="n">
        <v>3399</v>
      </c>
      <c r="BS19" s="0" t="n">
        <v>155</v>
      </c>
      <c r="BT19" s="0" t="n">
        <v>131</v>
      </c>
      <c r="BU19" s="0" t="n">
        <v>104</v>
      </c>
      <c r="BV19" s="0" t="n">
        <v>86</v>
      </c>
      <c r="BW19" s="0" t="n">
        <v>66</v>
      </c>
      <c r="BX19" s="0" t="n">
        <v>55</v>
      </c>
      <c r="BY19" s="0" t="n">
        <v>41</v>
      </c>
      <c r="BZ19" s="0" t="n">
        <v>33</v>
      </c>
      <c r="CA19" s="0" t="n">
        <v>26</v>
      </c>
      <c r="CB19" s="0" t="n">
        <v>20</v>
      </c>
      <c r="CC19" s="0" t="n">
        <v>15</v>
      </c>
      <c r="CD19" s="0" t="n">
        <v>11</v>
      </c>
      <c r="CE19" s="0" t="n">
        <v>7</v>
      </c>
      <c r="DF19" s="0" t="n">
        <v>1.54</v>
      </c>
      <c r="DG19" s="0" t="n">
        <v>1.54</v>
      </c>
      <c r="DH19" s="0" t="n">
        <v>1.54</v>
      </c>
      <c r="DI19" s="0" t="n">
        <v>1.54</v>
      </c>
      <c r="DL19" s="0" t="n">
        <v>1.95</v>
      </c>
      <c r="DM19" s="0" t="n">
        <v>2012</v>
      </c>
      <c r="DN19" s="0" t="s">
        <v>982</v>
      </c>
      <c r="DO19" s="0" t="s">
        <v>983</v>
      </c>
      <c r="DP19" s="0" t="n">
        <v>1</v>
      </c>
      <c r="DR19" s="0" t="n">
        <v>57.99</v>
      </c>
      <c r="DS19" s="0" t="n">
        <v>85.856</v>
      </c>
      <c r="EA19" s="0" t="n">
        <v>1450358</v>
      </c>
      <c r="EE19" s="0" t="s">
        <v>856</v>
      </c>
      <c r="EF19" s="0" t="s">
        <v>828</v>
      </c>
      <c r="EG19" s="0" t="n">
        <v>1242354.81899</v>
      </c>
      <c r="EH19" s="0" t="n">
        <v>1273425.20283</v>
      </c>
      <c r="EI19" s="0" t="n">
        <v>1257890.01091</v>
      </c>
      <c r="EO19" s="0" t="s">
        <v>858</v>
      </c>
      <c r="EP19" s="45" t="s">
        <v>984</v>
      </c>
      <c r="EQ19" s="0" t="s">
        <v>846</v>
      </c>
      <c r="ER19" s="45" t="s">
        <v>985</v>
      </c>
      <c r="ES19" s="0" t="n">
        <v>0.0106834006</v>
      </c>
      <c r="ET19" s="0" t="n">
        <v>8</v>
      </c>
      <c r="EU19" s="0" t="n">
        <v>86</v>
      </c>
      <c r="EV19" s="0" t="n">
        <v>9</v>
      </c>
      <c r="EW19" s="0" t="n">
        <v>308279000000</v>
      </c>
      <c r="EX19" s="0" t="s">
        <v>986</v>
      </c>
      <c r="EY19" s="0" t="n">
        <v>2014</v>
      </c>
      <c r="EZ19" s="0" t="s">
        <v>987</v>
      </c>
      <c r="FA19" s="0" t="n">
        <v>0.01703133</v>
      </c>
      <c r="FB19" s="0" t="n">
        <v>0.0125594652</v>
      </c>
      <c r="FC19" s="0" t="n">
        <v>6412000000</v>
      </c>
      <c r="FD19" s="0" t="n">
        <v>4517000000</v>
      </c>
      <c r="FE19" s="0" t="n">
        <v>0.7</v>
      </c>
      <c r="FG19" s="0" t="n">
        <v>581</v>
      </c>
      <c r="FH19" s="0" t="n">
        <v>1.95</v>
      </c>
      <c r="FI19" s="0" t="n">
        <v>2012</v>
      </c>
      <c r="FJ19" s="0" t="s">
        <v>982</v>
      </c>
      <c r="FK19" s="0" t="s">
        <v>983</v>
      </c>
      <c r="FL19" s="0" t="n">
        <v>1</v>
      </c>
      <c r="FN19" s="0" t="n">
        <v>57.99</v>
      </c>
      <c r="FO19" s="0" t="n">
        <v>85.856</v>
      </c>
      <c r="FP19" s="0" t="n">
        <v>19</v>
      </c>
      <c r="FQ19" s="0" t="n">
        <v>15828.49</v>
      </c>
      <c r="FX19" s="0" t="n">
        <v>676</v>
      </c>
      <c r="FY19" s="0" t="n">
        <v>676</v>
      </c>
      <c r="GC19" s="0" t="s">
        <v>980</v>
      </c>
      <c r="GD19" s="0" t="s">
        <v>848</v>
      </c>
      <c r="GE19" s="0" t="s">
        <v>988</v>
      </c>
      <c r="GF19" s="0" t="s">
        <v>989</v>
      </c>
      <c r="GG19" s="44" t="s">
        <v>990</v>
      </c>
      <c r="GH19" s="0" t="s">
        <v>83</v>
      </c>
      <c r="GI19" s="0" t="s">
        <v>991</v>
      </c>
      <c r="GJ19" s="0" t="s">
        <v>852</v>
      </c>
      <c r="GK19" s="0" t="n">
        <v>37793.4523305</v>
      </c>
      <c r="GL19" s="0" t="n">
        <v>37058.29</v>
      </c>
      <c r="GO19" s="0" t="n">
        <v>69.02</v>
      </c>
      <c r="GP19" s="0" t="s">
        <v>980</v>
      </c>
      <c r="GQ19" s="0" t="s">
        <v>914</v>
      </c>
      <c r="GR19" s="0" t="n">
        <v>80.63</v>
      </c>
    </row>
    <row r="20" customFormat="false" ht="12.8" hidden="false" customHeight="false" outlineLevel="0" collapsed="false">
      <c r="A20" s="0" t="n">
        <v>31052</v>
      </c>
      <c r="B20" s="0" t="s">
        <v>88</v>
      </c>
      <c r="C20" s="0" t="s">
        <v>992</v>
      </c>
      <c r="F20" s="0" t="s">
        <v>853</v>
      </c>
      <c r="G20" s="0" t="s">
        <v>824</v>
      </c>
      <c r="H20" s="0" t="n">
        <v>2016</v>
      </c>
      <c r="I20" s="0" t="n">
        <v>2013</v>
      </c>
      <c r="J20" s="0" t="n">
        <v>354300</v>
      </c>
      <c r="K20" s="0" t="n">
        <v>2014</v>
      </c>
      <c r="L20" s="0" t="n">
        <v>440700</v>
      </c>
      <c r="M20" s="0" t="n">
        <v>475.3</v>
      </c>
      <c r="N20" s="0" t="n">
        <v>927.203871239</v>
      </c>
      <c r="O20" s="0" t="n">
        <v>20214.3203214</v>
      </c>
      <c r="AC20" s="0" t="s">
        <v>993</v>
      </c>
      <c r="AF20" s="0" t="n">
        <v>1165</v>
      </c>
      <c r="AG20" s="0" t="n">
        <v>1275</v>
      </c>
      <c r="AH20" s="0" t="n">
        <v>1398</v>
      </c>
      <c r="AI20" s="0" t="n">
        <v>1521</v>
      </c>
      <c r="AJ20" s="0" t="n">
        <v>1660</v>
      </c>
      <c r="AK20" s="0" t="n">
        <v>1795</v>
      </c>
      <c r="AL20" s="0" t="n">
        <v>1948</v>
      </c>
      <c r="AM20" s="0" t="n">
        <v>2098</v>
      </c>
      <c r="AN20" s="0" t="n">
        <v>2261</v>
      </c>
      <c r="AO20" s="0" t="n">
        <v>2420</v>
      </c>
      <c r="AP20" s="0" t="n">
        <v>2590</v>
      </c>
      <c r="AQ20" s="0" t="n">
        <v>2760</v>
      </c>
      <c r="AR20" s="0" t="n">
        <v>2937</v>
      </c>
      <c r="AS20" s="0" t="n">
        <v>59</v>
      </c>
      <c r="AT20" s="0" t="n">
        <v>46</v>
      </c>
      <c r="AU20" s="0" t="n">
        <v>32</v>
      </c>
      <c r="AV20" s="0" t="n">
        <v>28</v>
      </c>
      <c r="AW20" s="0" t="n">
        <v>19</v>
      </c>
      <c r="AX20" s="0" t="n">
        <v>13</v>
      </c>
      <c r="AY20" s="0" t="n">
        <v>9</v>
      </c>
      <c r="AZ20" s="0" t="n">
        <v>7</v>
      </c>
      <c r="BA20" s="0" t="n">
        <v>6</v>
      </c>
      <c r="BB20" s="0" t="n">
        <v>3</v>
      </c>
      <c r="BC20" s="0" t="n">
        <v>2</v>
      </c>
      <c r="BD20" s="0" t="n">
        <v>1</v>
      </c>
      <c r="BE20" s="0" t="n">
        <v>0</v>
      </c>
      <c r="DF20" s="0" t="n">
        <v>1.65</v>
      </c>
      <c r="DG20" s="0" t="n">
        <v>1.44</v>
      </c>
      <c r="EA20" s="0" t="n">
        <v>2128000</v>
      </c>
      <c r="EE20" s="0" t="s">
        <v>856</v>
      </c>
      <c r="EF20" s="0" t="s">
        <v>857</v>
      </c>
      <c r="EO20" s="0" t="s">
        <v>858</v>
      </c>
      <c r="EP20" s="0" t="s">
        <v>994</v>
      </c>
      <c r="EQ20" s="0" t="s">
        <v>846</v>
      </c>
      <c r="ER20" s="0" t="s">
        <v>995</v>
      </c>
      <c r="ES20" s="0" t="n">
        <v>0.0181362582</v>
      </c>
      <c r="ET20" s="0" t="n">
        <v>9.7</v>
      </c>
      <c r="EU20" s="0" t="n">
        <v>140</v>
      </c>
      <c r="EV20" s="0" t="n">
        <v>65</v>
      </c>
      <c r="FA20" s="0" t="n">
        <v>0.0260463068</v>
      </c>
      <c r="FB20" s="0" t="n">
        <v>0.0240104197</v>
      </c>
      <c r="FC20" s="0" t="n">
        <v>40990000000</v>
      </c>
      <c r="FD20" s="0" t="n">
        <v>10550000000</v>
      </c>
      <c r="FE20" s="0" t="n">
        <v>0.26</v>
      </c>
      <c r="FG20" s="0" t="n">
        <v>490</v>
      </c>
      <c r="FO20" s="0" t="n">
        <v>79.007</v>
      </c>
      <c r="FX20" s="0" t="n">
        <v>522</v>
      </c>
      <c r="GC20" s="0" t="s">
        <v>853</v>
      </c>
      <c r="GD20" s="0" t="s">
        <v>848</v>
      </c>
      <c r="GE20" s="0" t="s">
        <v>996</v>
      </c>
      <c r="GF20" s="0" t="s">
        <v>866</v>
      </c>
      <c r="GG20" s="44" t="s">
        <v>850</v>
      </c>
      <c r="GH20" s="0" t="s">
        <v>88</v>
      </c>
      <c r="GI20" s="0" t="s">
        <v>997</v>
      </c>
      <c r="GK20" s="0" t="n">
        <v>35777.1750989</v>
      </c>
      <c r="GR20" s="0" t="n">
        <v>100.903387478</v>
      </c>
    </row>
    <row r="21" customFormat="false" ht="12.8" hidden="false" customHeight="false" outlineLevel="0" collapsed="false">
      <c r="A21" s="0" t="n">
        <v>31090</v>
      </c>
      <c r="B21" s="0" t="s">
        <v>92</v>
      </c>
      <c r="F21" s="0" t="s">
        <v>823</v>
      </c>
      <c r="G21" s="0" t="s">
        <v>824</v>
      </c>
      <c r="H21" s="0" t="n">
        <v>2016</v>
      </c>
      <c r="I21" s="0" t="n">
        <v>2013</v>
      </c>
      <c r="J21" s="0" t="n">
        <v>672228</v>
      </c>
      <c r="K21" s="0" t="n">
        <v>2015</v>
      </c>
      <c r="DZ21" s="0" t="n">
        <v>1</v>
      </c>
      <c r="EA21" s="0" t="n">
        <v>7386407</v>
      </c>
      <c r="EB21" s="0" t="n">
        <v>3132786</v>
      </c>
      <c r="EC21" s="0" t="n">
        <v>4253621</v>
      </c>
      <c r="EE21" s="0" t="s">
        <v>827</v>
      </c>
      <c r="EF21" s="0" t="s">
        <v>828</v>
      </c>
      <c r="EG21" s="0" t="n">
        <v>6715112.4117</v>
      </c>
      <c r="EH21" s="0" t="n">
        <v>7053269.97003</v>
      </c>
      <c r="EI21" s="0" t="n">
        <v>6884191.19087</v>
      </c>
      <c r="EJ21" s="0" t="n">
        <v>2461491.4117</v>
      </c>
      <c r="EK21" s="0" t="n">
        <v>2799648.97003</v>
      </c>
      <c r="EL21" s="0" t="n">
        <v>2630570.19087</v>
      </c>
      <c r="EM21" s="0" t="n">
        <v>4.66030275442</v>
      </c>
      <c r="EN21" s="0" t="n">
        <v>3.91321127782</v>
      </c>
      <c r="EO21" s="0" t="s">
        <v>829</v>
      </c>
      <c r="EP21" s="0" t="s">
        <v>998</v>
      </c>
      <c r="EQ21" s="0" t="s">
        <v>831</v>
      </c>
      <c r="ER21" s="0" t="s">
        <v>999</v>
      </c>
      <c r="ES21" s="0" t="n">
        <v>0.0176989817</v>
      </c>
      <c r="ET21" s="0" t="n">
        <v>14.7</v>
      </c>
      <c r="EU21" s="0" t="n">
        <v>158</v>
      </c>
      <c r="EW21" s="0" t="n">
        <v>116378000000</v>
      </c>
      <c r="EX21" s="0" t="s">
        <v>833</v>
      </c>
      <c r="EY21" s="0" t="n">
        <v>2014</v>
      </c>
      <c r="EZ21" s="0" t="s">
        <v>1000</v>
      </c>
      <c r="FA21" s="0" t="n">
        <v>0.0367294791</v>
      </c>
      <c r="FB21" s="0" t="n">
        <v>0.0356646952</v>
      </c>
      <c r="FC21" s="0" t="n">
        <v>766200000000</v>
      </c>
      <c r="FD21" s="0" t="n">
        <v>42870000000</v>
      </c>
      <c r="FE21" s="0" t="n">
        <v>0.06</v>
      </c>
      <c r="GE21" s="0" t="s">
        <v>1001</v>
      </c>
      <c r="GF21" s="0" t="s">
        <v>836</v>
      </c>
      <c r="GG21" s="44" t="s">
        <v>850</v>
      </c>
      <c r="GH21" s="0" t="s">
        <v>92</v>
      </c>
      <c r="GI21" s="0" t="s">
        <v>92</v>
      </c>
      <c r="GJ21" s="0" t="s">
        <v>852</v>
      </c>
    </row>
    <row r="22" customFormat="false" ht="12.8" hidden="false" customHeight="false" outlineLevel="0" collapsed="false">
      <c r="A22" s="0" t="n">
        <v>31108</v>
      </c>
      <c r="B22" s="0" t="s">
        <v>94</v>
      </c>
      <c r="D22" s="0" t="s">
        <v>94</v>
      </c>
      <c r="F22" s="0" t="s">
        <v>823</v>
      </c>
      <c r="G22" s="0" t="s">
        <v>824</v>
      </c>
      <c r="H22" s="0" t="n">
        <v>2016</v>
      </c>
      <c r="I22" s="0" t="n">
        <v>2014</v>
      </c>
      <c r="J22" s="0" t="n">
        <v>2195914</v>
      </c>
      <c r="K22" s="0" t="n">
        <v>2013</v>
      </c>
      <c r="V22" s="0" t="n">
        <v>3918061</v>
      </c>
      <c r="W22" s="0" t="n">
        <v>882</v>
      </c>
      <c r="AD22" s="0" t="s">
        <v>1002</v>
      </c>
      <c r="BF22" s="0" t="n">
        <v>321</v>
      </c>
      <c r="BG22" s="0" t="n">
        <v>353</v>
      </c>
      <c r="BH22" s="0" t="n">
        <v>386</v>
      </c>
      <c r="BI22" s="0" t="n">
        <v>424</v>
      </c>
      <c r="BJ22" s="0" t="n">
        <v>463</v>
      </c>
      <c r="BK22" s="0" t="n">
        <v>504</v>
      </c>
      <c r="BL22" s="0" t="n">
        <v>547</v>
      </c>
      <c r="BM22" s="0" t="n">
        <v>593</v>
      </c>
      <c r="BN22" s="0" t="n">
        <v>639</v>
      </c>
      <c r="BO22" s="0" t="n">
        <v>689</v>
      </c>
      <c r="BP22" s="0" t="n">
        <v>742</v>
      </c>
      <c r="BQ22" s="0" t="n">
        <v>798</v>
      </c>
      <c r="BR22" s="0" t="n">
        <v>857</v>
      </c>
      <c r="BS22" s="0" t="n">
        <v>2255</v>
      </c>
      <c r="BT22" s="0" t="n">
        <v>2125</v>
      </c>
      <c r="BU22" s="0" t="n">
        <v>1997</v>
      </c>
      <c r="BV22" s="0" t="n">
        <v>1874</v>
      </c>
      <c r="BW22" s="0" t="n">
        <v>1753</v>
      </c>
      <c r="BX22" s="0" t="n">
        <v>1633</v>
      </c>
      <c r="BY22" s="0" t="n">
        <v>1520</v>
      </c>
      <c r="BZ22" s="0" t="n">
        <v>1408</v>
      </c>
      <c r="CA22" s="0" t="n">
        <v>1298</v>
      </c>
      <c r="CB22" s="0" t="n">
        <v>1194</v>
      </c>
      <c r="CC22" s="0" t="n">
        <v>1094</v>
      </c>
      <c r="CD22" s="0" t="n">
        <v>995</v>
      </c>
      <c r="CE22" s="0" t="n">
        <v>903</v>
      </c>
      <c r="DH22" s="0" t="n">
        <v>0.78</v>
      </c>
      <c r="DI22" s="0" t="n">
        <v>0.56</v>
      </c>
      <c r="DL22" s="0" t="n">
        <v>2.83</v>
      </c>
      <c r="DM22" s="0" t="n">
        <v>2010</v>
      </c>
      <c r="DN22" s="0" t="s">
        <v>826</v>
      </c>
      <c r="DO22" s="0" t="s">
        <v>876</v>
      </c>
      <c r="DP22" s="0" t="n">
        <v>1</v>
      </c>
      <c r="DR22" s="0" t="n">
        <v>51.3</v>
      </c>
      <c r="DS22" s="0" t="n">
        <v>80.731</v>
      </c>
      <c r="DZ22" s="0" t="n">
        <v>0.914997175597</v>
      </c>
      <c r="EA22" s="0" t="n">
        <v>33428301</v>
      </c>
      <c r="EB22" s="0" t="n">
        <v>16075539</v>
      </c>
      <c r="EC22" s="0" t="n">
        <v>14511262</v>
      </c>
      <c r="EE22" s="0" t="s">
        <v>827</v>
      </c>
      <c r="EF22" s="0" t="s">
        <v>828</v>
      </c>
      <c r="EG22" s="0" t="n">
        <v>31235436.1021</v>
      </c>
      <c r="EH22" s="0" t="n">
        <v>32340068.6324</v>
      </c>
      <c r="EI22" s="0" t="n">
        <v>31787752.3673</v>
      </c>
      <c r="EJ22" s="0" t="n">
        <v>13882674.1021</v>
      </c>
      <c r="EK22" s="0" t="n">
        <v>14987306.6324</v>
      </c>
      <c r="EL22" s="0" t="n">
        <v>14434990.3673</v>
      </c>
      <c r="EM22" s="0" t="n">
        <v>7.32065964332</v>
      </c>
      <c r="EN22" s="0" t="n">
        <v>6.57356816672</v>
      </c>
      <c r="EO22" s="0" t="s">
        <v>845</v>
      </c>
      <c r="EQ22" s="0" t="s">
        <v>937</v>
      </c>
      <c r="ER22" s="0" t="s">
        <v>1003</v>
      </c>
      <c r="ES22" s="0" t="n">
        <v>0.0176989817</v>
      </c>
      <c r="ET22" s="0" t="n">
        <v>21</v>
      </c>
      <c r="EU22" s="0" t="n">
        <v>1625</v>
      </c>
      <c r="EV22" s="0" t="n">
        <v>13</v>
      </c>
      <c r="EW22" s="0" t="n">
        <v>517400000000</v>
      </c>
      <c r="EX22" s="0" t="s">
        <v>833</v>
      </c>
      <c r="EY22" s="0" t="n">
        <v>2014</v>
      </c>
      <c r="EZ22" s="0" t="s">
        <v>1004</v>
      </c>
      <c r="FA22" s="0" t="n">
        <v>0.0367294791</v>
      </c>
      <c r="FB22" s="0" t="n">
        <v>0.0356646952</v>
      </c>
      <c r="FC22" s="0" t="n">
        <v>766200000000</v>
      </c>
      <c r="FD22" s="0" t="n">
        <v>42870000000</v>
      </c>
      <c r="FE22" s="0" t="n">
        <v>0.06</v>
      </c>
      <c r="FP22" s="0" t="n">
        <v>40</v>
      </c>
      <c r="FQ22" s="0" t="n">
        <v>85858.29</v>
      </c>
      <c r="FY22" s="0" t="n">
        <v>643</v>
      </c>
      <c r="GE22" s="0" t="s">
        <v>1005</v>
      </c>
      <c r="GF22" s="0" t="s">
        <v>836</v>
      </c>
      <c r="GG22" s="44" t="s">
        <v>837</v>
      </c>
      <c r="GH22" s="0" t="s">
        <v>94</v>
      </c>
      <c r="GI22" s="0" t="s">
        <v>1006</v>
      </c>
      <c r="GJ22" s="0" t="s">
        <v>852</v>
      </c>
      <c r="GL22" s="0" t="n">
        <v>30679.72</v>
      </c>
      <c r="GO22" s="0" t="n">
        <v>243.7</v>
      </c>
      <c r="GP22" s="0" t="s">
        <v>839</v>
      </c>
      <c r="GQ22" s="0" t="s">
        <v>840</v>
      </c>
    </row>
    <row r="23" customFormat="false" ht="57.45" hidden="false" customHeight="false" outlineLevel="0" collapsed="false">
      <c r="A23" s="0" t="n">
        <v>31109</v>
      </c>
      <c r="B23" s="0" t="s">
        <v>96</v>
      </c>
      <c r="C23" s="0" t="s">
        <v>96</v>
      </c>
      <c r="D23" s="0" t="s">
        <v>96</v>
      </c>
      <c r="F23" s="0" t="s">
        <v>1007</v>
      </c>
      <c r="G23" s="0" t="s">
        <v>824</v>
      </c>
      <c r="H23" s="0" t="n">
        <v>2016</v>
      </c>
      <c r="I23" s="0" t="n">
        <v>2015</v>
      </c>
      <c r="J23" s="0" t="n">
        <v>137889</v>
      </c>
      <c r="K23" s="0" t="n">
        <v>2016</v>
      </c>
      <c r="L23" s="0" t="n">
        <v>3892419</v>
      </c>
      <c r="M23" s="0" t="n">
        <v>2640.35</v>
      </c>
      <c r="N23" s="0" t="n">
        <v>1474.20569243</v>
      </c>
      <c r="O23" s="0" t="n">
        <v>75751.0808313</v>
      </c>
      <c r="V23" s="0" t="n">
        <v>3138147</v>
      </c>
      <c r="W23" s="0" t="n">
        <v>1368</v>
      </c>
      <c r="AC23" s="0" t="n">
        <v>94868</v>
      </c>
      <c r="AD23" s="0" t="n">
        <v>94868</v>
      </c>
      <c r="AF23" s="0" t="n">
        <v>251</v>
      </c>
      <c r="AG23" s="0" t="n">
        <v>306</v>
      </c>
      <c r="AH23" s="0" t="n">
        <v>367</v>
      </c>
      <c r="AI23" s="0" t="n">
        <v>437</v>
      </c>
      <c r="AJ23" s="0" t="n">
        <v>514</v>
      </c>
      <c r="AK23" s="0" t="n">
        <v>598</v>
      </c>
      <c r="AL23" s="0" t="n">
        <v>685</v>
      </c>
      <c r="AM23" s="0" t="n">
        <v>786</v>
      </c>
      <c r="AN23" s="0" t="n">
        <v>887</v>
      </c>
      <c r="AO23" s="0" t="n">
        <v>998</v>
      </c>
      <c r="AP23" s="0" t="n">
        <v>1114</v>
      </c>
      <c r="AQ23" s="0" t="n">
        <v>1233</v>
      </c>
      <c r="AR23" s="0" t="n">
        <v>1361</v>
      </c>
      <c r="AS23" s="0" t="n">
        <v>677</v>
      </c>
      <c r="AT23" s="0" t="n">
        <v>611</v>
      </c>
      <c r="AU23" s="0" t="n">
        <v>550</v>
      </c>
      <c r="AV23" s="0" t="n">
        <v>492</v>
      </c>
      <c r="AW23" s="0" t="n">
        <v>441</v>
      </c>
      <c r="AX23" s="0" t="n">
        <v>395</v>
      </c>
      <c r="AY23" s="0" t="n">
        <v>353</v>
      </c>
      <c r="AZ23" s="0" t="n">
        <v>315</v>
      </c>
      <c r="BA23" s="0" t="n">
        <v>281</v>
      </c>
      <c r="BB23" s="0" t="n">
        <v>250</v>
      </c>
      <c r="BC23" s="0" t="n">
        <v>223</v>
      </c>
      <c r="BD23" s="0" t="n">
        <v>199</v>
      </c>
      <c r="BE23" s="0" t="n">
        <v>177</v>
      </c>
      <c r="BF23" s="0" t="n">
        <v>251</v>
      </c>
      <c r="BG23" s="0" t="n">
        <v>306</v>
      </c>
      <c r="BH23" s="0" t="n">
        <v>367</v>
      </c>
      <c r="BI23" s="0" t="n">
        <v>437</v>
      </c>
      <c r="BJ23" s="0" t="n">
        <v>514</v>
      </c>
      <c r="BK23" s="0" t="n">
        <v>598</v>
      </c>
      <c r="BL23" s="0" t="n">
        <v>685</v>
      </c>
      <c r="BM23" s="0" t="n">
        <v>786</v>
      </c>
      <c r="BN23" s="0" t="n">
        <v>887</v>
      </c>
      <c r="BO23" s="0" t="n">
        <v>998</v>
      </c>
      <c r="BP23" s="0" t="n">
        <v>1114</v>
      </c>
      <c r="BQ23" s="0" t="n">
        <v>1233</v>
      </c>
      <c r="BR23" s="0" t="n">
        <v>1361</v>
      </c>
      <c r="BS23" s="0" t="n">
        <v>677</v>
      </c>
      <c r="BT23" s="0" t="n">
        <v>611</v>
      </c>
      <c r="BU23" s="0" t="n">
        <v>550</v>
      </c>
      <c r="BV23" s="0" t="n">
        <v>492</v>
      </c>
      <c r="BW23" s="0" t="n">
        <v>441</v>
      </c>
      <c r="BX23" s="0" t="n">
        <v>395</v>
      </c>
      <c r="BY23" s="0" t="n">
        <v>353</v>
      </c>
      <c r="BZ23" s="0" t="n">
        <v>315</v>
      </c>
      <c r="CA23" s="0" t="n">
        <v>281</v>
      </c>
      <c r="CB23" s="0" t="n">
        <v>250</v>
      </c>
      <c r="CC23" s="0" t="n">
        <v>223</v>
      </c>
      <c r="CD23" s="0" t="n">
        <v>199</v>
      </c>
      <c r="CE23" s="0" t="n">
        <v>177</v>
      </c>
      <c r="DF23" s="0" t="n">
        <v>0.94</v>
      </c>
      <c r="DG23" s="0" t="n">
        <v>0.74</v>
      </c>
      <c r="DH23" s="0" t="n">
        <v>0.94</v>
      </c>
      <c r="DI23" s="0" t="n">
        <v>0.74</v>
      </c>
      <c r="DL23" s="0" t="n">
        <v>2.7</v>
      </c>
      <c r="DM23" s="0" t="n">
        <v>2011</v>
      </c>
      <c r="DN23" s="0" t="s">
        <v>1008</v>
      </c>
      <c r="DP23" s="0" t="n">
        <v>1</v>
      </c>
      <c r="DR23" s="0" t="n">
        <v>49.93</v>
      </c>
      <c r="DS23" s="0" t="n">
        <v>88.182</v>
      </c>
      <c r="DZ23" s="0" t="n">
        <v>1</v>
      </c>
      <c r="EA23" s="0" t="n">
        <v>4372420</v>
      </c>
      <c r="EB23" s="0" t="n">
        <v>785326</v>
      </c>
      <c r="EC23" s="0" t="n">
        <v>3587094</v>
      </c>
      <c r="EE23" s="0" t="s">
        <v>827</v>
      </c>
      <c r="EF23" s="0" t="s">
        <v>1009</v>
      </c>
      <c r="EG23" s="0" t="n">
        <v>4242374.79596</v>
      </c>
      <c r="EH23" s="0" t="n">
        <v>4265112.79664</v>
      </c>
      <c r="EI23" s="0" t="n">
        <v>4253743.7963</v>
      </c>
      <c r="EJ23" s="0" t="n">
        <v>655280.795964</v>
      </c>
      <c r="EK23" s="0" t="n">
        <v>678018.796639</v>
      </c>
      <c r="EL23" s="0" t="n">
        <v>666649.796302</v>
      </c>
      <c r="EM23" s="0" t="n">
        <v>5.69534915766</v>
      </c>
      <c r="EN23" s="0" t="n">
        <v>4.83468439326</v>
      </c>
      <c r="EO23" s="0" t="s">
        <v>829</v>
      </c>
      <c r="EP23" s="45" t="s">
        <v>1010</v>
      </c>
      <c r="EQ23" s="0" t="s">
        <v>846</v>
      </c>
      <c r="ER23" s="0" t="s">
        <v>1011</v>
      </c>
      <c r="ES23" s="0" t="n">
        <v>0.0277933709</v>
      </c>
      <c r="ET23" s="0" t="n">
        <v>15</v>
      </c>
      <c r="EU23" s="0" t="n">
        <v>38</v>
      </c>
      <c r="EV23" s="0" t="n">
        <v>31</v>
      </c>
      <c r="EW23" s="0" t="n">
        <v>90600000000</v>
      </c>
      <c r="EX23" s="0" t="s">
        <v>1012</v>
      </c>
      <c r="EY23" s="0" t="n">
        <v>2015</v>
      </c>
      <c r="EZ23" s="0" t="s">
        <v>1013</v>
      </c>
      <c r="FA23" s="0" t="n">
        <v>0.039682077</v>
      </c>
      <c r="FB23" s="0" t="n">
        <v>0.0336826837</v>
      </c>
      <c r="FC23" s="0" t="n">
        <v>62640000000</v>
      </c>
      <c r="FD23" s="0" t="n">
        <v>31610000000</v>
      </c>
      <c r="FE23" s="0" t="n">
        <v>0.5</v>
      </c>
      <c r="FG23" s="0" t="n">
        <v>914</v>
      </c>
      <c r="FH23" s="0" t="n">
        <v>2.7</v>
      </c>
      <c r="FI23" s="0" t="n">
        <v>2011</v>
      </c>
      <c r="FJ23" s="0" t="s">
        <v>1008</v>
      </c>
      <c r="FL23" s="0" t="n">
        <v>1</v>
      </c>
      <c r="FN23" s="0" t="n">
        <v>49.93</v>
      </c>
      <c r="FO23" s="0" t="n">
        <v>88.182</v>
      </c>
      <c r="FP23" s="0" t="n">
        <v>48</v>
      </c>
      <c r="FQ23" s="0" t="n">
        <v>32287.08</v>
      </c>
      <c r="FX23" s="0" t="n">
        <v>957</v>
      </c>
      <c r="FY23" s="0" t="n">
        <v>957</v>
      </c>
      <c r="GC23" s="0" t="s">
        <v>1007</v>
      </c>
      <c r="GD23" s="0" t="s">
        <v>848</v>
      </c>
      <c r="GE23" s="0" t="s">
        <v>1014</v>
      </c>
      <c r="GF23" s="0" t="s">
        <v>1015</v>
      </c>
      <c r="GG23" s="44" t="s">
        <v>1016</v>
      </c>
      <c r="GH23" s="0" t="s">
        <v>96</v>
      </c>
      <c r="GI23" s="0" t="s">
        <v>1017</v>
      </c>
      <c r="GJ23" s="0" t="s">
        <v>852</v>
      </c>
      <c r="GK23" s="0" t="n">
        <v>37077.7971834</v>
      </c>
      <c r="GL23" s="0" t="n">
        <v>21475.54</v>
      </c>
      <c r="GO23" s="0" t="n">
        <v>156.22</v>
      </c>
      <c r="GP23" s="0" t="s">
        <v>1007</v>
      </c>
      <c r="GQ23" s="0" t="s">
        <v>840</v>
      </c>
      <c r="GR23" s="0" t="n">
        <v>123.344891698</v>
      </c>
    </row>
    <row r="24" customFormat="false" ht="12.8" hidden="false" customHeight="false" outlineLevel="0" collapsed="false">
      <c r="A24" s="0" t="n">
        <v>31110</v>
      </c>
      <c r="B24" s="0" t="s">
        <v>100</v>
      </c>
      <c r="C24" s="0" t="s">
        <v>1018</v>
      </c>
      <c r="D24" s="0" t="s">
        <v>1019</v>
      </c>
      <c r="F24" s="0" t="s">
        <v>1020</v>
      </c>
      <c r="G24" s="0" t="s">
        <v>824</v>
      </c>
      <c r="H24" s="0" t="n">
        <v>2016</v>
      </c>
      <c r="I24" s="0" t="n">
        <v>2010</v>
      </c>
      <c r="J24" s="0" t="n">
        <v>2868347</v>
      </c>
      <c r="K24" s="0" t="n">
        <v>2015</v>
      </c>
      <c r="L24" s="0" t="n">
        <v>2802500</v>
      </c>
      <c r="M24" s="0" t="n">
        <v>1285.31</v>
      </c>
      <c r="N24" s="0" t="n">
        <v>2180.40783935</v>
      </c>
      <c r="O24" s="0" t="n">
        <v>78170.2818838</v>
      </c>
      <c r="V24" s="0" t="n">
        <v>2654187</v>
      </c>
      <c r="W24" s="0" t="n">
        <v>5581</v>
      </c>
      <c r="AC24" s="0" t="s">
        <v>1021</v>
      </c>
      <c r="AD24" s="0" t="s">
        <v>1021</v>
      </c>
      <c r="AF24" s="0" t="n">
        <v>606</v>
      </c>
      <c r="AG24" s="0" t="n">
        <v>673</v>
      </c>
      <c r="AH24" s="0" t="n">
        <v>747</v>
      </c>
      <c r="AI24" s="0" t="n">
        <v>824</v>
      </c>
      <c r="AJ24" s="0" t="n">
        <v>908</v>
      </c>
      <c r="AK24" s="0" t="n">
        <v>992</v>
      </c>
      <c r="AL24" s="0" t="n">
        <v>1085</v>
      </c>
      <c r="AM24" s="0" t="n">
        <v>1179</v>
      </c>
      <c r="AN24" s="0" t="n">
        <v>1279</v>
      </c>
      <c r="AO24" s="0" t="n">
        <v>1379</v>
      </c>
      <c r="AP24" s="0" t="n">
        <v>1487</v>
      </c>
      <c r="AQ24" s="0" t="n">
        <v>1594</v>
      </c>
      <c r="AR24" s="0" t="n">
        <v>1708</v>
      </c>
      <c r="AS24" s="0" t="n">
        <v>994</v>
      </c>
      <c r="AT24" s="0" t="n">
        <v>920</v>
      </c>
      <c r="AU24" s="0" t="n">
        <v>845</v>
      </c>
      <c r="AV24" s="0" t="n">
        <v>779</v>
      </c>
      <c r="AW24" s="0" t="n">
        <v>709</v>
      </c>
      <c r="AX24" s="0" t="n">
        <v>649</v>
      </c>
      <c r="AY24" s="0" t="n">
        <v>588</v>
      </c>
      <c r="AZ24" s="0" t="n">
        <v>536</v>
      </c>
      <c r="BA24" s="0" t="n">
        <v>482</v>
      </c>
      <c r="BB24" s="0" t="n">
        <v>436</v>
      </c>
      <c r="BC24" s="0" t="n">
        <v>391</v>
      </c>
      <c r="BD24" s="0" t="n">
        <v>350</v>
      </c>
      <c r="BE24" s="0" t="n">
        <v>309</v>
      </c>
      <c r="BF24" s="0" t="n">
        <v>606</v>
      </c>
      <c r="BG24" s="0" t="n">
        <v>673</v>
      </c>
      <c r="BH24" s="0" t="n">
        <v>747</v>
      </c>
      <c r="BI24" s="0" t="n">
        <v>824</v>
      </c>
      <c r="BJ24" s="0" t="n">
        <v>908</v>
      </c>
      <c r="BK24" s="0" t="n">
        <v>992</v>
      </c>
      <c r="BL24" s="0" t="n">
        <v>1085</v>
      </c>
      <c r="BM24" s="0" t="n">
        <v>1179</v>
      </c>
      <c r="BN24" s="0" t="n">
        <v>1279</v>
      </c>
      <c r="BO24" s="0" t="n">
        <v>1379</v>
      </c>
      <c r="BP24" s="0" t="n">
        <v>1487</v>
      </c>
      <c r="BQ24" s="0" t="n">
        <v>1594</v>
      </c>
      <c r="BR24" s="0" t="n">
        <v>1708</v>
      </c>
      <c r="BS24" s="0" t="n">
        <v>994</v>
      </c>
      <c r="BT24" s="0" t="n">
        <v>920</v>
      </c>
      <c r="BU24" s="0" t="n">
        <v>845</v>
      </c>
      <c r="BV24" s="0" t="n">
        <v>779</v>
      </c>
      <c r="BW24" s="0" t="n">
        <v>709</v>
      </c>
      <c r="BX24" s="0" t="n">
        <v>649</v>
      </c>
      <c r="BY24" s="0" t="n">
        <v>588</v>
      </c>
      <c r="BZ24" s="0" t="n">
        <v>536</v>
      </c>
      <c r="CA24" s="0" t="n">
        <v>482</v>
      </c>
      <c r="CB24" s="0" t="n">
        <v>436</v>
      </c>
      <c r="CC24" s="0" t="n">
        <v>391</v>
      </c>
      <c r="CD24" s="0" t="n">
        <v>350</v>
      </c>
      <c r="CE24" s="0" t="n">
        <v>309</v>
      </c>
      <c r="DF24" s="0" t="n">
        <v>1.63</v>
      </c>
      <c r="DG24" s="0" t="n">
        <v>1.57</v>
      </c>
      <c r="DH24" s="0" t="n">
        <v>1.63</v>
      </c>
      <c r="DI24" s="0" t="n">
        <v>1.57</v>
      </c>
      <c r="DL24" s="0" t="n">
        <v>2.41</v>
      </c>
      <c r="DM24" s="0" t="n">
        <v>2004</v>
      </c>
      <c r="DN24" s="0" t="s">
        <v>917</v>
      </c>
      <c r="DP24" s="0" t="n">
        <v>0</v>
      </c>
      <c r="DQ24" s="0" t="s">
        <v>1022</v>
      </c>
      <c r="DR24" s="0" t="n">
        <v>45.99</v>
      </c>
      <c r="DS24" s="0" t="n">
        <v>67.588</v>
      </c>
      <c r="EA24" s="0" t="n">
        <v>10008879</v>
      </c>
      <c r="EE24" s="0" t="s">
        <v>856</v>
      </c>
      <c r="EF24" s="0" t="s">
        <v>857</v>
      </c>
      <c r="EO24" s="0" t="s">
        <v>858</v>
      </c>
      <c r="EP24" s="0" t="s">
        <v>1023</v>
      </c>
      <c r="EQ24" s="0" t="s">
        <v>846</v>
      </c>
      <c r="ES24" s="0" t="n">
        <v>0.0113831309</v>
      </c>
      <c r="ET24" s="0" t="n">
        <v>16</v>
      </c>
      <c r="EU24" s="0" t="n">
        <v>1285</v>
      </c>
      <c r="EV24" s="0" t="n">
        <v>20</v>
      </c>
      <c r="EW24" s="0" t="n">
        <v>90965338</v>
      </c>
      <c r="EY24" s="0" t="n">
        <v>2013</v>
      </c>
      <c r="EZ24" s="0" t="s">
        <v>1024</v>
      </c>
      <c r="FA24" s="0" t="n">
        <v>0.0151458624</v>
      </c>
      <c r="FB24" s="0" t="n">
        <v>0.0151130591</v>
      </c>
      <c r="FC24" s="0" t="n">
        <v>7800000000</v>
      </c>
      <c r="FD24" s="0" t="n">
        <v>68000000</v>
      </c>
      <c r="FE24" s="0" t="n">
        <v>0.01</v>
      </c>
      <c r="FG24" s="0" t="n">
        <v>500</v>
      </c>
      <c r="FH24" s="0" t="n">
        <v>2.41</v>
      </c>
      <c r="FI24" s="0" t="n">
        <v>2004</v>
      </c>
      <c r="FJ24" s="0" t="s">
        <v>917</v>
      </c>
      <c r="FL24" s="0" t="n">
        <v>0</v>
      </c>
      <c r="FM24" s="0" t="s">
        <v>1022</v>
      </c>
      <c r="FN24" s="0" t="n">
        <v>45.99</v>
      </c>
      <c r="FO24" s="0" t="n">
        <v>67.588</v>
      </c>
      <c r="FP24" s="0" t="n">
        <v>33</v>
      </c>
      <c r="FQ24" s="0" t="n">
        <v>21228.22</v>
      </c>
      <c r="FX24" s="0" t="n">
        <v>575</v>
      </c>
      <c r="FY24" s="0" t="n">
        <v>575</v>
      </c>
      <c r="GC24" s="0" t="s">
        <v>1020</v>
      </c>
      <c r="GD24" s="0" t="s">
        <v>848</v>
      </c>
      <c r="GE24" s="0" t="s">
        <v>1025</v>
      </c>
      <c r="GF24" s="0" t="s">
        <v>1026</v>
      </c>
      <c r="GG24" s="44" t="s">
        <v>873</v>
      </c>
      <c r="GH24" s="0" t="s">
        <v>1027</v>
      </c>
      <c r="GI24" s="0" t="s">
        <v>1028</v>
      </c>
      <c r="GJ24" s="0" t="s">
        <v>852</v>
      </c>
      <c r="GK24" s="0" t="n">
        <v>36732.909342</v>
      </c>
      <c r="GL24" s="0" t="n">
        <v>25542.22</v>
      </c>
      <c r="GO24" s="0" t="n">
        <v>96.57</v>
      </c>
      <c r="GP24" s="0" t="s">
        <v>1020</v>
      </c>
      <c r="GQ24" s="0" t="s">
        <v>840</v>
      </c>
      <c r="GR24" s="0" t="n">
        <v>60.3305890223</v>
      </c>
    </row>
    <row r="25" customFormat="false" ht="12.8" hidden="false" customHeight="false" outlineLevel="0" collapsed="false">
      <c r="A25" s="0" t="n">
        <v>31111</v>
      </c>
      <c r="B25" s="0" t="s">
        <v>103</v>
      </c>
      <c r="C25" s="0" t="s">
        <v>103</v>
      </c>
      <c r="D25" s="0" t="s">
        <v>103</v>
      </c>
      <c r="E25" s="0" t="s">
        <v>1029</v>
      </c>
      <c r="F25" s="0" t="s">
        <v>1030</v>
      </c>
      <c r="G25" s="0" t="s">
        <v>824</v>
      </c>
      <c r="H25" s="0" t="n">
        <v>2016</v>
      </c>
      <c r="I25" s="0" t="n">
        <v>2014</v>
      </c>
      <c r="J25" s="0" t="n">
        <v>13513734</v>
      </c>
      <c r="K25" s="0" t="n">
        <v>2015</v>
      </c>
      <c r="L25" s="0" t="n">
        <v>12790000</v>
      </c>
      <c r="M25" s="0" t="n">
        <v>2187.66</v>
      </c>
      <c r="N25" s="0" t="n">
        <v>5846.4295183</v>
      </c>
      <c r="O25" s="0" t="n">
        <v>273451.702388</v>
      </c>
      <c r="P25" s="0" t="s">
        <v>105</v>
      </c>
      <c r="Q25" s="0" t="n">
        <v>12677921</v>
      </c>
      <c r="R25" s="0" t="n">
        <v>2006</v>
      </c>
      <c r="S25" s="0" t="n">
        <v>2187.66</v>
      </c>
      <c r="T25" s="0" t="n">
        <v>5795.19715129</v>
      </c>
      <c r="U25" s="0" t="n">
        <v>271055.440203</v>
      </c>
      <c r="V25" s="0" t="n">
        <v>32342698</v>
      </c>
      <c r="W25" s="0" t="n">
        <v>8768</v>
      </c>
      <c r="X25" s="0" t="n">
        <v>11275000</v>
      </c>
      <c r="Y25" s="0" t="n">
        <v>32530000</v>
      </c>
      <c r="Z25" s="0" t="n">
        <v>36933000</v>
      </c>
      <c r="AA25" s="0" t="n">
        <v>1.01997211931</v>
      </c>
      <c r="AB25" s="0" t="n">
        <v>1.00636732174</v>
      </c>
      <c r="AC25" s="0" t="s">
        <v>1031</v>
      </c>
      <c r="AD25" s="0" t="s">
        <v>1031</v>
      </c>
      <c r="AE25" s="0" t="s">
        <v>1031</v>
      </c>
      <c r="AF25" s="0" t="n">
        <v>626</v>
      </c>
      <c r="AG25" s="0" t="n">
        <v>692</v>
      </c>
      <c r="AH25" s="0" t="n">
        <v>763</v>
      </c>
      <c r="AI25" s="0" t="n">
        <v>833</v>
      </c>
      <c r="AJ25" s="0" t="n">
        <v>908</v>
      </c>
      <c r="AK25" s="0" t="n">
        <v>984</v>
      </c>
      <c r="AL25" s="0" t="n">
        <v>1065</v>
      </c>
      <c r="AM25" s="0" t="n">
        <v>1151</v>
      </c>
      <c r="AN25" s="0" t="n">
        <v>1236</v>
      </c>
      <c r="AO25" s="0" t="n">
        <v>1326</v>
      </c>
      <c r="AP25" s="0" t="n">
        <v>1419</v>
      </c>
      <c r="AQ25" s="0" t="n">
        <v>1515</v>
      </c>
      <c r="AR25" s="0" t="n">
        <v>1616</v>
      </c>
      <c r="AS25" s="0" t="n">
        <v>1230</v>
      </c>
      <c r="AT25" s="0" t="n">
        <v>1139</v>
      </c>
      <c r="AU25" s="0" t="n">
        <v>1052</v>
      </c>
      <c r="AV25" s="0" t="n">
        <v>970</v>
      </c>
      <c r="AW25" s="0" t="n">
        <v>890</v>
      </c>
      <c r="AX25" s="0" t="n">
        <v>816</v>
      </c>
      <c r="AY25" s="0" t="n">
        <v>744</v>
      </c>
      <c r="AZ25" s="0" t="n">
        <v>678</v>
      </c>
      <c r="BA25" s="0" t="n">
        <v>611</v>
      </c>
      <c r="BB25" s="0" t="n">
        <v>552</v>
      </c>
      <c r="BC25" s="0" t="n">
        <v>495</v>
      </c>
      <c r="BD25" s="0" t="n">
        <v>443</v>
      </c>
      <c r="BE25" s="0" t="n">
        <v>392</v>
      </c>
      <c r="BF25" s="0" t="n">
        <v>626</v>
      </c>
      <c r="BG25" s="0" t="n">
        <v>692</v>
      </c>
      <c r="BH25" s="0" t="n">
        <v>763</v>
      </c>
      <c r="BI25" s="0" t="n">
        <v>833</v>
      </c>
      <c r="BJ25" s="0" t="n">
        <v>908</v>
      </c>
      <c r="BK25" s="0" t="n">
        <v>984</v>
      </c>
      <c r="BL25" s="0" t="n">
        <v>1065</v>
      </c>
      <c r="BM25" s="0" t="n">
        <v>1151</v>
      </c>
      <c r="BN25" s="0" t="n">
        <v>1236</v>
      </c>
      <c r="BO25" s="0" t="n">
        <v>1326</v>
      </c>
      <c r="BP25" s="0" t="n">
        <v>1419</v>
      </c>
      <c r="BQ25" s="0" t="n">
        <v>1515</v>
      </c>
      <c r="BR25" s="0" t="n">
        <v>1616</v>
      </c>
      <c r="BS25" s="0" t="n">
        <v>1230</v>
      </c>
      <c r="BT25" s="0" t="n">
        <v>1139</v>
      </c>
      <c r="BU25" s="0" t="n">
        <v>1052</v>
      </c>
      <c r="BV25" s="0" t="n">
        <v>970</v>
      </c>
      <c r="BW25" s="0" t="n">
        <v>890</v>
      </c>
      <c r="BX25" s="0" t="n">
        <v>816</v>
      </c>
      <c r="BY25" s="0" t="n">
        <v>744</v>
      </c>
      <c r="BZ25" s="0" t="n">
        <v>678</v>
      </c>
      <c r="CA25" s="0" t="n">
        <v>611</v>
      </c>
      <c r="CB25" s="0" t="n">
        <v>552</v>
      </c>
      <c r="CC25" s="0" t="n">
        <v>495</v>
      </c>
      <c r="CD25" s="0" t="n">
        <v>443</v>
      </c>
      <c r="CE25" s="0" t="n">
        <v>392</v>
      </c>
      <c r="CF25" s="0" t="n">
        <v>626</v>
      </c>
      <c r="CG25" s="0" t="n">
        <v>692</v>
      </c>
      <c r="CH25" s="0" t="n">
        <v>763</v>
      </c>
      <c r="CI25" s="0" t="n">
        <v>833</v>
      </c>
      <c r="CJ25" s="0" t="n">
        <v>908</v>
      </c>
      <c r="CK25" s="0" t="n">
        <v>984</v>
      </c>
      <c r="CL25" s="0" t="n">
        <v>1065</v>
      </c>
      <c r="CM25" s="0" t="n">
        <v>1151</v>
      </c>
      <c r="CN25" s="0" t="n">
        <v>1236</v>
      </c>
      <c r="CO25" s="0" t="n">
        <v>1326</v>
      </c>
      <c r="CP25" s="0" t="n">
        <v>1419</v>
      </c>
      <c r="CQ25" s="0" t="n">
        <v>1515</v>
      </c>
      <c r="CR25" s="0" t="n">
        <v>1616</v>
      </c>
      <c r="CS25" s="0" t="n">
        <v>1230</v>
      </c>
      <c r="CT25" s="0" t="n">
        <v>1139</v>
      </c>
      <c r="CU25" s="0" t="n">
        <v>1052</v>
      </c>
      <c r="CV25" s="0" t="n">
        <v>970</v>
      </c>
      <c r="CW25" s="0" t="n">
        <v>890</v>
      </c>
      <c r="CX25" s="0" t="n">
        <v>816</v>
      </c>
      <c r="CY25" s="0" t="n">
        <v>744</v>
      </c>
      <c r="CZ25" s="0" t="n">
        <v>678</v>
      </c>
      <c r="DA25" s="0" t="n">
        <v>611</v>
      </c>
      <c r="DB25" s="0" t="n">
        <v>552</v>
      </c>
      <c r="DC25" s="0" t="n">
        <v>495</v>
      </c>
      <c r="DD25" s="0" t="n">
        <v>443</v>
      </c>
      <c r="DE25" s="0" t="n">
        <v>392</v>
      </c>
      <c r="DF25" s="0" t="n">
        <v>1.3</v>
      </c>
      <c r="DG25" s="0" t="n">
        <v>1.42</v>
      </c>
      <c r="DH25" s="0" t="n">
        <v>1.3</v>
      </c>
      <c r="DI25" s="0" t="n">
        <v>1.42</v>
      </c>
      <c r="DJ25" s="0" t="n">
        <v>1.3</v>
      </c>
      <c r="DK25" s="0" t="n">
        <v>1.42</v>
      </c>
      <c r="DL25" s="0" t="n">
        <v>2.05</v>
      </c>
      <c r="DM25" s="0" t="n">
        <v>2010</v>
      </c>
      <c r="DN25" s="0" t="s">
        <v>1032</v>
      </c>
      <c r="DP25" s="0" t="n">
        <v>1</v>
      </c>
      <c r="DR25" s="0" t="n">
        <v>66.6</v>
      </c>
      <c r="DS25" s="0" t="n">
        <v>85.978</v>
      </c>
      <c r="DT25" s="0" t="n">
        <v>2.05</v>
      </c>
      <c r="DU25" s="0" t="n">
        <v>2010</v>
      </c>
      <c r="DV25" s="0" t="n">
        <v>1</v>
      </c>
      <c r="DX25" s="0" t="n">
        <v>66.6</v>
      </c>
      <c r="DY25" s="0" t="n">
        <v>85.978</v>
      </c>
      <c r="DZ25" s="0" t="n">
        <v>1.00001426025</v>
      </c>
      <c r="EA25" s="0" t="n">
        <v>70125000</v>
      </c>
      <c r="EB25" s="0" t="n">
        <v>27611000</v>
      </c>
      <c r="EC25" s="0" t="n">
        <v>42515000</v>
      </c>
      <c r="EE25" s="0" t="s">
        <v>827</v>
      </c>
      <c r="EF25" s="0" t="s">
        <v>1033</v>
      </c>
      <c r="EG25" s="0" t="n">
        <v>69032519.2673</v>
      </c>
      <c r="EH25" s="0" t="n">
        <v>69172148.6914</v>
      </c>
      <c r="EI25" s="0" t="n">
        <v>69102333.9793</v>
      </c>
      <c r="EJ25" s="0" t="n">
        <v>26518519.2673</v>
      </c>
      <c r="EK25" s="0" t="n">
        <v>26658148.6914</v>
      </c>
      <c r="EL25" s="0" t="n">
        <v>26588333.9793</v>
      </c>
      <c r="EM25" s="0" t="n">
        <v>2.04318066346</v>
      </c>
      <c r="EN25" s="0" t="n">
        <v>1.96750461266</v>
      </c>
      <c r="EO25" s="0" t="s">
        <v>858</v>
      </c>
      <c r="EP25" s="0" t="s">
        <v>1034</v>
      </c>
      <c r="EQ25" s="0" t="s">
        <v>1035</v>
      </c>
      <c r="ER25" s="0" t="s">
        <v>1036</v>
      </c>
      <c r="ES25" s="0" t="n">
        <v>0.0025182088</v>
      </c>
      <c r="ET25" s="0" t="n">
        <v>16.6</v>
      </c>
      <c r="EU25" s="0" t="n">
        <v>2188</v>
      </c>
      <c r="EW25" s="0" t="n">
        <v>92900000000000</v>
      </c>
      <c r="EX25" s="0" t="s">
        <v>1037</v>
      </c>
      <c r="EY25" s="0" t="n">
        <v>2015</v>
      </c>
      <c r="FA25" s="0" t="n">
        <v>0.0028872234</v>
      </c>
      <c r="FB25" s="0" t="n">
        <v>0.0028872234</v>
      </c>
      <c r="FC25" s="0" t="n">
        <v>1</v>
      </c>
      <c r="FD25" s="0" t="n">
        <v>0</v>
      </c>
      <c r="FE25" s="0" t="n">
        <v>0</v>
      </c>
      <c r="FG25" s="0" t="n">
        <v>413</v>
      </c>
      <c r="FH25" s="0" t="n">
        <v>2.05</v>
      </c>
      <c r="FI25" s="0" t="n">
        <v>2010</v>
      </c>
      <c r="FJ25" s="0" t="s">
        <v>1032</v>
      </c>
      <c r="FL25" s="0" t="n">
        <v>1</v>
      </c>
      <c r="FN25" s="0" t="n">
        <v>66.6</v>
      </c>
      <c r="FO25" s="0" t="n">
        <v>85.978</v>
      </c>
      <c r="FP25" s="0" t="n">
        <v>58</v>
      </c>
      <c r="FQ25" s="0" t="n">
        <v>11532.48</v>
      </c>
      <c r="FS25" s="0" t="n">
        <v>0</v>
      </c>
      <c r="FT25" s="0" t="n">
        <v>4.6</v>
      </c>
      <c r="FU25" s="0" t="n">
        <v>2006</v>
      </c>
      <c r="FV25" s="0" t="n">
        <v>4.4</v>
      </c>
      <c r="FX25" s="0" t="n">
        <v>421</v>
      </c>
      <c r="FY25" s="0" t="n">
        <v>421</v>
      </c>
      <c r="GA25" s="0" t="n">
        <v>474</v>
      </c>
      <c r="GB25" s="0" t="n">
        <v>490</v>
      </c>
      <c r="GC25" s="0" t="s">
        <v>1030</v>
      </c>
      <c r="GD25" s="0" t="s">
        <v>848</v>
      </c>
      <c r="GE25" s="0" t="s">
        <v>1038</v>
      </c>
      <c r="GF25" s="0" t="s">
        <v>1039</v>
      </c>
      <c r="GG25" s="44" t="s">
        <v>1040</v>
      </c>
      <c r="GH25" s="0" t="s">
        <v>103</v>
      </c>
      <c r="GI25" s="0" t="s">
        <v>1041</v>
      </c>
      <c r="GJ25" s="0" t="s">
        <v>852</v>
      </c>
      <c r="GK25" s="0" t="n">
        <v>33714.0473017</v>
      </c>
      <c r="GL25" s="0" t="n">
        <v>45424.89</v>
      </c>
      <c r="GM25" s="0" t="s">
        <v>1030</v>
      </c>
      <c r="GN25" s="0" t="n">
        <v>41300</v>
      </c>
      <c r="GO25" s="0" t="n">
        <v>10.65</v>
      </c>
      <c r="GP25" s="0" t="s">
        <v>1030</v>
      </c>
      <c r="GQ25" s="0" t="s">
        <v>884</v>
      </c>
      <c r="GR25" s="0" t="n">
        <v>59.7810789679</v>
      </c>
    </row>
    <row r="26" customFormat="false" ht="12.8" hidden="false" customHeight="false" outlineLevel="0" collapsed="false">
      <c r="A26" s="0" t="n">
        <v>31112</v>
      </c>
      <c r="B26" s="0" t="s">
        <v>107</v>
      </c>
      <c r="F26" s="0" t="s">
        <v>1042</v>
      </c>
      <c r="G26" s="0" t="s">
        <v>824</v>
      </c>
      <c r="H26" s="0" t="n">
        <v>2016</v>
      </c>
      <c r="I26" s="0" t="n">
        <v>2014</v>
      </c>
      <c r="J26" s="0" t="n">
        <v>2778729</v>
      </c>
      <c r="K26" s="0" t="n">
        <v>2015</v>
      </c>
      <c r="DZ26" s="0" t="n">
        <v>1</v>
      </c>
      <c r="EA26" s="0" t="n">
        <v>58755764.13</v>
      </c>
      <c r="EB26" s="0" t="n">
        <v>43502687.67</v>
      </c>
      <c r="EC26" s="0" t="n">
        <v>15253076.46</v>
      </c>
      <c r="EE26" s="0" t="s">
        <v>827</v>
      </c>
      <c r="EF26" s="0" t="s">
        <v>1009</v>
      </c>
      <c r="EG26" s="0" t="n">
        <v>57594560.2557</v>
      </c>
      <c r="EH26" s="0" t="n">
        <v>57750423.6479</v>
      </c>
      <c r="EI26" s="0" t="n">
        <v>57672491.9518</v>
      </c>
      <c r="EJ26" s="0" t="n">
        <v>42341483.7957</v>
      </c>
      <c r="EK26" s="0" t="n">
        <v>42497347.1879</v>
      </c>
      <c r="EL26" s="0" t="n">
        <v>42419415.4918</v>
      </c>
      <c r="EM26" s="0" t="n">
        <v>15.6556064553</v>
      </c>
      <c r="EN26" s="0" t="n">
        <v>15.2657619695</v>
      </c>
      <c r="EO26" s="0" t="s">
        <v>858</v>
      </c>
      <c r="EP26" s="0" t="s">
        <v>1043</v>
      </c>
      <c r="EQ26" s="0" t="s">
        <v>1035</v>
      </c>
      <c r="ER26" s="0" t="s">
        <v>1044</v>
      </c>
      <c r="ES26" s="0" t="n">
        <v>0.0129213814</v>
      </c>
      <c r="ET26" s="0" t="n">
        <v>25.1</v>
      </c>
      <c r="EU26" s="0" t="n">
        <v>2947</v>
      </c>
      <c r="EV26" s="0" t="n">
        <v>50</v>
      </c>
      <c r="EW26" s="0" t="n">
        <v>524493000000</v>
      </c>
      <c r="EX26" s="0" t="s">
        <v>833</v>
      </c>
      <c r="EY26" s="0" t="n">
        <v>2015</v>
      </c>
      <c r="EZ26" s="0" t="s">
        <v>1045</v>
      </c>
      <c r="FA26" s="0" t="n">
        <v>0.0149246533</v>
      </c>
      <c r="FB26" s="0" t="n">
        <v>0.0149246533</v>
      </c>
      <c r="FC26" s="0" t="n">
        <v>1</v>
      </c>
      <c r="FD26" s="0" t="n">
        <v>0</v>
      </c>
      <c r="FE26" s="0" t="n">
        <v>0</v>
      </c>
      <c r="GE26" s="0" t="s">
        <v>1046</v>
      </c>
      <c r="GF26" s="0" t="s">
        <v>1047</v>
      </c>
      <c r="GG26" s="44" t="s">
        <v>837</v>
      </c>
      <c r="GH26" s="0" t="s">
        <v>107</v>
      </c>
      <c r="GI26" s="0" t="s">
        <v>1048</v>
      </c>
    </row>
    <row r="27" customFormat="false" ht="12.8" hidden="false" customHeight="false" outlineLevel="0" collapsed="false">
      <c r="A27" s="0" t="n">
        <v>31113</v>
      </c>
      <c r="B27" s="0" t="s">
        <v>113</v>
      </c>
      <c r="F27" s="0" t="s">
        <v>1030</v>
      </c>
      <c r="G27" s="0" t="s">
        <v>824</v>
      </c>
      <c r="H27" s="0" t="n">
        <v>2016</v>
      </c>
      <c r="I27" s="0" t="n">
        <v>2013</v>
      </c>
      <c r="J27" s="0" t="n">
        <v>3719589</v>
      </c>
      <c r="K27" s="0" t="n">
        <v>2015</v>
      </c>
      <c r="DZ27" s="0" t="n">
        <v>1</v>
      </c>
      <c r="EA27" s="0" t="n">
        <v>21950000</v>
      </c>
      <c r="EB27" s="0" t="n">
        <v>12572000</v>
      </c>
      <c r="EC27" s="0" t="n">
        <v>9378000</v>
      </c>
      <c r="EE27" s="0" t="s">
        <v>827</v>
      </c>
      <c r="EF27" s="0" t="s">
        <v>1049</v>
      </c>
      <c r="EG27" s="0" t="n">
        <v>21649300.0368</v>
      </c>
      <c r="EH27" s="0" t="n">
        <v>21687732.3509</v>
      </c>
      <c r="EI27" s="0" t="n">
        <v>21668516.1939</v>
      </c>
      <c r="EJ27" s="0" t="n">
        <v>12271300.0368</v>
      </c>
      <c r="EK27" s="0" t="n">
        <v>12309732.3509</v>
      </c>
      <c r="EL27" s="0" t="n">
        <v>12290516.1939</v>
      </c>
      <c r="EM27" s="0" t="n">
        <v>3.37994332169</v>
      </c>
      <c r="EN27" s="0" t="n">
        <v>3.30426727089</v>
      </c>
      <c r="EO27" s="0" t="s">
        <v>858</v>
      </c>
      <c r="EP27" s="0" t="s">
        <v>1050</v>
      </c>
      <c r="EQ27" s="0" t="s">
        <v>831</v>
      </c>
      <c r="ER27" s="0" t="s">
        <v>1051</v>
      </c>
      <c r="ES27" s="0" t="n">
        <v>0.0025182088</v>
      </c>
      <c r="ET27" s="0" t="n">
        <v>16</v>
      </c>
      <c r="EU27" s="0" t="n">
        <v>437</v>
      </c>
      <c r="EV27" s="0" t="n">
        <v>39</v>
      </c>
      <c r="EW27" s="0" t="n">
        <v>104000000000</v>
      </c>
      <c r="EX27" s="0" t="s">
        <v>833</v>
      </c>
      <c r="EY27" s="0" t="n">
        <v>2012</v>
      </c>
      <c r="EZ27" s="0" t="s">
        <v>1052</v>
      </c>
      <c r="FA27" s="0" t="n">
        <v>0.0028872234</v>
      </c>
      <c r="FB27" s="0" t="n">
        <v>0.0028872234</v>
      </c>
      <c r="FC27" s="0" t="n">
        <v>1</v>
      </c>
      <c r="FD27" s="0" t="n">
        <v>0</v>
      </c>
      <c r="FE27" s="0" t="n">
        <v>0</v>
      </c>
      <c r="GE27" s="0" t="s">
        <v>1053</v>
      </c>
      <c r="GF27" s="0" t="s">
        <v>1039</v>
      </c>
      <c r="GG27" s="44" t="s">
        <v>1054</v>
      </c>
      <c r="GH27" s="0" t="s">
        <v>113</v>
      </c>
      <c r="GI27" s="0" t="s">
        <v>1055</v>
      </c>
      <c r="GJ27" s="0" t="s">
        <v>852</v>
      </c>
    </row>
    <row r="28" customFormat="false" ht="35.05" hidden="false" customHeight="false" outlineLevel="0" collapsed="false">
      <c r="A28" s="0" t="n">
        <v>31114</v>
      </c>
      <c r="B28" s="0" t="s">
        <v>116</v>
      </c>
      <c r="C28" s="0" t="s">
        <v>116</v>
      </c>
      <c r="D28" s="0" t="s">
        <v>116</v>
      </c>
      <c r="F28" s="0" t="s">
        <v>1007</v>
      </c>
      <c r="G28" s="0" t="s">
        <v>824</v>
      </c>
      <c r="H28" s="0" t="n">
        <v>2016</v>
      </c>
      <c r="I28" s="0" t="n">
        <v>2015</v>
      </c>
      <c r="J28" s="0" t="n">
        <v>205339</v>
      </c>
      <c r="K28" s="0" t="n">
        <v>2015</v>
      </c>
      <c r="L28" s="0" t="n">
        <v>4399000</v>
      </c>
      <c r="M28" s="0" t="n">
        <v>12144.6</v>
      </c>
      <c r="N28" s="0" t="n">
        <v>362.218599213</v>
      </c>
      <c r="O28" s="0" t="n">
        <v>39917.4099603</v>
      </c>
      <c r="V28" s="0" t="n">
        <v>3741290</v>
      </c>
      <c r="W28" s="0" t="n">
        <v>1893</v>
      </c>
      <c r="AC28" s="0" t="n">
        <v>94768</v>
      </c>
      <c r="AD28" s="0" t="n">
        <v>94768</v>
      </c>
      <c r="AF28" s="0" t="n">
        <v>105</v>
      </c>
      <c r="AG28" s="0" t="n">
        <v>131</v>
      </c>
      <c r="AH28" s="0" t="n">
        <v>163</v>
      </c>
      <c r="AI28" s="0" t="n">
        <v>197</v>
      </c>
      <c r="AJ28" s="0" t="n">
        <v>238</v>
      </c>
      <c r="AK28" s="0" t="n">
        <v>283</v>
      </c>
      <c r="AL28" s="0" t="n">
        <v>335</v>
      </c>
      <c r="AM28" s="0" t="n">
        <v>394</v>
      </c>
      <c r="AN28" s="0" t="n">
        <v>456</v>
      </c>
      <c r="AO28" s="0" t="n">
        <v>524</v>
      </c>
      <c r="AP28" s="0" t="n">
        <v>599</v>
      </c>
      <c r="AQ28" s="0" t="n">
        <v>681</v>
      </c>
      <c r="AR28" s="0" t="n">
        <v>771</v>
      </c>
      <c r="AS28" s="0" t="n">
        <v>980</v>
      </c>
      <c r="AT28" s="0" t="n">
        <v>871</v>
      </c>
      <c r="AU28" s="0" t="n">
        <v>772</v>
      </c>
      <c r="AV28" s="0" t="n">
        <v>678</v>
      </c>
      <c r="AW28" s="0" t="n">
        <v>590</v>
      </c>
      <c r="AX28" s="0" t="n">
        <v>509</v>
      </c>
      <c r="AY28" s="0" t="n">
        <v>435</v>
      </c>
      <c r="AZ28" s="0" t="n">
        <v>369</v>
      </c>
      <c r="BA28" s="0" t="n">
        <v>309</v>
      </c>
      <c r="BB28" s="0" t="n">
        <v>258</v>
      </c>
      <c r="BC28" s="0" t="n">
        <v>211</v>
      </c>
      <c r="BD28" s="0" t="n">
        <v>172</v>
      </c>
      <c r="BE28" s="0" t="n">
        <v>140</v>
      </c>
      <c r="BF28" s="0" t="n">
        <v>105</v>
      </c>
      <c r="BG28" s="0" t="n">
        <v>131</v>
      </c>
      <c r="BH28" s="0" t="n">
        <v>163</v>
      </c>
      <c r="BI28" s="0" t="n">
        <v>197</v>
      </c>
      <c r="BJ28" s="0" t="n">
        <v>238</v>
      </c>
      <c r="BK28" s="0" t="n">
        <v>283</v>
      </c>
      <c r="BL28" s="0" t="n">
        <v>335</v>
      </c>
      <c r="BM28" s="0" t="n">
        <v>394</v>
      </c>
      <c r="BN28" s="0" t="n">
        <v>456</v>
      </c>
      <c r="BO28" s="0" t="n">
        <v>524</v>
      </c>
      <c r="BP28" s="0" t="n">
        <v>599</v>
      </c>
      <c r="BQ28" s="0" t="n">
        <v>681</v>
      </c>
      <c r="BR28" s="0" t="n">
        <v>771</v>
      </c>
      <c r="BS28" s="0" t="n">
        <v>980</v>
      </c>
      <c r="BT28" s="0" t="n">
        <v>871</v>
      </c>
      <c r="BU28" s="0" t="n">
        <v>772</v>
      </c>
      <c r="BV28" s="0" t="n">
        <v>678</v>
      </c>
      <c r="BW28" s="0" t="n">
        <v>590</v>
      </c>
      <c r="BX28" s="0" t="n">
        <v>509</v>
      </c>
      <c r="BY28" s="0" t="n">
        <v>435</v>
      </c>
      <c r="BZ28" s="0" t="n">
        <v>369</v>
      </c>
      <c r="CA28" s="0" t="n">
        <v>309</v>
      </c>
      <c r="CB28" s="0" t="n">
        <v>258</v>
      </c>
      <c r="CC28" s="0" t="n">
        <v>211</v>
      </c>
      <c r="CD28" s="0" t="n">
        <v>172</v>
      </c>
      <c r="CE28" s="0" t="n">
        <v>140</v>
      </c>
      <c r="DF28" s="0" t="n">
        <v>0.94</v>
      </c>
      <c r="DG28" s="0" t="n">
        <v>0.74</v>
      </c>
      <c r="DH28" s="0" t="n">
        <v>0.94</v>
      </c>
      <c r="DI28" s="0" t="n">
        <v>0.74</v>
      </c>
      <c r="DL28" s="0" t="n">
        <v>2.7</v>
      </c>
      <c r="DM28" s="0" t="n">
        <v>2011</v>
      </c>
      <c r="DN28" s="0" t="s">
        <v>1008</v>
      </c>
      <c r="DP28" s="0" t="n">
        <v>1</v>
      </c>
      <c r="DR28" s="0" t="n">
        <v>58.33</v>
      </c>
      <c r="DS28" s="0" t="n">
        <v>88.182</v>
      </c>
      <c r="DZ28" s="0" t="n">
        <v>1</v>
      </c>
      <c r="EA28" s="0" t="n">
        <v>3556529</v>
      </c>
      <c r="EB28" s="0" t="n">
        <v>359064</v>
      </c>
      <c r="EC28" s="0" t="n">
        <v>3197465</v>
      </c>
      <c r="EE28" s="0" t="s">
        <v>827</v>
      </c>
      <c r="EF28" s="0" t="s">
        <v>1033</v>
      </c>
      <c r="EG28" s="0" t="n">
        <v>3362870.67953</v>
      </c>
      <c r="EH28" s="0" t="n">
        <v>3396731.23636</v>
      </c>
      <c r="EI28" s="0" t="n">
        <v>3379800.95794</v>
      </c>
      <c r="EJ28" s="0" t="n">
        <v>165405.679528</v>
      </c>
      <c r="EK28" s="0" t="n">
        <v>199266.236357</v>
      </c>
      <c r="EL28" s="0" t="n">
        <v>182335.957943</v>
      </c>
      <c r="EM28" s="0" t="n">
        <v>1.74864005376</v>
      </c>
      <c r="EN28" s="0" t="n">
        <v>0.887975289365</v>
      </c>
      <c r="EO28" s="0" t="s">
        <v>829</v>
      </c>
      <c r="EP28" s="45" t="s">
        <v>1056</v>
      </c>
      <c r="EQ28" s="0" t="s">
        <v>846</v>
      </c>
      <c r="ER28" s="0" t="s">
        <v>1057</v>
      </c>
      <c r="ES28" s="0" t="n">
        <v>0.0277933709</v>
      </c>
      <c r="ET28" s="0" t="n">
        <v>20</v>
      </c>
      <c r="EU28" s="0" t="n">
        <v>26</v>
      </c>
      <c r="EV28" s="0" t="n">
        <v>39</v>
      </c>
      <c r="EW28" s="0" t="n">
        <v>110000000000</v>
      </c>
      <c r="EX28" s="0" t="s">
        <v>1012</v>
      </c>
      <c r="EY28" s="0" t="n">
        <v>2015</v>
      </c>
      <c r="EZ28" s="0" t="s">
        <v>1058</v>
      </c>
      <c r="FA28" s="0" t="n">
        <v>0.039682077</v>
      </c>
      <c r="FB28" s="0" t="n">
        <v>0.0336826837</v>
      </c>
      <c r="FC28" s="0" t="n">
        <v>62640000000</v>
      </c>
      <c r="FD28" s="0" t="n">
        <v>31610000000</v>
      </c>
      <c r="FE28" s="0" t="n">
        <v>0.5</v>
      </c>
      <c r="FG28" s="0" t="n">
        <v>914</v>
      </c>
      <c r="FH28" s="0" t="n">
        <v>2.7</v>
      </c>
      <c r="FI28" s="0" t="n">
        <v>2011</v>
      </c>
      <c r="FJ28" s="0" t="s">
        <v>1008</v>
      </c>
      <c r="FL28" s="0" t="n">
        <v>1</v>
      </c>
      <c r="FN28" s="0" t="n">
        <v>58.33</v>
      </c>
      <c r="FO28" s="0" t="n">
        <v>88.182</v>
      </c>
      <c r="FP28" s="0" t="n">
        <v>49</v>
      </c>
      <c r="FQ28" s="0" t="n">
        <v>29797.26</v>
      </c>
      <c r="FX28" s="0" t="n">
        <v>957</v>
      </c>
      <c r="FY28" s="0" t="n">
        <v>957</v>
      </c>
      <c r="GC28" s="0" t="s">
        <v>1007</v>
      </c>
      <c r="GD28" s="0" t="s">
        <v>848</v>
      </c>
      <c r="GE28" s="0" t="s">
        <v>1059</v>
      </c>
      <c r="GF28" s="0" t="s">
        <v>1015</v>
      </c>
      <c r="GG28" s="44" t="s">
        <v>1016</v>
      </c>
      <c r="GH28" s="0" t="s">
        <v>116</v>
      </c>
      <c r="GI28" s="0" t="s">
        <v>1060</v>
      </c>
      <c r="GJ28" s="0" t="s">
        <v>852</v>
      </c>
      <c r="GK28" s="0" t="n">
        <v>40378.3261353</v>
      </c>
      <c r="GL28" s="0" t="n">
        <v>22397.32</v>
      </c>
      <c r="GO28" s="0" t="n">
        <v>164.06</v>
      </c>
      <c r="GP28" s="0" t="s">
        <v>1007</v>
      </c>
      <c r="GQ28" s="0" t="s">
        <v>840</v>
      </c>
      <c r="GR28" s="0" t="n">
        <v>215.958172312</v>
      </c>
    </row>
    <row r="29" customFormat="false" ht="23.85" hidden="false" customHeight="false" outlineLevel="0" collapsed="false">
      <c r="A29" s="0" t="n">
        <v>31115</v>
      </c>
      <c r="B29" s="0" t="s">
        <v>119</v>
      </c>
      <c r="C29" s="0" t="s">
        <v>119</v>
      </c>
      <c r="D29" s="0" t="s">
        <v>119</v>
      </c>
      <c r="F29" s="0" t="s">
        <v>1061</v>
      </c>
      <c r="G29" s="0" t="s">
        <v>824</v>
      </c>
      <c r="H29" s="0" t="n">
        <v>2016</v>
      </c>
      <c r="I29" s="0" t="n">
        <v>2014</v>
      </c>
      <c r="J29" s="0" t="n">
        <v>4764381</v>
      </c>
      <c r="K29" s="0" t="n">
        <v>2015</v>
      </c>
      <c r="L29" s="0" t="n">
        <v>3585545</v>
      </c>
      <c r="M29" s="0" t="n">
        <v>1644.96</v>
      </c>
      <c r="N29" s="0" t="n">
        <v>2179.71561619</v>
      </c>
      <c r="O29" s="0" t="n">
        <v>88405.138024</v>
      </c>
      <c r="V29" s="0" t="n">
        <v>2448436</v>
      </c>
      <c r="W29" s="0" t="n">
        <v>2962</v>
      </c>
      <c r="AC29" s="0" t="s">
        <v>1062</v>
      </c>
      <c r="AD29" s="0" t="s">
        <v>1062</v>
      </c>
      <c r="AF29" s="0" t="n">
        <v>317</v>
      </c>
      <c r="AG29" s="0" t="n">
        <v>359</v>
      </c>
      <c r="AH29" s="0" t="n">
        <v>414</v>
      </c>
      <c r="AI29" s="0" t="n">
        <v>464</v>
      </c>
      <c r="AJ29" s="0" t="n">
        <v>527</v>
      </c>
      <c r="AK29" s="0" t="n">
        <v>589</v>
      </c>
      <c r="AL29" s="0" t="n">
        <v>668</v>
      </c>
      <c r="AM29" s="0" t="n">
        <v>744</v>
      </c>
      <c r="AN29" s="0" t="n">
        <v>834</v>
      </c>
      <c r="AO29" s="0" t="n">
        <v>925</v>
      </c>
      <c r="AP29" s="0" t="n">
        <v>1027</v>
      </c>
      <c r="AQ29" s="0" t="n">
        <v>1131</v>
      </c>
      <c r="AR29" s="0" t="n">
        <v>1248</v>
      </c>
      <c r="AS29" s="0" t="n">
        <v>736</v>
      </c>
      <c r="AT29" s="0" t="n">
        <v>657</v>
      </c>
      <c r="AU29" s="0" t="n">
        <v>579</v>
      </c>
      <c r="AV29" s="0" t="n">
        <v>512</v>
      </c>
      <c r="AW29" s="0" t="n">
        <v>445</v>
      </c>
      <c r="AX29" s="0" t="n">
        <v>390</v>
      </c>
      <c r="AY29" s="0" t="n">
        <v>332</v>
      </c>
      <c r="AZ29" s="0" t="n">
        <v>287</v>
      </c>
      <c r="BA29" s="0" t="n">
        <v>242</v>
      </c>
      <c r="BB29" s="0" t="n">
        <v>206</v>
      </c>
      <c r="BC29" s="0" t="n">
        <v>170</v>
      </c>
      <c r="BD29" s="0" t="n">
        <v>141</v>
      </c>
      <c r="BE29" s="0" t="n">
        <v>114</v>
      </c>
      <c r="BF29" s="0" t="n">
        <v>317</v>
      </c>
      <c r="BG29" s="0" t="n">
        <v>359</v>
      </c>
      <c r="BH29" s="0" t="n">
        <v>414</v>
      </c>
      <c r="BI29" s="0" t="n">
        <v>464</v>
      </c>
      <c r="BJ29" s="0" t="n">
        <v>527</v>
      </c>
      <c r="BK29" s="0" t="n">
        <v>589</v>
      </c>
      <c r="BL29" s="0" t="n">
        <v>668</v>
      </c>
      <c r="BM29" s="0" t="n">
        <v>744</v>
      </c>
      <c r="BN29" s="0" t="n">
        <v>834</v>
      </c>
      <c r="BO29" s="0" t="n">
        <v>925</v>
      </c>
      <c r="BP29" s="0" t="n">
        <v>1027</v>
      </c>
      <c r="BQ29" s="0" t="n">
        <v>1131</v>
      </c>
      <c r="BR29" s="0" t="n">
        <v>1248</v>
      </c>
      <c r="BS29" s="0" t="n">
        <v>736</v>
      </c>
      <c r="BT29" s="0" t="n">
        <v>657</v>
      </c>
      <c r="BU29" s="0" t="n">
        <v>579</v>
      </c>
      <c r="BV29" s="0" t="n">
        <v>512</v>
      </c>
      <c r="BW29" s="0" t="n">
        <v>445</v>
      </c>
      <c r="BX29" s="0" t="n">
        <v>390</v>
      </c>
      <c r="BY29" s="0" t="n">
        <v>332</v>
      </c>
      <c r="BZ29" s="0" t="n">
        <v>287</v>
      </c>
      <c r="CA29" s="0" t="n">
        <v>242</v>
      </c>
      <c r="CB29" s="0" t="n">
        <v>206</v>
      </c>
      <c r="CC29" s="0" t="n">
        <v>170</v>
      </c>
      <c r="CD29" s="0" t="n">
        <v>141</v>
      </c>
      <c r="CE29" s="0" t="n">
        <v>114</v>
      </c>
      <c r="DF29" s="0" t="n">
        <v>0.95</v>
      </c>
      <c r="DG29" s="0" t="n">
        <v>0.87</v>
      </c>
      <c r="DH29" s="0" t="n">
        <v>0.95</v>
      </c>
      <c r="DI29" s="0" t="n">
        <v>0.87</v>
      </c>
      <c r="DL29" s="0" t="n">
        <v>3.37</v>
      </c>
      <c r="DM29" s="0" t="n">
        <v>2007</v>
      </c>
      <c r="DN29" s="0" t="s">
        <v>123</v>
      </c>
      <c r="DO29" s="0" t="s">
        <v>124</v>
      </c>
      <c r="DP29" s="0" t="n">
        <v>0</v>
      </c>
      <c r="DQ29" s="0" t="s">
        <v>1063</v>
      </c>
      <c r="DR29" s="0" t="n">
        <v>42.04</v>
      </c>
      <c r="DS29" s="0" t="n">
        <v>59.256</v>
      </c>
      <c r="DZ29" s="0" t="n">
        <v>1.00051285136</v>
      </c>
      <c r="EA29" s="0" t="n">
        <v>24716713</v>
      </c>
      <c r="EB29" s="0" t="n">
        <v>9068358</v>
      </c>
      <c r="EC29" s="0" t="n">
        <v>15661031</v>
      </c>
      <c r="EE29" s="0" t="s">
        <v>827</v>
      </c>
      <c r="EF29" s="0" t="s">
        <v>828</v>
      </c>
      <c r="EG29" s="0" t="n">
        <v>22854233.2219</v>
      </c>
      <c r="EH29" s="0" t="n">
        <v>23085107.9767</v>
      </c>
      <c r="EI29" s="0" t="n">
        <v>22969670.5993</v>
      </c>
      <c r="EJ29" s="0" t="n">
        <v>7205878.22193</v>
      </c>
      <c r="EK29" s="0" t="n">
        <v>7436752.97671</v>
      </c>
      <c r="EL29" s="0" t="n">
        <v>7321315.59932</v>
      </c>
      <c r="EM29" s="0" t="n">
        <v>1.90336541095</v>
      </c>
      <c r="EN29" s="0" t="n">
        <v>1.53667718835</v>
      </c>
      <c r="EO29" s="0" t="s">
        <v>829</v>
      </c>
      <c r="EP29" s="0" t="s">
        <v>1064</v>
      </c>
      <c r="EQ29" s="0" t="s">
        <v>846</v>
      </c>
      <c r="ER29" s="45" t="s">
        <v>1065</v>
      </c>
      <c r="ES29" s="0" t="n">
        <v>0.0122306776</v>
      </c>
      <c r="ET29" s="0" t="n">
        <v>20</v>
      </c>
      <c r="EU29" s="0" t="n">
        <v>1645</v>
      </c>
      <c r="EV29" s="0" t="n">
        <v>1645</v>
      </c>
      <c r="EW29" s="0" t="n">
        <v>337000000000</v>
      </c>
      <c r="EX29" s="0" t="s">
        <v>1066</v>
      </c>
      <c r="EY29" s="0" t="n">
        <v>2015</v>
      </c>
      <c r="EZ29" s="0" t="s">
        <v>1067</v>
      </c>
      <c r="FA29" s="0" t="n">
        <v>0.0139613383</v>
      </c>
      <c r="FB29" s="0" t="n">
        <v>0.0139613383</v>
      </c>
      <c r="FC29" s="0" t="n">
        <v>1</v>
      </c>
      <c r="FD29" s="0" t="n">
        <v>0</v>
      </c>
      <c r="FE29" s="0" t="n">
        <v>0</v>
      </c>
      <c r="FG29" s="0" t="n">
        <v>955</v>
      </c>
      <c r="FH29" s="0" t="n">
        <v>3.37</v>
      </c>
      <c r="FI29" s="0" t="n">
        <v>2007</v>
      </c>
      <c r="FJ29" s="0" t="s">
        <v>123</v>
      </c>
      <c r="FK29" s="0" t="s">
        <v>124</v>
      </c>
      <c r="FL29" s="0" t="n">
        <v>0</v>
      </c>
      <c r="FM29" s="0" t="s">
        <v>1063</v>
      </c>
      <c r="FO29" s="0" t="n">
        <v>59.256</v>
      </c>
      <c r="FP29" s="0" t="n">
        <v>68</v>
      </c>
      <c r="FQ29" s="0" t="n">
        <v>12490.42</v>
      </c>
      <c r="FX29" s="0" t="n">
        <v>899</v>
      </c>
      <c r="FY29" s="0" t="n">
        <v>899</v>
      </c>
      <c r="GC29" s="0" t="s">
        <v>1061</v>
      </c>
      <c r="GD29" s="0" t="s">
        <v>1068</v>
      </c>
      <c r="GE29" s="0" t="s">
        <v>1069</v>
      </c>
      <c r="GF29" s="0" t="s">
        <v>1070</v>
      </c>
      <c r="GG29" s="44" t="s">
        <v>837</v>
      </c>
      <c r="GH29" s="0" t="s">
        <v>119</v>
      </c>
      <c r="GI29" s="0" t="s">
        <v>1071</v>
      </c>
      <c r="GJ29" s="0" t="s">
        <v>852</v>
      </c>
      <c r="GK29" s="0" t="n">
        <v>15170.409163</v>
      </c>
      <c r="GL29" s="0" t="n">
        <v>5136.54</v>
      </c>
      <c r="GO29" s="0" t="n">
        <v>213.25</v>
      </c>
      <c r="GP29" s="0" t="s">
        <v>1061</v>
      </c>
      <c r="GQ29" s="0" t="s">
        <v>1072</v>
      </c>
      <c r="GR29" s="0" t="n">
        <v>37</v>
      </c>
    </row>
    <row r="30" customFormat="false" ht="169.4" hidden="false" customHeight="false" outlineLevel="0" collapsed="false">
      <c r="A30" s="0" t="n">
        <v>31117</v>
      </c>
      <c r="B30" s="0" t="s">
        <v>125</v>
      </c>
      <c r="C30" s="0" t="s">
        <v>125</v>
      </c>
      <c r="D30" s="0" t="s">
        <v>125</v>
      </c>
      <c r="E30" s="0" t="s">
        <v>1073</v>
      </c>
      <c r="F30" s="0" t="s">
        <v>970</v>
      </c>
      <c r="G30" s="0" t="s">
        <v>824</v>
      </c>
      <c r="H30" s="0" t="n">
        <v>2016</v>
      </c>
      <c r="I30" s="0" t="n">
        <v>2013</v>
      </c>
      <c r="J30" s="0" t="n">
        <v>2753100</v>
      </c>
      <c r="K30" s="0" t="n">
        <v>2011</v>
      </c>
      <c r="L30" s="0" t="n">
        <v>5555912</v>
      </c>
      <c r="M30" s="0" t="n">
        <v>7125</v>
      </c>
      <c r="N30" s="0" t="n">
        <v>779.777122807</v>
      </c>
      <c r="O30" s="0" t="n">
        <v>65820.7647626</v>
      </c>
      <c r="P30" s="0" t="s">
        <v>127</v>
      </c>
      <c r="Q30" s="0" t="n">
        <v>5555912</v>
      </c>
      <c r="R30" s="0" t="n">
        <v>2005</v>
      </c>
      <c r="S30" s="0" t="n">
        <v>7125</v>
      </c>
      <c r="T30" s="0" t="n">
        <v>779.777122807</v>
      </c>
      <c r="U30" s="0" t="n">
        <v>65820.7647626</v>
      </c>
      <c r="V30" s="0" t="n">
        <v>4628883</v>
      </c>
      <c r="W30" s="0" t="n">
        <v>2553</v>
      </c>
      <c r="X30" s="0" t="n">
        <v>1068000</v>
      </c>
      <c r="Y30" s="0" t="n">
        <v>3807000</v>
      </c>
      <c r="Z30" s="0" t="n">
        <v>5485000</v>
      </c>
      <c r="AA30" s="0" t="n">
        <v>1.02764573227</v>
      </c>
      <c r="AB30" s="0" t="n">
        <v>1.01842649153</v>
      </c>
      <c r="AC30" s="0" t="s">
        <v>1074</v>
      </c>
      <c r="AD30" s="0" t="s">
        <v>1074</v>
      </c>
      <c r="AE30" s="0" t="s">
        <v>1074</v>
      </c>
      <c r="AF30" s="0" t="n">
        <v>2153</v>
      </c>
      <c r="AG30" s="0" t="n">
        <v>2260</v>
      </c>
      <c r="AH30" s="0" t="n">
        <v>2365</v>
      </c>
      <c r="AI30" s="0" t="n">
        <v>2476</v>
      </c>
      <c r="AJ30" s="0" t="n">
        <v>2588</v>
      </c>
      <c r="AK30" s="0" t="n">
        <v>2705</v>
      </c>
      <c r="AL30" s="0" t="n">
        <v>2819</v>
      </c>
      <c r="AM30" s="0" t="n">
        <v>2943</v>
      </c>
      <c r="AN30" s="0" t="n">
        <v>3062</v>
      </c>
      <c r="AO30" s="0" t="n">
        <v>3190</v>
      </c>
      <c r="AP30" s="0" t="n">
        <v>3318</v>
      </c>
      <c r="AQ30" s="0" t="n">
        <v>3450</v>
      </c>
      <c r="AR30" s="0" t="n">
        <v>3586</v>
      </c>
      <c r="AS30" s="0" t="n">
        <v>536</v>
      </c>
      <c r="AT30" s="0" t="n">
        <v>482</v>
      </c>
      <c r="AU30" s="0" t="n">
        <v>432</v>
      </c>
      <c r="AV30" s="0" t="n">
        <v>384</v>
      </c>
      <c r="AW30" s="0" t="n">
        <v>341</v>
      </c>
      <c r="AX30" s="0" t="n">
        <v>300</v>
      </c>
      <c r="AY30" s="0" t="n">
        <v>262</v>
      </c>
      <c r="AZ30" s="0" t="n">
        <v>227</v>
      </c>
      <c r="BA30" s="0" t="n">
        <v>197</v>
      </c>
      <c r="BB30" s="0" t="n">
        <v>168</v>
      </c>
      <c r="BC30" s="0" t="n">
        <v>143</v>
      </c>
      <c r="BD30" s="0" t="n">
        <v>121</v>
      </c>
      <c r="BE30" s="0" t="n">
        <v>103</v>
      </c>
      <c r="BF30" s="0" t="n">
        <v>2153</v>
      </c>
      <c r="BG30" s="0" t="n">
        <v>2260</v>
      </c>
      <c r="BH30" s="0" t="n">
        <v>2365</v>
      </c>
      <c r="BI30" s="0" t="n">
        <v>2476</v>
      </c>
      <c r="BJ30" s="0" t="n">
        <v>2588</v>
      </c>
      <c r="BK30" s="0" t="n">
        <v>2705</v>
      </c>
      <c r="BL30" s="0" t="n">
        <v>2819</v>
      </c>
      <c r="BM30" s="0" t="n">
        <v>2943</v>
      </c>
      <c r="BN30" s="0" t="n">
        <v>3062</v>
      </c>
      <c r="BO30" s="0" t="n">
        <v>3190</v>
      </c>
      <c r="BP30" s="0" t="n">
        <v>3318</v>
      </c>
      <c r="BQ30" s="0" t="n">
        <v>3450</v>
      </c>
      <c r="BR30" s="0" t="n">
        <v>3586</v>
      </c>
      <c r="BS30" s="0" t="n">
        <v>536</v>
      </c>
      <c r="BT30" s="0" t="n">
        <v>482</v>
      </c>
      <c r="BU30" s="0" t="n">
        <v>432</v>
      </c>
      <c r="BV30" s="0" t="n">
        <v>384</v>
      </c>
      <c r="BW30" s="0" t="n">
        <v>341</v>
      </c>
      <c r="BX30" s="0" t="n">
        <v>300</v>
      </c>
      <c r="BY30" s="0" t="n">
        <v>262</v>
      </c>
      <c r="BZ30" s="0" t="n">
        <v>227</v>
      </c>
      <c r="CA30" s="0" t="n">
        <v>197</v>
      </c>
      <c r="CB30" s="0" t="n">
        <v>168</v>
      </c>
      <c r="CC30" s="0" t="n">
        <v>143</v>
      </c>
      <c r="CD30" s="0" t="n">
        <v>121</v>
      </c>
      <c r="CE30" s="0" t="n">
        <v>103</v>
      </c>
      <c r="CF30" s="0" t="n">
        <v>2153</v>
      </c>
      <c r="CG30" s="0" t="n">
        <v>2260</v>
      </c>
      <c r="CH30" s="0" t="n">
        <v>2365</v>
      </c>
      <c r="CI30" s="0" t="n">
        <v>2476</v>
      </c>
      <c r="CJ30" s="0" t="n">
        <v>2588</v>
      </c>
      <c r="CK30" s="0" t="n">
        <v>2705</v>
      </c>
      <c r="CL30" s="0" t="n">
        <v>2819</v>
      </c>
      <c r="CM30" s="0" t="n">
        <v>2943</v>
      </c>
      <c r="CN30" s="0" t="n">
        <v>3062</v>
      </c>
      <c r="CO30" s="0" t="n">
        <v>3190</v>
      </c>
      <c r="CP30" s="0" t="n">
        <v>3318</v>
      </c>
      <c r="CQ30" s="0" t="n">
        <v>3450</v>
      </c>
      <c r="CR30" s="0" t="n">
        <v>3586</v>
      </c>
      <c r="CS30" s="0" t="n">
        <v>536</v>
      </c>
      <c r="CT30" s="0" t="n">
        <v>482</v>
      </c>
      <c r="CU30" s="0" t="n">
        <v>432</v>
      </c>
      <c r="CV30" s="0" t="n">
        <v>384</v>
      </c>
      <c r="CW30" s="0" t="n">
        <v>341</v>
      </c>
      <c r="CX30" s="0" t="n">
        <v>300</v>
      </c>
      <c r="CY30" s="0" t="n">
        <v>262</v>
      </c>
      <c r="CZ30" s="0" t="n">
        <v>227</v>
      </c>
      <c r="DA30" s="0" t="n">
        <v>197</v>
      </c>
      <c r="DB30" s="0" t="n">
        <v>168</v>
      </c>
      <c r="DC30" s="0" t="n">
        <v>143</v>
      </c>
      <c r="DD30" s="0" t="n">
        <v>121</v>
      </c>
      <c r="DE30" s="0" t="n">
        <v>103</v>
      </c>
      <c r="DF30" s="0" t="n">
        <v>0.9</v>
      </c>
      <c r="DG30" s="0" t="n">
        <v>0.76</v>
      </c>
      <c r="DH30" s="0" t="n">
        <v>0.9</v>
      </c>
      <c r="DI30" s="0" t="n">
        <v>0.76</v>
      </c>
      <c r="DJ30" s="0" t="n">
        <v>0.9</v>
      </c>
      <c r="DK30" s="0" t="n">
        <v>0.76</v>
      </c>
      <c r="DL30" s="0" t="n">
        <v>2.8</v>
      </c>
      <c r="DM30" s="0" t="n">
        <v>2006</v>
      </c>
      <c r="DN30" s="0" t="s">
        <v>1075</v>
      </c>
      <c r="DP30" s="0" t="n">
        <v>1</v>
      </c>
      <c r="DR30" s="0" t="n">
        <v>58.16</v>
      </c>
      <c r="DS30" s="0" t="n">
        <v>80.122</v>
      </c>
      <c r="DT30" s="0" t="n">
        <v>2.8</v>
      </c>
      <c r="DU30" s="0" t="n">
        <v>2006</v>
      </c>
      <c r="DV30" s="0" t="n">
        <v>1</v>
      </c>
      <c r="DX30" s="0" t="n">
        <v>58.16</v>
      </c>
      <c r="DY30" s="0" t="n">
        <v>80.122</v>
      </c>
      <c r="DZ30" s="0" t="n">
        <v>1</v>
      </c>
      <c r="EA30" s="0" t="n">
        <v>18320966</v>
      </c>
      <c r="EB30" s="0" t="n">
        <v>16151019</v>
      </c>
      <c r="EC30" s="0" t="n">
        <v>2169947</v>
      </c>
      <c r="EE30" s="0" t="s">
        <v>827</v>
      </c>
      <c r="EF30" s="0" t="s">
        <v>857</v>
      </c>
      <c r="EM30" s="0" t="n">
        <v>5.86648468999</v>
      </c>
      <c r="EO30" s="0" t="s">
        <v>829</v>
      </c>
      <c r="EP30" s="45" t="s">
        <v>1076</v>
      </c>
      <c r="EQ30" s="0" t="s">
        <v>846</v>
      </c>
      <c r="ER30" s="45" t="s">
        <v>1077</v>
      </c>
      <c r="ES30" s="0" t="n">
        <v>0.046860437</v>
      </c>
      <c r="ET30" s="0" t="n">
        <v>8</v>
      </c>
      <c r="EU30" s="0" t="n">
        <v>634</v>
      </c>
      <c r="EV30" s="0" t="n">
        <v>77</v>
      </c>
      <c r="EW30" s="0" t="n">
        <v>157300000000000</v>
      </c>
      <c r="EX30" s="0" t="s">
        <v>975</v>
      </c>
      <c r="EY30" s="0" t="n">
        <v>2013</v>
      </c>
      <c r="EZ30" s="0" t="s">
        <v>1078</v>
      </c>
      <c r="FA30" s="0" t="n">
        <v>0.1017275144</v>
      </c>
      <c r="FB30" s="0" t="n">
        <v>0.0734936045</v>
      </c>
      <c r="FC30" s="0" t="n">
        <v>151500000000</v>
      </c>
      <c r="FD30" s="0" t="n">
        <v>77960000000</v>
      </c>
      <c r="FE30" s="0" t="n">
        <v>0.51</v>
      </c>
      <c r="FG30" s="0" t="n">
        <v>174</v>
      </c>
      <c r="FH30" s="0" t="n">
        <v>2.8</v>
      </c>
      <c r="FI30" s="0" t="n">
        <v>2006</v>
      </c>
      <c r="FJ30" s="0" t="s">
        <v>1075</v>
      </c>
      <c r="FL30" s="0" t="n">
        <v>1</v>
      </c>
      <c r="FN30" s="0" t="n">
        <v>58.16</v>
      </c>
      <c r="FO30" s="0" t="n">
        <v>80.122</v>
      </c>
      <c r="FP30" s="0" t="n">
        <v>38</v>
      </c>
      <c r="FQ30" s="0" t="n">
        <v>35679.23</v>
      </c>
      <c r="FR30" s="0" t="n">
        <v>0</v>
      </c>
      <c r="FS30" s="0" t="n">
        <v>0.3</v>
      </c>
      <c r="FT30" s="0" t="n">
        <v>10.7</v>
      </c>
      <c r="FU30" s="0" t="n">
        <v>2005</v>
      </c>
      <c r="FV30" s="0" t="n">
        <v>9.8</v>
      </c>
      <c r="FW30" s="0" t="n">
        <v>4.62</v>
      </c>
      <c r="FX30" s="0" t="n">
        <v>224</v>
      </c>
      <c r="FY30" s="0" t="n">
        <v>224</v>
      </c>
      <c r="GA30" s="0" t="n">
        <v>169</v>
      </c>
      <c r="GB30" s="0" t="n">
        <v>84.4</v>
      </c>
      <c r="GC30" s="0" t="s">
        <v>970</v>
      </c>
      <c r="GD30" s="0" t="s">
        <v>848</v>
      </c>
      <c r="GE30" s="0" t="s">
        <v>1079</v>
      </c>
      <c r="GF30" s="0" t="s">
        <v>978</v>
      </c>
      <c r="GG30" s="44" t="s">
        <v>850</v>
      </c>
      <c r="GH30" s="0" t="s">
        <v>125</v>
      </c>
      <c r="GI30" s="0" t="s">
        <v>1080</v>
      </c>
      <c r="GJ30" s="0" t="s">
        <v>852</v>
      </c>
      <c r="GK30" s="0" t="n">
        <v>41507.5214012</v>
      </c>
      <c r="GL30" s="0" t="n">
        <v>19455.68</v>
      </c>
      <c r="GM30" s="0" t="s">
        <v>970</v>
      </c>
      <c r="GN30" s="0" t="n">
        <v>41507.5214012</v>
      </c>
      <c r="GO30" s="0" t="n">
        <v>121.82</v>
      </c>
      <c r="GP30" s="0" t="s">
        <v>970</v>
      </c>
      <c r="GQ30" s="0" t="s">
        <v>840</v>
      </c>
      <c r="GR30" s="0" t="n">
        <v>162.915755973</v>
      </c>
    </row>
    <row r="31" customFormat="false" ht="12.8" hidden="false" customHeight="false" outlineLevel="0" collapsed="false">
      <c r="A31" s="0" t="n">
        <v>31146</v>
      </c>
      <c r="B31" s="0" t="s">
        <v>129</v>
      </c>
      <c r="F31" s="0" t="s">
        <v>1081</v>
      </c>
      <c r="G31" s="0" t="s">
        <v>824</v>
      </c>
      <c r="H31" s="0" t="n">
        <v>2016</v>
      </c>
      <c r="I31" s="0" t="n">
        <v>2012</v>
      </c>
      <c r="J31" s="0" t="n">
        <v>3384569</v>
      </c>
      <c r="K31" s="0" t="n">
        <v>2008</v>
      </c>
      <c r="EA31" s="0" t="n">
        <v>3708292</v>
      </c>
      <c r="EB31" s="0" t="n">
        <v>3708292</v>
      </c>
      <c r="ED31" s="0" t="s">
        <v>1082</v>
      </c>
      <c r="EE31" s="0" t="s">
        <v>1083</v>
      </c>
      <c r="EF31" s="0" t="s">
        <v>828</v>
      </c>
      <c r="EG31" s="0" t="n">
        <v>1983266.67277</v>
      </c>
      <c r="EH31" s="0" t="n">
        <v>3298555.81422</v>
      </c>
      <c r="EI31" s="0" t="n">
        <v>2640911.24349</v>
      </c>
      <c r="EJ31" s="0" t="n">
        <v>1983266.67277</v>
      </c>
      <c r="EK31" s="0" t="n">
        <v>3298555.81422</v>
      </c>
      <c r="EL31" s="0" t="n">
        <v>2640911.24349</v>
      </c>
      <c r="EM31" s="0" t="n">
        <v>1.09564674261</v>
      </c>
      <c r="EN31" s="0" t="n">
        <v>0.780279924413</v>
      </c>
      <c r="EO31" s="0" t="s">
        <v>829</v>
      </c>
      <c r="EP31" s="0" t="s">
        <v>1084</v>
      </c>
      <c r="EQ31" s="0" t="s">
        <v>937</v>
      </c>
      <c r="ER31" s="0" t="s">
        <v>1085</v>
      </c>
      <c r="ES31" s="0" t="n">
        <v>0.0043235742</v>
      </c>
      <c r="EU31" s="0" t="n">
        <v>540</v>
      </c>
      <c r="EV31" s="0" t="n">
        <v>2650</v>
      </c>
      <c r="EX31" s="0" t="s">
        <v>1086</v>
      </c>
      <c r="FA31" s="0" t="n">
        <v>0.0182026271</v>
      </c>
      <c r="FB31" s="0" t="n">
        <v>0.0182026271</v>
      </c>
      <c r="FC31" s="0" t="n">
        <v>1</v>
      </c>
      <c r="FD31" s="0" t="n">
        <v>0</v>
      </c>
      <c r="FE31" s="0" t="n">
        <v>0</v>
      </c>
      <c r="GE31" s="0" t="s">
        <v>1087</v>
      </c>
      <c r="GF31" s="0" t="s">
        <v>1088</v>
      </c>
      <c r="GG31" s="44" t="s">
        <v>962</v>
      </c>
      <c r="GH31" s="0" t="s">
        <v>129</v>
      </c>
      <c r="GI31" s="0" t="s">
        <v>1089</v>
      </c>
      <c r="GJ31" s="0" t="s">
        <v>852</v>
      </c>
    </row>
    <row r="32" customFormat="false" ht="12.8" hidden="false" customHeight="false" outlineLevel="0" collapsed="false">
      <c r="A32" s="0" t="n">
        <v>31148</v>
      </c>
      <c r="B32" s="0" t="s">
        <v>131</v>
      </c>
      <c r="C32" s="0" t="s">
        <v>131</v>
      </c>
      <c r="D32" s="0" t="s">
        <v>131</v>
      </c>
      <c r="F32" s="0" t="s">
        <v>1090</v>
      </c>
      <c r="G32" s="0" t="s">
        <v>824</v>
      </c>
      <c r="H32" s="0" t="n">
        <v>2016</v>
      </c>
      <c r="I32" s="0" t="n">
        <v>2016</v>
      </c>
      <c r="J32" s="0" t="n">
        <v>822272</v>
      </c>
      <c r="K32" s="0" t="n">
        <v>2015</v>
      </c>
      <c r="L32" s="0" t="n">
        <v>743000</v>
      </c>
      <c r="M32" s="0" t="n">
        <v>219</v>
      </c>
      <c r="N32" s="0" t="n">
        <v>3392.69406393</v>
      </c>
      <c r="O32" s="0" t="n">
        <v>50207.2872151</v>
      </c>
      <c r="V32" s="0" t="n">
        <v>831499</v>
      </c>
      <c r="W32" s="0" t="n">
        <v>5703</v>
      </c>
      <c r="AC32" s="0" t="s">
        <v>1091</v>
      </c>
      <c r="AD32" s="0" t="s">
        <v>1091</v>
      </c>
      <c r="AF32" s="0" t="n">
        <v>1338</v>
      </c>
      <c r="AG32" s="0" t="n">
        <v>1445</v>
      </c>
      <c r="AH32" s="0" t="n">
        <v>1559</v>
      </c>
      <c r="AI32" s="0" t="n">
        <v>1676</v>
      </c>
      <c r="AJ32" s="0" t="n">
        <v>1801</v>
      </c>
      <c r="AK32" s="0" t="n">
        <v>1926</v>
      </c>
      <c r="AL32" s="0" t="n">
        <v>2060</v>
      </c>
      <c r="AM32" s="0" t="n">
        <v>2195</v>
      </c>
      <c r="AN32" s="0" t="n">
        <v>2342</v>
      </c>
      <c r="AO32" s="0" t="n">
        <v>2488</v>
      </c>
      <c r="AP32" s="0" t="n">
        <v>2641</v>
      </c>
      <c r="AQ32" s="0" t="n">
        <v>2795</v>
      </c>
      <c r="AR32" s="0" t="n">
        <v>2957</v>
      </c>
      <c r="AS32" s="0" t="n">
        <v>181</v>
      </c>
      <c r="AT32" s="0" t="n">
        <v>153</v>
      </c>
      <c r="AU32" s="0" t="n">
        <v>127</v>
      </c>
      <c r="AV32" s="0" t="n">
        <v>105</v>
      </c>
      <c r="AW32" s="0" t="n">
        <v>87</v>
      </c>
      <c r="AX32" s="0" t="n">
        <v>73</v>
      </c>
      <c r="AY32" s="0" t="n">
        <v>57</v>
      </c>
      <c r="AZ32" s="0" t="n">
        <v>46</v>
      </c>
      <c r="BA32" s="0" t="n">
        <v>36</v>
      </c>
      <c r="BB32" s="0" t="n">
        <v>30</v>
      </c>
      <c r="BC32" s="0" t="n">
        <v>23</v>
      </c>
      <c r="BD32" s="0" t="n">
        <v>20</v>
      </c>
      <c r="BE32" s="0" t="n">
        <v>15</v>
      </c>
      <c r="BF32" s="0" t="n">
        <v>1338</v>
      </c>
      <c r="BG32" s="0" t="n">
        <v>1445</v>
      </c>
      <c r="BH32" s="0" t="n">
        <v>1559</v>
      </c>
      <c r="BI32" s="0" t="n">
        <v>1676</v>
      </c>
      <c r="BJ32" s="0" t="n">
        <v>1801</v>
      </c>
      <c r="BK32" s="0" t="n">
        <v>1926</v>
      </c>
      <c r="BL32" s="0" t="n">
        <v>2060</v>
      </c>
      <c r="BM32" s="0" t="n">
        <v>2195</v>
      </c>
      <c r="BN32" s="0" t="n">
        <v>2342</v>
      </c>
      <c r="BO32" s="0" t="n">
        <v>2488</v>
      </c>
      <c r="BP32" s="0" t="n">
        <v>2641</v>
      </c>
      <c r="BQ32" s="0" t="n">
        <v>2795</v>
      </c>
      <c r="BR32" s="0" t="n">
        <v>2957</v>
      </c>
      <c r="BS32" s="0" t="n">
        <v>181</v>
      </c>
      <c r="BT32" s="0" t="n">
        <v>153</v>
      </c>
      <c r="BU32" s="0" t="n">
        <v>127</v>
      </c>
      <c r="BV32" s="0" t="n">
        <v>105</v>
      </c>
      <c r="BW32" s="0" t="n">
        <v>87</v>
      </c>
      <c r="BX32" s="0" t="n">
        <v>73</v>
      </c>
      <c r="BY32" s="0" t="n">
        <v>57</v>
      </c>
      <c r="BZ32" s="0" t="n">
        <v>46</v>
      </c>
      <c r="CA32" s="0" t="n">
        <v>36</v>
      </c>
      <c r="CB32" s="0" t="n">
        <v>30</v>
      </c>
      <c r="CC32" s="0" t="n">
        <v>23</v>
      </c>
      <c r="CD32" s="0" t="n">
        <v>20</v>
      </c>
      <c r="CE32" s="0" t="n">
        <v>15</v>
      </c>
      <c r="DF32" s="0" t="n">
        <v>1.45</v>
      </c>
      <c r="DG32" s="0" t="n">
        <v>1.68</v>
      </c>
      <c r="DH32" s="0" t="n">
        <v>1.45</v>
      </c>
      <c r="DI32" s="0" t="n">
        <v>1.68</v>
      </c>
      <c r="DL32" s="0" t="n">
        <v>1.82</v>
      </c>
      <c r="DM32" s="0" t="n">
        <v>2004</v>
      </c>
      <c r="DN32" s="0" t="s">
        <v>917</v>
      </c>
      <c r="DP32" s="0" t="n">
        <v>1</v>
      </c>
      <c r="DR32" s="0" t="n">
        <v>60.06</v>
      </c>
      <c r="DS32" s="0" t="n">
        <v>80.172</v>
      </c>
      <c r="DZ32" s="0" t="n">
        <v>1</v>
      </c>
      <c r="EA32" s="0" t="n">
        <v>4471000</v>
      </c>
      <c r="EB32" s="0" t="n">
        <v>2161000</v>
      </c>
      <c r="EC32" s="0" t="n">
        <v>2310000</v>
      </c>
      <c r="ED32" s="0" t="s">
        <v>931</v>
      </c>
      <c r="EE32" s="0" t="s">
        <v>932</v>
      </c>
      <c r="EF32" s="0" t="s">
        <v>857</v>
      </c>
      <c r="EM32" s="0" t="n">
        <v>2.62808413761</v>
      </c>
      <c r="EO32" s="0" t="s">
        <v>858</v>
      </c>
      <c r="EP32" s="0" t="s">
        <v>1092</v>
      </c>
      <c r="EQ32" s="0" t="s">
        <v>846</v>
      </c>
      <c r="ER32" s="0" t="s">
        <v>1093</v>
      </c>
      <c r="ES32" s="0" t="n">
        <v>0.0136552404</v>
      </c>
      <c r="ET32" s="0" t="n">
        <v>11.8</v>
      </c>
      <c r="EU32" s="0" t="n">
        <v>219</v>
      </c>
      <c r="EV32" s="0" t="n">
        <v>2</v>
      </c>
      <c r="EW32" s="0" t="n">
        <v>50047000000</v>
      </c>
      <c r="EX32" s="0" t="s">
        <v>1094</v>
      </c>
      <c r="EY32" s="0" t="n">
        <v>2013</v>
      </c>
      <c r="EZ32" s="0" t="s">
        <v>1095</v>
      </c>
      <c r="FA32" s="0" t="n">
        <v>0.0287396254</v>
      </c>
      <c r="FB32" s="0" t="n">
        <v>0.0170044476</v>
      </c>
      <c r="FC32" s="0" t="n">
        <v>81520000000</v>
      </c>
      <c r="FD32" s="0" t="n">
        <v>63420000000</v>
      </c>
      <c r="FE32" s="0" t="n">
        <v>0.78</v>
      </c>
      <c r="FF32" s="0" t="n">
        <v>2013</v>
      </c>
      <c r="FG32" s="0" t="n">
        <v>476</v>
      </c>
      <c r="FH32" s="0" t="n">
        <v>1.82</v>
      </c>
      <c r="FI32" s="0" t="n">
        <v>2004</v>
      </c>
      <c r="FJ32" s="0" t="s">
        <v>917</v>
      </c>
      <c r="FL32" s="0" t="n">
        <v>1</v>
      </c>
      <c r="FN32" s="0" t="n">
        <v>60.06</v>
      </c>
      <c r="FO32" s="0" t="n">
        <v>80.172</v>
      </c>
      <c r="FP32" s="0" t="n">
        <v>10</v>
      </c>
      <c r="FQ32" s="0" t="n">
        <v>13634.41</v>
      </c>
      <c r="FX32" s="0" t="n">
        <v>585</v>
      </c>
      <c r="FY32" s="0" t="n">
        <v>585</v>
      </c>
      <c r="GC32" s="0" t="s">
        <v>1090</v>
      </c>
      <c r="GD32" s="0" t="s">
        <v>848</v>
      </c>
      <c r="GE32" s="0" t="s">
        <v>1096</v>
      </c>
      <c r="GF32" s="0" t="s">
        <v>1097</v>
      </c>
      <c r="GG32" s="44" t="s">
        <v>1098</v>
      </c>
      <c r="GH32" s="0" t="s">
        <v>131</v>
      </c>
      <c r="GI32" s="0" t="s">
        <v>1099</v>
      </c>
      <c r="GJ32" s="0" t="s">
        <v>852</v>
      </c>
      <c r="GK32" s="0" t="n">
        <v>41069.3681184</v>
      </c>
      <c r="GL32" s="0" t="n">
        <v>28321.84</v>
      </c>
      <c r="GO32" s="0" t="n">
        <v>21.62</v>
      </c>
      <c r="GP32" s="0" t="s">
        <v>1090</v>
      </c>
      <c r="GQ32" s="0" t="s">
        <v>923</v>
      </c>
      <c r="GR32" s="0" t="n">
        <v>74.51</v>
      </c>
    </row>
    <row r="33" customFormat="false" ht="12.8" hidden="false" customHeight="false" outlineLevel="0" collapsed="false">
      <c r="A33" s="0" t="n">
        <v>31149</v>
      </c>
      <c r="B33" s="0" t="s">
        <v>133</v>
      </c>
      <c r="C33" s="0" t="s">
        <v>133</v>
      </c>
      <c r="D33" s="0" t="s">
        <v>133</v>
      </c>
      <c r="F33" s="0" t="s">
        <v>1100</v>
      </c>
      <c r="G33" s="0" t="s">
        <v>824</v>
      </c>
      <c r="H33" s="0" t="n">
        <v>2016</v>
      </c>
      <c r="I33" s="0" t="n">
        <v>2014</v>
      </c>
      <c r="J33" s="0" t="n">
        <v>664046</v>
      </c>
      <c r="K33" s="0" t="n">
        <v>2011</v>
      </c>
      <c r="L33" s="0" t="n">
        <v>3400000</v>
      </c>
      <c r="M33" s="0" t="n">
        <v>412</v>
      </c>
      <c r="N33" s="0" t="n">
        <v>8252.42718447</v>
      </c>
      <c r="O33" s="0" t="n">
        <v>167505.977288</v>
      </c>
      <c r="V33" s="0" t="n">
        <v>3464866</v>
      </c>
      <c r="W33" s="0" t="n">
        <v>6944</v>
      </c>
      <c r="AC33" s="0" t="s">
        <v>1101</v>
      </c>
      <c r="AD33" s="0" t="s">
        <v>1101</v>
      </c>
      <c r="AF33" s="0" t="n">
        <v>404</v>
      </c>
      <c r="AG33" s="0" t="n">
        <v>453</v>
      </c>
      <c r="AH33" s="0" t="n">
        <v>514</v>
      </c>
      <c r="AI33" s="0" t="n">
        <v>576</v>
      </c>
      <c r="AJ33" s="0" t="n">
        <v>645</v>
      </c>
      <c r="AK33" s="0" t="n">
        <v>715</v>
      </c>
      <c r="AL33" s="0" t="n">
        <v>794</v>
      </c>
      <c r="AM33" s="0" t="n">
        <v>873</v>
      </c>
      <c r="AN33" s="0" t="n">
        <v>960</v>
      </c>
      <c r="AO33" s="0" t="n">
        <v>1047</v>
      </c>
      <c r="AP33" s="0" t="n">
        <v>1142</v>
      </c>
      <c r="AQ33" s="0" t="n">
        <v>1239</v>
      </c>
      <c r="AR33" s="0" t="n">
        <v>1341</v>
      </c>
      <c r="AS33" s="0" t="n">
        <v>1292</v>
      </c>
      <c r="AT33" s="0" t="n">
        <v>1205</v>
      </c>
      <c r="AU33" s="0" t="n">
        <v>1115</v>
      </c>
      <c r="AV33" s="0" t="n">
        <v>1039</v>
      </c>
      <c r="AW33" s="0" t="n">
        <v>958</v>
      </c>
      <c r="AX33" s="0" t="n">
        <v>888</v>
      </c>
      <c r="AY33" s="0" t="n">
        <v>812</v>
      </c>
      <c r="AZ33" s="0" t="n">
        <v>748</v>
      </c>
      <c r="BA33" s="0" t="n">
        <v>684</v>
      </c>
      <c r="BB33" s="0" t="n">
        <v>625</v>
      </c>
      <c r="BC33" s="0" t="n">
        <v>565</v>
      </c>
      <c r="BD33" s="0" t="n">
        <v>512</v>
      </c>
      <c r="BE33" s="0" t="n">
        <v>460</v>
      </c>
      <c r="BF33" s="0" t="n">
        <v>404</v>
      </c>
      <c r="BG33" s="0" t="n">
        <v>453</v>
      </c>
      <c r="BH33" s="0" t="n">
        <v>514</v>
      </c>
      <c r="BI33" s="0" t="n">
        <v>576</v>
      </c>
      <c r="BJ33" s="0" t="n">
        <v>645</v>
      </c>
      <c r="BK33" s="0" t="n">
        <v>715</v>
      </c>
      <c r="BL33" s="0" t="n">
        <v>794</v>
      </c>
      <c r="BM33" s="0" t="n">
        <v>873</v>
      </c>
      <c r="BN33" s="0" t="n">
        <v>960</v>
      </c>
      <c r="BO33" s="0" t="n">
        <v>1047</v>
      </c>
      <c r="BP33" s="0" t="n">
        <v>1142</v>
      </c>
      <c r="BQ33" s="0" t="n">
        <v>1239</v>
      </c>
      <c r="BR33" s="0" t="n">
        <v>1341</v>
      </c>
      <c r="BS33" s="0" t="n">
        <v>1292</v>
      </c>
      <c r="BT33" s="0" t="n">
        <v>1205</v>
      </c>
      <c r="BU33" s="0" t="n">
        <v>1115</v>
      </c>
      <c r="BV33" s="0" t="n">
        <v>1039</v>
      </c>
      <c r="BW33" s="0" t="n">
        <v>958</v>
      </c>
      <c r="BX33" s="0" t="n">
        <v>888</v>
      </c>
      <c r="BY33" s="0" t="n">
        <v>812</v>
      </c>
      <c r="BZ33" s="0" t="n">
        <v>748</v>
      </c>
      <c r="CA33" s="0" t="n">
        <v>684</v>
      </c>
      <c r="CB33" s="0" t="n">
        <v>625</v>
      </c>
      <c r="CC33" s="0" t="n">
        <v>565</v>
      </c>
      <c r="CD33" s="0" t="n">
        <v>512</v>
      </c>
      <c r="CE33" s="0" t="n">
        <v>460</v>
      </c>
      <c r="DF33" s="0" t="n">
        <v>1.41</v>
      </c>
      <c r="DG33" s="0" t="n">
        <v>1.23</v>
      </c>
      <c r="DH33" s="0" t="n">
        <v>1.41</v>
      </c>
      <c r="DI33" s="0" t="n">
        <v>1.23</v>
      </c>
      <c r="DL33" s="0" t="n">
        <v>2.35</v>
      </c>
      <c r="DM33" s="0" t="n">
        <v>2004</v>
      </c>
      <c r="DN33" s="0" t="s">
        <v>917</v>
      </c>
      <c r="DP33" s="0" t="n">
        <v>1</v>
      </c>
      <c r="DR33" s="0" t="n">
        <v>43.25</v>
      </c>
      <c r="DS33" s="0" t="n">
        <v>60.316</v>
      </c>
      <c r="DZ33" s="0" t="n">
        <v>1</v>
      </c>
      <c r="EA33" s="0" t="n">
        <v>4711576</v>
      </c>
      <c r="EB33" s="0" t="n">
        <v>1260355</v>
      </c>
      <c r="EC33" s="0" t="n">
        <v>3451221</v>
      </c>
      <c r="EE33" s="0" t="s">
        <v>827</v>
      </c>
      <c r="EF33" s="0" t="s">
        <v>828</v>
      </c>
      <c r="EG33" s="0" t="n">
        <v>4442677.41649</v>
      </c>
      <c r="EH33" s="0" t="n">
        <v>4463097.47458</v>
      </c>
      <c r="EI33" s="0" t="n">
        <v>4452887.44554</v>
      </c>
      <c r="EJ33" s="0" t="n">
        <v>991456.416489</v>
      </c>
      <c r="EK33" s="0" t="n">
        <v>1011876.47458</v>
      </c>
      <c r="EL33" s="0" t="n">
        <v>1001666.44554</v>
      </c>
      <c r="EM33" s="0" t="n">
        <v>1.8979935125</v>
      </c>
      <c r="EN33" s="0" t="n">
        <v>1.5084293039</v>
      </c>
      <c r="EO33" s="0" t="s">
        <v>829</v>
      </c>
      <c r="EQ33" s="0" t="s">
        <v>937</v>
      </c>
      <c r="ER33" s="0" t="s">
        <v>1102</v>
      </c>
      <c r="ES33" s="0" t="n">
        <v>0.013363883</v>
      </c>
      <c r="ET33" s="0" t="n">
        <v>17.5</v>
      </c>
      <c r="EU33" s="0" t="n">
        <v>39</v>
      </c>
      <c r="EV33" s="0" t="n">
        <v>208</v>
      </c>
      <c r="EW33" s="0" t="n">
        <v>19951634580</v>
      </c>
      <c r="EX33" s="0" t="s">
        <v>1094</v>
      </c>
      <c r="EY33" s="0" t="n">
        <v>2013</v>
      </c>
      <c r="EZ33" s="0" t="s">
        <v>1103</v>
      </c>
      <c r="FA33" s="0" t="n">
        <v>0.0144621319</v>
      </c>
      <c r="FB33" s="0" t="n">
        <v>0.0144621319</v>
      </c>
      <c r="FC33" s="0" t="n">
        <v>1</v>
      </c>
      <c r="FD33" s="0" t="n">
        <v>0</v>
      </c>
      <c r="FE33" s="0" t="n">
        <v>0</v>
      </c>
      <c r="FG33" s="0" t="n">
        <v>817</v>
      </c>
      <c r="FH33" s="0" t="n">
        <v>2.35</v>
      </c>
      <c r="FI33" s="0" t="n">
        <v>2004</v>
      </c>
      <c r="FJ33" s="0" t="s">
        <v>917</v>
      </c>
      <c r="FL33" s="0" t="n">
        <v>1</v>
      </c>
      <c r="FN33" s="0" t="n">
        <v>43.25</v>
      </c>
      <c r="FO33" s="0" t="n">
        <v>60.316</v>
      </c>
      <c r="FP33" s="0" t="n">
        <v>31</v>
      </c>
      <c r="FQ33" s="0" t="n">
        <v>13964.73</v>
      </c>
      <c r="FX33" s="0" t="n">
        <v>884</v>
      </c>
      <c r="FY33" s="0" t="n">
        <v>884</v>
      </c>
      <c r="GC33" s="0" t="s">
        <v>1100</v>
      </c>
      <c r="GD33" s="0" t="s">
        <v>848</v>
      </c>
      <c r="GE33" s="0" t="s">
        <v>1104</v>
      </c>
      <c r="GF33" s="0" t="s">
        <v>1105</v>
      </c>
      <c r="GG33" s="44" t="s">
        <v>837</v>
      </c>
      <c r="GH33" s="0" t="s">
        <v>133</v>
      </c>
      <c r="GI33" s="0" t="s">
        <v>1106</v>
      </c>
      <c r="GJ33" s="0" t="s">
        <v>852</v>
      </c>
      <c r="GK33" s="0" t="n">
        <v>22603.5093651</v>
      </c>
      <c r="GL33" s="0" t="n">
        <v>11505.98</v>
      </c>
      <c r="GO33" s="0" t="n">
        <v>194.09</v>
      </c>
      <c r="GP33" s="0" t="s">
        <v>1100</v>
      </c>
      <c r="GQ33" s="0" t="s">
        <v>840</v>
      </c>
      <c r="GR33" s="0" t="n">
        <v>88.77</v>
      </c>
    </row>
    <row r="34" customFormat="false" ht="12.8" hidden="false" customHeight="false" outlineLevel="0" collapsed="false">
      <c r="A34" s="0" t="n">
        <v>31151</v>
      </c>
      <c r="B34" s="0" t="s">
        <v>137</v>
      </c>
      <c r="F34" s="0" t="s">
        <v>1107</v>
      </c>
      <c r="G34" s="0" t="s">
        <v>824</v>
      </c>
      <c r="H34" s="0" t="n">
        <v>2017</v>
      </c>
      <c r="I34" s="0" t="n">
        <v>2016</v>
      </c>
      <c r="J34" s="0" t="n">
        <v>198206</v>
      </c>
      <c r="K34" s="0" t="n">
        <v>2016</v>
      </c>
      <c r="DZ34" s="0" t="n">
        <v>1</v>
      </c>
      <c r="EA34" s="0" t="n">
        <v>1105753</v>
      </c>
      <c r="EB34" s="0" t="n">
        <v>783932</v>
      </c>
      <c r="EC34" s="0" t="n">
        <v>321821</v>
      </c>
      <c r="ED34" s="0" t="s">
        <v>877</v>
      </c>
      <c r="EE34" s="0" t="s">
        <v>878</v>
      </c>
      <c r="EF34" s="0" t="s">
        <v>828</v>
      </c>
      <c r="EG34" s="0" t="n">
        <v>1061636.68987</v>
      </c>
      <c r="EH34" s="0" t="n">
        <v>1084510.58147</v>
      </c>
      <c r="EI34" s="0" t="n">
        <v>1073073.63567</v>
      </c>
      <c r="EJ34" s="0" t="n">
        <v>739815.689868</v>
      </c>
      <c r="EK34" s="0" t="n">
        <v>762689.581468</v>
      </c>
      <c r="EL34" s="0" t="n">
        <v>751252.635668</v>
      </c>
      <c r="EM34" s="0" t="n">
        <v>3.95513758413</v>
      </c>
      <c r="EN34" s="0" t="n">
        <v>3.79026182693</v>
      </c>
      <c r="EO34" s="0" t="s">
        <v>829</v>
      </c>
      <c r="EQ34" s="0" t="s">
        <v>937</v>
      </c>
      <c r="ES34" s="0" t="n">
        <v>0.0038276228</v>
      </c>
      <c r="ET34" s="0" t="n">
        <v>12</v>
      </c>
      <c r="EU34" s="0" t="n">
        <v>37</v>
      </c>
      <c r="EV34" s="0" t="n">
        <v>260</v>
      </c>
      <c r="EW34" s="0" t="n">
        <v>30864000000</v>
      </c>
      <c r="EX34" s="0" t="s">
        <v>1108</v>
      </c>
      <c r="EY34" s="0" t="n">
        <v>2012</v>
      </c>
      <c r="EZ34" s="0" t="s">
        <v>1109</v>
      </c>
      <c r="FA34" s="0" t="n">
        <v>0.007949217</v>
      </c>
      <c r="FB34" s="0" t="n">
        <v>0.007949217</v>
      </c>
      <c r="FC34" s="0" t="n">
        <v>1</v>
      </c>
      <c r="FD34" s="0" t="n">
        <v>0</v>
      </c>
      <c r="FE34" s="0" t="n">
        <v>0</v>
      </c>
      <c r="GE34" s="0" t="s">
        <v>1110</v>
      </c>
      <c r="GF34" s="0" t="s">
        <v>1111</v>
      </c>
      <c r="GG34" s="44" t="s">
        <v>1112</v>
      </c>
      <c r="GH34" s="0" t="s">
        <v>1113</v>
      </c>
      <c r="GI34" s="0" t="s">
        <v>1113</v>
      </c>
      <c r="GJ34" s="0" t="s">
        <v>852</v>
      </c>
    </row>
    <row r="35" customFormat="false" ht="57.45" hidden="false" customHeight="false" outlineLevel="0" collapsed="false">
      <c r="A35" s="0" t="n">
        <v>31154</v>
      </c>
      <c r="B35" s="0" t="s">
        <v>140</v>
      </c>
      <c r="D35" s="0" t="s">
        <v>1114</v>
      </c>
      <c r="F35" s="0" t="s">
        <v>1115</v>
      </c>
      <c r="G35" s="0" t="s">
        <v>824</v>
      </c>
      <c r="H35" s="0" t="n">
        <v>2016</v>
      </c>
      <c r="I35" s="0" t="n">
        <v>2015</v>
      </c>
      <c r="J35" s="0" t="n">
        <v>7878783</v>
      </c>
      <c r="K35" s="0" t="n">
        <v>2015</v>
      </c>
      <c r="V35" s="0" t="n">
        <v>5569633</v>
      </c>
      <c r="W35" s="0" t="n">
        <v>11603</v>
      </c>
      <c r="AD35" s="0" t="s">
        <v>1116</v>
      </c>
      <c r="BF35" s="0" t="n">
        <v>335</v>
      </c>
      <c r="BG35" s="0" t="n">
        <v>415</v>
      </c>
      <c r="BH35" s="0" t="n">
        <v>514</v>
      </c>
      <c r="BI35" s="0" t="n">
        <v>618</v>
      </c>
      <c r="BJ35" s="0" t="n">
        <v>733</v>
      </c>
      <c r="BK35" s="0" t="n">
        <v>849</v>
      </c>
      <c r="BL35" s="0" t="n">
        <v>979</v>
      </c>
      <c r="BM35" s="0" t="n">
        <v>1108</v>
      </c>
      <c r="BN35" s="0" t="n">
        <v>1252</v>
      </c>
      <c r="BO35" s="0" t="n">
        <v>1396</v>
      </c>
      <c r="BP35" s="0" t="n">
        <v>1553</v>
      </c>
      <c r="BQ35" s="0" t="n">
        <v>1711</v>
      </c>
      <c r="BR35" s="0" t="n">
        <v>1883</v>
      </c>
      <c r="BS35" s="0" t="n">
        <v>92</v>
      </c>
      <c r="BT35" s="0" t="n">
        <v>67</v>
      </c>
      <c r="BU35" s="0" t="n">
        <v>41</v>
      </c>
      <c r="BV35" s="0" t="n">
        <v>30</v>
      </c>
      <c r="BW35" s="0" t="n">
        <v>17</v>
      </c>
      <c r="BX35" s="0" t="n">
        <v>12</v>
      </c>
      <c r="BY35" s="0" t="n">
        <v>5</v>
      </c>
      <c r="BZ35" s="0" t="n">
        <v>2</v>
      </c>
      <c r="CA35" s="0" t="n">
        <v>1</v>
      </c>
      <c r="CB35" s="0" t="n">
        <v>1</v>
      </c>
      <c r="CC35" s="0" t="n">
        <v>0</v>
      </c>
      <c r="CD35" s="0" t="n">
        <v>0</v>
      </c>
      <c r="CE35" s="0" t="n">
        <v>0</v>
      </c>
      <c r="DH35" s="0" t="n">
        <v>0.73</v>
      </c>
      <c r="DI35" s="0" t="n">
        <v>1.04</v>
      </c>
      <c r="DP35" s="0" t="n">
        <v>0</v>
      </c>
      <c r="DQ35" s="0" t="s">
        <v>1063</v>
      </c>
      <c r="DR35" s="0" t="n">
        <v>38.27</v>
      </c>
      <c r="DS35" s="0" t="n">
        <v>73.581</v>
      </c>
      <c r="DZ35" s="0" t="n">
        <v>0.952671549438</v>
      </c>
      <c r="EA35" s="0" t="n">
        <v>12359324.53</v>
      </c>
      <c r="EB35" s="0" t="n">
        <v>10679585.14</v>
      </c>
      <c r="EC35" s="0" t="n">
        <v>1094791.71</v>
      </c>
      <c r="EE35" s="0" t="s">
        <v>827</v>
      </c>
      <c r="EF35" s="0" t="s">
        <v>889</v>
      </c>
      <c r="EG35" s="0" t="n">
        <v>8982343.95422</v>
      </c>
      <c r="EH35" s="0" t="n">
        <v>10866921.2626</v>
      </c>
      <c r="EI35" s="0" t="n">
        <v>9924632.60842</v>
      </c>
      <c r="EJ35" s="0" t="n">
        <v>7302604.56422</v>
      </c>
      <c r="EK35" s="0" t="n">
        <v>9187181.87263</v>
      </c>
      <c r="EL35" s="0" t="n">
        <v>8244893.21842</v>
      </c>
      <c r="EM35" s="0" t="n">
        <v>1.35548664559</v>
      </c>
      <c r="EN35" s="0" t="n">
        <v>1.04646786419</v>
      </c>
      <c r="EO35" s="0" t="s">
        <v>1117</v>
      </c>
      <c r="EP35" s="0" t="s">
        <v>1118</v>
      </c>
      <c r="EQ35" s="0" t="s">
        <v>846</v>
      </c>
      <c r="ER35" s="45" t="s">
        <v>1119</v>
      </c>
      <c r="ES35" s="0" t="n">
        <v>0.006765019</v>
      </c>
      <c r="ET35" s="0" t="n">
        <v>15</v>
      </c>
      <c r="EU35" s="0" t="n">
        <v>1776</v>
      </c>
      <c r="EV35" s="0" t="n">
        <v>2650</v>
      </c>
      <c r="EW35" s="0" t="n">
        <v>50464206</v>
      </c>
      <c r="EX35" s="0" t="s">
        <v>833</v>
      </c>
      <c r="EY35" s="0" t="n">
        <v>2015</v>
      </c>
      <c r="EZ35" s="0" t="s">
        <v>1120</v>
      </c>
      <c r="FA35" s="0" t="n">
        <v>0.0153077511</v>
      </c>
      <c r="FB35" s="0" t="n">
        <v>0.0153077511</v>
      </c>
      <c r="FC35" s="0" t="n">
        <v>1</v>
      </c>
      <c r="FD35" s="0" t="n">
        <v>0</v>
      </c>
      <c r="FE35" s="0" t="n">
        <v>0</v>
      </c>
      <c r="FP35" s="0" t="n">
        <v>76</v>
      </c>
      <c r="FQ35" s="0" t="n">
        <v>7381.81</v>
      </c>
      <c r="FY35" s="0" t="n">
        <v>113</v>
      </c>
      <c r="GE35" s="0" t="s">
        <v>1121</v>
      </c>
      <c r="GF35" s="0" t="s">
        <v>1122</v>
      </c>
      <c r="GG35" s="44" t="s">
        <v>990</v>
      </c>
      <c r="GH35" s="0" t="s">
        <v>1123</v>
      </c>
      <c r="GI35" s="0" t="s">
        <v>1124</v>
      </c>
      <c r="GJ35" s="0" t="s">
        <v>852</v>
      </c>
      <c r="GL35" s="0" t="n">
        <v>2958.84</v>
      </c>
      <c r="GO35" s="0" t="n">
        <v>51.79</v>
      </c>
      <c r="GP35" s="0" t="s">
        <v>1115</v>
      </c>
      <c r="GQ35" s="0" t="s">
        <v>1125</v>
      </c>
    </row>
    <row r="36" customFormat="false" ht="23.85" hidden="false" customHeight="false" outlineLevel="0" collapsed="false">
      <c r="A36" s="0" t="n">
        <v>31155</v>
      </c>
      <c r="B36" s="0" t="s">
        <v>146</v>
      </c>
      <c r="F36" s="0" t="s">
        <v>1126</v>
      </c>
      <c r="G36" s="0" t="s">
        <v>824</v>
      </c>
      <c r="H36" s="0" t="n">
        <v>2016</v>
      </c>
      <c r="I36" s="0" t="n">
        <v>2014</v>
      </c>
      <c r="J36" s="0" t="n">
        <v>3054267</v>
      </c>
      <c r="K36" s="0" t="n">
        <v>2015</v>
      </c>
      <c r="DZ36" s="0" t="n">
        <v>1</v>
      </c>
      <c r="EA36" s="0" t="n">
        <v>19667128</v>
      </c>
      <c r="EB36" s="0" t="n">
        <v>15561157</v>
      </c>
      <c r="EC36" s="0" t="n">
        <v>4105971</v>
      </c>
      <c r="EE36" s="0" t="s">
        <v>827</v>
      </c>
      <c r="EF36" s="0" t="s">
        <v>828</v>
      </c>
      <c r="EG36" s="0" t="n">
        <v>19269695.0496</v>
      </c>
      <c r="EH36" s="0" t="n">
        <v>19312094.0493</v>
      </c>
      <c r="EI36" s="0" t="n">
        <v>19290894.5494</v>
      </c>
      <c r="EJ36" s="0" t="n">
        <v>15163724.0496</v>
      </c>
      <c r="EK36" s="0" t="n">
        <v>15206123.0493</v>
      </c>
      <c r="EL36" s="0" t="n">
        <v>15184923.5494</v>
      </c>
      <c r="EM36" s="0" t="n">
        <v>5.0948908527</v>
      </c>
      <c r="EN36" s="0" t="n">
        <v>4.9717079579</v>
      </c>
      <c r="EO36" s="0" t="s">
        <v>829</v>
      </c>
      <c r="EP36" s="0" t="s">
        <v>1127</v>
      </c>
      <c r="EQ36" s="0" t="s">
        <v>846</v>
      </c>
      <c r="ER36" s="45" t="s">
        <v>1128</v>
      </c>
      <c r="ES36" s="0" t="n">
        <v>0.0041514982</v>
      </c>
      <c r="ET36" s="0" t="n">
        <v>18</v>
      </c>
      <c r="EU36" s="0" t="n">
        <v>202</v>
      </c>
      <c r="EV36" s="0" t="n">
        <v>25</v>
      </c>
      <c r="EW36" s="0" t="n">
        <v>78326876513</v>
      </c>
      <c r="EX36" s="0" t="s">
        <v>833</v>
      </c>
      <c r="EY36" s="0" t="n">
        <v>2013</v>
      </c>
      <c r="EZ36" s="0" t="s">
        <v>1129</v>
      </c>
      <c r="FA36" s="0" t="n">
        <v>0.0046829182</v>
      </c>
      <c r="FB36" s="0" t="n">
        <v>0.00464728</v>
      </c>
      <c r="FC36" s="0" t="n">
        <v>38770000000</v>
      </c>
      <c r="FD36" s="0" t="n">
        <v>2600000000</v>
      </c>
      <c r="FE36" s="0" t="n">
        <v>0.07</v>
      </c>
      <c r="GE36" s="0" t="s">
        <v>1130</v>
      </c>
      <c r="GF36" s="0" t="s">
        <v>1131</v>
      </c>
      <c r="GG36" s="44" t="s">
        <v>837</v>
      </c>
      <c r="GH36" s="0" t="s">
        <v>146</v>
      </c>
      <c r="GI36" s="0" t="s">
        <v>1132</v>
      </c>
      <c r="GJ36" s="0" t="s">
        <v>852</v>
      </c>
    </row>
    <row r="37" customFormat="false" ht="12.8" hidden="false" customHeight="false" outlineLevel="0" collapsed="false">
      <c r="A37" s="0" t="n">
        <v>31156</v>
      </c>
      <c r="B37" s="0" t="s">
        <v>149</v>
      </c>
      <c r="D37" s="0" t="s">
        <v>149</v>
      </c>
      <c r="F37" s="0" t="s">
        <v>1133</v>
      </c>
      <c r="G37" s="0" t="s">
        <v>824</v>
      </c>
      <c r="H37" s="0" t="n">
        <v>2016</v>
      </c>
      <c r="I37" s="0" t="n">
        <v>2013</v>
      </c>
      <c r="J37" s="0" t="n">
        <v>1751907</v>
      </c>
      <c r="K37" s="0" t="n">
        <v>2010</v>
      </c>
      <c r="V37" s="0" t="n">
        <v>2431804</v>
      </c>
      <c r="W37" s="0" t="n">
        <v>3030</v>
      </c>
      <c r="AD37" s="0" t="s">
        <v>1134</v>
      </c>
      <c r="BF37" s="0" t="n">
        <v>135</v>
      </c>
      <c r="BG37" s="0" t="n">
        <v>164</v>
      </c>
      <c r="BH37" s="0" t="n">
        <v>201</v>
      </c>
      <c r="BI37" s="0" t="n">
        <v>240</v>
      </c>
      <c r="BJ37" s="0" t="n">
        <v>291</v>
      </c>
      <c r="BK37" s="0" t="n">
        <v>342</v>
      </c>
      <c r="BL37" s="0" t="n">
        <v>407</v>
      </c>
      <c r="BM37" s="0" t="n">
        <v>471</v>
      </c>
      <c r="BN37" s="0" t="n">
        <v>550</v>
      </c>
      <c r="BO37" s="0" t="n">
        <v>630</v>
      </c>
      <c r="BP37" s="0" t="n">
        <v>725</v>
      </c>
      <c r="BQ37" s="0" t="n">
        <v>817</v>
      </c>
      <c r="BR37" s="0" t="n">
        <v>926</v>
      </c>
      <c r="BS37" s="0" t="n">
        <v>815</v>
      </c>
      <c r="BT37" s="0" t="n">
        <v>726</v>
      </c>
      <c r="BU37" s="0" t="n">
        <v>637</v>
      </c>
      <c r="BV37" s="0" t="n">
        <v>564</v>
      </c>
      <c r="BW37" s="0" t="n">
        <v>490</v>
      </c>
      <c r="BX37" s="0" t="n">
        <v>431</v>
      </c>
      <c r="BY37" s="0" t="n">
        <v>372</v>
      </c>
      <c r="BZ37" s="0" t="n">
        <v>325</v>
      </c>
      <c r="CA37" s="0" t="n">
        <v>276</v>
      </c>
      <c r="CB37" s="0" t="n">
        <v>242</v>
      </c>
      <c r="CC37" s="0" t="n">
        <v>204</v>
      </c>
      <c r="CD37" s="0" t="n">
        <v>176</v>
      </c>
      <c r="CE37" s="0" t="n">
        <v>146</v>
      </c>
      <c r="DH37" s="0" t="n">
        <v>1.45</v>
      </c>
      <c r="DI37" s="0" t="n">
        <v>1.68</v>
      </c>
      <c r="DL37" s="0" t="n">
        <v>3.15</v>
      </c>
      <c r="DM37" s="0" t="n">
        <v>2010</v>
      </c>
      <c r="DN37" s="0" t="s">
        <v>190</v>
      </c>
      <c r="DO37" s="0" t="s">
        <v>1135</v>
      </c>
      <c r="DP37" s="0" t="n">
        <v>0</v>
      </c>
      <c r="DS37" s="0" t="n">
        <v>82.834</v>
      </c>
      <c r="DZ37" s="0" t="n">
        <v>1</v>
      </c>
      <c r="EA37" s="0" t="n">
        <v>3036279</v>
      </c>
      <c r="EB37" s="0" t="n">
        <v>2686488</v>
      </c>
      <c r="EC37" s="0" t="n">
        <v>349791</v>
      </c>
      <c r="EE37" s="0" t="s">
        <v>827</v>
      </c>
      <c r="EF37" s="0" t="s">
        <v>1033</v>
      </c>
      <c r="EG37" s="0" t="n">
        <v>2213219.402</v>
      </c>
      <c r="EH37" s="0" t="n">
        <v>2294574.84679</v>
      </c>
      <c r="EI37" s="0" t="n">
        <v>2253897.12439</v>
      </c>
      <c r="EJ37" s="0" t="n">
        <v>1863428.402</v>
      </c>
      <c r="EK37" s="0" t="n">
        <v>1944783.84679</v>
      </c>
      <c r="EL37" s="0" t="n">
        <v>1904106.12439</v>
      </c>
      <c r="EM37" s="0" t="n">
        <v>1.53346496133</v>
      </c>
      <c r="EN37" s="0" t="n">
        <v>1.08687625793</v>
      </c>
      <c r="EO37" s="0" t="s">
        <v>829</v>
      </c>
      <c r="EP37" s="0" t="s">
        <v>1136</v>
      </c>
      <c r="EQ37" s="0" t="s">
        <v>831</v>
      </c>
      <c r="ER37" s="0" t="s">
        <v>1137</v>
      </c>
      <c r="ES37" s="0" t="n">
        <v>0.0151203426</v>
      </c>
      <c r="ET37" s="0" t="n">
        <v>18</v>
      </c>
      <c r="EU37" s="0" t="n">
        <v>434</v>
      </c>
      <c r="EV37" s="0" t="n">
        <v>935</v>
      </c>
      <c r="EW37" s="0" t="n">
        <v>79400000000</v>
      </c>
      <c r="EX37" s="0" t="s">
        <v>1138</v>
      </c>
      <c r="EY37" s="0" t="n">
        <v>2013</v>
      </c>
      <c r="EZ37" s="0" t="s">
        <v>1139</v>
      </c>
      <c r="FA37" s="0" t="n">
        <v>0.0204194776</v>
      </c>
      <c r="FB37" s="0" t="n">
        <v>0.0167788505</v>
      </c>
      <c r="FC37" s="0" t="n">
        <v>17030000000</v>
      </c>
      <c r="FD37" s="0" t="n">
        <v>11700000000</v>
      </c>
      <c r="FE37" s="0" t="n">
        <v>0.69</v>
      </c>
      <c r="FP37" s="0" t="n">
        <v>65</v>
      </c>
      <c r="FQ37" s="0" t="n">
        <v>9826.86</v>
      </c>
      <c r="FY37" s="0" t="n">
        <v>66.8</v>
      </c>
      <c r="GE37" s="0" t="s">
        <v>1140</v>
      </c>
      <c r="GF37" s="0" t="s">
        <v>1141</v>
      </c>
      <c r="GG37" s="44" t="s">
        <v>850</v>
      </c>
      <c r="GH37" s="0" t="s">
        <v>149</v>
      </c>
      <c r="GI37" s="0" t="s">
        <v>1142</v>
      </c>
      <c r="GJ37" s="0" t="s">
        <v>852</v>
      </c>
      <c r="GL37" s="0" t="n">
        <v>6514.69</v>
      </c>
      <c r="GO37" s="0" t="n">
        <v>107.62</v>
      </c>
      <c r="GP37" s="0" t="s">
        <v>1133</v>
      </c>
      <c r="GQ37" s="0" t="s">
        <v>1072</v>
      </c>
    </row>
    <row r="38" customFormat="false" ht="12.8" hidden="false" customHeight="false" outlineLevel="0" collapsed="false">
      <c r="A38" s="0" t="n">
        <v>31159</v>
      </c>
      <c r="B38" s="0" t="s">
        <v>153</v>
      </c>
      <c r="F38" s="0" t="s">
        <v>1143</v>
      </c>
      <c r="G38" s="0" t="s">
        <v>854</v>
      </c>
      <c r="H38" s="0" t="n">
        <v>2016</v>
      </c>
      <c r="I38" s="0" t="n">
        <v>2015</v>
      </c>
      <c r="J38" s="0" t="n">
        <v>3518590</v>
      </c>
      <c r="K38" s="0" t="n">
        <v>2015</v>
      </c>
      <c r="DZ38" s="0" t="n">
        <v>0.999999943741</v>
      </c>
      <c r="EA38" s="0" t="n">
        <v>17774776</v>
      </c>
      <c r="EB38" s="0" t="n">
        <v>14364103</v>
      </c>
      <c r="EC38" s="0" t="n">
        <v>3410672</v>
      </c>
      <c r="EE38" s="0" t="s">
        <v>827</v>
      </c>
      <c r="EF38" s="0" t="s">
        <v>828</v>
      </c>
      <c r="EG38" s="0" t="n">
        <v>13332003.8401</v>
      </c>
      <c r="EH38" s="0" t="n">
        <v>16889741.8047</v>
      </c>
      <c r="EI38" s="0" t="n">
        <v>15110872.8224</v>
      </c>
      <c r="EJ38" s="0" t="n">
        <v>9921330.84008</v>
      </c>
      <c r="EK38" s="0" t="n">
        <v>13479068.8047</v>
      </c>
      <c r="EL38" s="0" t="n">
        <v>11700199.8224</v>
      </c>
      <c r="EM38" s="0" t="n">
        <v>4.0823463376</v>
      </c>
      <c r="EN38" s="0" t="n">
        <v>3.3252523944</v>
      </c>
      <c r="EO38" s="0" t="s">
        <v>1117</v>
      </c>
      <c r="EP38" s="0" t="s">
        <v>1144</v>
      </c>
      <c r="EQ38" s="0" t="s">
        <v>831</v>
      </c>
      <c r="ER38" s="0" t="s">
        <v>1145</v>
      </c>
      <c r="ES38" s="0" t="n">
        <v>0.0089832473</v>
      </c>
      <c r="ET38" s="0" t="n">
        <v>25</v>
      </c>
      <c r="EU38" s="0" t="n">
        <v>776</v>
      </c>
      <c r="EV38" s="0" t="n">
        <v>950</v>
      </c>
      <c r="EW38" s="0" t="n">
        <v>54000000000</v>
      </c>
      <c r="EY38" s="0" t="n">
        <v>2015</v>
      </c>
      <c r="EZ38" s="0" t="s">
        <v>1146</v>
      </c>
      <c r="FA38" s="0" t="n">
        <v>0.0450948915</v>
      </c>
      <c r="FB38" s="0" t="n">
        <v>0.0450948915</v>
      </c>
      <c r="FC38" s="0" t="n">
        <v>1</v>
      </c>
      <c r="FD38" s="0" t="n">
        <v>0</v>
      </c>
      <c r="FE38" s="0" t="n">
        <v>0</v>
      </c>
      <c r="GE38" s="0" t="s">
        <v>1147</v>
      </c>
      <c r="GF38" s="0" t="s">
        <v>1148</v>
      </c>
      <c r="GG38" s="44" t="s">
        <v>990</v>
      </c>
      <c r="GH38" s="0" t="s">
        <v>1149</v>
      </c>
      <c r="GI38" s="0" t="s">
        <v>1149</v>
      </c>
      <c r="GJ38" s="0" t="s">
        <v>852</v>
      </c>
    </row>
    <row r="39" customFormat="false" ht="23.85" hidden="false" customHeight="false" outlineLevel="0" collapsed="false">
      <c r="A39" s="0" t="n">
        <v>31165</v>
      </c>
      <c r="B39" s="0" t="s">
        <v>159</v>
      </c>
      <c r="F39" s="0" t="s">
        <v>1150</v>
      </c>
      <c r="G39" s="0" t="s">
        <v>824</v>
      </c>
      <c r="H39" s="0" t="n">
        <v>2016</v>
      </c>
      <c r="I39" s="0" t="n">
        <v>2011</v>
      </c>
      <c r="J39" s="0" t="n">
        <v>144948</v>
      </c>
      <c r="K39" s="0" t="n">
        <v>2014</v>
      </c>
      <c r="EA39" s="0" t="n">
        <v>879900</v>
      </c>
      <c r="EE39" s="0" t="s">
        <v>856</v>
      </c>
      <c r="EF39" s="0" t="s">
        <v>857</v>
      </c>
      <c r="EO39" s="0" t="s">
        <v>858</v>
      </c>
      <c r="EP39" s="0" t="s">
        <v>1151</v>
      </c>
      <c r="EQ39" s="0" t="s">
        <v>846</v>
      </c>
      <c r="ER39" s="45" t="s">
        <v>1152</v>
      </c>
      <c r="ES39" s="0" t="n">
        <v>0.0079727498</v>
      </c>
      <c r="ET39" s="0" t="n">
        <v>13.2</v>
      </c>
      <c r="EU39" s="0" t="n">
        <v>109</v>
      </c>
      <c r="EV39" s="0" t="n">
        <v>114</v>
      </c>
      <c r="EW39" s="0" t="n">
        <v>7635000000</v>
      </c>
      <c r="EX39" s="0" t="s">
        <v>1094</v>
      </c>
      <c r="EY39" s="0" t="n">
        <v>2011</v>
      </c>
      <c r="FA39" s="0" t="n">
        <v>0.0111077293</v>
      </c>
      <c r="FB39" s="0" t="n">
        <v>0.0098647424</v>
      </c>
      <c r="FC39" s="0" t="n">
        <v>22220000000</v>
      </c>
      <c r="FD39" s="0" t="n">
        <v>8810000000</v>
      </c>
      <c r="FE39" s="0" t="n">
        <v>0.4</v>
      </c>
      <c r="FF39" s="0" t="n">
        <v>2004</v>
      </c>
      <c r="GE39" s="0" t="s">
        <v>1153</v>
      </c>
      <c r="GF39" s="0" t="s">
        <v>1154</v>
      </c>
      <c r="GG39" s="44" t="s">
        <v>1155</v>
      </c>
      <c r="GH39" s="0" t="s">
        <v>1156</v>
      </c>
      <c r="GI39" s="0" t="s">
        <v>1156</v>
      </c>
      <c r="GJ39" s="0" t="s">
        <v>852</v>
      </c>
    </row>
    <row r="40" customFormat="false" ht="102.2" hidden="false" customHeight="false" outlineLevel="0" collapsed="false">
      <c r="A40" s="0" t="n">
        <v>31166</v>
      </c>
      <c r="B40" s="0" t="s">
        <v>161</v>
      </c>
      <c r="D40" s="0" t="s">
        <v>161</v>
      </c>
      <c r="F40" s="0" t="s">
        <v>1157</v>
      </c>
      <c r="G40" s="0" t="s">
        <v>824</v>
      </c>
      <c r="H40" s="0" t="n">
        <v>2016</v>
      </c>
      <c r="I40" s="0" t="n">
        <v>2014</v>
      </c>
      <c r="J40" s="0" t="n">
        <v>10075300</v>
      </c>
      <c r="K40" s="0" t="n">
        <v>2015</v>
      </c>
      <c r="V40" s="0" t="n">
        <v>9161000</v>
      </c>
      <c r="W40" s="0" t="n">
        <v>17340</v>
      </c>
      <c r="AD40" s="0" t="n">
        <v>96745</v>
      </c>
      <c r="BF40" s="0" t="n">
        <v>0</v>
      </c>
      <c r="BG40" s="0" t="n">
        <v>0</v>
      </c>
      <c r="BH40" s="0" t="n">
        <v>0</v>
      </c>
      <c r="BI40" s="0" t="n">
        <v>0</v>
      </c>
      <c r="BJ40" s="0" t="n">
        <v>0</v>
      </c>
      <c r="BK40" s="0" t="n">
        <v>0</v>
      </c>
      <c r="BL40" s="0" t="n">
        <v>0</v>
      </c>
      <c r="BM40" s="0" t="n">
        <v>0</v>
      </c>
      <c r="BN40" s="0" t="n">
        <v>0</v>
      </c>
      <c r="BO40" s="0" t="n">
        <v>0</v>
      </c>
      <c r="BP40" s="0" t="n">
        <v>0</v>
      </c>
      <c r="BQ40" s="0" t="n">
        <v>0</v>
      </c>
      <c r="BR40" s="0" t="n">
        <v>0</v>
      </c>
      <c r="BS40" s="0" t="n">
        <v>4214</v>
      </c>
      <c r="BT40" s="0" t="n">
        <v>4032</v>
      </c>
      <c r="BU40" s="0" t="n">
        <v>3848</v>
      </c>
      <c r="BV40" s="0" t="n">
        <v>3664</v>
      </c>
      <c r="BW40" s="0" t="n">
        <v>3483</v>
      </c>
      <c r="BX40" s="0" t="n">
        <v>3302</v>
      </c>
      <c r="BY40" s="0" t="n">
        <v>3118</v>
      </c>
      <c r="BZ40" s="0" t="n">
        <v>2935</v>
      </c>
      <c r="CA40" s="0" t="n">
        <v>2753</v>
      </c>
      <c r="CB40" s="0" t="n">
        <v>2571</v>
      </c>
      <c r="CC40" s="0" t="n">
        <v>2388</v>
      </c>
      <c r="CD40" s="0" t="n">
        <v>2206</v>
      </c>
      <c r="CE40" s="0" t="n">
        <v>2023</v>
      </c>
      <c r="DH40" s="0" t="n">
        <v>0.42</v>
      </c>
      <c r="DI40" s="0" t="n">
        <v>0.5</v>
      </c>
      <c r="DN40" s="0" t="s">
        <v>1158</v>
      </c>
      <c r="DP40" s="0" t="n">
        <v>1</v>
      </c>
      <c r="DR40" s="0" t="n">
        <v>35.4</v>
      </c>
      <c r="DS40" s="0" t="n">
        <v>45.937</v>
      </c>
      <c r="EA40" s="0" t="n">
        <v>27780000</v>
      </c>
      <c r="EE40" s="0" t="s">
        <v>856</v>
      </c>
      <c r="EG40" s="0" t="n">
        <v>23757076.8634</v>
      </c>
      <c r="EH40" s="0" t="n">
        <v>24702253.4109</v>
      </c>
      <c r="EI40" s="0" t="n">
        <v>24229665.1372</v>
      </c>
      <c r="EO40" s="0" t="s">
        <v>858</v>
      </c>
      <c r="EP40" s="45" t="s">
        <v>1159</v>
      </c>
      <c r="EQ40" s="0" t="s">
        <v>846</v>
      </c>
      <c r="ER40" s="45" t="s">
        <v>1160</v>
      </c>
      <c r="ES40" s="0" t="n">
        <v>0.0109098013</v>
      </c>
      <c r="ET40" s="0" t="n">
        <v>29</v>
      </c>
      <c r="EU40" s="0" t="n">
        <v>662</v>
      </c>
      <c r="EY40" s="0" t="n">
        <v>2015</v>
      </c>
      <c r="EZ40" s="0" t="s">
        <v>1161</v>
      </c>
      <c r="FA40" s="0" t="n">
        <v>0.0167237797</v>
      </c>
      <c r="FB40" s="0" t="n">
        <v>0.0142602033</v>
      </c>
      <c r="FC40" s="0" t="n">
        <v>75000000000</v>
      </c>
      <c r="FD40" s="0" t="n">
        <v>31780000000</v>
      </c>
      <c r="FE40" s="0" t="n">
        <v>0.42</v>
      </c>
      <c r="FP40" s="0" t="n">
        <v>83</v>
      </c>
      <c r="FQ40" s="0" t="n">
        <v>4226.57</v>
      </c>
      <c r="FY40" s="0" t="n">
        <v>770</v>
      </c>
      <c r="GE40" s="0" t="s">
        <v>1162</v>
      </c>
      <c r="GF40" s="0" t="s">
        <v>1163</v>
      </c>
      <c r="GG40" s="44" t="s">
        <v>837</v>
      </c>
      <c r="GH40" s="0" t="s">
        <v>1164</v>
      </c>
      <c r="GI40" s="0" t="s">
        <v>1165</v>
      </c>
      <c r="GJ40" s="0" t="s">
        <v>852</v>
      </c>
      <c r="GL40" s="0" t="n">
        <v>1861.08</v>
      </c>
      <c r="GO40" s="0" t="n">
        <v>61.6</v>
      </c>
      <c r="GP40" s="0" t="s">
        <v>1157</v>
      </c>
      <c r="GQ40" s="0" t="s">
        <v>1125</v>
      </c>
    </row>
    <row r="41" customFormat="false" ht="12.8" hidden="false" customHeight="false" outlineLevel="0" collapsed="false">
      <c r="A41" s="0" t="n">
        <v>31167</v>
      </c>
      <c r="B41" s="0" t="s">
        <v>165</v>
      </c>
      <c r="F41" s="0" t="s">
        <v>1166</v>
      </c>
      <c r="G41" s="0" t="s">
        <v>854</v>
      </c>
      <c r="H41" s="0" t="n">
        <v>2016</v>
      </c>
      <c r="I41" s="0" t="n">
        <v>2014</v>
      </c>
      <c r="J41" s="0" t="n">
        <v>21000000</v>
      </c>
      <c r="K41" s="0" t="n">
        <v>2016</v>
      </c>
      <c r="EA41" s="0" t="n">
        <v>29426266</v>
      </c>
      <c r="EB41" s="0" t="n">
        <v>29426266</v>
      </c>
      <c r="ED41" s="0" t="s">
        <v>1082</v>
      </c>
      <c r="EE41" s="0" t="s">
        <v>1083</v>
      </c>
      <c r="EF41" s="0" t="s">
        <v>1167</v>
      </c>
      <c r="EG41" s="0" t="n">
        <v>25804083.982</v>
      </c>
      <c r="EH41" s="0" t="n">
        <v>26810899.5064</v>
      </c>
      <c r="EI41" s="0" t="n">
        <v>26307491.7442</v>
      </c>
      <c r="EJ41" s="0" t="n">
        <v>25804083.982</v>
      </c>
      <c r="EK41" s="0" t="n">
        <v>26810899.5064</v>
      </c>
      <c r="EL41" s="0" t="n">
        <v>26307491.7442</v>
      </c>
      <c r="EM41" s="0" t="n">
        <v>1.4012507619</v>
      </c>
      <c r="EN41" s="0" t="n">
        <v>1.2527377021</v>
      </c>
      <c r="EO41" s="0" t="s">
        <v>829</v>
      </c>
      <c r="EQ41" s="0" t="s">
        <v>858</v>
      </c>
      <c r="ER41" s="0" t="s">
        <v>1168</v>
      </c>
      <c r="ES41" s="0" t="n">
        <v>0.0044479022</v>
      </c>
      <c r="ET41" s="0" t="n">
        <v>30</v>
      </c>
      <c r="EU41" s="0" t="n">
        <v>3577</v>
      </c>
      <c r="EV41" s="0" t="n">
        <v>34</v>
      </c>
      <c r="EW41" s="0" t="n">
        <v>1366000000000</v>
      </c>
      <c r="EX41" s="0" t="s">
        <v>833</v>
      </c>
      <c r="EY41" s="0" t="n">
        <v>2016</v>
      </c>
      <c r="EZ41" s="0" t="s">
        <v>1169</v>
      </c>
      <c r="FA41" s="0" t="n">
        <v>0.0128907997</v>
      </c>
      <c r="FB41" s="0" t="n">
        <v>0.0061601735</v>
      </c>
      <c r="FC41" s="0" t="n">
        <v>31360000000</v>
      </c>
      <c r="FD41" s="0" t="n">
        <v>25000000000</v>
      </c>
      <c r="FE41" s="0" t="n">
        <v>0.8</v>
      </c>
      <c r="GE41" s="0" t="s">
        <v>1170</v>
      </c>
      <c r="GF41" s="0" t="s">
        <v>1171</v>
      </c>
      <c r="GG41" s="44" t="s">
        <v>837</v>
      </c>
      <c r="GH41" s="0" t="s">
        <v>165</v>
      </c>
      <c r="GI41" s="0" t="s">
        <v>1172</v>
      </c>
      <c r="GJ41" s="0" t="s">
        <v>852</v>
      </c>
    </row>
    <row r="42" customFormat="false" ht="12.8" hidden="false" customHeight="false" outlineLevel="0" collapsed="false">
      <c r="A42" s="0" t="n">
        <v>31169</v>
      </c>
      <c r="B42" s="0" t="s">
        <v>168</v>
      </c>
      <c r="C42" s="0" t="s">
        <v>168</v>
      </c>
      <c r="D42" s="0" t="s">
        <v>168</v>
      </c>
      <c r="F42" s="0" t="s">
        <v>168</v>
      </c>
      <c r="G42" s="0" t="s">
        <v>824</v>
      </c>
      <c r="H42" s="0" t="n">
        <v>2017</v>
      </c>
      <c r="I42" s="0" t="n">
        <v>2014</v>
      </c>
      <c r="J42" s="0" t="n">
        <v>7336600</v>
      </c>
      <c r="K42" s="0" t="n">
        <v>2016</v>
      </c>
      <c r="L42" s="0" t="n">
        <v>7057418</v>
      </c>
      <c r="M42" s="0" t="n">
        <v>1104</v>
      </c>
      <c r="N42" s="0" t="n">
        <v>6392.58876812</v>
      </c>
      <c r="O42" s="0" t="n">
        <v>212403.321628</v>
      </c>
      <c r="V42" s="0" t="n">
        <v>6311000</v>
      </c>
      <c r="W42" s="0" t="n">
        <v>32036</v>
      </c>
      <c r="AC42" s="0" t="s">
        <v>1173</v>
      </c>
      <c r="AD42" s="0" t="s">
        <v>1173</v>
      </c>
      <c r="AF42" s="0" t="n">
        <v>28</v>
      </c>
      <c r="AG42" s="0" t="n">
        <v>33</v>
      </c>
      <c r="AH42" s="0" t="n">
        <v>43</v>
      </c>
      <c r="AI42" s="0" t="n">
        <v>53</v>
      </c>
      <c r="AJ42" s="0" t="n">
        <v>65</v>
      </c>
      <c r="AK42" s="0" t="n">
        <v>79</v>
      </c>
      <c r="AL42" s="0" t="n">
        <v>97</v>
      </c>
      <c r="AM42" s="0" t="n">
        <v>113</v>
      </c>
      <c r="AN42" s="0" t="n">
        <v>135</v>
      </c>
      <c r="AO42" s="0" t="n">
        <v>158</v>
      </c>
      <c r="AP42" s="0" t="n">
        <v>182</v>
      </c>
      <c r="AQ42" s="0" t="n">
        <v>210</v>
      </c>
      <c r="AR42" s="0" t="n">
        <v>243</v>
      </c>
      <c r="AS42" s="0" t="n">
        <v>2752</v>
      </c>
      <c r="AT42" s="0" t="n">
        <v>2597</v>
      </c>
      <c r="AU42" s="0" t="n">
        <v>2442</v>
      </c>
      <c r="AV42" s="0" t="n">
        <v>2290</v>
      </c>
      <c r="AW42" s="0" t="n">
        <v>2141</v>
      </c>
      <c r="AX42" s="0" t="n">
        <v>2002</v>
      </c>
      <c r="AY42" s="0" t="n">
        <v>1861</v>
      </c>
      <c r="AZ42" s="0" t="n">
        <v>1727</v>
      </c>
      <c r="BA42" s="0" t="n">
        <v>1595</v>
      </c>
      <c r="BB42" s="0" t="n">
        <v>1473</v>
      </c>
      <c r="BC42" s="0" t="n">
        <v>1347</v>
      </c>
      <c r="BD42" s="0" t="n">
        <v>1231</v>
      </c>
      <c r="BE42" s="0" t="n">
        <v>1117</v>
      </c>
      <c r="BF42" s="0" t="n">
        <v>28</v>
      </c>
      <c r="BG42" s="0" t="n">
        <v>33</v>
      </c>
      <c r="BH42" s="0" t="n">
        <v>43</v>
      </c>
      <c r="BI42" s="0" t="n">
        <v>53</v>
      </c>
      <c r="BJ42" s="0" t="n">
        <v>65</v>
      </c>
      <c r="BK42" s="0" t="n">
        <v>79</v>
      </c>
      <c r="BL42" s="0" t="n">
        <v>97</v>
      </c>
      <c r="BM42" s="0" t="n">
        <v>113</v>
      </c>
      <c r="BN42" s="0" t="n">
        <v>135</v>
      </c>
      <c r="BO42" s="0" t="n">
        <v>158</v>
      </c>
      <c r="BP42" s="0" t="n">
        <v>182</v>
      </c>
      <c r="BQ42" s="0" t="n">
        <v>210</v>
      </c>
      <c r="BR42" s="0" t="n">
        <v>243</v>
      </c>
      <c r="BS42" s="0" t="n">
        <v>2752</v>
      </c>
      <c r="BT42" s="0" t="n">
        <v>2597</v>
      </c>
      <c r="BU42" s="0" t="n">
        <v>2442</v>
      </c>
      <c r="BV42" s="0" t="n">
        <v>2290</v>
      </c>
      <c r="BW42" s="0" t="n">
        <v>2141</v>
      </c>
      <c r="BX42" s="0" t="n">
        <v>2002</v>
      </c>
      <c r="BY42" s="0" t="n">
        <v>1861</v>
      </c>
      <c r="BZ42" s="0" t="n">
        <v>1727</v>
      </c>
      <c r="CA42" s="0" t="n">
        <v>1595</v>
      </c>
      <c r="CB42" s="0" t="n">
        <v>1473</v>
      </c>
      <c r="CC42" s="0" t="n">
        <v>1347</v>
      </c>
      <c r="CD42" s="0" t="n">
        <v>1231</v>
      </c>
      <c r="CE42" s="0" t="n">
        <v>1117</v>
      </c>
      <c r="DF42" s="0" t="n">
        <v>1.01</v>
      </c>
      <c r="DG42" s="0" t="n">
        <v>0.99</v>
      </c>
      <c r="DH42" s="0" t="n">
        <v>1.01</v>
      </c>
      <c r="DI42" s="0" t="n">
        <v>0.99</v>
      </c>
      <c r="DL42" s="0" t="n">
        <v>2.99</v>
      </c>
      <c r="DM42" s="0" t="n">
        <v>2012</v>
      </c>
      <c r="DN42" s="0" t="s">
        <v>1174</v>
      </c>
      <c r="DO42" s="0" t="s">
        <v>1175</v>
      </c>
      <c r="DP42" s="0" t="n">
        <v>1</v>
      </c>
      <c r="DR42" s="0" t="n">
        <v>63.94</v>
      </c>
      <c r="DS42" s="0" t="n">
        <v>100</v>
      </c>
      <c r="EA42" s="0" t="n">
        <v>44900000</v>
      </c>
      <c r="EB42" s="0" t="n">
        <v>44876460</v>
      </c>
      <c r="ED42" s="0" t="s">
        <v>877</v>
      </c>
      <c r="EE42" s="0" t="s">
        <v>932</v>
      </c>
      <c r="EF42" s="0" t="s">
        <v>1009</v>
      </c>
      <c r="EG42" s="0" t="n">
        <v>40656981.4876</v>
      </c>
      <c r="EH42" s="0" t="n">
        <v>41670038.5108</v>
      </c>
      <c r="EI42" s="0" t="n">
        <v>41163509.9992</v>
      </c>
      <c r="EJ42" s="0" t="n">
        <v>40633441.4876</v>
      </c>
      <c r="EK42" s="0" t="n">
        <v>41646498.5108</v>
      </c>
      <c r="EL42" s="0" t="n">
        <v>41139969.9992</v>
      </c>
      <c r="EM42" s="0" t="n">
        <v>6.1167925197</v>
      </c>
      <c r="EN42" s="0" t="n">
        <v>5.6074980235</v>
      </c>
      <c r="EO42" s="0" t="s">
        <v>1117</v>
      </c>
      <c r="EP42" s="0" t="s">
        <v>1176</v>
      </c>
      <c r="EQ42" s="0" t="s">
        <v>831</v>
      </c>
      <c r="ER42" s="0" t="s">
        <v>1177</v>
      </c>
      <c r="ES42" s="0" t="n">
        <v>0.0157233279</v>
      </c>
      <c r="ET42" s="0" t="n">
        <v>23.3</v>
      </c>
      <c r="EU42" s="0" t="n">
        <v>1104</v>
      </c>
      <c r="EV42" s="0" t="n">
        <v>129</v>
      </c>
      <c r="EW42" s="0" t="n">
        <v>310000000000</v>
      </c>
      <c r="EX42" s="0" t="s">
        <v>833</v>
      </c>
      <c r="EY42" s="0" t="n">
        <v>2015</v>
      </c>
      <c r="EZ42" s="0" t="s">
        <v>1178</v>
      </c>
      <c r="FA42" s="0" t="n">
        <v>0.0206548504</v>
      </c>
      <c r="FB42" s="0" t="n">
        <v>0.0206548504</v>
      </c>
      <c r="FC42" s="0" t="n">
        <v>1</v>
      </c>
      <c r="FD42" s="0" t="n">
        <v>0</v>
      </c>
      <c r="FE42" s="0" t="n">
        <v>0</v>
      </c>
      <c r="FG42" s="0" t="n">
        <v>812</v>
      </c>
      <c r="FH42" s="0" t="n">
        <v>2.99</v>
      </c>
      <c r="FI42" s="0" t="n">
        <v>2012</v>
      </c>
      <c r="FJ42" s="0" t="s">
        <v>1174</v>
      </c>
      <c r="FK42" s="0" t="s">
        <v>1175</v>
      </c>
      <c r="FL42" s="0" t="n">
        <v>1</v>
      </c>
      <c r="FN42" s="0" t="n">
        <v>63.94</v>
      </c>
      <c r="FO42" s="0" t="n">
        <v>100</v>
      </c>
      <c r="FP42" s="0" t="n">
        <v>80</v>
      </c>
      <c r="FQ42" s="0" t="n">
        <v>6453.18</v>
      </c>
      <c r="FX42" s="0" t="n">
        <v>899</v>
      </c>
      <c r="FY42" s="0" t="n">
        <v>899</v>
      </c>
      <c r="GC42" s="0" t="s">
        <v>1179</v>
      </c>
      <c r="GD42" s="0" t="s">
        <v>1180</v>
      </c>
      <c r="GE42" s="0" t="s">
        <v>1181</v>
      </c>
      <c r="GF42" s="0" t="s">
        <v>1182</v>
      </c>
      <c r="GG42" s="44" t="s">
        <v>1183</v>
      </c>
      <c r="GH42" s="0" t="s">
        <v>168</v>
      </c>
      <c r="GI42" s="0" t="s">
        <v>1184</v>
      </c>
      <c r="GJ42" s="0" t="s">
        <v>852</v>
      </c>
      <c r="GK42" s="0" t="n">
        <v>34573.5508369</v>
      </c>
      <c r="GL42" s="0" t="n">
        <v>22968.45</v>
      </c>
      <c r="GO42" s="0" t="n">
        <v>13.53</v>
      </c>
      <c r="GP42" s="0" t="s">
        <v>1185</v>
      </c>
      <c r="GQ42" s="0" t="s">
        <v>1125</v>
      </c>
      <c r="GR42" s="0" t="n">
        <v>68.5438884306</v>
      </c>
    </row>
    <row r="43" customFormat="false" ht="12.8" hidden="false" customHeight="false" outlineLevel="0" collapsed="false">
      <c r="A43" s="0" t="n">
        <v>31170</v>
      </c>
      <c r="B43" s="0" t="s">
        <v>172</v>
      </c>
      <c r="F43" s="0" t="s">
        <v>1186</v>
      </c>
      <c r="G43" s="0" t="s">
        <v>854</v>
      </c>
      <c r="H43" s="0" t="n">
        <v>2016</v>
      </c>
      <c r="I43" s="0" t="n">
        <v>2012</v>
      </c>
      <c r="J43" s="0" t="n">
        <v>8755262</v>
      </c>
      <c r="K43" s="0" t="n">
        <v>2014</v>
      </c>
      <c r="DZ43" s="0" t="n">
        <v>1</v>
      </c>
      <c r="EA43" s="0" t="n">
        <v>27810839</v>
      </c>
      <c r="EB43" s="0" t="n">
        <v>12378734</v>
      </c>
      <c r="EC43" s="0" t="n">
        <v>15432105</v>
      </c>
      <c r="ED43" s="0" t="s">
        <v>1187</v>
      </c>
      <c r="EE43" s="0" t="s">
        <v>827</v>
      </c>
      <c r="EF43" s="0" t="s">
        <v>828</v>
      </c>
      <c r="EG43" s="0" t="n">
        <v>25359955.3664</v>
      </c>
      <c r="EH43" s="0" t="n">
        <v>26437835.4757</v>
      </c>
      <c r="EI43" s="0" t="n">
        <v>25898895.421</v>
      </c>
      <c r="EJ43" s="0" t="n">
        <v>9927850.36643</v>
      </c>
      <c r="EK43" s="0" t="n">
        <v>11005730.4757</v>
      </c>
      <c r="EL43" s="0" t="n">
        <v>10466790.421</v>
      </c>
      <c r="EM43" s="0" t="n">
        <v>1.41386220081</v>
      </c>
      <c r="EN43" s="0" t="n">
        <v>1.19548568861</v>
      </c>
      <c r="EO43" s="0" t="s">
        <v>829</v>
      </c>
      <c r="EP43" s="0" t="s">
        <v>1188</v>
      </c>
      <c r="EQ43" s="0" t="s">
        <v>937</v>
      </c>
      <c r="ES43" s="0" t="n">
        <v>0.0056007279</v>
      </c>
      <c r="ET43" s="0" t="n">
        <v>18</v>
      </c>
      <c r="EU43" s="0" t="n">
        <v>2672</v>
      </c>
      <c r="EV43" s="0" t="n">
        <v>154</v>
      </c>
      <c r="EZ43" s="0" t="s">
        <v>1189</v>
      </c>
      <c r="FA43" s="0" t="n">
        <v>0.0099975944</v>
      </c>
      <c r="FB43" s="0" t="n">
        <v>0.0099975944</v>
      </c>
      <c r="FC43" s="0" t="n">
        <v>1</v>
      </c>
      <c r="FD43" s="0" t="n">
        <v>0</v>
      </c>
      <c r="FE43" s="0" t="n">
        <v>0</v>
      </c>
      <c r="GE43" s="0" t="s">
        <v>1190</v>
      </c>
      <c r="GF43" s="0" t="s">
        <v>1191</v>
      </c>
      <c r="GG43" s="44" t="s">
        <v>962</v>
      </c>
      <c r="GH43" s="0" t="s">
        <v>172</v>
      </c>
      <c r="GI43" s="0" t="s">
        <v>1192</v>
      </c>
      <c r="GJ43" s="0" t="s">
        <v>852</v>
      </c>
    </row>
    <row r="44" customFormat="false" ht="23.85" hidden="false" customHeight="false" outlineLevel="0" collapsed="false">
      <c r="A44" s="0" t="n">
        <v>31171</v>
      </c>
      <c r="B44" s="0" t="s">
        <v>176</v>
      </c>
      <c r="C44" s="0" t="s">
        <v>176</v>
      </c>
      <c r="D44" s="0" t="s">
        <v>176</v>
      </c>
      <c r="F44" s="0" t="s">
        <v>1193</v>
      </c>
      <c r="G44" s="0" t="s">
        <v>824</v>
      </c>
      <c r="H44" s="0" t="n">
        <v>2016</v>
      </c>
      <c r="I44" s="0" t="n">
        <v>2013</v>
      </c>
      <c r="J44" s="0" t="n">
        <v>3156572</v>
      </c>
      <c r="K44" s="0" t="n">
        <v>2015</v>
      </c>
      <c r="L44" s="0" t="n">
        <v>5720000</v>
      </c>
      <c r="N44" s="0" t="n">
        <v>5390</v>
      </c>
      <c r="V44" s="0" t="n">
        <v>5181659</v>
      </c>
      <c r="W44" s="0" t="n">
        <v>8585</v>
      </c>
      <c r="AC44" s="0" t="s">
        <v>1194</v>
      </c>
      <c r="AD44" s="0" t="s">
        <v>1194</v>
      </c>
      <c r="AF44" s="0" t="n">
        <v>937</v>
      </c>
      <c r="AG44" s="0" t="n">
        <v>1019</v>
      </c>
      <c r="AH44" s="0" t="n">
        <v>1108</v>
      </c>
      <c r="AI44" s="0" t="n">
        <v>1197</v>
      </c>
      <c r="AJ44" s="0" t="n">
        <v>1294</v>
      </c>
      <c r="AK44" s="0" t="n">
        <v>1392</v>
      </c>
      <c r="AL44" s="0" t="n">
        <v>1495</v>
      </c>
      <c r="AM44" s="0" t="n">
        <v>1598</v>
      </c>
      <c r="AN44" s="0" t="n">
        <v>1711</v>
      </c>
      <c r="AO44" s="0" t="n">
        <v>1817</v>
      </c>
      <c r="AP44" s="0" t="n">
        <v>1933</v>
      </c>
      <c r="AQ44" s="0" t="n">
        <v>2050</v>
      </c>
      <c r="AR44" s="0" t="n">
        <v>2175</v>
      </c>
      <c r="AS44" s="0" t="n">
        <v>1006</v>
      </c>
      <c r="AT44" s="0" t="n">
        <v>938</v>
      </c>
      <c r="AU44" s="0" t="n">
        <v>871</v>
      </c>
      <c r="AV44" s="0" t="n">
        <v>812</v>
      </c>
      <c r="AW44" s="0" t="n">
        <v>752</v>
      </c>
      <c r="AX44" s="0" t="n">
        <v>698</v>
      </c>
      <c r="AY44" s="0" t="n">
        <v>642</v>
      </c>
      <c r="AZ44" s="0" t="n">
        <v>595</v>
      </c>
      <c r="BA44" s="0" t="n">
        <v>544</v>
      </c>
      <c r="BB44" s="0" t="n">
        <v>500</v>
      </c>
      <c r="BC44" s="0" t="n">
        <v>457</v>
      </c>
      <c r="BD44" s="0" t="n">
        <v>420</v>
      </c>
      <c r="BE44" s="0" t="n">
        <v>381</v>
      </c>
      <c r="BF44" s="0" t="n">
        <v>937</v>
      </c>
      <c r="BG44" s="0" t="n">
        <v>1019</v>
      </c>
      <c r="BH44" s="0" t="n">
        <v>1108</v>
      </c>
      <c r="BI44" s="0" t="n">
        <v>1197</v>
      </c>
      <c r="BJ44" s="0" t="n">
        <v>1294</v>
      </c>
      <c r="BK44" s="0" t="n">
        <v>1392</v>
      </c>
      <c r="BL44" s="0" t="n">
        <v>1495</v>
      </c>
      <c r="BM44" s="0" t="n">
        <v>1598</v>
      </c>
      <c r="BN44" s="0" t="n">
        <v>1711</v>
      </c>
      <c r="BO44" s="0" t="n">
        <v>1817</v>
      </c>
      <c r="BP44" s="0" t="n">
        <v>1933</v>
      </c>
      <c r="BQ44" s="0" t="n">
        <v>2050</v>
      </c>
      <c r="BR44" s="0" t="n">
        <v>2175</v>
      </c>
      <c r="BS44" s="0" t="n">
        <v>1006</v>
      </c>
      <c r="BT44" s="0" t="n">
        <v>938</v>
      </c>
      <c r="BU44" s="0" t="n">
        <v>871</v>
      </c>
      <c r="BV44" s="0" t="n">
        <v>812</v>
      </c>
      <c r="BW44" s="0" t="n">
        <v>752</v>
      </c>
      <c r="BX44" s="0" t="n">
        <v>698</v>
      </c>
      <c r="BY44" s="0" t="n">
        <v>642</v>
      </c>
      <c r="BZ44" s="0" t="n">
        <v>595</v>
      </c>
      <c r="CA44" s="0" t="n">
        <v>544</v>
      </c>
      <c r="CB44" s="0" t="n">
        <v>500</v>
      </c>
      <c r="CC44" s="0" t="n">
        <v>457</v>
      </c>
      <c r="CD44" s="0" t="n">
        <v>420</v>
      </c>
      <c r="CE44" s="0" t="n">
        <v>381</v>
      </c>
      <c r="DF44" s="0" t="n">
        <v>1.28</v>
      </c>
      <c r="DG44" s="0" t="n">
        <v>1.23</v>
      </c>
      <c r="DH44" s="0" t="n">
        <v>1.28</v>
      </c>
      <c r="DI44" s="0" t="n">
        <v>1.23</v>
      </c>
      <c r="DL44" s="0" t="n">
        <v>2.7</v>
      </c>
      <c r="DM44" s="0" t="n">
        <v>2004</v>
      </c>
      <c r="DN44" s="0" t="s">
        <v>917</v>
      </c>
      <c r="DP44" s="0" t="n">
        <v>0</v>
      </c>
      <c r="DR44" s="0" t="n">
        <v>58.34</v>
      </c>
      <c r="DS44" s="0" t="n">
        <v>76.701</v>
      </c>
      <c r="DZ44" s="0" t="n">
        <v>0.979461147106</v>
      </c>
      <c r="EA44" s="0" t="n">
        <v>10257048</v>
      </c>
      <c r="EB44" s="0" t="n">
        <v>6795577</v>
      </c>
      <c r="EC44" s="0" t="n">
        <v>3250803</v>
      </c>
      <c r="EE44" s="0" t="s">
        <v>827</v>
      </c>
      <c r="EF44" s="0" t="s">
        <v>1009</v>
      </c>
      <c r="EG44" s="0" t="n">
        <v>9011663.46824</v>
      </c>
      <c r="EH44" s="0" t="n">
        <v>9105882.40253</v>
      </c>
      <c r="EI44" s="0" t="n">
        <v>9058772.93539</v>
      </c>
      <c r="EJ44" s="0" t="n">
        <v>5550192.46824</v>
      </c>
      <c r="EK44" s="0" t="n">
        <v>5644411.40253</v>
      </c>
      <c r="EL44" s="0" t="n">
        <v>5597301.93539</v>
      </c>
      <c r="EM44" s="0" t="n">
        <v>2.15283446726</v>
      </c>
      <c r="EN44" s="0" t="n">
        <v>1.77322168966</v>
      </c>
      <c r="EO44" s="0" t="s">
        <v>829</v>
      </c>
      <c r="EQ44" s="0" t="s">
        <v>846</v>
      </c>
      <c r="ER44" s="45" t="s">
        <v>1195</v>
      </c>
      <c r="ES44" s="0" t="n">
        <v>0.0130245903</v>
      </c>
      <c r="ET44" s="0" t="n">
        <v>15</v>
      </c>
      <c r="EU44" s="0" t="n">
        <v>604</v>
      </c>
      <c r="EV44" s="0" t="n">
        <v>655</v>
      </c>
      <c r="EW44" s="0" t="n">
        <v>125948386</v>
      </c>
      <c r="EX44" s="0" t="s">
        <v>1094</v>
      </c>
      <c r="EY44" s="0" t="n">
        <v>2014</v>
      </c>
      <c r="EZ44" s="0" t="s">
        <v>1196</v>
      </c>
      <c r="FA44" s="0" t="n">
        <v>0.0140906081</v>
      </c>
      <c r="FB44" s="0" t="n">
        <v>0.0140906081</v>
      </c>
      <c r="FC44" s="0" t="n">
        <v>1</v>
      </c>
      <c r="FD44" s="0" t="n">
        <v>0</v>
      </c>
      <c r="FE44" s="0" t="n">
        <v>0</v>
      </c>
      <c r="FG44" s="0" t="n">
        <v>336</v>
      </c>
      <c r="FH44" s="0" t="n">
        <v>2.7</v>
      </c>
      <c r="FI44" s="0" t="n">
        <v>2004</v>
      </c>
      <c r="FJ44" s="0" t="s">
        <v>917</v>
      </c>
      <c r="FL44" s="0" t="n">
        <v>0</v>
      </c>
      <c r="FN44" s="0" t="n">
        <v>58.34</v>
      </c>
      <c r="FO44" s="0" t="n">
        <v>76.701</v>
      </c>
      <c r="FP44" s="0" t="n">
        <v>52</v>
      </c>
      <c r="FQ44" s="0" t="n">
        <v>14877.09</v>
      </c>
      <c r="FX44" s="0" t="n">
        <v>429</v>
      </c>
      <c r="FY44" s="0" t="n">
        <v>429</v>
      </c>
      <c r="GC44" s="0" t="s">
        <v>1193</v>
      </c>
      <c r="GD44" s="0" t="s">
        <v>848</v>
      </c>
      <c r="GE44" s="0" t="s">
        <v>1197</v>
      </c>
      <c r="GF44" s="0" t="s">
        <v>1198</v>
      </c>
      <c r="GG44" s="44" t="s">
        <v>850</v>
      </c>
      <c r="GH44" s="0" t="s">
        <v>176</v>
      </c>
      <c r="GI44" s="0" t="s">
        <v>1199</v>
      </c>
      <c r="GJ44" s="0" t="s">
        <v>852</v>
      </c>
      <c r="GK44" s="0" t="n">
        <v>34725.0377312</v>
      </c>
      <c r="GL44" s="0" t="n">
        <v>17568.39</v>
      </c>
      <c r="GO44" s="0" t="n">
        <v>55.44</v>
      </c>
      <c r="GP44" s="0" t="s">
        <v>1193</v>
      </c>
      <c r="GQ44" s="0" t="s">
        <v>884</v>
      </c>
      <c r="GR44" s="0" t="n">
        <v>74.7881057203</v>
      </c>
    </row>
    <row r="45" customFormat="false" ht="79.85" hidden="false" customHeight="false" outlineLevel="0" collapsed="false">
      <c r="A45" s="0" t="n">
        <v>31172</v>
      </c>
      <c r="B45" s="0" t="s">
        <v>179</v>
      </c>
      <c r="C45" s="0" t="s">
        <v>179</v>
      </c>
      <c r="D45" s="0" t="s">
        <v>179</v>
      </c>
      <c r="E45" s="0" t="s">
        <v>1200</v>
      </c>
      <c r="F45" s="0" t="s">
        <v>1201</v>
      </c>
      <c r="G45" s="0" t="s">
        <v>1202</v>
      </c>
      <c r="H45" s="0" t="n">
        <v>2016</v>
      </c>
      <c r="I45" s="0" t="n">
        <v>2014</v>
      </c>
      <c r="J45" s="0" t="n">
        <v>8874724</v>
      </c>
      <c r="K45" s="0" t="n">
        <v>2014</v>
      </c>
      <c r="L45" s="0" t="n">
        <v>8669594</v>
      </c>
      <c r="M45" s="0" t="n">
        <v>1485</v>
      </c>
      <c r="N45" s="0" t="n">
        <v>5838.11043771</v>
      </c>
      <c r="O45" s="0" t="n">
        <v>224975.659177</v>
      </c>
      <c r="P45" s="0" t="s">
        <v>32</v>
      </c>
      <c r="Q45" s="0" t="n">
        <v>8669594</v>
      </c>
      <c r="R45" s="0" t="n">
        <v>2000</v>
      </c>
      <c r="S45" s="0" t="n">
        <v>1485</v>
      </c>
      <c r="T45" s="0" t="n">
        <v>5838.11043771</v>
      </c>
      <c r="U45" s="0" t="n">
        <v>224975.659177</v>
      </c>
      <c r="V45" s="0" t="n">
        <v>15748038</v>
      </c>
      <c r="W45" s="0" t="n">
        <v>10698</v>
      </c>
      <c r="X45" s="0" t="n">
        <v>2883000</v>
      </c>
      <c r="Y45" s="0" t="n">
        <v>15312000</v>
      </c>
      <c r="Z45" s="0" t="n">
        <v>20142000</v>
      </c>
      <c r="AA45" s="0" t="n">
        <v>1.03293017776</v>
      </c>
      <c r="AB45" s="0" t="n">
        <v>1.01380291019</v>
      </c>
      <c r="AC45" s="0" t="s">
        <v>1203</v>
      </c>
      <c r="AD45" s="0" t="s">
        <v>1203</v>
      </c>
      <c r="AE45" s="0" t="s">
        <v>1203</v>
      </c>
      <c r="AF45" s="0" t="n">
        <v>199</v>
      </c>
      <c r="AG45" s="0" t="n">
        <v>228</v>
      </c>
      <c r="AH45" s="0" t="n">
        <v>269</v>
      </c>
      <c r="AI45" s="0" t="n">
        <v>311</v>
      </c>
      <c r="AJ45" s="0" t="n">
        <v>364</v>
      </c>
      <c r="AK45" s="0" t="n">
        <v>418</v>
      </c>
      <c r="AL45" s="0" t="n">
        <v>487</v>
      </c>
      <c r="AM45" s="0" t="n">
        <v>561</v>
      </c>
      <c r="AN45" s="0" t="n">
        <v>649</v>
      </c>
      <c r="AO45" s="0" t="n">
        <v>733</v>
      </c>
      <c r="AP45" s="0" t="n">
        <v>834</v>
      </c>
      <c r="AQ45" s="0" t="n">
        <v>935</v>
      </c>
      <c r="AR45" s="0" t="n">
        <v>1050</v>
      </c>
      <c r="AS45" s="0" t="n">
        <v>762</v>
      </c>
      <c r="AT45" s="0" t="n">
        <v>680</v>
      </c>
      <c r="AU45" s="0" t="n">
        <v>598</v>
      </c>
      <c r="AV45" s="0" t="n">
        <v>529</v>
      </c>
      <c r="AW45" s="0" t="n">
        <v>463</v>
      </c>
      <c r="AX45" s="0" t="n">
        <v>403</v>
      </c>
      <c r="AY45" s="0" t="n">
        <v>346</v>
      </c>
      <c r="AZ45" s="0" t="n">
        <v>298</v>
      </c>
      <c r="BA45" s="0" t="n">
        <v>250</v>
      </c>
      <c r="BB45" s="0" t="n">
        <v>210</v>
      </c>
      <c r="BC45" s="0" t="n">
        <v>172</v>
      </c>
      <c r="BD45" s="0" t="n">
        <v>141</v>
      </c>
      <c r="BE45" s="0" t="n">
        <v>113</v>
      </c>
      <c r="BF45" s="0" t="n">
        <v>199</v>
      </c>
      <c r="BG45" s="0" t="n">
        <v>228</v>
      </c>
      <c r="BH45" s="0" t="n">
        <v>269</v>
      </c>
      <c r="BI45" s="0" t="n">
        <v>311</v>
      </c>
      <c r="BJ45" s="0" t="n">
        <v>364</v>
      </c>
      <c r="BK45" s="0" t="n">
        <v>418</v>
      </c>
      <c r="BL45" s="0" t="n">
        <v>487</v>
      </c>
      <c r="BM45" s="0" t="n">
        <v>561</v>
      </c>
      <c r="BN45" s="0" t="n">
        <v>649</v>
      </c>
      <c r="BO45" s="0" t="n">
        <v>733</v>
      </c>
      <c r="BP45" s="0" t="n">
        <v>834</v>
      </c>
      <c r="BQ45" s="0" t="n">
        <v>935</v>
      </c>
      <c r="BR45" s="0" t="n">
        <v>1050</v>
      </c>
      <c r="BS45" s="0" t="n">
        <v>762</v>
      </c>
      <c r="BT45" s="0" t="n">
        <v>680</v>
      </c>
      <c r="BU45" s="0" t="n">
        <v>598</v>
      </c>
      <c r="BV45" s="0" t="n">
        <v>529</v>
      </c>
      <c r="BW45" s="0" t="n">
        <v>463</v>
      </c>
      <c r="BX45" s="0" t="n">
        <v>403</v>
      </c>
      <c r="BY45" s="0" t="n">
        <v>346</v>
      </c>
      <c r="BZ45" s="0" t="n">
        <v>298</v>
      </c>
      <c r="CA45" s="0" t="n">
        <v>250</v>
      </c>
      <c r="CB45" s="0" t="n">
        <v>210</v>
      </c>
      <c r="CC45" s="0" t="n">
        <v>172</v>
      </c>
      <c r="CD45" s="0" t="n">
        <v>141</v>
      </c>
      <c r="CE45" s="0" t="n">
        <v>113</v>
      </c>
      <c r="CF45" s="0" t="n">
        <v>199</v>
      </c>
      <c r="CG45" s="0" t="n">
        <v>228</v>
      </c>
      <c r="CH45" s="0" t="n">
        <v>269</v>
      </c>
      <c r="CI45" s="0" t="n">
        <v>311</v>
      </c>
      <c r="CJ45" s="0" t="n">
        <v>364</v>
      </c>
      <c r="CK45" s="0" t="n">
        <v>418</v>
      </c>
      <c r="CL45" s="0" t="n">
        <v>487</v>
      </c>
      <c r="CM45" s="0" t="n">
        <v>561</v>
      </c>
      <c r="CN45" s="0" t="n">
        <v>649</v>
      </c>
      <c r="CO45" s="0" t="n">
        <v>733</v>
      </c>
      <c r="CP45" s="0" t="n">
        <v>834</v>
      </c>
      <c r="CQ45" s="0" t="n">
        <v>935</v>
      </c>
      <c r="CR45" s="0" t="n">
        <v>1050</v>
      </c>
      <c r="CS45" s="0" t="n">
        <v>762</v>
      </c>
      <c r="CT45" s="0" t="n">
        <v>680</v>
      </c>
      <c r="CU45" s="0" t="n">
        <v>598</v>
      </c>
      <c r="CV45" s="0" t="n">
        <v>529</v>
      </c>
      <c r="CW45" s="0" t="n">
        <v>463</v>
      </c>
      <c r="CX45" s="0" t="n">
        <v>403</v>
      </c>
      <c r="CY45" s="0" t="n">
        <v>346</v>
      </c>
      <c r="CZ45" s="0" t="n">
        <v>298</v>
      </c>
      <c r="DA45" s="0" t="n">
        <v>250</v>
      </c>
      <c r="DB45" s="0" t="n">
        <v>210</v>
      </c>
      <c r="DC45" s="0" t="n">
        <v>172</v>
      </c>
      <c r="DD45" s="0" t="n">
        <v>141</v>
      </c>
      <c r="DE45" s="0" t="n">
        <v>113</v>
      </c>
      <c r="DF45" s="0" t="n">
        <v>0.54</v>
      </c>
      <c r="DG45" s="0" t="n">
        <v>0.74</v>
      </c>
      <c r="DH45" s="0" t="n">
        <v>0.54</v>
      </c>
      <c r="DI45" s="0" t="n">
        <v>0.74</v>
      </c>
      <c r="DJ45" s="0" t="n">
        <v>0.54</v>
      </c>
      <c r="DK45" s="0" t="n">
        <v>0.74</v>
      </c>
      <c r="DL45" s="0" t="n">
        <v>3.9</v>
      </c>
      <c r="DM45" s="0" t="n">
        <v>2010</v>
      </c>
      <c r="DN45" s="0" t="s">
        <v>1204</v>
      </c>
      <c r="DP45" s="0" t="n">
        <v>0</v>
      </c>
      <c r="DQ45" s="0" t="s">
        <v>1063</v>
      </c>
      <c r="DR45" s="0" t="n">
        <v>43.33</v>
      </c>
      <c r="DS45" s="0" t="n">
        <v>76.308</v>
      </c>
      <c r="DT45" s="0" t="n">
        <v>3.9</v>
      </c>
      <c r="DU45" s="0" t="n">
        <v>2010</v>
      </c>
      <c r="DV45" s="0" t="n">
        <v>0</v>
      </c>
      <c r="DW45" s="0" t="s">
        <v>1063</v>
      </c>
      <c r="DX45" s="0" t="n">
        <v>43.33</v>
      </c>
      <c r="DY45" s="0" t="n">
        <v>76.308</v>
      </c>
      <c r="DZ45" s="0" t="n">
        <v>1</v>
      </c>
      <c r="EA45" s="0" t="n">
        <v>23655110.96</v>
      </c>
      <c r="EB45" s="0" t="n">
        <v>16842493.45</v>
      </c>
      <c r="EC45" s="0" t="n">
        <v>6812617.51</v>
      </c>
      <c r="EE45" s="0" t="s">
        <v>827</v>
      </c>
      <c r="EF45" s="0" t="s">
        <v>1205</v>
      </c>
      <c r="EG45" s="0" t="n">
        <v>19341664.1433</v>
      </c>
      <c r="EH45" s="0" t="n">
        <v>21696520.0692</v>
      </c>
      <c r="EI45" s="0" t="n">
        <v>20519092.1063</v>
      </c>
      <c r="EJ45" s="0" t="n">
        <v>12529046.6333</v>
      </c>
      <c r="EK45" s="0" t="n">
        <v>14883902.5592</v>
      </c>
      <c r="EL45" s="0" t="n">
        <v>13706474.5963</v>
      </c>
      <c r="EM45" s="0" t="n">
        <v>1.8978047599</v>
      </c>
      <c r="EN45" s="0" t="n">
        <v>1.5444395337</v>
      </c>
      <c r="EO45" s="0" t="s">
        <v>829</v>
      </c>
      <c r="EP45" s="0" t="s">
        <v>1206</v>
      </c>
      <c r="EQ45" s="0" t="s">
        <v>846</v>
      </c>
      <c r="ER45" s="45" t="s">
        <v>1207</v>
      </c>
      <c r="ES45" s="0" t="n">
        <v>0.0078818986</v>
      </c>
      <c r="ET45" s="0" t="n">
        <v>16</v>
      </c>
      <c r="EU45" s="0" t="n">
        <v>1485</v>
      </c>
      <c r="EV45" s="0" t="n">
        <v>2240</v>
      </c>
      <c r="EW45" s="0" t="n">
        <v>2582213000000</v>
      </c>
      <c r="EX45" s="0" t="s">
        <v>1208</v>
      </c>
      <c r="EY45" s="0" t="n">
        <v>2014</v>
      </c>
      <c r="EZ45" s="0" t="s">
        <v>1209</v>
      </c>
      <c r="FA45" s="0" t="n">
        <v>0.0231951974</v>
      </c>
      <c r="FB45" s="0" t="n">
        <v>0.0173584747</v>
      </c>
      <c r="FC45" s="0" t="n">
        <v>7800000000</v>
      </c>
      <c r="FD45" s="0" t="n">
        <v>2973000000</v>
      </c>
      <c r="FE45" s="0" t="n">
        <v>0.38</v>
      </c>
      <c r="FG45" s="0" t="n">
        <v>503</v>
      </c>
      <c r="FH45" s="0" t="n">
        <v>3.9</v>
      </c>
      <c r="FI45" s="0" t="n">
        <v>2010</v>
      </c>
      <c r="FJ45" s="0" t="s">
        <v>1204</v>
      </c>
      <c r="FL45" s="0" t="n">
        <v>0</v>
      </c>
      <c r="FM45" s="0" t="s">
        <v>1063</v>
      </c>
      <c r="FN45" s="0" t="n">
        <v>43.33</v>
      </c>
      <c r="FO45" s="0" t="n">
        <v>76.308</v>
      </c>
      <c r="FP45" s="0" t="n">
        <v>77</v>
      </c>
      <c r="FQ45" s="0" t="n">
        <v>19369.14</v>
      </c>
      <c r="FR45" s="0" t="n">
        <v>0</v>
      </c>
      <c r="FS45" s="0" t="n">
        <v>0.4</v>
      </c>
      <c r="FT45" s="0" t="n">
        <v>4.1</v>
      </c>
      <c r="FU45" s="0" t="n">
        <v>2000</v>
      </c>
      <c r="FV45" s="0" t="n">
        <v>3.7</v>
      </c>
      <c r="FX45" s="0" t="n">
        <v>545</v>
      </c>
      <c r="FY45" s="0" t="n">
        <v>545</v>
      </c>
      <c r="GA45" s="0" t="n">
        <v>748</v>
      </c>
      <c r="GB45" s="0" t="n">
        <v>788</v>
      </c>
      <c r="GC45" s="0" t="s">
        <v>1201</v>
      </c>
      <c r="GD45" s="0" t="s">
        <v>1210</v>
      </c>
      <c r="GE45" s="0" t="s">
        <v>1211</v>
      </c>
      <c r="GF45" s="0" t="s">
        <v>1212</v>
      </c>
      <c r="GG45" s="44" t="s">
        <v>837</v>
      </c>
      <c r="GH45" s="0" t="s">
        <v>179</v>
      </c>
      <c r="GI45" s="0" t="s">
        <v>179</v>
      </c>
      <c r="GJ45" s="0" t="s">
        <v>852</v>
      </c>
      <c r="GK45" s="0" t="n">
        <v>16813.5997362</v>
      </c>
      <c r="GL45" s="0" t="n">
        <v>3574.71</v>
      </c>
      <c r="GM45" s="0" t="s">
        <v>1201</v>
      </c>
      <c r="GN45" s="0" t="n">
        <v>16813.5997362</v>
      </c>
      <c r="GO45" s="0" t="n">
        <v>152.61</v>
      </c>
      <c r="GP45" s="0" t="s">
        <v>1201</v>
      </c>
      <c r="GQ45" s="0" t="s">
        <v>1125</v>
      </c>
      <c r="GR45" s="0" t="n">
        <v>40.0053281535</v>
      </c>
    </row>
    <row r="46" customFormat="false" ht="57.45" hidden="false" customHeight="false" outlineLevel="0" collapsed="false">
      <c r="A46" s="0" t="n">
        <v>31173</v>
      </c>
      <c r="B46" s="0" t="s">
        <v>184</v>
      </c>
      <c r="C46" s="0" t="s">
        <v>1213</v>
      </c>
      <c r="D46" s="0" t="s">
        <v>1214</v>
      </c>
      <c r="F46" s="0" t="s">
        <v>1020</v>
      </c>
      <c r="G46" s="0" t="s">
        <v>824</v>
      </c>
      <c r="H46" s="0" t="n">
        <v>2016</v>
      </c>
      <c r="I46" s="0" t="n">
        <v>2013</v>
      </c>
      <c r="J46" s="0" t="n">
        <v>1350680</v>
      </c>
      <c r="K46" s="0" t="n">
        <v>2014</v>
      </c>
      <c r="L46" s="0" t="n">
        <v>3721428</v>
      </c>
      <c r="N46" s="0" t="n">
        <v>2000</v>
      </c>
      <c r="V46" s="0" t="n">
        <v>2460000</v>
      </c>
      <c r="W46" s="0" t="n">
        <v>7664</v>
      </c>
      <c r="AC46" s="0" t="s">
        <v>1215</v>
      </c>
      <c r="AD46" s="0" t="s">
        <v>1215</v>
      </c>
      <c r="AF46" s="0" t="n">
        <v>1103</v>
      </c>
      <c r="AG46" s="0" t="n">
        <v>1188</v>
      </c>
      <c r="AH46" s="0" t="n">
        <v>1273</v>
      </c>
      <c r="AI46" s="0" t="n">
        <v>1362</v>
      </c>
      <c r="AJ46" s="0" t="n">
        <v>1457</v>
      </c>
      <c r="AK46" s="0" t="n">
        <v>1550</v>
      </c>
      <c r="AL46" s="0" t="n">
        <v>1649</v>
      </c>
      <c r="AM46" s="0" t="n">
        <v>1748</v>
      </c>
      <c r="AN46" s="0" t="n">
        <v>1857</v>
      </c>
      <c r="AO46" s="0" t="n">
        <v>1960</v>
      </c>
      <c r="AP46" s="0" t="n">
        <v>2074</v>
      </c>
      <c r="AQ46" s="0" t="n">
        <v>2185</v>
      </c>
      <c r="AR46" s="0" t="n">
        <v>2305</v>
      </c>
      <c r="AS46" s="0" t="n">
        <v>913</v>
      </c>
      <c r="AT46" s="0" t="n">
        <v>841</v>
      </c>
      <c r="AU46" s="0" t="n">
        <v>772</v>
      </c>
      <c r="AV46" s="0" t="n">
        <v>707</v>
      </c>
      <c r="AW46" s="0" t="n">
        <v>643</v>
      </c>
      <c r="AX46" s="0" t="n">
        <v>586</v>
      </c>
      <c r="AY46" s="0" t="n">
        <v>529</v>
      </c>
      <c r="AZ46" s="0" t="n">
        <v>476</v>
      </c>
      <c r="BA46" s="0" t="n">
        <v>428</v>
      </c>
      <c r="BB46" s="0" t="n">
        <v>383</v>
      </c>
      <c r="BC46" s="0" t="n">
        <v>337</v>
      </c>
      <c r="BD46" s="0" t="n">
        <v>299</v>
      </c>
      <c r="BE46" s="0" t="n">
        <v>263</v>
      </c>
      <c r="BF46" s="0" t="n">
        <v>1103</v>
      </c>
      <c r="BG46" s="0" t="n">
        <v>1188</v>
      </c>
      <c r="BH46" s="0" t="n">
        <v>1273</v>
      </c>
      <c r="BI46" s="0" t="n">
        <v>1362</v>
      </c>
      <c r="BJ46" s="0" t="n">
        <v>1457</v>
      </c>
      <c r="BK46" s="0" t="n">
        <v>1550</v>
      </c>
      <c r="BL46" s="0" t="n">
        <v>1649</v>
      </c>
      <c r="BM46" s="0" t="n">
        <v>1748</v>
      </c>
      <c r="BN46" s="0" t="n">
        <v>1857</v>
      </c>
      <c r="BO46" s="0" t="n">
        <v>1960</v>
      </c>
      <c r="BP46" s="0" t="n">
        <v>2074</v>
      </c>
      <c r="BQ46" s="0" t="n">
        <v>2185</v>
      </c>
      <c r="BR46" s="0" t="n">
        <v>2305</v>
      </c>
      <c r="BS46" s="0" t="n">
        <v>913</v>
      </c>
      <c r="BT46" s="0" t="n">
        <v>841</v>
      </c>
      <c r="BU46" s="0" t="n">
        <v>772</v>
      </c>
      <c r="BV46" s="0" t="n">
        <v>707</v>
      </c>
      <c r="BW46" s="0" t="n">
        <v>643</v>
      </c>
      <c r="BX46" s="0" t="n">
        <v>586</v>
      </c>
      <c r="BY46" s="0" t="n">
        <v>529</v>
      </c>
      <c r="BZ46" s="0" t="n">
        <v>476</v>
      </c>
      <c r="CA46" s="0" t="n">
        <v>428</v>
      </c>
      <c r="CB46" s="0" t="n">
        <v>383</v>
      </c>
      <c r="CC46" s="0" t="n">
        <v>337</v>
      </c>
      <c r="CD46" s="0" t="n">
        <v>299</v>
      </c>
      <c r="CE46" s="0" t="n">
        <v>263</v>
      </c>
      <c r="DF46" s="0" t="n">
        <v>1.63</v>
      </c>
      <c r="DG46" s="0" t="n">
        <v>1.57</v>
      </c>
      <c r="DH46" s="0" t="n">
        <v>1.63</v>
      </c>
      <c r="DI46" s="0" t="n">
        <v>1.57</v>
      </c>
      <c r="DL46" s="0" t="n">
        <v>1.95</v>
      </c>
      <c r="DM46" s="0" t="n">
        <v>2004</v>
      </c>
      <c r="DN46" s="0" t="s">
        <v>917</v>
      </c>
      <c r="DP46" s="0" t="n">
        <v>0</v>
      </c>
      <c r="DQ46" s="0" t="s">
        <v>1063</v>
      </c>
      <c r="DR46" s="0" t="n">
        <v>54.73</v>
      </c>
      <c r="DS46" s="0" t="n">
        <v>67.588</v>
      </c>
      <c r="DZ46" s="0" t="n">
        <v>0.999999832686</v>
      </c>
      <c r="EA46" s="0" t="n">
        <v>5976779</v>
      </c>
      <c r="EB46" s="0" t="n">
        <v>3728678</v>
      </c>
      <c r="EC46" s="0" t="n">
        <v>2248100</v>
      </c>
      <c r="EE46" s="0" t="s">
        <v>827</v>
      </c>
      <c r="EF46" s="0" t="s">
        <v>857</v>
      </c>
      <c r="EM46" s="0" t="n">
        <v>2.76059318269</v>
      </c>
      <c r="EO46" s="0" t="s">
        <v>858</v>
      </c>
      <c r="EP46" s="0" t="s">
        <v>1216</v>
      </c>
      <c r="ER46" s="45" t="s">
        <v>1217</v>
      </c>
      <c r="ES46" s="0" t="n">
        <v>0.0113831309</v>
      </c>
      <c r="ET46" s="0" t="n">
        <v>15.5</v>
      </c>
      <c r="EU46" s="0" t="n">
        <v>182</v>
      </c>
      <c r="EV46" s="0" t="n">
        <v>122</v>
      </c>
      <c r="FA46" s="0" t="n">
        <v>0.0151458624</v>
      </c>
      <c r="FB46" s="0" t="n">
        <v>0.0151130591</v>
      </c>
      <c r="FC46" s="0" t="n">
        <v>7800000000</v>
      </c>
      <c r="FD46" s="0" t="n">
        <v>68000000</v>
      </c>
      <c r="FE46" s="0" t="n">
        <v>0.01</v>
      </c>
      <c r="FG46" s="0" t="n">
        <v>500</v>
      </c>
      <c r="FH46" s="0" t="n">
        <v>1.95</v>
      </c>
      <c r="FI46" s="0" t="n">
        <v>2004</v>
      </c>
      <c r="FJ46" s="0" t="s">
        <v>917</v>
      </c>
      <c r="FL46" s="0" t="n">
        <v>0</v>
      </c>
      <c r="FM46" s="0" t="s">
        <v>1063</v>
      </c>
      <c r="FN46" s="0" t="n">
        <v>54.73</v>
      </c>
      <c r="FO46" s="0" t="n">
        <v>67.588</v>
      </c>
      <c r="FP46" s="0" t="n">
        <v>32</v>
      </c>
      <c r="FQ46" s="0" t="n">
        <v>13844.31</v>
      </c>
      <c r="FX46" s="0" t="n">
        <v>575</v>
      </c>
      <c r="FY46" s="0" t="n">
        <v>575</v>
      </c>
      <c r="GC46" s="0" t="s">
        <v>1020</v>
      </c>
      <c r="GD46" s="0" t="s">
        <v>848</v>
      </c>
      <c r="GE46" s="0" t="s">
        <v>1218</v>
      </c>
      <c r="GF46" s="0" t="s">
        <v>1026</v>
      </c>
      <c r="GG46" s="44" t="s">
        <v>850</v>
      </c>
      <c r="GH46" s="0" t="s">
        <v>184</v>
      </c>
      <c r="GI46" s="0" t="s">
        <v>1219</v>
      </c>
      <c r="GJ46" s="0" t="s">
        <v>852</v>
      </c>
      <c r="GK46" s="0" t="n">
        <v>38940.5989945</v>
      </c>
      <c r="GL46" s="0" t="n">
        <v>24971.84</v>
      </c>
      <c r="GO46" s="0" t="n">
        <v>95.98</v>
      </c>
      <c r="GP46" s="0" t="s">
        <v>1020</v>
      </c>
      <c r="GQ46" s="0" t="s">
        <v>840</v>
      </c>
      <c r="GR46" s="0" t="n">
        <v>108.356693237</v>
      </c>
    </row>
    <row r="47" customFormat="false" ht="12.8" hidden="false" customHeight="false" outlineLevel="0" collapsed="false">
      <c r="A47" s="0" t="n">
        <v>31175</v>
      </c>
      <c r="B47" s="0" t="s">
        <v>186</v>
      </c>
      <c r="C47" s="0" t="s">
        <v>186</v>
      </c>
      <c r="D47" s="0" t="s">
        <v>186</v>
      </c>
      <c r="F47" s="0" t="s">
        <v>1220</v>
      </c>
      <c r="G47" s="0" t="s">
        <v>824</v>
      </c>
      <c r="H47" s="0" t="n">
        <v>2016</v>
      </c>
      <c r="I47" s="0" t="n">
        <v>2014</v>
      </c>
      <c r="J47" s="0" t="n">
        <v>2265886</v>
      </c>
      <c r="K47" s="0" t="n">
        <v>2015</v>
      </c>
      <c r="L47" s="0" t="n">
        <v>11490968</v>
      </c>
      <c r="M47" s="0" t="n">
        <v>17175</v>
      </c>
      <c r="N47" s="0" t="n">
        <v>669.051994178</v>
      </c>
      <c r="O47" s="0" t="n">
        <v>87681.5548187</v>
      </c>
      <c r="V47" s="0" t="n">
        <v>11004254</v>
      </c>
      <c r="W47" s="0" t="n">
        <v>4762</v>
      </c>
      <c r="AC47" s="0" t="s">
        <v>1221</v>
      </c>
      <c r="AD47" s="0" t="s">
        <v>1221</v>
      </c>
      <c r="AF47" s="0" t="n">
        <v>893</v>
      </c>
      <c r="AG47" s="0" t="n">
        <v>978</v>
      </c>
      <c r="AH47" s="0" t="n">
        <v>1068</v>
      </c>
      <c r="AI47" s="0" t="n">
        <v>1164</v>
      </c>
      <c r="AJ47" s="0" t="n">
        <v>1265</v>
      </c>
      <c r="AK47" s="0" t="n">
        <v>1372</v>
      </c>
      <c r="AL47" s="0" t="n">
        <v>1481</v>
      </c>
      <c r="AM47" s="0" t="n">
        <v>1596</v>
      </c>
      <c r="AN47" s="0" t="n">
        <v>1715</v>
      </c>
      <c r="AO47" s="0" t="n">
        <v>1840</v>
      </c>
      <c r="AP47" s="0" t="n">
        <v>1967</v>
      </c>
      <c r="AQ47" s="0" t="n">
        <v>2102</v>
      </c>
      <c r="AR47" s="0" t="n">
        <v>2243</v>
      </c>
      <c r="AS47" s="0" t="n">
        <v>446</v>
      </c>
      <c r="AT47" s="0" t="n">
        <v>391</v>
      </c>
      <c r="AU47" s="0" t="n">
        <v>342</v>
      </c>
      <c r="AV47" s="0" t="n">
        <v>299</v>
      </c>
      <c r="AW47" s="0" t="n">
        <v>260</v>
      </c>
      <c r="AX47" s="0" t="n">
        <v>224</v>
      </c>
      <c r="AY47" s="0" t="n">
        <v>191</v>
      </c>
      <c r="AZ47" s="0" t="n">
        <v>164</v>
      </c>
      <c r="BA47" s="0" t="n">
        <v>140</v>
      </c>
      <c r="BB47" s="0" t="n">
        <v>119</v>
      </c>
      <c r="BC47" s="0" t="n">
        <v>101</v>
      </c>
      <c r="BD47" s="0" t="n">
        <v>85</v>
      </c>
      <c r="BE47" s="0" t="n">
        <v>71</v>
      </c>
      <c r="BF47" s="0" t="n">
        <v>893</v>
      </c>
      <c r="BG47" s="0" t="n">
        <v>978</v>
      </c>
      <c r="BH47" s="0" t="n">
        <v>1068</v>
      </c>
      <c r="BI47" s="0" t="n">
        <v>1164</v>
      </c>
      <c r="BJ47" s="0" t="n">
        <v>1265</v>
      </c>
      <c r="BK47" s="0" t="n">
        <v>1372</v>
      </c>
      <c r="BL47" s="0" t="n">
        <v>1481</v>
      </c>
      <c r="BM47" s="0" t="n">
        <v>1596</v>
      </c>
      <c r="BN47" s="0" t="n">
        <v>1715</v>
      </c>
      <c r="BO47" s="0" t="n">
        <v>1840</v>
      </c>
      <c r="BP47" s="0" t="n">
        <v>1967</v>
      </c>
      <c r="BQ47" s="0" t="n">
        <v>2102</v>
      </c>
      <c r="BR47" s="0" t="n">
        <v>2243</v>
      </c>
      <c r="BS47" s="0" t="n">
        <v>446</v>
      </c>
      <c r="BT47" s="0" t="n">
        <v>391</v>
      </c>
      <c r="BU47" s="0" t="n">
        <v>342</v>
      </c>
      <c r="BV47" s="0" t="n">
        <v>299</v>
      </c>
      <c r="BW47" s="0" t="n">
        <v>260</v>
      </c>
      <c r="BX47" s="0" t="n">
        <v>224</v>
      </c>
      <c r="BY47" s="0" t="n">
        <v>191</v>
      </c>
      <c r="BZ47" s="0" t="n">
        <v>164</v>
      </c>
      <c r="CA47" s="0" t="n">
        <v>140</v>
      </c>
      <c r="CB47" s="0" t="n">
        <v>119</v>
      </c>
      <c r="CC47" s="0" t="n">
        <v>101</v>
      </c>
      <c r="CD47" s="0" t="n">
        <v>85</v>
      </c>
      <c r="CE47" s="0" t="n">
        <v>71</v>
      </c>
      <c r="DF47" s="0" t="n">
        <v>1.45</v>
      </c>
      <c r="DG47" s="0" t="n">
        <v>1.52</v>
      </c>
      <c r="DH47" s="0" t="n">
        <v>1.45</v>
      </c>
      <c r="DI47" s="0" t="n">
        <v>1.52</v>
      </c>
      <c r="DN47" s="28" t="s">
        <v>1222</v>
      </c>
      <c r="DP47" s="0" t="n">
        <v>0</v>
      </c>
      <c r="DR47" s="0" t="n">
        <v>63.87</v>
      </c>
      <c r="DS47" s="0" t="n">
        <v>81.555</v>
      </c>
      <c r="DZ47" s="0" t="n">
        <v>1</v>
      </c>
      <c r="EA47" s="0" t="n">
        <v>5195663</v>
      </c>
      <c r="EB47" s="0" t="n">
        <v>3359242</v>
      </c>
      <c r="EC47" s="0" t="n">
        <v>1836421</v>
      </c>
      <c r="EE47" s="0" t="s">
        <v>827</v>
      </c>
      <c r="EF47" s="0" t="s">
        <v>1033</v>
      </c>
      <c r="EG47" s="0" t="n">
        <v>3894120.69228</v>
      </c>
      <c r="EH47" s="0" t="n">
        <v>4648211.80479</v>
      </c>
      <c r="EI47" s="0" t="n">
        <v>4271166.24854</v>
      </c>
      <c r="EJ47" s="0" t="n">
        <v>2057699.69228</v>
      </c>
      <c r="EK47" s="0" t="n">
        <v>2811790.80479</v>
      </c>
      <c r="EL47" s="0" t="n">
        <v>2434745.24854</v>
      </c>
      <c r="EM47" s="0" t="n">
        <v>1.48252912989</v>
      </c>
      <c r="EN47" s="0" t="n">
        <v>1.07452239369</v>
      </c>
      <c r="EO47" s="0" t="s">
        <v>829</v>
      </c>
      <c r="EQ47" s="0" t="s">
        <v>846</v>
      </c>
      <c r="ER47" s="0" t="s">
        <v>1223</v>
      </c>
      <c r="ES47" s="0" t="n">
        <v>0.0086287785</v>
      </c>
      <c r="ET47" s="0" t="n">
        <v>13.6</v>
      </c>
      <c r="EU47" s="0" t="n">
        <v>105</v>
      </c>
      <c r="EV47" s="0" t="n">
        <v>26</v>
      </c>
      <c r="EW47" s="0" t="n">
        <v>153000000000</v>
      </c>
      <c r="EX47" s="0" t="s">
        <v>1094</v>
      </c>
      <c r="EY47" s="0" t="n">
        <v>2013</v>
      </c>
      <c r="EZ47" s="0" t="s">
        <v>1224</v>
      </c>
      <c r="FA47" s="0" t="n">
        <v>0.032012112</v>
      </c>
      <c r="FB47" s="0" t="n">
        <v>0.0205145598</v>
      </c>
      <c r="FC47" s="0" t="n">
        <v>1566000000</v>
      </c>
      <c r="FD47" s="0" t="n">
        <v>770000000</v>
      </c>
      <c r="FE47" s="0" t="n">
        <v>0.49</v>
      </c>
      <c r="FF47" s="0" t="n">
        <v>2004</v>
      </c>
      <c r="FG47" s="0" t="n">
        <v>87</v>
      </c>
      <c r="FH47" s="0" t="n">
        <v>1.75</v>
      </c>
      <c r="FI47" s="0" t="s">
        <v>1225</v>
      </c>
      <c r="FJ47" s="0" t="s">
        <v>1226</v>
      </c>
      <c r="FL47" s="0" t="n">
        <v>0</v>
      </c>
      <c r="FN47" s="0" t="n">
        <v>63.87</v>
      </c>
      <c r="FO47" s="0" t="n">
        <v>81.555</v>
      </c>
      <c r="FP47" s="0" t="n">
        <v>50</v>
      </c>
      <c r="FQ47" s="0" t="n">
        <v>15732.51</v>
      </c>
      <c r="FX47" s="0" t="n">
        <v>79.9</v>
      </c>
      <c r="FY47" s="0" t="n">
        <v>79.9</v>
      </c>
      <c r="GC47" s="0" t="s">
        <v>1220</v>
      </c>
      <c r="GD47" s="0" t="s">
        <v>848</v>
      </c>
      <c r="GE47" s="0" t="s">
        <v>1227</v>
      </c>
      <c r="GF47" s="0" t="s">
        <v>1228</v>
      </c>
      <c r="GG47" s="44" t="s">
        <v>837</v>
      </c>
      <c r="GH47" s="0" t="s">
        <v>186</v>
      </c>
      <c r="GI47" s="0" t="s">
        <v>1229</v>
      </c>
      <c r="GJ47" s="0" t="s">
        <v>852</v>
      </c>
      <c r="GK47" s="0" t="n">
        <v>46691.7428393</v>
      </c>
      <c r="GL47" s="0" t="n">
        <v>41304.98</v>
      </c>
      <c r="GO47" s="0" t="n">
        <v>100.82</v>
      </c>
      <c r="GP47" s="0" t="s">
        <v>1220</v>
      </c>
      <c r="GQ47" s="0" t="s">
        <v>884</v>
      </c>
      <c r="GR47" s="0" t="n">
        <v>91.3780062662</v>
      </c>
    </row>
    <row r="48" customFormat="false" ht="23.85" hidden="false" customHeight="false" outlineLevel="0" collapsed="false">
      <c r="A48" s="0" t="n">
        <v>31176</v>
      </c>
      <c r="B48" s="0" t="s">
        <v>188</v>
      </c>
      <c r="C48" s="0" t="s">
        <v>1230</v>
      </c>
      <c r="D48" s="0" t="s">
        <v>188</v>
      </c>
      <c r="E48" s="0" t="s">
        <v>1231</v>
      </c>
      <c r="F48" s="0" t="s">
        <v>1133</v>
      </c>
      <c r="G48" s="0" t="s">
        <v>824</v>
      </c>
      <c r="H48" s="0" t="n">
        <v>2016</v>
      </c>
      <c r="I48" s="0" t="n">
        <v>2012</v>
      </c>
      <c r="J48" s="0" t="n">
        <v>6476631</v>
      </c>
      <c r="K48" s="0" t="n">
        <v>2015</v>
      </c>
      <c r="L48" s="0" t="n">
        <v>6823921.46008</v>
      </c>
      <c r="M48" s="0" t="n">
        <v>1260</v>
      </c>
      <c r="N48" s="0" t="n">
        <v>5415.8106826</v>
      </c>
      <c r="O48" s="0" t="n">
        <v>192242.208531</v>
      </c>
      <c r="P48" s="0" t="s">
        <v>32</v>
      </c>
      <c r="Q48" s="0" t="n">
        <v>5633407</v>
      </c>
      <c r="R48" s="0" t="n">
        <v>1998</v>
      </c>
      <c r="S48" s="0" t="n">
        <v>1260</v>
      </c>
      <c r="T48" s="0" t="n">
        <v>4470.95793651</v>
      </c>
      <c r="U48" s="0" t="n">
        <v>158703.263156</v>
      </c>
      <c r="V48" s="0" t="n">
        <v>10192097</v>
      </c>
      <c r="W48" s="0" t="n">
        <v>5814</v>
      </c>
      <c r="X48" s="0" t="n">
        <v>2950000</v>
      </c>
      <c r="Y48" s="0" t="n">
        <v>9595000</v>
      </c>
      <c r="Z48" s="0" t="n">
        <v>11867000</v>
      </c>
      <c r="AA48" s="0" t="n">
        <v>1.02347046735</v>
      </c>
      <c r="AB48" s="0" t="n">
        <v>1.01068262153</v>
      </c>
      <c r="AC48" s="0" t="s">
        <v>1232</v>
      </c>
      <c r="AE48" s="0" t="s">
        <v>1232</v>
      </c>
      <c r="AF48" s="0" t="n">
        <v>0</v>
      </c>
      <c r="AG48" s="0" t="n">
        <v>0</v>
      </c>
      <c r="AH48" s="0" t="n">
        <v>0</v>
      </c>
      <c r="AI48" s="0" t="n">
        <v>0</v>
      </c>
      <c r="AJ48" s="0" t="n">
        <v>0</v>
      </c>
      <c r="AK48" s="0" t="n">
        <v>0</v>
      </c>
      <c r="AL48" s="0" t="n">
        <v>0</v>
      </c>
      <c r="AM48" s="0" t="n">
        <v>0</v>
      </c>
      <c r="AN48" s="0" t="n">
        <v>1</v>
      </c>
      <c r="AO48" s="0" t="n">
        <v>1</v>
      </c>
      <c r="AP48" s="0" t="n">
        <v>3</v>
      </c>
      <c r="AQ48" s="0" t="n">
        <v>8</v>
      </c>
      <c r="AR48" s="0" t="n">
        <v>13</v>
      </c>
      <c r="AS48" s="0" t="n">
        <v>2441</v>
      </c>
      <c r="AT48" s="0" t="n">
        <v>2258</v>
      </c>
      <c r="AU48" s="0" t="n">
        <v>2080</v>
      </c>
      <c r="AV48" s="0" t="n">
        <v>1902</v>
      </c>
      <c r="AW48" s="0" t="n">
        <v>1730</v>
      </c>
      <c r="AX48" s="0" t="n">
        <v>1562</v>
      </c>
      <c r="AY48" s="0" t="n">
        <v>1396</v>
      </c>
      <c r="AZ48" s="0" t="n">
        <v>1242</v>
      </c>
      <c r="BA48" s="0" t="n">
        <v>1089</v>
      </c>
      <c r="BB48" s="0" t="n">
        <v>957</v>
      </c>
      <c r="BC48" s="0" t="n">
        <v>822</v>
      </c>
      <c r="BD48" s="0" t="n">
        <v>707</v>
      </c>
      <c r="BE48" s="0" t="n">
        <v>597</v>
      </c>
      <c r="CF48" s="0" t="n">
        <v>0</v>
      </c>
      <c r="CG48" s="0" t="n">
        <v>0</v>
      </c>
      <c r="CH48" s="0" t="n">
        <v>0</v>
      </c>
      <c r="CI48" s="0" t="n">
        <v>0</v>
      </c>
      <c r="CJ48" s="0" t="n">
        <v>0</v>
      </c>
      <c r="CK48" s="0" t="n">
        <v>0</v>
      </c>
      <c r="CL48" s="0" t="n">
        <v>0</v>
      </c>
      <c r="CM48" s="0" t="n">
        <v>0</v>
      </c>
      <c r="CN48" s="0" t="n">
        <v>1</v>
      </c>
      <c r="CO48" s="0" t="n">
        <v>1</v>
      </c>
      <c r="CP48" s="0" t="n">
        <v>3</v>
      </c>
      <c r="CQ48" s="0" t="n">
        <v>8</v>
      </c>
      <c r="CR48" s="0" t="n">
        <v>13</v>
      </c>
      <c r="CS48" s="0" t="n">
        <v>2441</v>
      </c>
      <c r="CT48" s="0" t="n">
        <v>2258</v>
      </c>
      <c r="CU48" s="0" t="n">
        <v>2080</v>
      </c>
      <c r="CV48" s="0" t="n">
        <v>1902</v>
      </c>
      <c r="CW48" s="0" t="n">
        <v>1730</v>
      </c>
      <c r="CX48" s="0" t="n">
        <v>1562</v>
      </c>
      <c r="CY48" s="0" t="n">
        <v>1396</v>
      </c>
      <c r="CZ48" s="0" t="n">
        <v>1242</v>
      </c>
      <c r="DA48" s="0" t="n">
        <v>1089</v>
      </c>
      <c r="DB48" s="0" t="n">
        <v>957</v>
      </c>
      <c r="DC48" s="0" t="n">
        <v>822</v>
      </c>
      <c r="DD48" s="0" t="n">
        <v>707</v>
      </c>
      <c r="DE48" s="0" t="n">
        <v>597</v>
      </c>
      <c r="DF48" s="0" t="n">
        <v>1.03</v>
      </c>
      <c r="DG48" s="0" t="n">
        <v>1.26</v>
      </c>
      <c r="DH48" s="0" t="n">
        <v>1.45</v>
      </c>
      <c r="DI48" s="0" t="n">
        <v>1.68</v>
      </c>
      <c r="DJ48" s="0" t="n">
        <v>1.03</v>
      </c>
      <c r="DK48" s="0" t="n">
        <v>1.26</v>
      </c>
      <c r="DL48" s="0" t="n">
        <v>2.94</v>
      </c>
      <c r="DM48" s="0" t="n">
        <v>2010</v>
      </c>
      <c r="DN48" s="0" t="s">
        <v>190</v>
      </c>
      <c r="DO48" s="0" t="s">
        <v>191</v>
      </c>
      <c r="DP48" s="0" t="n">
        <v>1</v>
      </c>
      <c r="DR48" s="0" t="n">
        <v>35.91</v>
      </c>
      <c r="DS48" s="0" t="n">
        <v>82.834</v>
      </c>
      <c r="DT48" s="0" t="n">
        <v>2.94</v>
      </c>
      <c r="DU48" s="0" t="n">
        <v>2010</v>
      </c>
      <c r="DV48" s="0" t="n">
        <v>1</v>
      </c>
      <c r="DX48" s="0" t="n">
        <v>35.91</v>
      </c>
      <c r="DY48" s="0" t="n">
        <v>82.834</v>
      </c>
      <c r="DZ48" s="0" t="n">
        <v>1</v>
      </c>
      <c r="EA48" s="0" t="n">
        <v>20268045</v>
      </c>
      <c r="EB48" s="0" t="n">
        <v>16171534</v>
      </c>
      <c r="EC48" s="0" t="n">
        <v>4096511</v>
      </c>
      <c r="EE48" s="0" t="s">
        <v>827</v>
      </c>
      <c r="EF48" s="0" t="s">
        <v>828</v>
      </c>
      <c r="EG48" s="0" t="n">
        <v>17225273.1478</v>
      </c>
      <c r="EH48" s="0" t="n">
        <v>17526036.3708</v>
      </c>
      <c r="EI48" s="0" t="n">
        <v>17375654.7593</v>
      </c>
      <c r="EJ48" s="0" t="n">
        <v>13128762.1478</v>
      </c>
      <c r="EK48" s="0" t="n">
        <v>13429525.3708</v>
      </c>
      <c r="EL48" s="0" t="n">
        <v>13279143.7593</v>
      </c>
      <c r="EM48" s="0" t="n">
        <v>2.4969052583</v>
      </c>
      <c r="EN48" s="0" t="n">
        <v>2.0503165549</v>
      </c>
      <c r="EO48" s="0" t="s">
        <v>829</v>
      </c>
      <c r="EP48" s="0" t="s">
        <v>1233</v>
      </c>
      <c r="EQ48" s="0" t="s">
        <v>831</v>
      </c>
      <c r="ER48" s="45" t="s">
        <v>1234</v>
      </c>
      <c r="ES48" s="0" t="n">
        <v>0.0151203426</v>
      </c>
      <c r="ET48" s="0" t="n">
        <v>23.7</v>
      </c>
      <c r="EU48" s="0" t="n">
        <v>1224.6</v>
      </c>
      <c r="EV48" s="0" t="n">
        <v>5</v>
      </c>
      <c r="EW48" s="0" t="n">
        <v>282538827000</v>
      </c>
      <c r="EX48" s="0" t="s">
        <v>1138</v>
      </c>
      <c r="EY48" s="0" t="n">
        <v>2013</v>
      </c>
      <c r="EZ48" s="0" t="s">
        <v>1235</v>
      </c>
      <c r="FA48" s="0" t="n">
        <v>0.0204194776</v>
      </c>
      <c r="FB48" s="0" t="n">
        <v>0.0167788505</v>
      </c>
      <c r="FC48" s="0" t="n">
        <v>17030000000</v>
      </c>
      <c r="FD48" s="0" t="n">
        <v>11700000000</v>
      </c>
      <c r="FE48" s="0" t="n">
        <v>0.69</v>
      </c>
      <c r="FG48" s="0" t="n">
        <v>50.9</v>
      </c>
      <c r="FH48" s="0" t="n">
        <v>2.94</v>
      </c>
      <c r="FI48" s="0" t="n">
        <v>2010</v>
      </c>
      <c r="FJ48" s="0" t="s">
        <v>190</v>
      </c>
      <c r="FK48" s="0" t="s">
        <v>191</v>
      </c>
      <c r="FL48" s="0" t="n">
        <v>1</v>
      </c>
      <c r="FN48" s="0" t="n">
        <v>35.91</v>
      </c>
      <c r="FO48" s="0" t="n">
        <v>82.834</v>
      </c>
      <c r="FP48" s="0" t="n">
        <v>74</v>
      </c>
      <c r="FQ48" s="0" t="n">
        <v>9773.85</v>
      </c>
      <c r="FR48" s="0" t="n">
        <v>0</v>
      </c>
      <c r="FS48" s="0" t="n">
        <v>0.9</v>
      </c>
      <c r="FT48" s="0" t="n">
        <v>2</v>
      </c>
      <c r="FU48" s="0" t="n">
        <v>1998</v>
      </c>
      <c r="FV48" s="0" t="n">
        <v>1</v>
      </c>
      <c r="FW48" s="0" t="n">
        <v>0.86</v>
      </c>
      <c r="FX48" s="0" t="n">
        <v>66.8</v>
      </c>
      <c r="FY48" s="0" t="n">
        <v>66.8</v>
      </c>
      <c r="GA48" s="0" t="n">
        <v>470</v>
      </c>
      <c r="GB48" s="0" t="n">
        <v>337</v>
      </c>
      <c r="GC48" s="0" t="s">
        <v>1133</v>
      </c>
      <c r="GD48" s="0" t="s">
        <v>1210</v>
      </c>
      <c r="GE48" s="0" t="s">
        <v>1236</v>
      </c>
      <c r="GF48" s="0" t="s">
        <v>1141</v>
      </c>
      <c r="GG48" s="44" t="s">
        <v>962</v>
      </c>
      <c r="GH48" s="0" t="s">
        <v>188</v>
      </c>
      <c r="GI48" s="0" t="s">
        <v>1237</v>
      </c>
      <c r="GJ48" s="0" t="s">
        <v>852</v>
      </c>
      <c r="GK48" s="0" t="n">
        <v>12293.5629597</v>
      </c>
      <c r="GL48" s="0" t="n">
        <v>8726.56</v>
      </c>
      <c r="GM48" s="0" t="s">
        <v>1133</v>
      </c>
      <c r="GN48" s="0" t="n">
        <v>12293.5629597</v>
      </c>
      <c r="GO48" s="0" t="n">
        <v>38.4</v>
      </c>
      <c r="GP48" s="0" t="s">
        <v>1133</v>
      </c>
      <c r="GQ48" s="0" t="s">
        <v>1125</v>
      </c>
      <c r="GR48" s="0" t="n">
        <v>22.9725983739</v>
      </c>
    </row>
    <row r="49" customFormat="false" ht="12.8" hidden="false" customHeight="false" outlineLevel="0" collapsed="false">
      <c r="A49" s="0" t="n">
        <v>31179</v>
      </c>
      <c r="B49" s="0" t="s">
        <v>192</v>
      </c>
      <c r="F49" s="0" t="s">
        <v>1090</v>
      </c>
      <c r="G49" s="0" t="s">
        <v>1238</v>
      </c>
      <c r="H49" s="0" t="n">
        <v>2017</v>
      </c>
      <c r="I49" s="0" t="n">
        <v>2016</v>
      </c>
      <c r="J49" s="0" t="n">
        <v>624000</v>
      </c>
      <c r="K49" s="0" t="n">
        <v>2014</v>
      </c>
      <c r="EA49" s="0" t="n">
        <v>34190633</v>
      </c>
      <c r="EB49" s="0" t="n">
        <v>17840039</v>
      </c>
      <c r="ED49" s="0" t="s">
        <v>1239</v>
      </c>
      <c r="EE49" s="0" t="s">
        <v>932</v>
      </c>
      <c r="EF49" s="0" t="s">
        <v>857</v>
      </c>
      <c r="EM49" s="0" t="n">
        <v>28.5898060897</v>
      </c>
      <c r="EO49" s="0" t="s">
        <v>1240</v>
      </c>
      <c r="EQ49" s="0" t="s">
        <v>831</v>
      </c>
      <c r="ER49" s="0" t="s">
        <v>1241</v>
      </c>
      <c r="ES49" s="0" t="n">
        <v>0.0136552404</v>
      </c>
      <c r="ET49" s="0" t="n">
        <v>11</v>
      </c>
      <c r="EU49" s="0" t="n">
        <v>208</v>
      </c>
      <c r="EV49" s="0" t="n">
        <v>-5</v>
      </c>
      <c r="FA49" s="0" t="n">
        <v>0.0287396254</v>
      </c>
      <c r="FB49" s="0" t="n">
        <v>0.0170044476</v>
      </c>
      <c r="FC49" s="0" t="n">
        <v>81520000000</v>
      </c>
      <c r="FD49" s="0" t="n">
        <v>63420000000</v>
      </c>
      <c r="FE49" s="0" t="n">
        <v>0.78</v>
      </c>
      <c r="FF49" s="0" t="n">
        <v>2013</v>
      </c>
      <c r="GE49" s="0" t="s">
        <v>1242</v>
      </c>
      <c r="GF49" s="0" t="s">
        <v>1097</v>
      </c>
      <c r="GG49" s="44" t="s">
        <v>1112</v>
      </c>
      <c r="GH49" s="0" t="s">
        <v>192</v>
      </c>
      <c r="GI49" s="0" t="s">
        <v>1243</v>
      </c>
      <c r="GJ49" s="0" t="s">
        <v>852</v>
      </c>
    </row>
    <row r="50" customFormat="false" ht="12.8" hidden="false" customHeight="false" outlineLevel="0" collapsed="false">
      <c r="A50" s="0" t="n">
        <v>31180</v>
      </c>
      <c r="B50" s="0" t="s">
        <v>195</v>
      </c>
      <c r="F50" s="0" t="s">
        <v>1244</v>
      </c>
      <c r="G50" s="0" t="s">
        <v>854</v>
      </c>
      <c r="H50" s="0" t="n">
        <v>2016</v>
      </c>
      <c r="I50" s="0" t="n">
        <v>2013</v>
      </c>
      <c r="J50" s="0" t="n">
        <v>7314176</v>
      </c>
      <c r="K50" s="0" t="n">
        <v>2015</v>
      </c>
      <c r="DZ50" s="0" t="n">
        <v>1</v>
      </c>
      <c r="EA50" s="0" t="n">
        <v>31426696.8</v>
      </c>
      <c r="EB50" s="0" t="n">
        <v>23120027.8</v>
      </c>
      <c r="EC50" s="0" t="n">
        <v>8306669</v>
      </c>
      <c r="ED50" s="0" t="s">
        <v>1187</v>
      </c>
      <c r="EE50" s="0" t="s">
        <v>827</v>
      </c>
      <c r="EF50" s="0" t="s">
        <v>828</v>
      </c>
      <c r="EG50" s="0" t="n">
        <v>26669442.3359</v>
      </c>
      <c r="EH50" s="0" t="n">
        <v>28239113.6538</v>
      </c>
      <c r="EI50" s="0" t="n">
        <v>27454277.9949</v>
      </c>
      <c r="EJ50" s="0" t="n">
        <v>18362773.3359</v>
      </c>
      <c r="EK50" s="0" t="n">
        <v>19932444.6538</v>
      </c>
      <c r="EL50" s="0" t="n">
        <v>19147608.9949</v>
      </c>
      <c r="EM50" s="0" t="n">
        <v>3.16098871561</v>
      </c>
      <c r="EN50" s="0" t="n">
        <v>2.61787643541</v>
      </c>
      <c r="EO50" s="0" t="s">
        <v>1117</v>
      </c>
      <c r="EP50" s="0" t="s">
        <v>1245</v>
      </c>
      <c r="EQ50" s="0" t="s">
        <v>937</v>
      </c>
      <c r="ER50" s="0" t="s">
        <v>1246</v>
      </c>
      <c r="ES50" s="0" t="n">
        <v>0.0155646043</v>
      </c>
      <c r="ET50" s="0" t="n">
        <v>14</v>
      </c>
      <c r="EU50" s="0" t="n">
        <v>15403</v>
      </c>
      <c r="EV50" s="0" t="n">
        <v>520</v>
      </c>
      <c r="EW50" s="0" t="n">
        <v>125301713234</v>
      </c>
      <c r="EX50" s="0" t="s">
        <v>833</v>
      </c>
      <c r="EY50" s="0" t="n">
        <v>2013</v>
      </c>
      <c r="EZ50" s="0" t="s">
        <v>1247</v>
      </c>
      <c r="FA50" s="0" t="n">
        <v>0.02322913</v>
      </c>
      <c r="FB50" s="0" t="n">
        <v>0.02322913</v>
      </c>
      <c r="FC50" s="0" t="n">
        <v>1</v>
      </c>
      <c r="FD50" s="0" t="n">
        <v>0</v>
      </c>
      <c r="FE50" s="0" t="n">
        <v>0</v>
      </c>
      <c r="GE50" s="0" t="s">
        <v>1248</v>
      </c>
      <c r="GF50" s="0" t="s">
        <v>1249</v>
      </c>
      <c r="GG50" s="44" t="s">
        <v>850</v>
      </c>
      <c r="GH50" s="0" t="s">
        <v>1250</v>
      </c>
      <c r="GI50" s="0" t="s">
        <v>1250</v>
      </c>
      <c r="GJ50" s="0" t="s">
        <v>852</v>
      </c>
    </row>
    <row r="51" customFormat="false" ht="124.6" hidden="false" customHeight="false" outlineLevel="0" collapsed="false">
      <c r="A51" s="0" t="n">
        <v>31181</v>
      </c>
      <c r="B51" s="0" t="s">
        <v>199</v>
      </c>
      <c r="F51" s="0" t="s">
        <v>823</v>
      </c>
      <c r="G51" s="0" t="s">
        <v>824</v>
      </c>
      <c r="H51" s="0" t="n">
        <v>2016</v>
      </c>
      <c r="I51" s="0" t="n">
        <v>2012</v>
      </c>
      <c r="J51" s="0" t="n">
        <v>1560297</v>
      </c>
      <c r="K51" s="0" t="n">
        <v>2014</v>
      </c>
      <c r="DZ51" s="0" t="n">
        <v>1</v>
      </c>
      <c r="EA51" s="0" t="n">
        <v>19212870.06</v>
      </c>
      <c r="EB51" s="0" t="n">
        <v>12397594.06</v>
      </c>
      <c r="EC51" s="0" t="n">
        <v>6815276</v>
      </c>
      <c r="EE51" s="0" t="s">
        <v>827</v>
      </c>
      <c r="EF51" s="0" t="s">
        <v>1009</v>
      </c>
      <c r="EG51" s="0" t="n">
        <v>17654739.5861</v>
      </c>
      <c r="EH51" s="0" t="n">
        <v>18439631.3546</v>
      </c>
      <c r="EI51" s="0" t="n">
        <v>18047185.4703</v>
      </c>
      <c r="EJ51" s="0" t="n">
        <v>10839463.5861</v>
      </c>
      <c r="EK51" s="0" t="n">
        <v>11624355.3546</v>
      </c>
      <c r="EL51" s="0" t="n">
        <v>11231909.4703</v>
      </c>
      <c r="EM51" s="0" t="n">
        <v>7.9456629475</v>
      </c>
      <c r="EN51" s="0" t="n">
        <v>7.1985714709</v>
      </c>
      <c r="EO51" s="0" t="s">
        <v>868</v>
      </c>
      <c r="EP51" s="45" t="s">
        <v>1251</v>
      </c>
      <c r="EQ51" s="0" t="s">
        <v>846</v>
      </c>
      <c r="ER51" s="0" t="s">
        <v>1252</v>
      </c>
      <c r="ES51" s="0" t="n">
        <v>0.0176989817</v>
      </c>
      <c r="ET51" s="0" t="n">
        <v>13.3</v>
      </c>
      <c r="EU51" s="0" t="n">
        <v>367</v>
      </c>
      <c r="EV51" s="0" t="n">
        <v>12</v>
      </c>
      <c r="EW51" s="0" t="n">
        <v>364000000000</v>
      </c>
      <c r="EX51" s="0" t="s">
        <v>833</v>
      </c>
      <c r="EY51" s="0" t="n">
        <v>2012</v>
      </c>
      <c r="EZ51" s="0" t="s">
        <v>871</v>
      </c>
      <c r="FA51" s="0" t="n">
        <v>0.0367294791</v>
      </c>
      <c r="FB51" s="0" t="n">
        <v>0.0356646952</v>
      </c>
      <c r="FC51" s="0" t="n">
        <v>766200000000</v>
      </c>
      <c r="FD51" s="0" t="n">
        <v>42870000000</v>
      </c>
      <c r="FE51" s="0" t="n">
        <v>0.06</v>
      </c>
      <c r="GE51" s="0" t="s">
        <v>1253</v>
      </c>
      <c r="GF51" s="0" t="s">
        <v>836</v>
      </c>
      <c r="GG51" s="44" t="s">
        <v>962</v>
      </c>
      <c r="GH51" s="0" t="s">
        <v>199</v>
      </c>
      <c r="GI51" s="0" t="s">
        <v>1254</v>
      </c>
      <c r="GJ51" s="0" t="s">
        <v>852</v>
      </c>
    </row>
    <row r="52" customFormat="false" ht="35.05" hidden="false" customHeight="false" outlineLevel="0" collapsed="false">
      <c r="A52" s="0" t="n">
        <v>31182</v>
      </c>
      <c r="B52" s="0" t="s">
        <v>201</v>
      </c>
      <c r="D52" s="0" t="s">
        <v>201</v>
      </c>
      <c r="F52" s="0" t="s">
        <v>823</v>
      </c>
      <c r="G52" s="0" t="s">
        <v>1255</v>
      </c>
      <c r="H52" s="0" t="n">
        <v>2016</v>
      </c>
      <c r="I52" s="0" t="n">
        <v>2012</v>
      </c>
      <c r="J52" s="0" t="n">
        <v>864816</v>
      </c>
      <c r="K52" s="0" t="n">
        <v>2015</v>
      </c>
      <c r="V52" s="0" t="n">
        <v>3837896</v>
      </c>
      <c r="W52" s="0" t="n">
        <v>2054</v>
      </c>
      <c r="AD52" s="0" t="s">
        <v>1256</v>
      </c>
      <c r="BF52" s="0" t="n">
        <v>696</v>
      </c>
      <c r="BG52" s="0" t="n">
        <v>818</v>
      </c>
      <c r="BH52" s="0" t="n">
        <v>948</v>
      </c>
      <c r="BI52" s="0" t="n">
        <v>1088</v>
      </c>
      <c r="BJ52" s="0" t="n">
        <v>1236</v>
      </c>
      <c r="BK52" s="0" t="n">
        <v>1387</v>
      </c>
      <c r="BL52" s="0" t="n">
        <v>1542</v>
      </c>
      <c r="BM52" s="0" t="n">
        <v>1702</v>
      </c>
      <c r="BN52" s="0" t="n">
        <v>1867</v>
      </c>
      <c r="BO52" s="0" t="n">
        <v>2033</v>
      </c>
      <c r="BP52" s="0" t="n">
        <v>2202</v>
      </c>
      <c r="BQ52" s="0" t="n">
        <v>2376</v>
      </c>
      <c r="BR52" s="0" t="n">
        <v>2549</v>
      </c>
      <c r="BS52" s="0" t="n">
        <v>85</v>
      </c>
      <c r="BT52" s="0" t="n">
        <v>72</v>
      </c>
      <c r="BU52" s="0" t="n">
        <v>63</v>
      </c>
      <c r="BV52" s="0" t="n">
        <v>52</v>
      </c>
      <c r="BW52" s="0" t="n">
        <v>45</v>
      </c>
      <c r="BX52" s="0" t="n">
        <v>39</v>
      </c>
      <c r="BY52" s="0" t="n">
        <v>32</v>
      </c>
      <c r="BZ52" s="0" t="n">
        <v>27</v>
      </c>
      <c r="CA52" s="0" t="n">
        <v>22</v>
      </c>
      <c r="CB52" s="0" t="n">
        <v>19</v>
      </c>
      <c r="CC52" s="0" t="n">
        <v>18</v>
      </c>
      <c r="CD52" s="0" t="n">
        <v>13</v>
      </c>
      <c r="CE52" s="0" t="n">
        <v>11</v>
      </c>
      <c r="DH52" s="0" t="n">
        <v>0.78</v>
      </c>
      <c r="DI52" s="0" t="n">
        <v>0.56</v>
      </c>
      <c r="DL52" s="0" t="n">
        <v>2.61</v>
      </c>
      <c r="DM52" s="0" t="n">
        <v>2010</v>
      </c>
      <c r="DN52" s="0" t="s">
        <v>826</v>
      </c>
      <c r="DO52" s="0" t="s">
        <v>876</v>
      </c>
      <c r="DR52" s="0" t="n">
        <v>52.39</v>
      </c>
      <c r="DS52" s="0" t="n">
        <v>80.731</v>
      </c>
      <c r="DZ52" s="0" t="n">
        <v>0.9880661956</v>
      </c>
      <c r="EA52" s="0" t="n">
        <v>5381687</v>
      </c>
      <c r="EB52" s="0" t="n">
        <v>4186111</v>
      </c>
      <c r="EC52" s="0" t="n">
        <v>1131352</v>
      </c>
      <c r="EE52" s="0" t="s">
        <v>827</v>
      </c>
      <c r="EF52" s="0" t="s">
        <v>828</v>
      </c>
      <c r="EG52" s="0" t="n">
        <v>4518071.82677</v>
      </c>
      <c r="EH52" s="0" t="n">
        <v>4953108.84838</v>
      </c>
      <c r="EI52" s="0" t="n">
        <v>4735590.33757</v>
      </c>
      <c r="EJ52" s="0" t="n">
        <v>3322495.82677</v>
      </c>
      <c r="EK52" s="0" t="n">
        <v>3757532.84838</v>
      </c>
      <c r="EL52" s="0" t="n">
        <v>3540014.33757</v>
      </c>
      <c r="EM52" s="0" t="n">
        <v>4.84046432998</v>
      </c>
      <c r="EN52" s="0" t="n">
        <v>4.09337285338</v>
      </c>
      <c r="EO52" s="0" t="s">
        <v>829</v>
      </c>
      <c r="EP52" s="0" t="s">
        <v>1257</v>
      </c>
      <c r="EQ52" s="0" t="s">
        <v>858</v>
      </c>
      <c r="ER52" s="45" t="s">
        <v>1258</v>
      </c>
      <c r="ES52" s="0" t="n">
        <v>0.0176989817</v>
      </c>
      <c r="ET52" s="0" t="n">
        <v>10.4</v>
      </c>
      <c r="EU52" s="0" t="n">
        <v>121</v>
      </c>
      <c r="EV52" s="0" t="n">
        <v>142</v>
      </c>
      <c r="EW52" s="0" t="n">
        <v>89205219000</v>
      </c>
      <c r="EX52" s="0" t="s">
        <v>833</v>
      </c>
      <c r="EY52" s="0" t="n">
        <v>2015</v>
      </c>
      <c r="EZ52" s="0" t="s">
        <v>1259</v>
      </c>
      <c r="FA52" s="0" t="n">
        <v>0.0367294791</v>
      </c>
      <c r="FB52" s="0" t="n">
        <v>0.0356646952</v>
      </c>
      <c r="FC52" s="0" t="n">
        <v>766200000000</v>
      </c>
      <c r="FD52" s="0" t="n">
        <v>42870000000</v>
      </c>
      <c r="FE52" s="0" t="n">
        <v>0.06</v>
      </c>
      <c r="FP52" s="0" t="n">
        <v>43</v>
      </c>
      <c r="FQ52" s="0" t="n">
        <v>60004.37</v>
      </c>
      <c r="FY52" s="0" t="n">
        <v>643</v>
      </c>
      <c r="GE52" s="0" t="s">
        <v>1260</v>
      </c>
      <c r="GF52" s="0" t="s">
        <v>836</v>
      </c>
      <c r="GG52" s="44" t="s">
        <v>962</v>
      </c>
      <c r="GH52" s="0" t="s">
        <v>201</v>
      </c>
      <c r="GI52" s="0" t="s">
        <v>1261</v>
      </c>
      <c r="GJ52" s="0" t="s">
        <v>852</v>
      </c>
      <c r="GL52" s="0" t="n">
        <v>37154.47</v>
      </c>
      <c r="GO52" s="0" t="n">
        <v>220.07</v>
      </c>
      <c r="GP52" s="0" t="s">
        <v>839</v>
      </c>
      <c r="GQ52" s="0" t="s">
        <v>840</v>
      </c>
    </row>
    <row r="53" customFormat="false" ht="12.8" hidden="false" customHeight="false" outlineLevel="0" collapsed="false">
      <c r="A53" s="0" t="n">
        <v>31185</v>
      </c>
      <c r="B53" s="0" t="s">
        <v>203</v>
      </c>
      <c r="F53" s="0" t="s">
        <v>1262</v>
      </c>
      <c r="G53" s="0" t="s">
        <v>824</v>
      </c>
      <c r="H53" s="0" t="n">
        <v>2016</v>
      </c>
      <c r="I53" s="0" t="n">
        <v>2014</v>
      </c>
      <c r="J53" s="0" t="n">
        <v>1626514</v>
      </c>
      <c r="K53" s="0" t="n">
        <v>2016</v>
      </c>
      <c r="DZ53" s="0" t="n">
        <v>1</v>
      </c>
      <c r="EA53" s="0" t="n">
        <v>11721774</v>
      </c>
      <c r="EB53" s="0" t="n">
        <v>7930452</v>
      </c>
      <c r="EC53" s="0" t="n">
        <v>3791322</v>
      </c>
      <c r="EE53" s="0" t="s">
        <v>827</v>
      </c>
      <c r="EF53" s="0" t="s">
        <v>857</v>
      </c>
      <c r="EM53" s="0" t="n">
        <v>4.87573546862</v>
      </c>
      <c r="EO53" s="0" t="s">
        <v>858</v>
      </c>
      <c r="EP53" s="0" t="s">
        <v>1263</v>
      </c>
      <c r="EQ53" s="0" t="s">
        <v>846</v>
      </c>
      <c r="ER53" s="0" t="s">
        <v>1264</v>
      </c>
      <c r="ES53" s="0" t="n">
        <v>0.0106873801</v>
      </c>
      <c r="ET53" s="0" t="n">
        <v>8</v>
      </c>
      <c r="EU53" s="0" t="n">
        <v>517</v>
      </c>
      <c r="EV53" s="0" t="n">
        <v>103</v>
      </c>
      <c r="EW53" s="0" t="n">
        <v>30041</v>
      </c>
      <c r="EY53" s="0" t="n">
        <v>2013</v>
      </c>
      <c r="EZ53" s="0" t="s">
        <v>1265</v>
      </c>
      <c r="FA53" s="0" t="n">
        <v>0.0149019759</v>
      </c>
      <c r="FB53" s="0" t="n">
        <v>0.0148713515</v>
      </c>
      <c r="FC53" s="0" t="n">
        <v>6193000000</v>
      </c>
      <c r="FD53" s="0" t="n">
        <v>45000000</v>
      </c>
      <c r="FE53" s="0" t="n">
        <v>0.01</v>
      </c>
      <c r="GE53" s="0" t="s">
        <v>1266</v>
      </c>
      <c r="GF53" s="0" t="s">
        <v>1267</v>
      </c>
      <c r="GG53" s="44" t="s">
        <v>837</v>
      </c>
      <c r="GH53" s="0" t="s">
        <v>203</v>
      </c>
      <c r="GI53" s="0" t="s">
        <v>1268</v>
      </c>
      <c r="GJ53" s="0" t="s">
        <v>852</v>
      </c>
    </row>
    <row r="54" customFormat="false" ht="12.8" hidden="false" customHeight="false" outlineLevel="0" collapsed="false">
      <c r="A54" s="0" t="n">
        <v>31187</v>
      </c>
      <c r="B54" s="0" t="s">
        <v>206</v>
      </c>
      <c r="D54" s="0" t="s">
        <v>206</v>
      </c>
      <c r="E54" s="0" t="s">
        <v>1269</v>
      </c>
      <c r="F54" s="0" t="s">
        <v>1270</v>
      </c>
      <c r="G54" s="0" t="s">
        <v>824</v>
      </c>
      <c r="H54" s="0" t="n">
        <v>2016</v>
      </c>
      <c r="I54" s="0" t="n">
        <v>2013</v>
      </c>
      <c r="J54" s="0" t="n">
        <v>10297138</v>
      </c>
      <c r="K54" s="0" t="n">
        <v>2015</v>
      </c>
      <c r="P54" s="0" t="s">
        <v>210</v>
      </c>
      <c r="Q54" s="0" t="n">
        <v>10321496</v>
      </c>
      <c r="R54" s="0" t="n">
        <v>1998</v>
      </c>
      <c r="S54" s="0" t="n">
        <v>605.21</v>
      </c>
      <c r="T54" s="0" t="n">
        <v>17054.4042564</v>
      </c>
      <c r="U54" s="0" t="n">
        <v>419555.67606</v>
      </c>
      <c r="V54" s="0" t="n">
        <v>20576272</v>
      </c>
      <c r="W54" s="0" t="n">
        <v>23035</v>
      </c>
      <c r="X54" s="0" t="n">
        <v>1021000</v>
      </c>
      <c r="Y54" s="0" t="n">
        <v>10544000</v>
      </c>
      <c r="Z54" s="0" t="n">
        <v>9751000</v>
      </c>
      <c r="AA54" s="0" t="n">
        <v>1.03832598698</v>
      </c>
      <c r="AB54" s="0" t="n">
        <v>0.996098274891</v>
      </c>
      <c r="AD54" s="0" t="s">
        <v>1271</v>
      </c>
      <c r="AE54" s="0" t="s">
        <v>1271</v>
      </c>
      <c r="BF54" s="0" t="n">
        <v>1657</v>
      </c>
      <c r="BG54" s="0" t="n">
        <v>1744</v>
      </c>
      <c r="BH54" s="0" t="n">
        <v>1833</v>
      </c>
      <c r="BI54" s="0" t="n">
        <v>1925</v>
      </c>
      <c r="BJ54" s="0" t="n">
        <v>2018</v>
      </c>
      <c r="BK54" s="0" t="n">
        <v>2115</v>
      </c>
      <c r="BL54" s="0" t="n">
        <v>2213</v>
      </c>
      <c r="BM54" s="0" t="n">
        <v>2314</v>
      </c>
      <c r="BN54" s="0" t="n">
        <v>2419</v>
      </c>
      <c r="BO54" s="0" t="n">
        <v>2524</v>
      </c>
      <c r="BP54" s="0" t="n">
        <v>2634</v>
      </c>
      <c r="BQ54" s="0" t="n">
        <v>2744</v>
      </c>
      <c r="BR54" s="0" t="n">
        <v>2858</v>
      </c>
      <c r="BS54" s="0" t="n">
        <v>948</v>
      </c>
      <c r="BT54" s="0" t="n">
        <v>873</v>
      </c>
      <c r="BU54" s="0" t="n">
        <v>802</v>
      </c>
      <c r="BV54" s="0" t="n">
        <v>733</v>
      </c>
      <c r="BW54" s="0" t="n">
        <v>668</v>
      </c>
      <c r="BX54" s="0" t="n">
        <v>602</v>
      </c>
      <c r="BY54" s="0" t="n">
        <v>542</v>
      </c>
      <c r="BZ54" s="0" t="n">
        <v>484</v>
      </c>
      <c r="CA54" s="0" t="n">
        <v>430</v>
      </c>
      <c r="CB54" s="0" t="n">
        <v>380</v>
      </c>
      <c r="CC54" s="0" t="n">
        <v>331</v>
      </c>
      <c r="CD54" s="0" t="n">
        <v>286</v>
      </c>
      <c r="CE54" s="0" t="n">
        <v>246</v>
      </c>
      <c r="CF54" s="0" t="n">
        <v>1657</v>
      </c>
      <c r="CG54" s="0" t="n">
        <v>1744</v>
      </c>
      <c r="CH54" s="0" t="n">
        <v>1833</v>
      </c>
      <c r="CI54" s="0" t="n">
        <v>1925</v>
      </c>
      <c r="CJ54" s="0" t="n">
        <v>2018</v>
      </c>
      <c r="CK54" s="0" t="n">
        <v>2115</v>
      </c>
      <c r="CL54" s="0" t="n">
        <v>2213</v>
      </c>
      <c r="CM54" s="0" t="n">
        <v>2314</v>
      </c>
      <c r="CN54" s="0" t="n">
        <v>2419</v>
      </c>
      <c r="CO54" s="0" t="n">
        <v>2524</v>
      </c>
      <c r="CP54" s="0" t="n">
        <v>2634</v>
      </c>
      <c r="CQ54" s="0" t="n">
        <v>2744</v>
      </c>
      <c r="CR54" s="0" t="n">
        <v>2858</v>
      </c>
      <c r="CS54" s="0" t="n">
        <v>948</v>
      </c>
      <c r="CT54" s="0" t="n">
        <v>873</v>
      </c>
      <c r="CU54" s="0" t="n">
        <v>802</v>
      </c>
      <c r="CV54" s="0" t="n">
        <v>733</v>
      </c>
      <c r="CW54" s="0" t="n">
        <v>668</v>
      </c>
      <c r="CX54" s="0" t="n">
        <v>602</v>
      </c>
      <c r="CY54" s="0" t="n">
        <v>542</v>
      </c>
      <c r="CZ54" s="0" t="n">
        <v>484</v>
      </c>
      <c r="DA54" s="0" t="n">
        <v>430</v>
      </c>
      <c r="DB54" s="0" t="n">
        <v>380</v>
      </c>
      <c r="DC54" s="0" t="n">
        <v>331</v>
      </c>
      <c r="DD54" s="0" t="n">
        <v>286</v>
      </c>
      <c r="DE54" s="0" t="n">
        <v>246</v>
      </c>
      <c r="DH54" s="0" t="n">
        <v>1.4</v>
      </c>
      <c r="DI54" s="0" t="n">
        <v>1.51</v>
      </c>
      <c r="DJ54" s="0" t="n">
        <v>1.4</v>
      </c>
      <c r="DK54" s="0" t="n">
        <v>1.51</v>
      </c>
      <c r="DL54" s="0" t="n">
        <v>2.51</v>
      </c>
      <c r="DM54" s="0" t="s">
        <v>1272</v>
      </c>
      <c r="DN54" s="0" t="s">
        <v>1273</v>
      </c>
      <c r="DO54" s="0" t="s">
        <v>1274</v>
      </c>
      <c r="DP54" s="0" t="n">
        <v>0</v>
      </c>
      <c r="DQ54" s="0" t="s">
        <v>896</v>
      </c>
      <c r="DR54" s="0" t="n">
        <v>61.83</v>
      </c>
      <c r="DS54" s="0" t="n">
        <v>81.345</v>
      </c>
      <c r="DT54" s="0" t="n">
        <v>2.51</v>
      </c>
      <c r="DU54" s="0" t="n">
        <v>2009</v>
      </c>
      <c r="DV54" s="0" t="n">
        <v>0</v>
      </c>
      <c r="DW54" s="0" t="s">
        <v>896</v>
      </c>
      <c r="DX54" s="0" t="n">
        <v>61.83</v>
      </c>
      <c r="DY54" s="0" t="n">
        <v>81.345</v>
      </c>
      <c r="DZ54" s="0" t="n">
        <v>1</v>
      </c>
      <c r="EA54" s="0" t="n">
        <v>47612664</v>
      </c>
      <c r="EB54" s="0" t="n">
        <v>25082520</v>
      </c>
      <c r="EC54" s="0" t="n">
        <v>22530144</v>
      </c>
      <c r="EE54" s="0" t="s">
        <v>827</v>
      </c>
      <c r="EF54" s="0" t="s">
        <v>1009</v>
      </c>
      <c r="EG54" s="0" t="n">
        <v>43081367.4899</v>
      </c>
      <c r="EH54" s="0" t="n">
        <v>44460579.8983</v>
      </c>
      <c r="EI54" s="0" t="n">
        <v>43770973.6941</v>
      </c>
      <c r="EJ54" s="0" t="n">
        <v>20551223.4899</v>
      </c>
      <c r="EK54" s="0" t="n">
        <v>21930435.8983</v>
      </c>
      <c r="EL54" s="0" t="n">
        <v>21240829.6941</v>
      </c>
      <c r="EM54" s="0" t="n">
        <v>2.4358729581</v>
      </c>
      <c r="EN54" s="0" t="n">
        <v>2.0627896503</v>
      </c>
      <c r="EO54" s="0" t="s">
        <v>829</v>
      </c>
      <c r="EP54" s="0" t="s">
        <v>1275</v>
      </c>
      <c r="ES54" s="0" t="n">
        <v>0.0109325943</v>
      </c>
      <c r="ET54" s="0" t="n">
        <v>12.1</v>
      </c>
      <c r="EU54" s="0" t="n">
        <v>605</v>
      </c>
      <c r="EV54" s="0" t="n">
        <v>85</v>
      </c>
      <c r="EW54" s="0" t="n">
        <v>327602162000000</v>
      </c>
      <c r="EX54" s="0" t="s">
        <v>1276</v>
      </c>
      <c r="EY54" s="0" t="n">
        <v>2014</v>
      </c>
      <c r="EZ54" s="0" t="s">
        <v>1277</v>
      </c>
      <c r="FA54" s="0" t="n">
        <v>0.0157162134</v>
      </c>
      <c r="FB54" s="0" t="n">
        <v>0.0157162134</v>
      </c>
      <c r="FC54" s="0" t="n">
        <v>1</v>
      </c>
      <c r="FD54" s="0" t="n">
        <v>0</v>
      </c>
      <c r="FE54" s="0" t="n">
        <v>0</v>
      </c>
      <c r="FP54" s="0" t="n">
        <v>59</v>
      </c>
      <c r="FQ54" s="0" t="n">
        <v>10774.45</v>
      </c>
      <c r="FT54" s="0" t="n">
        <v>4.1</v>
      </c>
      <c r="FU54" s="0" t="n">
        <v>1998</v>
      </c>
      <c r="FV54" s="0" t="n">
        <v>4.1</v>
      </c>
      <c r="FW54" s="0" t="n">
        <v>0.41</v>
      </c>
      <c r="FY54" s="0" t="n">
        <v>535</v>
      </c>
      <c r="GA54" s="0" t="n">
        <v>628</v>
      </c>
      <c r="GB54" s="0" t="n">
        <v>729</v>
      </c>
      <c r="GE54" s="0" t="s">
        <v>1278</v>
      </c>
      <c r="GF54" s="0" t="s">
        <v>1279</v>
      </c>
      <c r="GG54" s="44" t="s">
        <v>850</v>
      </c>
      <c r="GH54" s="0" t="s">
        <v>1269</v>
      </c>
      <c r="GI54" s="0" t="s">
        <v>1280</v>
      </c>
      <c r="GJ54" s="0" t="s">
        <v>852</v>
      </c>
      <c r="GL54" s="0" t="n">
        <v>10305.26</v>
      </c>
      <c r="GM54" s="0" t="s">
        <v>1270</v>
      </c>
      <c r="GN54" s="0" t="n">
        <v>29000</v>
      </c>
      <c r="GO54" s="0" t="n">
        <v>20.34</v>
      </c>
      <c r="GP54" s="0" t="s">
        <v>1270</v>
      </c>
      <c r="GQ54" s="0" t="s">
        <v>884</v>
      </c>
    </row>
    <row r="55" customFormat="false" ht="12.8" hidden="false" customHeight="false" outlineLevel="0" collapsed="false">
      <c r="A55" s="0" t="n">
        <v>31313</v>
      </c>
      <c r="B55" s="0" t="s">
        <v>212</v>
      </c>
      <c r="C55" s="0" t="s">
        <v>212</v>
      </c>
      <c r="F55" s="0" t="s">
        <v>1281</v>
      </c>
      <c r="G55" s="0" t="s">
        <v>824</v>
      </c>
      <c r="H55" s="0" t="n">
        <v>2016</v>
      </c>
      <c r="I55" s="0" t="n">
        <v>2011</v>
      </c>
      <c r="J55" s="0" t="n">
        <v>527612</v>
      </c>
      <c r="K55" s="0" t="n">
        <v>2011</v>
      </c>
      <c r="L55" s="0" t="n">
        <v>1200000</v>
      </c>
      <c r="N55" s="0" t="n">
        <v>4588</v>
      </c>
      <c r="AC55" s="0" t="s">
        <v>1282</v>
      </c>
      <c r="AF55" s="0" t="n">
        <v>1377</v>
      </c>
      <c r="AG55" s="0" t="n">
        <v>1504</v>
      </c>
      <c r="AH55" s="0" t="n">
        <v>1641</v>
      </c>
      <c r="AI55" s="0" t="n">
        <v>1779</v>
      </c>
      <c r="AJ55" s="0" t="n">
        <v>1929</v>
      </c>
      <c r="AK55" s="0" t="n">
        <v>2074</v>
      </c>
      <c r="AL55" s="0" t="n">
        <v>2238</v>
      </c>
      <c r="AM55" s="0" t="n">
        <v>2396</v>
      </c>
      <c r="AN55" s="0" t="n">
        <v>2566</v>
      </c>
      <c r="AO55" s="0" t="n">
        <v>2734</v>
      </c>
      <c r="AP55" s="0" t="n">
        <v>2909</v>
      </c>
      <c r="AQ55" s="0" t="n">
        <v>3082</v>
      </c>
      <c r="AR55" s="0" t="n">
        <v>3261</v>
      </c>
      <c r="AS55" s="0" t="n">
        <v>32</v>
      </c>
      <c r="AT55" s="0" t="n">
        <v>23</v>
      </c>
      <c r="AU55" s="0" t="n">
        <v>15</v>
      </c>
      <c r="AV55" s="0" t="n">
        <v>11</v>
      </c>
      <c r="AW55" s="0" t="n">
        <v>7</v>
      </c>
      <c r="AX55" s="0" t="n">
        <v>4</v>
      </c>
      <c r="AY55" s="0" t="n">
        <v>2</v>
      </c>
      <c r="AZ55" s="0" t="n">
        <v>1</v>
      </c>
      <c r="BA55" s="0" t="n">
        <v>0</v>
      </c>
      <c r="BB55" s="0" t="n">
        <v>0</v>
      </c>
      <c r="BC55" s="0" t="n">
        <v>0</v>
      </c>
      <c r="BD55" s="0" t="n">
        <v>0</v>
      </c>
      <c r="BE55" s="0" t="n">
        <v>0</v>
      </c>
      <c r="DF55" s="0" t="n">
        <v>1.64</v>
      </c>
      <c r="DG55" s="0" t="n">
        <v>1.56</v>
      </c>
      <c r="EA55" s="0" t="n">
        <v>2942349</v>
      </c>
      <c r="EE55" s="0" t="s">
        <v>856</v>
      </c>
      <c r="EF55" s="0" t="s">
        <v>857</v>
      </c>
      <c r="EO55" s="0" t="s">
        <v>858</v>
      </c>
      <c r="EP55" s="0" t="s">
        <v>1283</v>
      </c>
      <c r="EQ55" s="0" t="s">
        <v>937</v>
      </c>
      <c r="ES55" s="0" t="n">
        <v>0.0096132215</v>
      </c>
      <c r="ET55" s="0" t="n">
        <v>10</v>
      </c>
      <c r="EU55" s="0" t="n">
        <v>115</v>
      </c>
      <c r="EV55" s="0" t="n">
        <v>85</v>
      </c>
      <c r="EW55" s="0" t="n">
        <v>29018660000</v>
      </c>
      <c r="EX55" s="0" t="s">
        <v>1094</v>
      </c>
      <c r="EY55" s="0" t="n">
        <v>2011</v>
      </c>
      <c r="EZ55" s="0" t="s">
        <v>880</v>
      </c>
      <c r="FA55" s="0" t="n">
        <v>0.0284408491</v>
      </c>
      <c r="FB55" s="0" t="n">
        <v>0.0284408491</v>
      </c>
      <c r="FC55" s="0" t="n">
        <v>1</v>
      </c>
      <c r="FD55" s="0" t="n">
        <v>0</v>
      </c>
      <c r="FE55" s="0" t="n">
        <v>0</v>
      </c>
      <c r="FG55" s="0" t="n">
        <v>446</v>
      </c>
      <c r="FN55" s="0" t="n">
        <v>51.77</v>
      </c>
      <c r="FO55" s="0" t="n">
        <v>60.477</v>
      </c>
      <c r="FX55" s="0" t="n">
        <v>582</v>
      </c>
      <c r="GC55" s="0" t="s">
        <v>1281</v>
      </c>
      <c r="GD55" s="0" t="s">
        <v>848</v>
      </c>
      <c r="GE55" s="0" t="s">
        <v>1284</v>
      </c>
      <c r="GF55" s="0" t="s">
        <v>1285</v>
      </c>
      <c r="GG55" s="44" t="s">
        <v>1155</v>
      </c>
      <c r="GH55" s="0" t="s">
        <v>212</v>
      </c>
      <c r="GI55" s="0" t="s">
        <v>1286</v>
      </c>
      <c r="GK55" s="0" t="n">
        <v>47239.752348</v>
      </c>
      <c r="GR55" s="0" t="n">
        <v>156.46</v>
      </c>
    </row>
    <row r="56" customFormat="false" ht="12.8" hidden="false" customHeight="false" outlineLevel="0" collapsed="false">
      <c r="A56" s="0" t="n">
        <v>31446</v>
      </c>
      <c r="B56" s="0" t="s">
        <v>218</v>
      </c>
      <c r="D56" s="0" t="s">
        <v>1287</v>
      </c>
      <c r="F56" s="0" t="s">
        <v>1042</v>
      </c>
      <c r="G56" s="0" t="s">
        <v>824</v>
      </c>
      <c r="H56" s="0" t="n">
        <v>2016</v>
      </c>
      <c r="I56" s="0" t="n">
        <v>2014</v>
      </c>
      <c r="J56" s="0" t="n">
        <v>2704810</v>
      </c>
      <c r="K56" s="0" t="n">
        <v>2015</v>
      </c>
      <c r="V56" s="0" t="n">
        <v>5960673</v>
      </c>
      <c r="W56" s="0" t="n">
        <v>23012</v>
      </c>
      <c r="AD56" s="0" t="s">
        <v>1288</v>
      </c>
      <c r="BF56" s="0" t="n">
        <v>19</v>
      </c>
      <c r="BG56" s="0" t="n">
        <v>26</v>
      </c>
      <c r="BH56" s="0" t="n">
        <v>36</v>
      </c>
      <c r="BI56" s="0" t="n">
        <v>48</v>
      </c>
      <c r="BJ56" s="0" t="n">
        <v>63</v>
      </c>
      <c r="BK56" s="0" t="n">
        <v>78</v>
      </c>
      <c r="BL56" s="0" t="n">
        <v>101</v>
      </c>
      <c r="BM56" s="0" t="n">
        <v>125</v>
      </c>
      <c r="BN56" s="0" t="n">
        <v>152</v>
      </c>
      <c r="BO56" s="0" t="n">
        <v>184</v>
      </c>
      <c r="BP56" s="0" t="n">
        <v>219</v>
      </c>
      <c r="BQ56" s="0" t="n">
        <v>256</v>
      </c>
      <c r="BR56" s="0" t="n">
        <v>301</v>
      </c>
      <c r="BS56" s="0" t="n">
        <v>2430</v>
      </c>
      <c r="BT56" s="0" t="n">
        <v>2283</v>
      </c>
      <c r="BU56" s="0" t="n">
        <v>2141</v>
      </c>
      <c r="BV56" s="0" t="n">
        <v>2001</v>
      </c>
      <c r="BW56" s="0" t="n">
        <v>1865</v>
      </c>
      <c r="BX56" s="0" t="n">
        <v>1733</v>
      </c>
      <c r="BY56" s="0" t="n">
        <v>1607</v>
      </c>
      <c r="BZ56" s="0" t="n">
        <v>1486</v>
      </c>
      <c r="CA56" s="0" t="n">
        <v>1364</v>
      </c>
      <c r="CB56" s="0" t="n">
        <v>1253</v>
      </c>
      <c r="CC56" s="0" t="n">
        <v>1141</v>
      </c>
      <c r="CD56" s="0" t="n">
        <v>1039</v>
      </c>
      <c r="CE56" s="0" t="n">
        <v>936</v>
      </c>
      <c r="DH56" s="0" t="n">
        <v>0.69</v>
      </c>
      <c r="DI56" s="0" t="n">
        <v>0.64</v>
      </c>
      <c r="DN56" s="0" t="s">
        <v>1289</v>
      </c>
      <c r="DP56" s="0" t="n">
        <v>1</v>
      </c>
      <c r="DR56" s="0" t="n">
        <v>53.32</v>
      </c>
      <c r="DS56" s="0" t="n">
        <v>71.335</v>
      </c>
      <c r="DZ56" s="0" t="n">
        <v>1</v>
      </c>
      <c r="EA56" s="0" t="n">
        <v>14957404</v>
      </c>
      <c r="EB56" s="0" t="n">
        <v>6493593</v>
      </c>
      <c r="EC56" s="0" t="n">
        <v>8463811</v>
      </c>
      <c r="EE56" s="0" t="s">
        <v>827</v>
      </c>
      <c r="EF56" s="0" t="s">
        <v>828</v>
      </c>
      <c r="EG56" s="0" t="n">
        <v>13827090.1582</v>
      </c>
      <c r="EH56" s="0" t="n">
        <v>13978807.3145</v>
      </c>
      <c r="EI56" s="0" t="n">
        <v>13902948.7364</v>
      </c>
      <c r="EJ56" s="0" t="n">
        <v>5363279.15821</v>
      </c>
      <c r="EK56" s="0" t="n">
        <v>5514996.31451</v>
      </c>
      <c r="EL56" s="0" t="n">
        <v>5439137.73636</v>
      </c>
      <c r="EM56" s="0" t="n">
        <v>2.40075753935</v>
      </c>
      <c r="EN56" s="0" t="n">
        <v>2.01091305355</v>
      </c>
      <c r="EO56" s="0" t="s">
        <v>829</v>
      </c>
      <c r="EP56" s="0" t="s">
        <v>1290</v>
      </c>
      <c r="EQ56" s="0" t="s">
        <v>831</v>
      </c>
      <c r="ER56" s="0" t="s">
        <v>1291</v>
      </c>
      <c r="ES56" s="0" t="n">
        <v>0.0129213814</v>
      </c>
      <c r="ET56" s="0" t="n">
        <v>23</v>
      </c>
      <c r="EU56" s="0" t="n">
        <v>272</v>
      </c>
      <c r="EV56" s="0" t="n">
        <v>60</v>
      </c>
      <c r="FA56" s="0" t="n">
        <v>0.0149246533</v>
      </c>
      <c r="FB56" s="0" t="n">
        <v>0.0149246533</v>
      </c>
      <c r="FC56" s="0" t="n">
        <v>1</v>
      </c>
      <c r="FD56" s="0" t="n">
        <v>0</v>
      </c>
      <c r="FE56" s="0" t="n">
        <v>0</v>
      </c>
      <c r="FP56" s="0" t="n">
        <v>60</v>
      </c>
      <c r="FQ56" s="0" t="n">
        <v>10588.23</v>
      </c>
      <c r="FY56" s="0" t="n">
        <v>707</v>
      </c>
      <c r="GE56" s="0" t="s">
        <v>1292</v>
      </c>
      <c r="GF56" s="0" t="s">
        <v>1047</v>
      </c>
      <c r="GG56" s="44" t="s">
        <v>837</v>
      </c>
      <c r="GH56" s="0" t="s">
        <v>218</v>
      </c>
      <c r="GI56" s="0" t="s">
        <v>1293</v>
      </c>
      <c r="GL56" s="0" t="n">
        <v>13035.73</v>
      </c>
      <c r="GO56" s="0" t="n">
        <v>47.86</v>
      </c>
      <c r="GP56" s="0" t="s">
        <v>1042</v>
      </c>
      <c r="GQ56" s="0" t="s">
        <v>884</v>
      </c>
    </row>
    <row r="57" customFormat="false" ht="12.8" hidden="false" customHeight="false" outlineLevel="0" collapsed="false">
      <c r="A57" s="0" t="n">
        <v>32480</v>
      </c>
      <c r="B57" s="0" t="s">
        <v>223</v>
      </c>
      <c r="F57" s="0" t="s">
        <v>1007</v>
      </c>
      <c r="G57" s="0" t="s">
        <v>824</v>
      </c>
      <c r="H57" s="0" t="n">
        <v>2016</v>
      </c>
      <c r="I57" s="0" t="n">
        <v>2013</v>
      </c>
      <c r="J57" s="0" t="n">
        <v>23169</v>
      </c>
      <c r="K57" s="0" t="n">
        <v>2015</v>
      </c>
      <c r="DZ57" s="0" t="n">
        <v>1</v>
      </c>
      <c r="EA57" s="0" t="n">
        <v>486541</v>
      </c>
      <c r="EB57" s="0" t="n">
        <v>63724</v>
      </c>
      <c r="EC57" s="0" t="n">
        <v>422817</v>
      </c>
      <c r="EE57" s="0" t="s">
        <v>827</v>
      </c>
      <c r="EF57" s="0" t="s">
        <v>828</v>
      </c>
      <c r="EG57" s="0" t="n">
        <v>464689.965238</v>
      </c>
      <c r="EH57" s="0" t="n">
        <v>468510.550909</v>
      </c>
      <c r="EI57" s="0" t="n">
        <v>466600.258074</v>
      </c>
      <c r="EJ57" s="0" t="n">
        <v>41872.9652379</v>
      </c>
      <c r="EK57" s="0" t="n">
        <v>45693.5509093</v>
      </c>
      <c r="EL57" s="0" t="n">
        <v>43783.2580736</v>
      </c>
      <c r="EM57" s="0" t="n">
        <v>2.75039924036</v>
      </c>
      <c r="EN57" s="0" t="n">
        <v>1.88973447596</v>
      </c>
      <c r="EO57" s="0" t="s">
        <v>829</v>
      </c>
      <c r="EQ57" s="0" t="s">
        <v>846</v>
      </c>
      <c r="ER57" s="0" t="s">
        <v>1294</v>
      </c>
      <c r="ES57" s="0" t="n">
        <v>0.0277933709</v>
      </c>
      <c r="ET57" s="0" t="n">
        <v>18</v>
      </c>
      <c r="EU57" s="0" t="n">
        <v>16</v>
      </c>
      <c r="EV57" s="0" t="n">
        <v>38</v>
      </c>
      <c r="EW57" s="0" t="n">
        <v>18360000000</v>
      </c>
      <c r="EX57" s="0" t="s">
        <v>1012</v>
      </c>
      <c r="EY57" s="0" t="n">
        <v>2015</v>
      </c>
      <c r="EZ57" s="0" t="s">
        <v>1295</v>
      </c>
      <c r="FA57" s="0" t="n">
        <v>0.039682077</v>
      </c>
      <c r="FB57" s="0" t="n">
        <v>0.0336826837</v>
      </c>
      <c r="FC57" s="0" t="n">
        <v>62640000000</v>
      </c>
      <c r="FD57" s="0" t="n">
        <v>31610000000</v>
      </c>
      <c r="FE57" s="0" t="n">
        <v>0.5</v>
      </c>
      <c r="GE57" s="0" t="s">
        <v>1296</v>
      </c>
      <c r="GF57" s="0" t="s">
        <v>1015</v>
      </c>
      <c r="GG57" s="44" t="s">
        <v>1297</v>
      </c>
      <c r="GH57" s="0" t="s">
        <v>223</v>
      </c>
      <c r="GI57" s="0" t="s">
        <v>1298</v>
      </c>
    </row>
    <row r="58" customFormat="false" ht="12.8" hidden="false" customHeight="false" outlineLevel="0" collapsed="false">
      <c r="A58" s="0" t="n">
        <v>32550</v>
      </c>
      <c r="B58" s="0" t="s">
        <v>228</v>
      </c>
      <c r="C58" s="0" t="s">
        <v>228</v>
      </c>
      <c r="D58" s="0" t="s">
        <v>228</v>
      </c>
      <c r="E58" s="0" t="s">
        <v>1299</v>
      </c>
      <c r="F58" s="0" t="s">
        <v>823</v>
      </c>
      <c r="G58" s="0" t="s">
        <v>824</v>
      </c>
      <c r="H58" s="0" t="n">
        <v>2016</v>
      </c>
      <c r="I58" s="0" t="n">
        <v>2014</v>
      </c>
      <c r="J58" s="0" t="n">
        <v>663862</v>
      </c>
      <c r="K58" s="0" t="n">
        <v>2014</v>
      </c>
      <c r="L58" s="0" t="n">
        <v>579744</v>
      </c>
      <c r="M58" s="0" t="n">
        <v>401.3</v>
      </c>
      <c r="N58" s="0" t="n">
        <v>1444.66483927</v>
      </c>
      <c r="O58" s="0" t="n">
        <v>28940.2103064</v>
      </c>
      <c r="P58" s="0" t="s">
        <v>230</v>
      </c>
      <c r="Q58" s="0" t="n">
        <v>579744</v>
      </c>
      <c r="R58" s="0" t="n">
        <v>2005</v>
      </c>
      <c r="S58" s="0" t="n">
        <v>401.3</v>
      </c>
      <c r="T58" s="0" t="n">
        <v>1444.66483927</v>
      </c>
      <c r="U58" s="0" t="n">
        <v>28940.2103064</v>
      </c>
      <c r="V58" s="0" t="n">
        <v>1984578</v>
      </c>
      <c r="W58" s="0" t="n">
        <v>1512</v>
      </c>
      <c r="X58" s="0" t="n">
        <v>505000</v>
      </c>
      <c r="Y58" s="0" t="n">
        <v>1528000</v>
      </c>
      <c r="Z58" s="0" t="n">
        <v>2492000</v>
      </c>
      <c r="AA58" s="0" t="n">
        <v>1.02696177224</v>
      </c>
      <c r="AB58" s="0" t="n">
        <v>1.02475780361</v>
      </c>
      <c r="AC58" s="0" t="s">
        <v>1300</v>
      </c>
      <c r="AD58" s="0" t="s">
        <v>1300</v>
      </c>
      <c r="AE58" s="0" t="s">
        <v>1300</v>
      </c>
      <c r="AF58" s="0" t="n">
        <v>1807</v>
      </c>
      <c r="AG58" s="0" t="n">
        <v>1905</v>
      </c>
      <c r="AH58" s="0" t="n">
        <v>2010</v>
      </c>
      <c r="AI58" s="0" t="n">
        <v>2111</v>
      </c>
      <c r="AJ58" s="0" t="n">
        <v>2223</v>
      </c>
      <c r="AK58" s="0" t="n">
        <v>2332</v>
      </c>
      <c r="AL58" s="0" t="n">
        <v>2446</v>
      </c>
      <c r="AM58" s="0" t="n">
        <v>2564</v>
      </c>
      <c r="AN58" s="0" t="n">
        <v>2684</v>
      </c>
      <c r="AO58" s="0" t="n">
        <v>2801</v>
      </c>
      <c r="AP58" s="0" t="n">
        <v>2928</v>
      </c>
      <c r="AQ58" s="0" t="n">
        <v>3051</v>
      </c>
      <c r="AR58" s="0" t="n">
        <v>3184</v>
      </c>
      <c r="AS58" s="0" t="n">
        <v>757</v>
      </c>
      <c r="AT58" s="0" t="n">
        <v>702</v>
      </c>
      <c r="AU58" s="0" t="n">
        <v>647</v>
      </c>
      <c r="AV58" s="0" t="n">
        <v>596</v>
      </c>
      <c r="AW58" s="0" t="n">
        <v>546</v>
      </c>
      <c r="AX58" s="0" t="n">
        <v>500</v>
      </c>
      <c r="AY58" s="0" t="n">
        <v>456</v>
      </c>
      <c r="AZ58" s="0" t="n">
        <v>418</v>
      </c>
      <c r="BA58" s="0" t="n">
        <v>378</v>
      </c>
      <c r="BB58" s="0" t="n">
        <v>342</v>
      </c>
      <c r="BC58" s="0" t="n">
        <v>305</v>
      </c>
      <c r="BD58" s="0" t="n">
        <v>276</v>
      </c>
      <c r="BE58" s="0" t="n">
        <v>247</v>
      </c>
      <c r="BF58" s="0" t="n">
        <v>1807</v>
      </c>
      <c r="BG58" s="0" t="n">
        <v>1905</v>
      </c>
      <c r="BH58" s="0" t="n">
        <v>2010</v>
      </c>
      <c r="BI58" s="0" t="n">
        <v>2111</v>
      </c>
      <c r="BJ58" s="0" t="n">
        <v>2223</v>
      </c>
      <c r="BK58" s="0" t="n">
        <v>2332</v>
      </c>
      <c r="BL58" s="0" t="n">
        <v>2446</v>
      </c>
      <c r="BM58" s="0" t="n">
        <v>2564</v>
      </c>
      <c r="BN58" s="0" t="n">
        <v>2684</v>
      </c>
      <c r="BO58" s="0" t="n">
        <v>2801</v>
      </c>
      <c r="BP58" s="0" t="n">
        <v>2928</v>
      </c>
      <c r="BQ58" s="0" t="n">
        <v>3051</v>
      </c>
      <c r="BR58" s="0" t="n">
        <v>3184</v>
      </c>
      <c r="BS58" s="0" t="n">
        <v>757</v>
      </c>
      <c r="BT58" s="0" t="n">
        <v>702</v>
      </c>
      <c r="BU58" s="0" t="n">
        <v>647</v>
      </c>
      <c r="BV58" s="0" t="n">
        <v>596</v>
      </c>
      <c r="BW58" s="0" t="n">
        <v>546</v>
      </c>
      <c r="BX58" s="0" t="n">
        <v>500</v>
      </c>
      <c r="BY58" s="0" t="n">
        <v>456</v>
      </c>
      <c r="BZ58" s="0" t="n">
        <v>418</v>
      </c>
      <c r="CA58" s="0" t="n">
        <v>378</v>
      </c>
      <c r="CB58" s="0" t="n">
        <v>342</v>
      </c>
      <c r="CC58" s="0" t="n">
        <v>305</v>
      </c>
      <c r="CD58" s="0" t="n">
        <v>276</v>
      </c>
      <c r="CE58" s="0" t="n">
        <v>247</v>
      </c>
      <c r="CF58" s="0" t="n">
        <v>1807</v>
      </c>
      <c r="CG58" s="0" t="n">
        <v>1905</v>
      </c>
      <c r="CH58" s="0" t="n">
        <v>2010</v>
      </c>
      <c r="CI58" s="0" t="n">
        <v>2111</v>
      </c>
      <c r="CJ58" s="0" t="n">
        <v>2223</v>
      </c>
      <c r="CK58" s="0" t="n">
        <v>2332</v>
      </c>
      <c r="CL58" s="0" t="n">
        <v>2446</v>
      </c>
      <c r="CM58" s="0" t="n">
        <v>2564</v>
      </c>
      <c r="CN58" s="0" t="n">
        <v>2684</v>
      </c>
      <c r="CO58" s="0" t="n">
        <v>2801</v>
      </c>
      <c r="CP58" s="0" t="n">
        <v>2928</v>
      </c>
      <c r="CQ58" s="0" t="n">
        <v>3051</v>
      </c>
      <c r="CR58" s="0" t="n">
        <v>3184</v>
      </c>
      <c r="CS58" s="0" t="n">
        <v>757</v>
      </c>
      <c r="CT58" s="0" t="n">
        <v>702</v>
      </c>
      <c r="CU58" s="0" t="n">
        <v>647</v>
      </c>
      <c r="CV58" s="0" t="n">
        <v>596</v>
      </c>
      <c r="CW58" s="0" t="n">
        <v>546</v>
      </c>
      <c r="CX58" s="0" t="n">
        <v>500</v>
      </c>
      <c r="CY58" s="0" t="n">
        <v>456</v>
      </c>
      <c r="CZ58" s="0" t="n">
        <v>418</v>
      </c>
      <c r="DA58" s="0" t="n">
        <v>378</v>
      </c>
      <c r="DB58" s="0" t="n">
        <v>342</v>
      </c>
      <c r="DC58" s="0" t="n">
        <v>305</v>
      </c>
      <c r="DD58" s="0" t="n">
        <v>276</v>
      </c>
      <c r="DE58" s="0" t="n">
        <v>247</v>
      </c>
      <c r="DF58" s="0" t="n">
        <v>0.78</v>
      </c>
      <c r="DG58" s="0" t="n">
        <v>0.56</v>
      </c>
      <c r="DH58" s="0" t="n">
        <v>0.78</v>
      </c>
      <c r="DI58" s="0" t="n">
        <v>0.56</v>
      </c>
      <c r="DJ58" s="0" t="n">
        <v>0.78</v>
      </c>
      <c r="DK58" s="0" t="n">
        <v>0.56</v>
      </c>
      <c r="DL58" s="0" t="n">
        <v>2.5</v>
      </c>
      <c r="DM58" s="0" t="n">
        <v>2010</v>
      </c>
      <c r="DN58" s="0" t="s">
        <v>826</v>
      </c>
      <c r="DO58" s="0" t="s">
        <v>1301</v>
      </c>
      <c r="DP58" s="0" t="n">
        <v>0</v>
      </c>
      <c r="DQ58" s="0" t="s">
        <v>1063</v>
      </c>
      <c r="DS58" s="0" t="n">
        <v>80.731</v>
      </c>
      <c r="DT58" s="0" t="n">
        <v>2.5</v>
      </c>
      <c r="DU58" s="0" t="n">
        <v>2010</v>
      </c>
      <c r="DV58" s="0" t="n">
        <v>0</v>
      </c>
      <c r="DW58" s="0" t="s">
        <v>1063</v>
      </c>
      <c r="DY58" s="0" t="n">
        <v>80.731</v>
      </c>
      <c r="DZ58" s="0" t="n">
        <v>1</v>
      </c>
      <c r="EA58" s="0" t="n">
        <v>8942000</v>
      </c>
      <c r="EB58" s="0" t="n">
        <v>4557000</v>
      </c>
      <c r="EC58" s="0" t="n">
        <v>4385000</v>
      </c>
      <c r="EE58" s="0" t="s">
        <v>827</v>
      </c>
      <c r="EF58" s="0" t="s">
        <v>828</v>
      </c>
      <c r="EG58" s="0" t="n">
        <v>8279059.79522</v>
      </c>
      <c r="EH58" s="0" t="n">
        <v>8613008.9211</v>
      </c>
      <c r="EI58" s="0" t="n">
        <v>8446034.35816</v>
      </c>
      <c r="EJ58" s="0" t="n">
        <v>3894059.79522</v>
      </c>
      <c r="EK58" s="0" t="n">
        <v>4228008.9211</v>
      </c>
      <c r="EL58" s="0" t="n">
        <v>4061034.35816</v>
      </c>
      <c r="EM58" s="0" t="n">
        <v>6.8643784401</v>
      </c>
      <c r="EN58" s="0" t="n">
        <v>6.1172869635</v>
      </c>
      <c r="EO58" s="0" t="s">
        <v>858</v>
      </c>
      <c r="EP58" s="0" t="s">
        <v>1302</v>
      </c>
      <c r="EQ58" s="0" t="s">
        <v>846</v>
      </c>
      <c r="ER58" s="0" t="s">
        <v>1303</v>
      </c>
      <c r="ES58" s="0" t="n">
        <v>0.0176989817</v>
      </c>
      <c r="ET58" s="0" t="n">
        <v>10.1</v>
      </c>
      <c r="EU58" s="0" t="n">
        <v>401</v>
      </c>
      <c r="EV58" s="0" t="n">
        <v>1609</v>
      </c>
      <c r="EW58" s="0" t="n">
        <v>187111000000</v>
      </c>
      <c r="EX58" s="0" t="s">
        <v>833</v>
      </c>
      <c r="EY58" s="0" t="n">
        <v>2014</v>
      </c>
      <c r="EZ58" s="0" t="s">
        <v>1304</v>
      </c>
      <c r="FA58" s="0" t="n">
        <v>0.0367294791</v>
      </c>
      <c r="FB58" s="0" t="n">
        <v>0.0356646952</v>
      </c>
      <c r="FC58" s="0" t="n">
        <v>766200000000</v>
      </c>
      <c r="FD58" s="0" t="n">
        <v>42870000000</v>
      </c>
      <c r="FE58" s="0" t="n">
        <v>0.06</v>
      </c>
      <c r="FG58" s="0" t="n">
        <v>596</v>
      </c>
      <c r="FH58" s="0" t="n">
        <v>2.5</v>
      </c>
      <c r="FI58" s="0" t="n">
        <v>2010</v>
      </c>
      <c r="FJ58" s="0" t="s">
        <v>826</v>
      </c>
      <c r="FK58" s="0" t="s">
        <v>876</v>
      </c>
      <c r="FL58" s="0" t="n">
        <v>0</v>
      </c>
      <c r="FM58" s="0" t="s">
        <v>1063</v>
      </c>
      <c r="FO58" s="0" t="n">
        <v>80.731</v>
      </c>
      <c r="FP58" s="0" t="n">
        <v>26</v>
      </c>
      <c r="FQ58" s="0" t="n">
        <v>60308.32</v>
      </c>
      <c r="FS58" s="0" t="n">
        <v>0.19</v>
      </c>
      <c r="FT58" s="0" t="n">
        <v>17.88</v>
      </c>
      <c r="FU58" s="0" t="n">
        <v>2005</v>
      </c>
      <c r="FV58" s="0" t="n">
        <v>17.69</v>
      </c>
      <c r="FW58" s="0" t="n">
        <v>0.86</v>
      </c>
      <c r="FX58" s="0" t="n">
        <v>643</v>
      </c>
      <c r="FY58" s="0" t="n">
        <v>643</v>
      </c>
      <c r="GA58" s="0" t="n">
        <v>988</v>
      </c>
      <c r="GB58" s="0" t="n">
        <v>1100</v>
      </c>
      <c r="GC58" s="0" t="s">
        <v>839</v>
      </c>
      <c r="GD58" s="0" t="s">
        <v>848</v>
      </c>
      <c r="GE58" s="0" t="s">
        <v>1305</v>
      </c>
      <c r="GF58" s="0" t="s">
        <v>836</v>
      </c>
      <c r="GG58" s="44" t="s">
        <v>837</v>
      </c>
      <c r="GH58" s="0" t="s">
        <v>228</v>
      </c>
      <c r="GI58" s="0" t="s">
        <v>1306</v>
      </c>
      <c r="GK58" s="0" t="n">
        <v>58011.473777</v>
      </c>
      <c r="GL58" s="0" t="n">
        <v>32391.21</v>
      </c>
      <c r="GM58" s="0" t="s">
        <v>823</v>
      </c>
      <c r="GN58" s="0" t="n">
        <v>58011.473777</v>
      </c>
      <c r="GO58" s="0" t="n">
        <v>232.19</v>
      </c>
      <c r="GP58" s="0" t="s">
        <v>839</v>
      </c>
      <c r="GQ58" s="0" t="s">
        <v>914</v>
      </c>
      <c r="GR58" s="0" t="n">
        <v>221.49570921</v>
      </c>
    </row>
    <row r="59" customFormat="false" ht="12.8" hidden="false" customHeight="false" outlineLevel="0" collapsed="false">
      <c r="A59" s="0" t="n">
        <v>35268</v>
      </c>
      <c r="B59" s="0" t="s">
        <v>231</v>
      </c>
      <c r="F59" s="0" t="s">
        <v>823</v>
      </c>
      <c r="G59" s="0" t="s">
        <v>824</v>
      </c>
      <c r="H59" s="0" t="n">
        <v>2016</v>
      </c>
      <c r="I59" s="0" t="n">
        <v>2014</v>
      </c>
      <c r="J59" s="0" t="n">
        <v>646000</v>
      </c>
      <c r="K59" s="0" t="n">
        <v>2013</v>
      </c>
      <c r="DZ59" s="0" t="n">
        <v>1</v>
      </c>
      <c r="EA59" s="0" t="n">
        <v>6066182</v>
      </c>
      <c r="EB59" s="0" t="n">
        <v>3603270</v>
      </c>
      <c r="EC59" s="0" t="n">
        <v>2462912</v>
      </c>
      <c r="EE59" s="0" t="s">
        <v>827</v>
      </c>
      <c r="EF59" s="0" t="s">
        <v>828</v>
      </c>
      <c r="EG59" s="0" t="n">
        <v>5421078.99322</v>
      </c>
      <c r="EH59" s="0" t="n">
        <v>5746042.81901</v>
      </c>
      <c r="EI59" s="0" t="n">
        <v>5583560.90612</v>
      </c>
      <c r="EJ59" s="0" t="n">
        <v>2958166.99322</v>
      </c>
      <c r="EK59" s="0" t="n">
        <v>3283130.81901</v>
      </c>
      <c r="EL59" s="0" t="n">
        <v>3120648.90612</v>
      </c>
      <c r="EM59" s="0" t="n">
        <v>5.57781733746</v>
      </c>
      <c r="EN59" s="0" t="n">
        <v>4.83072586086</v>
      </c>
      <c r="EO59" s="0" t="s">
        <v>829</v>
      </c>
      <c r="EP59" s="0" t="s">
        <v>1307</v>
      </c>
      <c r="EQ59" s="0" t="s">
        <v>846</v>
      </c>
      <c r="ER59" s="0" t="s">
        <v>1308</v>
      </c>
      <c r="ES59" s="0" t="n">
        <v>0.0176989817</v>
      </c>
      <c r="ET59" s="0" t="n">
        <v>10</v>
      </c>
      <c r="EU59" s="0" t="n">
        <v>124</v>
      </c>
      <c r="EV59" s="0" t="n">
        <v>2</v>
      </c>
      <c r="EW59" s="0" t="n">
        <v>103067100436</v>
      </c>
      <c r="EX59" s="0" t="s">
        <v>833</v>
      </c>
      <c r="EY59" s="0" t="n">
        <v>2015</v>
      </c>
      <c r="EZ59" s="0" t="s">
        <v>1309</v>
      </c>
      <c r="FA59" s="0" t="n">
        <v>0.0367294791</v>
      </c>
      <c r="FB59" s="0" t="n">
        <v>0.0356646952</v>
      </c>
      <c r="FC59" s="0" t="n">
        <v>766200000000</v>
      </c>
      <c r="FD59" s="0" t="n">
        <v>42870000000</v>
      </c>
      <c r="FE59" s="0" t="n">
        <v>0.06</v>
      </c>
      <c r="GE59" s="0" t="s">
        <v>1310</v>
      </c>
      <c r="GF59" s="0" t="s">
        <v>836</v>
      </c>
      <c r="GG59" s="44" t="s">
        <v>837</v>
      </c>
      <c r="GH59" s="0" t="s">
        <v>231</v>
      </c>
      <c r="GI59" s="0" t="s">
        <v>1311</v>
      </c>
      <c r="GJ59" s="0" t="s">
        <v>852</v>
      </c>
    </row>
    <row r="60" customFormat="false" ht="12.8" hidden="false" customHeight="false" outlineLevel="0" collapsed="false">
      <c r="A60" s="0" t="n">
        <v>35393</v>
      </c>
      <c r="B60" s="0" t="s">
        <v>233</v>
      </c>
      <c r="F60" s="0" t="s">
        <v>823</v>
      </c>
      <c r="G60" s="0" t="s">
        <v>824</v>
      </c>
      <c r="H60" s="0" t="n">
        <v>2016</v>
      </c>
      <c r="I60" s="0" t="n">
        <v>2014</v>
      </c>
      <c r="J60" s="0" t="n">
        <v>319294</v>
      </c>
      <c r="K60" s="0" t="n">
        <v>2010</v>
      </c>
      <c r="DZ60" s="0" t="n">
        <v>0.992139439074</v>
      </c>
      <c r="EA60" s="0" t="n">
        <v>8703679.12</v>
      </c>
      <c r="EB60" s="0" t="n">
        <v>2481945.42</v>
      </c>
      <c r="EC60" s="0" t="n">
        <v>6153317.9</v>
      </c>
      <c r="EE60" s="0" t="s">
        <v>827</v>
      </c>
      <c r="EF60" s="0" t="s">
        <v>1205</v>
      </c>
      <c r="EG60" s="0" t="n">
        <v>8384828.4707</v>
      </c>
      <c r="EH60" s="0" t="n">
        <v>8545446.11744</v>
      </c>
      <c r="EI60" s="0" t="n">
        <v>8465137.29407</v>
      </c>
      <c r="EJ60" s="0" t="n">
        <v>2163094.7707</v>
      </c>
      <c r="EK60" s="0" t="n">
        <v>2323712.41744</v>
      </c>
      <c r="EL60" s="0" t="n">
        <v>2243403.59407</v>
      </c>
      <c r="EM60" s="0" t="n">
        <v>7.77322912426</v>
      </c>
      <c r="EN60" s="0" t="n">
        <v>7.02613764766</v>
      </c>
      <c r="EO60" s="0" t="s">
        <v>845</v>
      </c>
      <c r="EP60" s="0" t="s">
        <v>1312</v>
      </c>
      <c r="EQ60" s="0" t="s">
        <v>846</v>
      </c>
      <c r="ER60" s="0" t="s">
        <v>1313</v>
      </c>
      <c r="ES60" s="0" t="n">
        <v>0.0176989817</v>
      </c>
      <c r="ET60" s="0" t="n">
        <v>13.9</v>
      </c>
      <c r="EU60" s="0" t="n">
        <v>170.9</v>
      </c>
      <c r="EV60" s="0" t="n">
        <v>142</v>
      </c>
      <c r="EW60" s="0" t="n">
        <v>149900000000</v>
      </c>
      <c r="EX60" s="0" t="s">
        <v>833</v>
      </c>
      <c r="EY60" s="0" t="n">
        <v>2014</v>
      </c>
      <c r="EZ60" s="0" t="s">
        <v>1314</v>
      </c>
      <c r="FA60" s="0" t="n">
        <v>0.0367294791</v>
      </c>
      <c r="FB60" s="0" t="n">
        <v>0.0356646952</v>
      </c>
      <c r="FC60" s="0" t="n">
        <v>766200000000</v>
      </c>
      <c r="FD60" s="0" t="n">
        <v>42870000000</v>
      </c>
      <c r="FE60" s="0" t="n">
        <v>0.06</v>
      </c>
      <c r="GE60" s="0" t="s">
        <v>1315</v>
      </c>
      <c r="GF60" s="0" t="s">
        <v>836</v>
      </c>
      <c r="GG60" s="44" t="s">
        <v>1316</v>
      </c>
      <c r="GH60" s="0" t="s">
        <v>233</v>
      </c>
      <c r="GI60" s="0" t="s">
        <v>1317</v>
      </c>
    </row>
    <row r="61" customFormat="false" ht="79.85" hidden="false" customHeight="false" outlineLevel="0" collapsed="false">
      <c r="A61" s="0" t="n">
        <v>35449</v>
      </c>
      <c r="B61" s="0" t="s">
        <v>235</v>
      </c>
      <c r="C61" s="0" t="s">
        <v>1318</v>
      </c>
      <c r="D61" s="0" t="s">
        <v>1318</v>
      </c>
      <c r="F61" s="0" t="s">
        <v>1107</v>
      </c>
      <c r="G61" s="0" t="s">
        <v>824</v>
      </c>
      <c r="H61" s="0" t="n">
        <v>2016</v>
      </c>
      <c r="I61" s="0" t="n">
        <v>2014</v>
      </c>
      <c r="J61" s="0" t="n">
        <v>404783</v>
      </c>
      <c r="K61" s="0" t="n">
        <v>2014</v>
      </c>
      <c r="L61" s="0" t="n">
        <v>377000</v>
      </c>
      <c r="M61" s="0" t="n">
        <v>87.88</v>
      </c>
      <c r="N61" s="0" t="n">
        <v>4289.9408284</v>
      </c>
      <c r="O61" s="0" t="n">
        <v>40215.7642263</v>
      </c>
      <c r="V61" s="0" t="n">
        <v>785655</v>
      </c>
      <c r="W61" s="0" t="n">
        <v>4427</v>
      </c>
      <c r="AC61" s="0" t="s">
        <v>1319</v>
      </c>
      <c r="AD61" s="0" t="s">
        <v>1319</v>
      </c>
      <c r="AF61" s="0" t="n">
        <v>1776</v>
      </c>
      <c r="AG61" s="0" t="n">
        <v>1890</v>
      </c>
      <c r="AH61" s="0" t="n">
        <v>2007</v>
      </c>
      <c r="AI61" s="0" t="n">
        <v>2127</v>
      </c>
      <c r="AJ61" s="0" t="n">
        <v>2255</v>
      </c>
      <c r="AK61" s="0" t="n">
        <v>2382</v>
      </c>
      <c r="AL61" s="0" t="n">
        <v>2519</v>
      </c>
      <c r="AM61" s="0" t="n">
        <v>2655</v>
      </c>
      <c r="AN61" s="0" t="n">
        <v>2798</v>
      </c>
      <c r="AO61" s="0" t="n">
        <v>2940</v>
      </c>
      <c r="AP61" s="0" t="n">
        <v>3091</v>
      </c>
      <c r="AQ61" s="0" t="n">
        <v>3240</v>
      </c>
      <c r="AR61" s="0" t="n">
        <v>3397</v>
      </c>
      <c r="AS61" s="0" t="n">
        <v>282</v>
      </c>
      <c r="AT61" s="0" t="n">
        <v>248</v>
      </c>
      <c r="AU61" s="0" t="n">
        <v>216</v>
      </c>
      <c r="AV61" s="0" t="n">
        <v>189</v>
      </c>
      <c r="AW61" s="0" t="n">
        <v>165</v>
      </c>
      <c r="AX61" s="0" t="n">
        <v>142</v>
      </c>
      <c r="AY61" s="0" t="n">
        <v>121</v>
      </c>
      <c r="AZ61" s="0" t="n">
        <v>103</v>
      </c>
      <c r="BA61" s="0" t="n">
        <v>89</v>
      </c>
      <c r="BB61" s="0" t="n">
        <v>74</v>
      </c>
      <c r="BC61" s="0" t="n">
        <v>64</v>
      </c>
      <c r="BD61" s="0" t="n">
        <v>52</v>
      </c>
      <c r="BE61" s="0" t="n">
        <v>45</v>
      </c>
      <c r="BF61" s="0" t="n">
        <v>1776</v>
      </c>
      <c r="BG61" s="0" t="n">
        <v>1890</v>
      </c>
      <c r="BH61" s="0" t="n">
        <v>2007</v>
      </c>
      <c r="BI61" s="0" t="n">
        <v>2127</v>
      </c>
      <c r="BJ61" s="0" t="n">
        <v>2255</v>
      </c>
      <c r="BK61" s="0" t="n">
        <v>2382</v>
      </c>
      <c r="BL61" s="0" t="n">
        <v>2519</v>
      </c>
      <c r="BM61" s="0" t="n">
        <v>2655</v>
      </c>
      <c r="BN61" s="0" t="n">
        <v>2798</v>
      </c>
      <c r="BO61" s="0" t="n">
        <v>2940</v>
      </c>
      <c r="BP61" s="0" t="n">
        <v>3091</v>
      </c>
      <c r="BQ61" s="0" t="n">
        <v>3240</v>
      </c>
      <c r="BR61" s="0" t="n">
        <v>3397</v>
      </c>
      <c r="BS61" s="0" t="n">
        <v>282</v>
      </c>
      <c r="BT61" s="0" t="n">
        <v>248</v>
      </c>
      <c r="BU61" s="0" t="n">
        <v>216</v>
      </c>
      <c r="BV61" s="0" t="n">
        <v>189</v>
      </c>
      <c r="BW61" s="0" t="n">
        <v>165</v>
      </c>
      <c r="BX61" s="0" t="n">
        <v>142</v>
      </c>
      <c r="BY61" s="0" t="n">
        <v>121</v>
      </c>
      <c r="BZ61" s="0" t="n">
        <v>103</v>
      </c>
      <c r="CA61" s="0" t="n">
        <v>89</v>
      </c>
      <c r="CB61" s="0" t="n">
        <v>74</v>
      </c>
      <c r="CC61" s="0" t="n">
        <v>64</v>
      </c>
      <c r="CD61" s="0" t="n">
        <v>52</v>
      </c>
      <c r="CE61" s="0" t="n">
        <v>45</v>
      </c>
      <c r="DF61" s="0" t="n">
        <v>1.52</v>
      </c>
      <c r="DG61" s="0" t="n">
        <v>1.3</v>
      </c>
      <c r="DH61" s="0" t="n">
        <v>1.52</v>
      </c>
      <c r="DI61" s="0" t="n">
        <v>1.3</v>
      </c>
      <c r="DL61" s="0" t="n">
        <v>2.16</v>
      </c>
      <c r="DM61" s="0" t="n">
        <v>2000</v>
      </c>
      <c r="DN61" s="0" t="s">
        <v>1320</v>
      </c>
      <c r="DO61" s="0" t="s">
        <v>1321</v>
      </c>
      <c r="DP61" s="0" t="n">
        <v>1</v>
      </c>
      <c r="DQ61" s="0" t="s">
        <v>1322</v>
      </c>
      <c r="DR61" s="0" t="n">
        <v>56.86</v>
      </c>
      <c r="DS61" s="0" t="n">
        <v>73.457</v>
      </c>
      <c r="EA61" s="0" t="n">
        <v>1822367</v>
      </c>
      <c r="EE61" s="0" t="s">
        <v>856</v>
      </c>
      <c r="EF61" s="0" t="s">
        <v>1033</v>
      </c>
      <c r="EG61" s="0" t="n">
        <v>1732271.17866</v>
      </c>
      <c r="EH61" s="0" t="n">
        <v>1778985.01408</v>
      </c>
      <c r="EI61" s="0" t="n">
        <v>1755628.09637</v>
      </c>
      <c r="EO61" s="0" t="s">
        <v>858</v>
      </c>
      <c r="EP61" s="45" t="s">
        <v>1323</v>
      </c>
      <c r="EQ61" s="0" t="s">
        <v>1035</v>
      </c>
      <c r="ER61" s="0" t="s">
        <v>1324</v>
      </c>
      <c r="ES61" s="0" t="n">
        <v>0.0038276228</v>
      </c>
      <c r="ET61" s="0" t="n">
        <v>8.8</v>
      </c>
      <c r="EU61" s="0" t="n">
        <v>92</v>
      </c>
      <c r="EV61" s="0" t="n">
        <v>408</v>
      </c>
      <c r="EW61" s="0" t="n">
        <v>142400000000</v>
      </c>
      <c r="EX61" s="0" t="s">
        <v>1108</v>
      </c>
      <c r="EY61" s="0" t="n">
        <v>2012</v>
      </c>
      <c r="EZ61" s="0" t="s">
        <v>1325</v>
      </c>
      <c r="FA61" s="0" t="n">
        <v>0.007949217</v>
      </c>
      <c r="FB61" s="0" t="n">
        <v>0.007949217</v>
      </c>
      <c r="FC61" s="0" t="n">
        <v>1</v>
      </c>
      <c r="FD61" s="0" t="n">
        <v>0</v>
      </c>
      <c r="FE61" s="0" t="n">
        <v>0</v>
      </c>
      <c r="FG61" s="0" t="n">
        <v>6.56</v>
      </c>
      <c r="FH61" s="0" t="n">
        <v>2.16</v>
      </c>
      <c r="FI61" s="0" t="n">
        <v>2000</v>
      </c>
      <c r="FJ61" s="0" t="s">
        <v>1320</v>
      </c>
      <c r="FK61" s="0" t="s">
        <v>1321</v>
      </c>
      <c r="FL61" s="0" t="n">
        <v>1</v>
      </c>
      <c r="FM61" s="0" t="s">
        <v>1322</v>
      </c>
      <c r="FN61" s="0" t="n">
        <v>56.86</v>
      </c>
      <c r="FO61" s="0" t="n">
        <v>73.457</v>
      </c>
      <c r="FP61" s="0" t="n">
        <v>14</v>
      </c>
      <c r="FQ61" s="0" t="n">
        <v>18346.25</v>
      </c>
      <c r="FX61" s="0" t="n">
        <v>7.05</v>
      </c>
      <c r="FY61" s="0" t="n">
        <v>7.05</v>
      </c>
      <c r="GC61" s="0" t="s">
        <v>1107</v>
      </c>
      <c r="GD61" s="0" t="s">
        <v>848</v>
      </c>
      <c r="GE61" s="0" t="s">
        <v>1326</v>
      </c>
      <c r="GF61" s="0" t="s">
        <v>1111</v>
      </c>
      <c r="GG61" s="44" t="s">
        <v>837</v>
      </c>
      <c r="GH61" s="0" t="s">
        <v>1327</v>
      </c>
      <c r="GI61" s="0" t="s">
        <v>1327</v>
      </c>
      <c r="GK61" s="0" t="n">
        <v>38195.4643795</v>
      </c>
      <c r="GL61" s="0" t="n">
        <v>50167.53</v>
      </c>
      <c r="GO61" s="0" t="n">
        <v>28.02</v>
      </c>
      <c r="GP61" s="0" t="s">
        <v>1107</v>
      </c>
      <c r="GQ61" s="0" t="s">
        <v>923</v>
      </c>
      <c r="GR61" s="0" t="n">
        <v>94.75</v>
      </c>
    </row>
    <row r="62" customFormat="false" ht="12.8" hidden="false" customHeight="false" outlineLevel="0" collapsed="false">
      <c r="A62" s="0" t="n">
        <v>35475</v>
      </c>
      <c r="B62" s="0" t="s">
        <v>239</v>
      </c>
      <c r="D62" s="0" t="s">
        <v>239</v>
      </c>
      <c r="E62" s="0" t="s">
        <v>1328</v>
      </c>
      <c r="F62" s="0" t="s">
        <v>970</v>
      </c>
      <c r="G62" s="0" t="s">
        <v>824</v>
      </c>
      <c r="H62" s="0" t="n">
        <v>2016</v>
      </c>
      <c r="I62" s="0" t="n">
        <v>2015</v>
      </c>
      <c r="J62" s="0" t="n">
        <v>1203915</v>
      </c>
      <c r="K62" s="0" t="n">
        <v>2015</v>
      </c>
      <c r="P62" s="0" t="s">
        <v>32</v>
      </c>
      <c r="Q62" s="0" t="n">
        <v>922315</v>
      </c>
      <c r="R62" s="0" t="n">
        <v>2003</v>
      </c>
      <c r="S62" s="0" t="n">
        <v>825.29</v>
      </c>
      <c r="T62" s="0" t="n">
        <v>1117.56473482</v>
      </c>
      <c r="U62" s="0" t="n">
        <v>32105.2444064</v>
      </c>
      <c r="V62" s="0" t="n">
        <v>767059</v>
      </c>
      <c r="W62" s="0" t="n">
        <v>2084</v>
      </c>
      <c r="X62" s="0" t="n">
        <v>132000</v>
      </c>
      <c r="Y62" s="0" t="n">
        <v>738000</v>
      </c>
      <c r="Z62" s="0" t="n">
        <v>1191000</v>
      </c>
      <c r="AA62" s="0" t="n">
        <v>1.03734280056</v>
      </c>
      <c r="AB62" s="0" t="n">
        <v>1.02421886306</v>
      </c>
      <c r="AD62" s="0" t="s">
        <v>1329</v>
      </c>
      <c r="AE62" s="0" t="s">
        <v>1329</v>
      </c>
      <c r="BF62" s="0" t="n">
        <v>3418</v>
      </c>
      <c r="BG62" s="0" t="n">
        <v>3554</v>
      </c>
      <c r="BH62" s="0" t="n">
        <v>3696</v>
      </c>
      <c r="BI62" s="0" t="n">
        <v>3839</v>
      </c>
      <c r="BJ62" s="0" t="n">
        <v>3985</v>
      </c>
      <c r="BK62" s="0" t="n">
        <v>4134</v>
      </c>
      <c r="BL62" s="0" t="n">
        <v>4285</v>
      </c>
      <c r="BM62" s="0" t="n">
        <v>4441</v>
      </c>
      <c r="BN62" s="0" t="n">
        <v>4596</v>
      </c>
      <c r="BO62" s="0" t="n">
        <v>4753</v>
      </c>
      <c r="BP62" s="0" t="n">
        <v>4915</v>
      </c>
      <c r="BQ62" s="0" t="n">
        <v>5077</v>
      </c>
      <c r="BR62" s="0" t="n">
        <v>5241</v>
      </c>
      <c r="BS62" s="0" t="n">
        <v>196</v>
      </c>
      <c r="BT62" s="0" t="n">
        <v>173</v>
      </c>
      <c r="BU62" s="0" t="n">
        <v>153</v>
      </c>
      <c r="BV62" s="0" t="n">
        <v>133</v>
      </c>
      <c r="BW62" s="0" t="n">
        <v>117</v>
      </c>
      <c r="BX62" s="0" t="n">
        <v>102</v>
      </c>
      <c r="BY62" s="0" t="n">
        <v>85</v>
      </c>
      <c r="BZ62" s="0" t="n">
        <v>73</v>
      </c>
      <c r="CA62" s="0" t="n">
        <v>64</v>
      </c>
      <c r="CB62" s="0" t="n">
        <v>53</v>
      </c>
      <c r="CC62" s="0" t="n">
        <v>45</v>
      </c>
      <c r="CD62" s="0" t="n">
        <v>36</v>
      </c>
      <c r="CE62" s="0" t="n">
        <v>30</v>
      </c>
      <c r="CF62" s="0" t="n">
        <v>3418</v>
      </c>
      <c r="CG62" s="0" t="n">
        <v>3554</v>
      </c>
      <c r="CH62" s="0" t="n">
        <v>3696</v>
      </c>
      <c r="CI62" s="0" t="n">
        <v>3839</v>
      </c>
      <c r="CJ62" s="0" t="n">
        <v>3985</v>
      </c>
      <c r="CK62" s="0" t="n">
        <v>4134</v>
      </c>
      <c r="CL62" s="0" t="n">
        <v>4285</v>
      </c>
      <c r="CM62" s="0" t="n">
        <v>4441</v>
      </c>
      <c r="CN62" s="0" t="n">
        <v>4596</v>
      </c>
      <c r="CO62" s="0" t="n">
        <v>4753</v>
      </c>
      <c r="CP62" s="0" t="n">
        <v>4915</v>
      </c>
      <c r="CQ62" s="0" t="n">
        <v>5077</v>
      </c>
      <c r="CR62" s="0" t="n">
        <v>5241</v>
      </c>
      <c r="CS62" s="0" t="n">
        <v>196</v>
      </c>
      <c r="CT62" s="0" t="n">
        <v>173</v>
      </c>
      <c r="CU62" s="0" t="n">
        <v>153</v>
      </c>
      <c r="CV62" s="0" t="n">
        <v>133</v>
      </c>
      <c r="CW62" s="0" t="n">
        <v>117</v>
      </c>
      <c r="CX62" s="0" t="n">
        <v>102</v>
      </c>
      <c r="CY62" s="0" t="n">
        <v>85</v>
      </c>
      <c r="CZ62" s="0" t="n">
        <v>73</v>
      </c>
      <c r="DA62" s="0" t="n">
        <v>64</v>
      </c>
      <c r="DB62" s="0" t="n">
        <v>53</v>
      </c>
      <c r="DC62" s="0" t="n">
        <v>45</v>
      </c>
      <c r="DD62" s="0" t="n">
        <v>36</v>
      </c>
      <c r="DE62" s="0" t="n">
        <v>30</v>
      </c>
      <c r="DH62" s="0" t="n">
        <v>0.9</v>
      </c>
      <c r="DI62" s="0" t="n">
        <v>0.76</v>
      </c>
      <c r="DJ62" s="0" t="n">
        <v>0.9</v>
      </c>
      <c r="DK62" s="0" t="n">
        <v>0.76</v>
      </c>
      <c r="DL62" s="0" t="n">
        <v>2.6</v>
      </c>
      <c r="DM62" s="0" t="n">
        <v>2006</v>
      </c>
      <c r="DN62" s="0" t="s">
        <v>1330</v>
      </c>
      <c r="DP62" s="0" t="n">
        <v>0</v>
      </c>
      <c r="DS62" s="0" t="n">
        <v>80.122</v>
      </c>
      <c r="DT62" s="0" t="n">
        <v>2.6</v>
      </c>
      <c r="DU62" s="0" t="n">
        <v>2006</v>
      </c>
      <c r="DV62" s="0" t="n">
        <v>0</v>
      </c>
      <c r="DY62" s="0" t="n">
        <v>80.122</v>
      </c>
      <c r="DZ62" s="0" t="n">
        <v>1</v>
      </c>
      <c r="EA62" s="0" t="n">
        <v>18207232</v>
      </c>
      <c r="EB62" s="0" t="n">
        <v>10448332</v>
      </c>
      <c r="EC62" s="0" t="n">
        <v>7758900</v>
      </c>
      <c r="EE62" s="0" t="s">
        <v>827</v>
      </c>
      <c r="EF62" s="0" t="s">
        <v>828</v>
      </c>
      <c r="EG62" s="0" t="n">
        <v>15729790.5199</v>
      </c>
      <c r="EH62" s="0" t="n">
        <v>16627584.4757</v>
      </c>
      <c r="EI62" s="0" t="n">
        <v>16178687.4978</v>
      </c>
      <c r="EJ62" s="0" t="n">
        <v>7970890.51987</v>
      </c>
      <c r="EK62" s="0" t="n">
        <v>8868684.4757</v>
      </c>
      <c r="EL62" s="0" t="n">
        <v>8419787.49779</v>
      </c>
      <c r="EM62" s="0" t="n">
        <v>8.67862930523</v>
      </c>
      <c r="EN62" s="0" t="n">
        <v>6.99367272423</v>
      </c>
      <c r="EO62" s="0" t="s">
        <v>829</v>
      </c>
      <c r="EP62" s="0" t="s">
        <v>1331</v>
      </c>
      <c r="EQ62" s="0" t="s">
        <v>846</v>
      </c>
      <c r="ER62" s="0" t="s">
        <v>1332</v>
      </c>
      <c r="ES62" s="0" t="n">
        <v>0.046860437</v>
      </c>
      <c r="ET62" s="0" t="n">
        <v>4.1</v>
      </c>
      <c r="EU62" s="0" t="n">
        <v>848</v>
      </c>
      <c r="EV62" s="0" t="n">
        <v>1084</v>
      </c>
      <c r="EW62" s="0" t="n">
        <v>93000000000</v>
      </c>
      <c r="EX62" s="0" t="s">
        <v>975</v>
      </c>
      <c r="EY62" s="0" t="n">
        <v>2015</v>
      </c>
      <c r="EZ62" s="0" t="s">
        <v>1333</v>
      </c>
      <c r="FA62" s="0" t="n">
        <v>0.1017275144</v>
      </c>
      <c r="FB62" s="0" t="n">
        <v>0.0734936045</v>
      </c>
      <c r="FC62" s="0" t="n">
        <v>151500000000</v>
      </c>
      <c r="FD62" s="0" t="n">
        <v>77960000000</v>
      </c>
      <c r="FE62" s="0" t="n">
        <v>0.51</v>
      </c>
      <c r="FP62" s="0" t="n">
        <v>15</v>
      </c>
      <c r="FQ62" s="0" t="n">
        <v>41441.4</v>
      </c>
      <c r="FR62" s="0" t="n">
        <v>0</v>
      </c>
      <c r="FS62" s="0" t="n">
        <v>0.5</v>
      </c>
      <c r="FT62" s="0" t="n">
        <v>17.7</v>
      </c>
      <c r="FU62" s="0" t="n">
        <v>2003</v>
      </c>
      <c r="FV62" s="0" t="n">
        <v>17.3</v>
      </c>
      <c r="FY62" s="0" t="n">
        <v>224</v>
      </c>
      <c r="GA62" s="0" t="n">
        <v>301</v>
      </c>
      <c r="GB62" s="0" t="n">
        <v>263</v>
      </c>
      <c r="GE62" s="0" t="s">
        <v>1334</v>
      </c>
      <c r="GF62" s="0" t="s">
        <v>978</v>
      </c>
      <c r="GG62" s="44" t="s">
        <v>990</v>
      </c>
      <c r="GH62" s="0" t="s">
        <v>239</v>
      </c>
      <c r="GI62" s="0" t="s">
        <v>1335</v>
      </c>
      <c r="GL62" s="0" t="n">
        <v>23982.62</v>
      </c>
      <c r="GM62" s="0" t="s">
        <v>970</v>
      </c>
      <c r="GO62" s="0" t="n">
        <v>223.25</v>
      </c>
      <c r="GP62" s="0" t="s">
        <v>970</v>
      </c>
      <c r="GQ62" s="0" t="s">
        <v>923</v>
      </c>
    </row>
    <row r="63" customFormat="false" ht="12.8" hidden="false" customHeight="false" outlineLevel="0" collapsed="false">
      <c r="A63" s="0" t="n">
        <v>35755</v>
      </c>
      <c r="B63" s="0" t="s">
        <v>243</v>
      </c>
      <c r="F63" s="0" t="s">
        <v>1336</v>
      </c>
      <c r="G63" s="0" t="s">
        <v>824</v>
      </c>
      <c r="H63" s="0" t="n">
        <v>2016</v>
      </c>
      <c r="I63" s="0" t="n">
        <v>2015</v>
      </c>
      <c r="J63" s="0" t="n">
        <v>216</v>
      </c>
      <c r="K63" s="0" t="n">
        <v>2016</v>
      </c>
      <c r="DZ63" s="0" t="n">
        <v>1</v>
      </c>
      <c r="EA63" s="0" t="n">
        <v>443.79</v>
      </c>
      <c r="EB63" s="0" t="n">
        <v>404.65</v>
      </c>
      <c r="EC63" s="0" t="n">
        <v>39.14</v>
      </c>
      <c r="EE63" s="0" t="s">
        <v>827</v>
      </c>
      <c r="EF63" s="0" t="s">
        <v>857</v>
      </c>
      <c r="EM63" s="0" t="n">
        <v>1.87337962963</v>
      </c>
      <c r="EO63" s="0" t="s">
        <v>829</v>
      </c>
      <c r="EQ63" s="0" t="s">
        <v>846</v>
      </c>
      <c r="ER63" s="0" t="s">
        <v>1337</v>
      </c>
      <c r="ES63" s="0" t="n">
        <v>0.0255910407</v>
      </c>
      <c r="ET63" s="0" t="n">
        <v>19</v>
      </c>
      <c r="EU63" s="0" t="n">
        <v>5947</v>
      </c>
      <c r="EV63" s="0" t="n">
        <v>327</v>
      </c>
      <c r="EW63" s="0" t="n">
        <v>10000</v>
      </c>
      <c r="EX63" s="0" t="s">
        <v>1338</v>
      </c>
      <c r="EY63" s="0" t="n">
        <v>2016</v>
      </c>
      <c r="EZ63" s="0" t="s">
        <v>1339</v>
      </c>
      <c r="FA63" s="0" t="n">
        <v>0.0296417873</v>
      </c>
      <c r="FB63" s="0" t="n">
        <v>0.0294430956</v>
      </c>
      <c r="FC63" s="0" t="n">
        <v>632000000</v>
      </c>
      <c r="FD63" s="0" t="n">
        <v>31000000</v>
      </c>
      <c r="FE63" s="0" t="n">
        <v>0.05</v>
      </c>
      <c r="GE63" s="0" t="s">
        <v>1340</v>
      </c>
      <c r="GF63" s="0" t="s">
        <v>1341</v>
      </c>
      <c r="GG63" s="44" t="s">
        <v>990</v>
      </c>
      <c r="GH63" s="0" t="s">
        <v>243</v>
      </c>
      <c r="GI63" s="0" t="s">
        <v>1342</v>
      </c>
    </row>
    <row r="64" customFormat="false" ht="79.85" hidden="false" customHeight="false" outlineLevel="0" collapsed="false">
      <c r="A64" s="0" t="n">
        <v>35848</v>
      </c>
      <c r="B64" s="0" t="s">
        <v>245</v>
      </c>
      <c r="F64" s="0" t="s">
        <v>1133</v>
      </c>
      <c r="G64" s="0" t="s">
        <v>824</v>
      </c>
      <c r="H64" s="0" t="n">
        <v>2016</v>
      </c>
      <c r="I64" s="0" t="n">
        <v>2013</v>
      </c>
      <c r="J64" s="0" t="n">
        <v>2502557</v>
      </c>
      <c r="K64" s="0" t="n">
        <v>2015</v>
      </c>
      <c r="DZ64" s="0" t="n">
        <v>0.999999691521</v>
      </c>
      <c r="EA64" s="0" t="n">
        <v>3241713</v>
      </c>
      <c r="EB64" s="0" t="n">
        <v>2804787</v>
      </c>
      <c r="EC64" s="0" t="n">
        <v>436925</v>
      </c>
      <c r="EE64" s="0" t="s">
        <v>827</v>
      </c>
      <c r="EF64" s="0" t="s">
        <v>828</v>
      </c>
      <c r="EG64" s="0" t="n">
        <v>2065992.16642</v>
      </c>
      <c r="EH64" s="0" t="n">
        <v>2182206.46195</v>
      </c>
      <c r="EI64" s="0" t="n">
        <v>2124099.31419</v>
      </c>
      <c r="EJ64" s="0" t="n">
        <v>1629066.16642</v>
      </c>
      <c r="EK64" s="0" t="n">
        <v>1745280.46195</v>
      </c>
      <c r="EL64" s="0" t="n">
        <v>1687173.31419</v>
      </c>
      <c r="EM64" s="0" t="n">
        <v>1.120768478</v>
      </c>
      <c r="EN64" s="0" t="n">
        <v>0.674179774601</v>
      </c>
      <c r="EO64" s="0" t="s">
        <v>829</v>
      </c>
      <c r="EP64" s="45" t="s">
        <v>1343</v>
      </c>
      <c r="EQ64" s="0" t="s">
        <v>831</v>
      </c>
      <c r="ER64" s="0" t="s">
        <v>1344</v>
      </c>
      <c r="ES64" s="0" t="n">
        <v>0.0151203426</v>
      </c>
      <c r="ET64" s="0" t="n">
        <v>21</v>
      </c>
      <c r="EU64" s="0" t="n">
        <v>331</v>
      </c>
      <c r="EV64" s="0" t="n">
        <v>900</v>
      </c>
      <c r="EW64" s="0" t="n">
        <v>81426708</v>
      </c>
      <c r="EX64" s="0" t="s">
        <v>1138</v>
      </c>
      <c r="EY64" s="0" t="n">
        <v>2013</v>
      </c>
      <c r="EZ64" s="0" t="s">
        <v>1235</v>
      </c>
      <c r="FA64" s="0" t="n">
        <v>0.0204194776</v>
      </c>
      <c r="FB64" s="0" t="n">
        <v>0.0167788505</v>
      </c>
      <c r="FC64" s="0" t="n">
        <v>17030000000</v>
      </c>
      <c r="FD64" s="0" t="n">
        <v>11700000000</v>
      </c>
      <c r="FE64" s="0" t="n">
        <v>0.69</v>
      </c>
      <c r="GE64" s="0" t="s">
        <v>1345</v>
      </c>
      <c r="GF64" s="0" t="s">
        <v>1141</v>
      </c>
      <c r="GG64" s="44" t="s">
        <v>850</v>
      </c>
      <c r="GH64" s="0" t="s">
        <v>245</v>
      </c>
      <c r="GI64" s="0" t="s">
        <v>1346</v>
      </c>
    </row>
    <row r="65" customFormat="false" ht="12.8" hidden="false" customHeight="false" outlineLevel="0" collapsed="false">
      <c r="A65" s="0" t="n">
        <v>35853</v>
      </c>
      <c r="B65" s="0" t="s">
        <v>248</v>
      </c>
      <c r="F65" s="0" t="s">
        <v>823</v>
      </c>
      <c r="G65" s="0" t="s">
        <v>824</v>
      </c>
      <c r="H65" s="0" t="n">
        <v>2017</v>
      </c>
      <c r="I65" s="0" t="n">
        <v>2014</v>
      </c>
      <c r="J65" s="0" t="n">
        <v>614664</v>
      </c>
      <c r="K65" s="0" t="n">
        <v>2016</v>
      </c>
      <c r="DZ65" s="0" t="n">
        <v>1</v>
      </c>
      <c r="EA65" s="0" t="n">
        <v>7230497</v>
      </c>
      <c r="EB65" s="0" t="n">
        <v>4019044</v>
      </c>
      <c r="EC65" s="0" t="n">
        <v>3211447</v>
      </c>
      <c r="ED65" s="0" t="s">
        <v>877</v>
      </c>
      <c r="EE65" s="0" t="s">
        <v>827</v>
      </c>
      <c r="EF65" s="0" t="s">
        <v>828</v>
      </c>
      <c r="EG65" s="0" t="n">
        <v>6616686.48211</v>
      </c>
      <c r="EH65" s="0" t="n">
        <v>6925887.04715</v>
      </c>
      <c r="EI65" s="0" t="n">
        <v>6771286.76463</v>
      </c>
      <c r="EJ65" s="0" t="n">
        <v>3405233.48211</v>
      </c>
      <c r="EK65" s="0" t="n">
        <v>3714434.04715</v>
      </c>
      <c r="EL65" s="0" t="n">
        <v>3559833.76463</v>
      </c>
      <c r="EM65" s="0" t="n">
        <v>6.53860320435</v>
      </c>
      <c r="EN65" s="0" t="n">
        <v>5.79151172775</v>
      </c>
      <c r="EO65" s="0" t="s">
        <v>845</v>
      </c>
      <c r="EP65" s="0" t="s">
        <v>1347</v>
      </c>
      <c r="EQ65" s="0" t="s">
        <v>831</v>
      </c>
      <c r="ER65" s="0" t="s">
        <v>1348</v>
      </c>
      <c r="ES65" s="0" t="n">
        <v>0.0176989817</v>
      </c>
      <c r="ET65" s="0" t="n">
        <v>14.7</v>
      </c>
      <c r="EU65" s="0" t="n">
        <v>210</v>
      </c>
      <c r="EV65" s="0" t="n">
        <v>240</v>
      </c>
      <c r="EW65" s="0" t="n">
        <v>43700000000000</v>
      </c>
      <c r="EX65" s="0" t="s">
        <v>833</v>
      </c>
      <c r="EY65" s="0" t="n">
        <v>2014</v>
      </c>
      <c r="EZ65" s="0" t="s">
        <v>1349</v>
      </c>
      <c r="FA65" s="0" t="n">
        <v>0.0367294791</v>
      </c>
      <c r="FB65" s="0" t="n">
        <v>0.0356646952</v>
      </c>
      <c r="FC65" s="0" t="n">
        <v>766200000000</v>
      </c>
      <c r="FD65" s="0" t="n">
        <v>42870000000</v>
      </c>
      <c r="FE65" s="0" t="n">
        <v>0.06</v>
      </c>
      <c r="GE65" s="0" t="s">
        <v>1350</v>
      </c>
      <c r="GF65" s="0" t="s">
        <v>836</v>
      </c>
      <c r="GG65" s="44" t="s">
        <v>1183</v>
      </c>
      <c r="GH65" s="0" t="s">
        <v>248</v>
      </c>
      <c r="GI65" s="0" t="s">
        <v>1351</v>
      </c>
    </row>
    <row r="66" customFormat="false" ht="79.85" hidden="false" customHeight="false" outlineLevel="0" collapsed="false">
      <c r="A66" s="0" t="n">
        <v>35858</v>
      </c>
      <c r="B66" s="0" t="s">
        <v>250</v>
      </c>
      <c r="C66" s="0" t="s">
        <v>250</v>
      </c>
      <c r="D66" s="0" t="s">
        <v>250</v>
      </c>
      <c r="E66" s="0" t="s">
        <v>1352</v>
      </c>
      <c r="F66" s="0" t="s">
        <v>1061</v>
      </c>
      <c r="G66" s="0" t="s">
        <v>824</v>
      </c>
      <c r="H66" s="0" t="n">
        <v>2016</v>
      </c>
      <c r="I66" s="0" t="n">
        <v>2012</v>
      </c>
      <c r="J66" s="0" t="n">
        <v>3918830</v>
      </c>
      <c r="K66" s="0" t="n">
        <v>2014</v>
      </c>
      <c r="L66" s="0" t="n">
        <v>3069404</v>
      </c>
      <c r="M66" s="0" t="n">
        <v>2454.72</v>
      </c>
      <c r="N66" s="0" t="n">
        <v>1250.40900795</v>
      </c>
      <c r="O66" s="0" t="n">
        <v>61951.6780293</v>
      </c>
      <c r="P66" s="0" t="s">
        <v>32</v>
      </c>
      <c r="Q66" s="0" t="n">
        <v>3497097</v>
      </c>
      <c r="R66" s="0" t="n">
        <v>2006</v>
      </c>
      <c r="S66" s="0" t="n">
        <v>2454.72</v>
      </c>
      <c r="T66" s="0" t="n">
        <v>1424.64191435</v>
      </c>
      <c r="U66" s="0" t="n">
        <v>70584.0701912</v>
      </c>
      <c r="V66" s="0" t="n">
        <v>2900000</v>
      </c>
      <c r="W66" s="0" t="n">
        <v>7106</v>
      </c>
      <c r="X66" s="0" t="n">
        <v>618000</v>
      </c>
      <c r="Y66" s="0" t="n">
        <v>2155000</v>
      </c>
      <c r="Z66" s="0" t="n">
        <v>3492000</v>
      </c>
      <c r="AA66" s="0" t="n">
        <v>1.02928291181</v>
      </c>
      <c r="AB66" s="0" t="n">
        <v>1.02442778249</v>
      </c>
      <c r="AC66" s="0" t="s">
        <v>1353</v>
      </c>
      <c r="AD66" s="0" t="s">
        <v>1353</v>
      </c>
      <c r="AE66" s="0" t="s">
        <v>1353</v>
      </c>
      <c r="AF66" s="0" t="n">
        <v>161</v>
      </c>
      <c r="AG66" s="0" t="n">
        <v>191</v>
      </c>
      <c r="AH66" s="0" t="n">
        <v>235</v>
      </c>
      <c r="AI66" s="0" t="n">
        <v>277</v>
      </c>
      <c r="AJ66" s="0" t="n">
        <v>333</v>
      </c>
      <c r="AK66" s="0" t="n">
        <v>390</v>
      </c>
      <c r="AL66" s="0" t="n">
        <v>461</v>
      </c>
      <c r="AM66" s="0" t="n">
        <v>531</v>
      </c>
      <c r="AN66" s="0" t="n">
        <v>620</v>
      </c>
      <c r="AO66" s="0" t="n">
        <v>708</v>
      </c>
      <c r="AP66" s="0" t="n">
        <v>807</v>
      </c>
      <c r="AQ66" s="0" t="n">
        <v>909</v>
      </c>
      <c r="AR66" s="0" t="n">
        <v>1028</v>
      </c>
      <c r="AS66" s="0" t="n">
        <v>734</v>
      </c>
      <c r="AT66" s="0" t="n">
        <v>652</v>
      </c>
      <c r="AU66" s="0" t="n">
        <v>570</v>
      </c>
      <c r="AV66" s="0" t="n">
        <v>504</v>
      </c>
      <c r="AW66" s="0" t="n">
        <v>441</v>
      </c>
      <c r="AX66" s="0" t="n">
        <v>390</v>
      </c>
      <c r="AY66" s="0" t="n">
        <v>334</v>
      </c>
      <c r="AZ66" s="0" t="n">
        <v>292</v>
      </c>
      <c r="BA66" s="0" t="n">
        <v>249</v>
      </c>
      <c r="BB66" s="0" t="n">
        <v>217</v>
      </c>
      <c r="BC66" s="0" t="n">
        <v>183</v>
      </c>
      <c r="BD66" s="0" t="n">
        <v>157</v>
      </c>
      <c r="BE66" s="0" t="n">
        <v>131</v>
      </c>
      <c r="BF66" s="0" t="n">
        <v>161</v>
      </c>
      <c r="BG66" s="0" t="n">
        <v>191</v>
      </c>
      <c r="BH66" s="0" t="n">
        <v>235</v>
      </c>
      <c r="BI66" s="0" t="n">
        <v>277</v>
      </c>
      <c r="BJ66" s="0" t="n">
        <v>333</v>
      </c>
      <c r="BK66" s="0" t="n">
        <v>390</v>
      </c>
      <c r="BL66" s="0" t="n">
        <v>461</v>
      </c>
      <c r="BM66" s="0" t="n">
        <v>531</v>
      </c>
      <c r="BN66" s="0" t="n">
        <v>620</v>
      </c>
      <c r="BO66" s="0" t="n">
        <v>708</v>
      </c>
      <c r="BP66" s="0" t="n">
        <v>807</v>
      </c>
      <c r="BQ66" s="0" t="n">
        <v>909</v>
      </c>
      <c r="BR66" s="0" t="n">
        <v>1028</v>
      </c>
      <c r="BS66" s="0" t="n">
        <v>734</v>
      </c>
      <c r="BT66" s="0" t="n">
        <v>652</v>
      </c>
      <c r="BU66" s="0" t="n">
        <v>570</v>
      </c>
      <c r="BV66" s="0" t="n">
        <v>504</v>
      </c>
      <c r="BW66" s="0" t="n">
        <v>441</v>
      </c>
      <c r="BX66" s="0" t="n">
        <v>390</v>
      </c>
      <c r="BY66" s="0" t="n">
        <v>334</v>
      </c>
      <c r="BZ66" s="0" t="n">
        <v>292</v>
      </c>
      <c r="CA66" s="0" t="n">
        <v>249</v>
      </c>
      <c r="CB66" s="0" t="n">
        <v>217</v>
      </c>
      <c r="CC66" s="0" t="n">
        <v>183</v>
      </c>
      <c r="CD66" s="0" t="n">
        <v>157</v>
      </c>
      <c r="CE66" s="0" t="n">
        <v>131</v>
      </c>
      <c r="CF66" s="0" t="n">
        <v>161</v>
      </c>
      <c r="CG66" s="0" t="n">
        <v>191</v>
      </c>
      <c r="CH66" s="0" t="n">
        <v>235</v>
      </c>
      <c r="CI66" s="0" t="n">
        <v>277</v>
      </c>
      <c r="CJ66" s="0" t="n">
        <v>333</v>
      </c>
      <c r="CK66" s="0" t="n">
        <v>390</v>
      </c>
      <c r="CL66" s="0" t="n">
        <v>461</v>
      </c>
      <c r="CM66" s="0" t="n">
        <v>531</v>
      </c>
      <c r="CN66" s="0" t="n">
        <v>620</v>
      </c>
      <c r="CO66" s="0" t="n">
        <v>708</v>
      </c>
      <c r="CP66" s="0" t="n">
        <v>807</v>
      </c>
      <c r="CQ66" s="0" t="n">
        <v>909</v>
      </c>
      <c r="CR66" s="0" t="n">
        <v>1028</v>
      </c>
      <c r="CS66" s="0" t="n">
        <v>734</v>
      </c>
      <c r="CT66" s="0" t="n">
        <v>652</v>
      </c>
      <c r="CU66" s="0" t="n">
        <v>570</v>
      </c>
      <c r="CV66" s="0" t="n">
        <v>504</v>
      </c>
      <c r="CW66" s="0" t="n">
        <v>441</v>
      </c>
      <c r="CX66" s="0" t="n">
        <v>390</v>
      </c>
      <c r="CY66" s="0" t="n">
        <v>334</v>
      </c>
      <c r="CZ66" s="0" t="n">
        <v>292</v>
      </c>
      <c r="DA66" s="0" t="n">
        <v>249</v>
      </c>
      <c r="DB66" s="0" t="n">
        <v>217</v>
      </c>
      <c r="DC66" s="0" t="n">
        <v>183</v>
      </c>
      <c r="DD66" s="0" t="n">
        <v>157</v>
      </c>
      <c r="DE66" s="0" t="n">
        <v>131</v>
      </c>
      <c r="DF66" s="0" t="n">
        <v>0.95</v>
      </c>
      <c r="DG66" s="0" t="n">
        <v>0.87</v>
      </c>
      <c r="DH66" s="0" t="n">
        <v>0.95</v>
      </c>
      <c r="DI66" s="0" t="n">
        <v>0.87</v>
      </c>
      <c r="DJ66" s="0" t="n">
        <v>0.95</v>
      </c>
      <c r="DK66" s="0" t="n">
        <v>0.87</v>
      </c>
      <c r="DL66" s="0" t="n">
        <v>3.4</v>
      </c>
      <c r="DM66" s="0" t="n">
        <v>2008</v>
      </c>
      <c r="DN66" s="0" t="s">
        <v>253</v>
      </c>
      <c r="DO66" s="0" t="s">
        <v>254</v>
      </c>
      <c r="DP66" s="0" t="n">
        <v>1</v>
      </c>
      <c r="DS66" s="0" t="n">
        <v>59.256</v>
      </c>
      <c r="DT66" s="0" t="n">
        <v>3.4</v>
      </c>
      <c r="DU66" s="0" t="n">
        <v>2008</v>
      </c>
      <c r="DV66" s="0" t="n">
        <v>1</v>
      </c>
      <c r="DY66" s="0" t="n">
        <v>59.256</v>
      </c>
      <c r="DZ66" s="0" t="n">
        <v>1</v>
      </c>
      <c r="EA66" s="0" t="n">
        <v>22643846</v>
      </c>
      <c r="EB66" s="0" t="n">
        <v>9783734</v>
      </c>
      <c r="EC66" s="0" t="n">
        <v>12860112</v>
      </c>
      <c r="EE66" s="0" t="s">
        <v>827</v>
      </c>
      <c r="EF66" s="0" t="s">
        <v>828</v>
      </c>
      <c r="EG66" s="0" t="n">
        <v>21111906.8816</v>
      </c>
      <c r="EH66" s="0" t="n">
        <v>21301807.5036</v>
      </c>
      <c r="EI66" s="0" t="n">
        <v>21206857.1926</v>
      </c>
      <c r="EJ66" s="0" t="n">
        <v>8251794.88163</v>
      </c>
      <c r="EK66" s="0" t="n">
        <v>8441695.50362</v>
      </c>
      <c r="EL66" s="0" t="n">
        <v>8346745.19263</v>
      </c>
      <c r="EM66" s="0" t="n">
        <v>2.49659566758</v>
      </c>
      <c r="EN66" s="0" t="n">
        <v>2.12990744498</v>
      </c>
      <c r="EO66" s="0" t="s">
        <v>829</v>
      </c>
      <c r="EP66" s="45" t="s">
        <v>1354</v>
      </c>
      <c r="EQ66" s="0" t="s">
        <v>846</v>
      </c>
      <c r="ER66" s="0" t="s">
        <v>1355</v>
      </c>
      <c r="ES66" s="0" t="n">
        <v>0.0122306776</v>
      </c>
      <c r="ET66" s="0" t="n">
        <v>16.6</v>
      </c>
      <c r="EU66" s="0" t="n">
        <v>2461</v>
      </c>
      <c r="EW66" s="0" t="n">
        <v>2467976</v>
      </c>
      <c r="EX66" s="0" t="s">
        <v>833</v>
      </c>
      <c r="EY66" s="0" t="n">
        <v>2014</v>
      </c>
      <c r="EZ66" s="0" t="s">
        <v>1356</v>
      </c>
      <c r="FA66" s="0" t="n">
        <v>0.0139613383</v>
      </c>
      <c r="FB66" s="0" t="n">
        <v>0.0139613383</v>
      </c>
      <c r="FC66" s="0" t="n">
        <v>1</v>
      </c>
      <c r="FD66" s="0" t="n">
        <v>0</v>
      </c>
      <c r="FE66" s="0" t="n">
        <v>0</v>
      </c>
      <c r="FG66" s="0" t="n">
        <v>955</v>
      </c>
      <c r="FH66" s="0" t="n">
        <v>3.4</v>
      </c>
      <c r="FI66" s="0" t="n">
        <v>2008</v>
      </c>
      <c r="FJ66" s="0" t="s">
        <v>253</v>
      </c>
      <c r="FK66" s="0" t="s">
        <v>254</v>
      </c>
      <c r="FL66" s="0" t="n">
        <v>1</v>
      </c>
      <c r="FO66" s="0" t="n">
        <v>59.256</v>
      </c>
      <c r="FP66" s="0" t="n">
        <v>67</v>
      </c>
      <c r="FQ66" s="0" t="n">
        <v>7208.97</v>
      </c>
      <c r="FS66" s="0" t="n">
        <v>1.8</v>
      </c>
      <c r="FT66" s="0" t="n">
        <v>7.8</v>
      </c>
      <c r="FU66" s="0" t="n">
        <v>2006</v>
      </c>
      <c r="FV66" s="0" t="n">
        <v>6</v>
      </c>
      <c r="FW66" s="0" t="n">
        <v>3.11</v>
      </c>
      <c r="FX66" s="0" t="n">
        <v>899</v>
      </c>
      <c r="FY66" s="0" t="n">
        <v>899</v>
      </c>
      <c r="GA66" s="0" t="n">
        <v>62</v>
      </c>
      <c r="GB66" s="0" t="n">
        <v>0.0758</v>
      </c>
      <c r="GC66" s="0" t="s">
        <v>1061</v>
      </c>
      <c r="GD66" s="0" t="s">
        <v>1068</v>
      </c>
      <c r="GE66" s="0" t="s">
        <v>1357</v>
      </c>
      <c r="GF66" s="0" t="s">
        <v>1070</v>
      </c>
      <c r="GG66" s="44" t="s">
        <v>962</v>
      </c>
      <c r="GH66" s="0" t="s">
        <v>250</v>
      </c>
      <c r="GI66" s="0" t="s">
        <v>1358</v>
      </c>
      <c r="GJ66" s="0" t="s">
        <v>852</v>
      </c>
      <c r="GK66" s="0" t="n">
        <v>12320.4589802</v>
      </c>
      <c r="GL66" s="0" t="n">
        <v>4242.73</v>
      </c>
      <c r="GM66" s="0" t="s">
        <v>1061</v>
      </c>
      <c r="GN66" s="0" t="n">
        <v>12320.4589802</v>
      </c>
      <c r="GO66" s="0" t="n">
        <v>71.76</v>
      </c>
      <c r="GP66" s="0" t="s">
        <v>1061</v>
      </c>
      <c r="GQ66" s="0" t="s">
        <v>1072</v>
      </c>
      <c r="GR66" s="0" t="n">
        <v>44</v>
      </c>
    </row>
    <row r="67" customFormat="false" ht="46.25" hidden="false" customHeight="false" outlineLevel="0" collapsed="false">
      <c r="A67" s="0" t="n">
        <v>35859</v>
      </c>
      <c r="B67" s="0" t="s">
        <v>255</v>
      </c>
      <c r="F67" s="0" t="s">
        <v>823</v>
      </c>
      <c r="G67" s="0" t="s">
        <v>824</v>
      </c>
      <c r="H67" s="0" t="n">
        <v>2016</v>
      </c>
      <c r="I67" s="0" t="n">
        <v>2010</v>
      </c>
      <c r="J67" s="0" t="n">
        <v>396815</v>
      </c>
      <c r="K67" s="0" t="n">
        <v>2010</v>
      </c>
      <c r="DZ67" s="0" t="n">
        <v>1</v>
      </c>
      <c r="EA67" s="0" t="n">
        <v>11889595</v>
      </c>
      <c r="EB67" s="0" t="n">
        <v>7750563</v>
      </c>
      <c r="EC67" s="0" t="n">
        <v>4139032</v>
      </c>
      <c r="EE67" s="0" t="s">
        <v>827</v>
      </c>
      <c r="EF67" s="0" t="s">
        <v>828</v>
      </c>
      <c r="EG67" s="0" t="n">
        <v>11493330.9913</v>
      </c>
      <c r="EH67" s="0" t="n">
        <v>11692944.8001</v>
      </c>
      <c r="EI67" s="0" t="n">
        <v>11593137.8957</v>
      </c>
      <c r="EJ67" s="0" t="n">
        <v>7354298.99128</v>
      </c>
      <c r="EK67" s="0" t="n">
        <v>7553912.80015</v>
      </c>
      <c r="EL67" s="0" t="n">
        <v>7454105.89571</v>
      </c>
      <c r="EM67" s="0" t="n">
        <v>19.5319304966</v>
      </c>
      <c r="EN67" s="0" t="n">
        <v>18.78483902</v>
      </c>
      <c r="EO67" s="0" t="s">
        <v>845</v>
      </c>
      <c r="EP67" s="45" t="s">
        <v>1359</v>
      </c>
      <c r="EQ67" s="0" t="s">
        <v>937</v>
      </c>
      <c r="ER67" s="0" t="s">
        <v>1360</v>
      </c>
      <c r="ES67" s="0" t="n">
        <v>0.0176989817</v>
      </c>
      <c r="ET67" s="0" t="n">
        <v>10.4</v>
      </c>
      <c r="EU67" s="0" t="n">
        <v>201</v>
      </c>
      <c r="EV67" s="0" t="n">
        <v>199</v>
      </c>
      <c r="FA67" s="0" t="n">
        <v>0.0367294791</v>
      </c>
      <c r="FB67" s="0" t="n">
        <v>0.0356646952</v>
      </c>
      <c r="FC67" s="0" t="n">
        <v>766200000000</v>
      </c>
      <c r="FD67" s="0" t="n">
        <v>42870000000</v>
      </c>
      <c r="FE67" s="0" t="n">
        <v>0.06</v>
      </c>
      <c r="GE67" s="0" t="s">
        <v>1361</v>
      </c>
      <c r="GF67" s="0" t="s">
        <v>836</v>
      </c>
      <c r="GG67" s="44" t="s">
        <v>873</v>
      </c>
      <c r="GH67" s="0" t="s">
        <v>255</v>
      </c>
      <c r="GI67" s="0" t="s">
        <v>1362</v>
      </c>
    </row>
    <row r="68" customFormat="false" ht="12.8" hidden="false" customHeight="false" outlineLevel="0" collapsed="false">
      <c r="A68" s="0" t="n">
        <v>35860</v>
      </c>
      <c r="B68" s="0" t="s">
        <v>257</v>
      </c>
      <c r="F68" s="0" t="s">
        <v>823</v>
      </c>
      <c r="G68" s="0" t="s">
        <v>824</v>
      </c>
      <c r="H68" s="0" t="n">
        <v>2016</v>
      </c>
      <c r="I68" s="0" t="n">
        <v>2010</v>
      </c>
      <c r="J68" s="0" t="n">
        <v>1257676</v>
      </c>
      <c r="K68" s="0" t="n">
        <v>2013</v>
      </c>
      <c r="DZ68" s="0" t="n">
        <v>1</v>
      </c>
      <c r="EA68" s="0" t="n">
        <v>17229388</v>
      </c>
      <c r="EB68" s="0" t="n">
        <v>119881</v>
      </c>
      <c r="EC68" s="0" t="n">
        <v>17109507</v>
      </c>
      <c r="EE68" s="0" t="s">
        <v>827</v>
      </c>
      <c r="EF68" s="0" t="s">
        <v>828</v>
      </c>
      <c r="EG68" s="0" t="n">
        <v>15973458.3264</v>
      </c>
      <c r="EH68" s="0" t="n">
        <v>16606119.6338</v>
      </c>
      <c r="EI68" s="0" t="n">
        <v>16289788.9801</v>
      </c>
      <c r="EJ68" s="0" t="n">
        <v>-1136048.67361</v>
      </c>
      <c r="EK68" s="0" t="n">
        <v>-503387.366239</v>
      </c>
      <c r="EL68" s="0" t="n">
        <v>-819718.019924</v>
      </c>
      <c r="EM68" s="0" t="n">
        <v>0.0953194622462</v>
      </c>
      <c r="EN68" s="0" t="n">
        <v>-0.651772014354</v>
      </c>
      <c r="EO68" s="0" t="s">
        <v>858</v>
      </c>
      <c r="EP68" s="0" t="s">
        <v>1363</v>
      </c>
      <c r="EQ68" s="0" t="s">
        <v>846</v>
      </c>
      <c r="ER68" s="0" t="s">
        <v>1364</v>
      </c>
      <c r="ES68" s="0" t="n">
        <v>0.0176989817</v>
      </c>
      <c r="ET68" s="0" t="n">
        <v>19.4</v>
      </c>
      <c r="EU68" s="0" t="n">
        <v>999</v>
      </c>
      <c r="EV68" s="0" t="n">
        <v>148</v>
      </c>
      <c r="EW68" s="0" t="n">
        <v>98746000000</v>
      </c>
      <c r="EX68" s="0" t="s">
        <v>833</v>
      </c>
      <c r="EY68" s="0" t="n">
        <v>2013</v>
      </c>
      <c r="EZ68" s="0" t="s">
        <v>1365</v>
      </c>
      <c r="FA68" s="0" t="n">
        <v>0.0367294791</v>
      </c>
      <c r="FB68" s="0" t="n">
        <v>0.0356646952</v>
      </c>
      <c r="FC68" s="0" t="n">
        <v>766200000000</v>
      </c>
      <c r="FD68" s="0" t="n">
        <v>42870000000</v>
      </c>
      <c r="FE68" s="0" t="n">
        <v>0.06</v>
      </c>
      <c r="GE68" s="0" t="s">
        <v>1366</v>
      </c>
      <c r="GF68" s="0" t="s">
        <v>836</v>
      </c>
      <c r="GG68" s="44" t="s">
        <v>873</v>
      </c>
      <c r="GH68" s="0" t="s">
        <v>257</v>
      </c>
      <c r="GI68" s="0" t="s">
        <v>1367</v>
      </c>
    </row>
    <row r="69" customFormat="false" ht="12.8" hidden="false" customHeight="false" outlineLevel="0" collapsed="false">
      <c r="A69" s="0" t="n">
        <v>35862</v>
      </c>
      <c r="B69" s="0" t="s">
        <v>259</v>
      </c>
      <c r="F69" s="0" t="s">
        <v>823</v>
      </c>
      <c r="G69" s="0" t="s">
        <v>824</v>
      </c>
      <c r="H69" s="0" t="n">
        <v>2016</v>
      </c>
      <c r="I69" s="0" t="n">
        <v>2012</v>
      </c>
      <c r="J69" s="0" t="n">
        <v>688701</v>
      </c>
      <c r="K69" s="0" t="n">
        <v>2013</v>
      </c>
      <c r="DZ69" s="0" t="n">
        <v>1</v>
      </c>
      <c r="EA69" s="0" t="n">
        <v>10329322</v>
      </c>
      <c r="EB69" s="0" t="n">
        <v>5520240</v>
      </c>
      <c r="EC69" s="0" t="n">
        <v>4809082</v>
      </c>
      <c r="ED69" s="0" t="s">
        <v>931</v>
      </c>
      <c r="EE69" s="0" t="s">
        <v>932</v>
      </c>
      <c r="EF69" s="0" t="s">
        <v>828</v>
      </c>
      <c r="EG69" s="0" t="n">
        <v>9641577.28503</v>
      </c>
      <c r="EH69" s="0" t="n">
        <v>9988021.42092</v>
      </c>
      <c r="EI69" s="0" t="n">
        <v>9814799.35297</v>
      </c>
      <c r="EJ69" s="0" t="n">
        <v>4832495.28503</v>
      </c>
      <c r="EK69" s="0" t="n">
        <v>5178939.42092</v>
      </c>
      <c r="EL69" s="0" t="n">
        <v>5005717.35297</v>
      </c>
      <c r="EM69" s="0" t="n">
        <v>8.01543775891</v>
      </c>
      <c r="EN69" s="0" t="n">
        <v>7.26834628231</v>
      </c>
      <c r="EO69" s="0" t="s">
        <v>845</v>
      </c>
      <c r="EQ69" s="0" t="s">
        <v>1035</v>
      </c>
      <c r="ER69" s="0" t="s">
        <v>1368</v>
      </c>
      <c r="ES69" s="0" t="n">
        <v>0.0176989817</v>
      </c>
      <c r="ET69" s="0" t="n">
        <v>9</v>
      </c>
      <c r="EU69" s="0" t="n">
        <v>359</v>
      </c>
      <c r="EV69" s="0" t="n">
        <v>192</v>
      </c>
      <c r="EW69" s="0" t="n">
        <v>186000000000</v>
      </c>
      <c r="EX69" s="0" t="s">
        <v>833</v>
      </c>
      <c r="EY69" s="0" t="n">
        <v>2010</v>
      </c>
      <c r="EZ69" s="0" t="s">
        <v>1369</v>
      </c>
      <c r="FA69" s="0" t="n">
        <v>0.0367294791</v>
      </c>
      <c r="FB69" s="0" t="n">
        <v>0.0356646952</v>
      </c>
      <c r="FC69" s="0" t="n">
        <v>766200000000</v>
      </c>
      <c r="FD69" s="0" t="n">
        <v>42870000000</v>
      </c>
      <c r="FE69" s="0" t="n">
        <v>0.06</v>
      </c>
      <c r="GE69" s="0" t="s">
        <v>1370</v>
      </c>
      <c r="GF69" s="0" t="s">
        <v>836</v>
      </c>
      <c r="GG69" s="44" t="s">
        <v>962</v>
      </c>
      <c r="GH69" s="0" t="s">
        <v>259</v>
      </c>
      <c r="GI69" s="0" t="s">
        <v>1371</v>
      </c>
    </row>
    <row r="70" customFormat="false" ht="12.8" hidden="false" customHeight="false" outlineLevel="0" collapsed="false">
      <c r="A70" s="0" t="n">
        <v>35863</v>
      </c>
      <c r="B70" s="0" t="s">
        <v>261</v>
      </c>
      <c r="F70" s="0" t="s">
        <v>1061</v>
      </c>
      <c r="G70" s="0" t="s">
        <v>1372</v>
      </c>
      <c r="H70" s="0" t="n">
        <v>2016</v>
      </c>
      <c r="I70" s="0" t="n">
        <v>2014</v>
      </c>
      <c r="J70" s="0" t="n">
        <v>3555868</v>
      </c>
      <c r="K70" s="0" t="n">
        <v>2015</v>
      </c>
      <c r="DZ70" s="0" t="n">
        <v>1</v>
      </c>
      <c r="EA70" s="0" t="n">
        <v>22587081</v>
      </c>
      <c r="EB70" s="0" t="n">
        <v>11681810</v>
      </c>
      <c r="EC70" s="0" t="n">
        <v>10905271</v>
      </c>
      <c r="EE70" s="0" t="s">
        <v>827</v>
      </c>
      <c r="EF70" s="0" t="s">
        <v>828</v>
      </c>
      <c r="EG70" s="0" t="n">
        <v>21197030.0693</v>
      </c>
      <c r="EH70" s="0" t="n">
        <v>21369342.0973</v>
      </c>
      <c r="EI70" s="0" t="n">
        <v>21283186.0833</v>
      </c>
      <c r="EJ70" s="0" t="n">
        <v>10291759.0693</v>
      </c>
      <c r="EK70" s="0" t="n">
        <v>10464071.0973</v>
      </c>
      <c r="EL70" s="0" t="n">
        <v>10377915.0833</v>
      </c>
      <c r="EM70" s="0" t="n">
        <v>3.28522037376</v>
      </c>
      <c r="EN70" s="0" t="n">
        <v>2.91853215116</v>
      </c>
      <c r="EO70" s="0" t="s">
        <v>829</v>
      </c>
      <c r="EQ70" s="0" t="s">
        <v>831</v>
      </c>
      <c r="ER70" s="0" t="s">
        <v>1373</v>
      </c>
      <c r="ES70" s="0" t="n">
        <v>0.0122306776</v>
      </c>
      <c r="ET70" s="0" t="n">
        <v>24</v>
      </c>
      <c r="EU70" s="0" t="n">
        <v>2292</v>
      </c>
      <c r="EV70" s="0" t="n">
        <v>426</v>
      </c>
      <c r="EW70" s="0" t="n">
        <v>2308000000</v>
      </c>
      <c r="EX70" s="0" t="s">
        <v>1066</v>
      </c>
      <c r="EY70" s="0" t="n">
        <v>2015</v>
      </c>
      <c r="FA70" s="0" t="n">
        <v>0.0139613383</v>
      </c>
      <c r="FB70" s="0" t="n">
        <v>0.0139613383</v>
      </c>
      <c r="FC70" s="0" t="n">
        <v>1</v>
      </c>
      <c r="FD70" s="0" t="n">
        <v>0</v>
      </c>
      <c r="FE70" s="0" t="n">
        <v>0</v>
      </c>
      <c r="GE70" s="0" t="s">
        <v>1374</v>
      </c>
      <c r="GF70" s="0" t="s">
        <v>1070</v>
      </c>
      <c r="GG70" s="44" t="s">
        <v>837</v>
      </c>
      <c r="GH70" s="0" t="s">
        <v>261</v>
      </c>
      <c r="GI70" s="0" t="s">
        <v>1375</v>
      </c>
      <c r="GJ70" s="0" t="s">
        <v>852</v>
      </c>
    </row>
    <row r="71" customFormat="false" ht="12.8" hidden="false" customHeight="false" outlineLevel="0" collapsed="false">
      <c r="A71" s="0" t="n">
        <v>35868</v>
      </c>
      <c r="B71" s="0" t="s">
        <v>264</v>
      </c>
      <c r="C71" s="0" t="s">
        <v>264</v>
      </c>
      <c r="D71" s="0" t="s">
        <v>264</v>
      </c>
      <c r="F71" s="0" t="s">
        <v>1150</v>
      </c>
      <c r="G71" s="0" t="s">
        <v>824</v>
      </c>
      <c r="H71" s="0" t="n">
        <v>2016</v>
      </c>
      <c r="I71" s="0" t="n">
        <v>2013</v>
      </c>
      <c r="J71" s="0" t="n">
        <v>1762791</v>
      </c>
      <c r="K71" s="0" t="n">
        <v>2014</v>
      </c>
      <c r="L71" s="0" t="n">
        <v>1769117</v>
      </c>
      <c r="M71" s="0" t="n">
        <v>755</v>
      </c>
      <c r="N71" s="0" t="n">
        <v>2343.2013245</v>
      </c>
      <c r="O71" s="0" t="n">
        <v>64384.7598241</v>
      </c>
      <c r="V71" s="0" t="n">
        <v>1707901</v>
      </c>
      <c r="W71" s="0" t="n">
        <v>3840</v>
      </c>
      <c r="AC71" s="0" t="s">
        <v>1376</v>
      </c>
      <c r="AD71" s="0" t="s">
        <v>1376</v>
      </c>
      <c r="AF71" s="0" t="n">
        <v>1657</v>
      </c>
      <c r="AG71" s="0" t="n">
        <v>1768</v>
      </c>
      <c r="AH71" s="0" t="n">
        <v>1891</v>
      </c>
      <c r="AI71" s="0" t="n">
        <v>2014</v>
      </c>
      <c r="AJ71" s="0" t="n">
        <v>2143</v>
      </c>
      <c r="AK71" s="0" t="n">
        <v>2276</v>
      </c>
      <c r="AL71" s="0" t="n">
        <v>2416</v>
      </c>
      <c r="AM71" s="0" t="n">
        <v>2555</v>
      </c>
      <c r="AN71" s="0" t="n">
        <v>2700</v>
      </c>
      <c r="AO71" s="0" t="n">
        <v>2850</v>
      </c>
      <c r="AP71" s="0" t="n">
        <v>3005</v>
      </c>
      <c r="AQ71" s="0" t="n">
        <v>3160</v>
      </c>
      <c r="AR71" s="0" t="n">
        <v>3318</v>
      </c>
      <c r="AS71" s="0" t="n">
        <v>226</v>
      </c>
      <c r="AT71" s="0" t="n">
        <v>198</v>
      </c>
      <c r="AU71" s="0" t="n">
        <v>169</v>
      </c>
      <c r="AV71" s="0" t="n">
        <v>148</v>
      </c>
      <c r="AW71" s="0" t="n">
        <v>126</v>
      </c>
      <c r="AX71" s="0" t="n">
        <v>109</v>
      </c>
      <c r="AY71" s="0" t="n">
        <v>91</v>
      </c>
      <c r="AZ71" s="0" t="n">
        <v>79</v>
      </c>
      <c r="BA71" s="0" t="n">
        <v>65</v>
      </c>
      <c r="BB71" s="0" t="n">
        <v>57</v>
      </c>
      <c r="BC71" s="0" t="n">
        <v>47</v>
      </c>
      <c r="BD71" s="0" t="n">
        <v>40</v>
      </c>
      <c r="BE71" s="0" t="n">
        <v>32</v>
      </c>
      <c r="BF71" s="0" t="n">
        <v>1657</v>
      </c>
      <c r="BG71" s="0" t="n">
        <v>1768</v>
      </c>
      <c r="BH71" s="0" t="n">
        <v>1891</v>
      </c>
      <c r="BI71" s="0" t="n">
        <v>2014</v>
      </c>
      <c r="BJ71" s="0" t="n">
        <v>2143</v>
      </c>
      <c r="BK71" s="0" t="n">
        <v>2276</v>
      </c>
      <c r="BL71" s="0" t="n">
        <v>2416</v>
      </c>
      <c r="BM71" s="0" t="n">
        <v>2555</v>
      </c>
      <c r="BN71" s="0" t="n">
        <v>2700</v>
      </c>
      <c r="BO71" s="0" t="n">
        <v>2850</v>
      </c>
      <c r="BP71" s="0" t="n">
        <v>3005</v>
      </c>
      <c r="BQ71" s="0" t="n">
        <v>3160</v>
      </c>
      <c r="BR71" s="0" t="n">
        <v>3318</v>
      </c>
      <c r="BS71" s="0" t="n">
        <v>226</v>
      </c>
      <c r="BT71" s="0" t="n">
        <v>198</v>
      </c>
      <c r="BU71" s="0" t="n">
        <v>169</v>
      </c>
      <c r="BV71" s="0" t="n">
        <v>148</v>
      </c>
      <c r="BW71" s="0" t="n">
        <v>126</v>
      </c>
      <c r="BX71" s="0" t="n">
        <v>109</v>
      </c>
      <c r="BY71" s="0" t="n">
        <v>91</v>
      </c>
      <c r="BZ71" s="0" t="n">
        <v>79</v>
      </c>
      <c r="CA71" s="0" t="n">
        <v>65</v>
      </c>
      <c r="CB71" s="0" t="n">
        <v>57</v>
      </c>
      <c r="CC71" s="0" t="n">
        <v>47</v>
      </c>
      <c r="CD71" s="0" t="n">
        <v>40</v>
      </c>
      <c r="CE71" s="0" t="n">
        <v>32</v>
      </c>
      <c r="DF71" s="0" t="n">
        <v>1.56</v>
      </c>
      <c r="DG71" s="0" t="n">
        <v>1.56</v>
      </c>
      <c r="DH71" s="0" t="n">
        <v>1.56</v>
      </c>
      <c r="DI71" s="0" t="n">
        <v>1.56</v>
      </c>
      <c r="DL71" s="0" t="n">
        <v>1.86</v>
      </c>
      <c r="DM71" s="0" t="n">
        <v>2004</v>
      </c>
      <c r="DN71" s="0" t="s">
        <v>917</v>
      </c>
      <c r="DP71" s="0" t="n">
        <v>0</v>
      </c>
      <c r="DQ71" s="0" t="s">
        <v>896</v>
      </c>
      <c r="DR71" s="0" t="n">
        <v>51.53</v>
      </c>
      <c r="DS71" s="0" t="n">
        <v>73.355</v>
      </c>
      <c r="EA71" s="0" t="n">
        <v>17755</v>
      </c>
      <c r="EE71" s="0" t="s">
        <v>856</v>
      </c>
      <c r="EF71" s="0" t="s">
        <v>857</v>
      </c>
      <c r="EO71" s="0" t="s">
        <v>858</v>
      </c>
      <c r="EP71" s="0" t="s">
        <v>1377</v>
      </c>
      <c r="EQ71" s="0" t="s">
        <v>846</v>
      </c>
      <c r="ER71" s="0" t="s">
        <v>1378</v>
      </c>
      <c r="ES71" s="0" t="n">
        <v>0.0079727498</v>
      </c>
      <c r="ET71" s="0" t="n">
        <v>8.8</v>
      </c>
      <c r="EU71" s="0" t="n">
        <v>755</v>
      </c>
      <c r="EV71" s="0" t="n">
        <v>6</v>
      </c>
      <c r="EW71" s="0" t="n">
        <v>102500000000</v>
      </c>
      <c r="EX71" s="0" t="s">
        <v>1094</v>
      </c>
      <c r="EY71" s="0" t="n">
        <v>2014</v>
      </c>
      <c r="EZ71" s="0" t="s">
        <v>1379</v>
      </c>
      <c r="FA71" s="0" t="n">
        <v>0.0111077293</v>
      </c>
      <c r="FB71" s="0" t="n">
        <v>0.0098647424</v>
      </c>
      <c r="FC71" s="0" t="n">
        <v>22220000000</v>
      </c>
      <c r="FD71" s="0" t="n">
        <v>8810000000</v>
      </c>
      <c r="FE71" s="0" t="n">
        <v>0.4</v>
      </c>
      <c r="FF71" s="0" t="n">
        <v>2004</v>
      </c>
      <c r="FG71" s="0" t="n">
        <v>570</v>
      </c>
      <c r="FH71" s="0" t="n">
        <v>1.86</v>
      </c>
      <c r="FI71" s="0" t="n">
        <v>2004</v>
      </c>
      <c r="FJ71" s="0" t="s">
        <v>917</v>
      </c>
      <c r="FL71" s="0" t="n">
        <v>0</v>
      </c>
      <c r="FM71" s="0" t="s">
        <v>896</v>
      </c>
      <c r="FN71" s="0" t="n">
        <v>51.53</v>
      </c>
      <c r="FO71" s="0" t="n">
        <v>73.355</v>
      </c>
      <c r="FP71" s="0" t="n">
        <v>21</v>
      </c>
      <c r="FQ71" s="0" t="n">
        <v>20293.77</v>
      </c>
      <c r="FX71" s="0" t="n">
        <v>596</v>
      </c>
      <c r="FY71" s="0" t="n">
        <v>596</v>
      </c>
      <c r="GC71" s="0" t="s">
        <v>1150</v>
      </c>
      <c r="GD71" s="0" t="s">
        <v>848</v>
      </c>
      <c r="GE71" s="0" t="s">
        <v>1380</v>
      </c>
      <c r="GF71" s="0" t="s">
        <v>1154</v>
      </c>
      <c r="GG71" s="44" t="s">
        <v>850</v>
      </c>
      <c r="GH71" s="0" t="s">
        <v>264</v>
      </c>
      <c r="GI71" s="0" t="s">
        <v>1381</v>
      </c>
      <c r="GK71" s="0" t="n">
        <v>33348.4551328</v>
      </c>
      <c r="GL71" s="0" t="n">
        <v>37305.72</v>
      </c>
      <c r="GO71" s="0" t="n">
        <v>26.76</v>
      </c>
      <c r="GP71" s="0" t="s">
        <v>1150</v>
      </c>
      <c r="GQ71" s="0" t="s">
        <v>914</v>
      </c>
      <c r="GR71" s="0" t="n">
        <v>104.792956034</v>
      </c>
    </row>
    <row r="72" customFormat="false" ht="12.8" hidden="false" customHeight="false" outlineLevel="0" collapsed="false">
      <c r="A72" s="0" t="n">
        <v>35872</v>
      </c>
      <c r="B72" s="0" t="s">
        <v>268</v>
      </c>
      <c r="F72" s="0" t="s">
        <v>1133</v>
      </c>
      <c r="G72" s="0" t="s">
        <v>824</v>
      </c>
      <c r="H72" s="0" t="n">
        <v>2017</v>
      </c>
      <c r="I72" s="0" t="n">
        <v>2015</v>
      </c>
      <c r="J72" s="0" t="n">
        <v>1625583</v>
      </c>
      <c r="K72" s="0" t="n">
        <v>2016</v>
      </c>
      <c r="DZ72" s="0" t="n">
        <v>1</v>
      </c>
      <c r="EA72" s="0" t="n">
        <v>1705245</v>
      </c>
      <c r="EB72" s="0" t="n">
        <v>1333830</v>
      </c>
      <c r="EC72" s="0" t="n">
        <v>371415</v>
      </c>
      <c r="ED72" s="0" t="s">
        <v>877</v>
      </c>
      <c r="EE72" s="0" t="s">
        <v>878</v>
      </c>
      <c r="EF72" s="0" t="s">
        <v>828</v>
      </c>
      <c r="EG72" s="0" t="n">
        <v>941533.404294</v>
      </c>
      <c r="EH72" s="0" t="n">
        <v>1017022.58723</v>
      </c>
      <c r="EI72" s="0" t="n">
        <v>979277.995761</v>
      </c>
      <c r="EJ72" s="0" t="n">
        <v>570118.404294</v>
      </c>
      <c r="EK72" s="0" t="n">
        <v>645607.587227</v>
      </c>
      <c r="EL72" s="0" t="n">
        <v>607862.995761</v>
      </c>
      <c r="EM72" s="0" t="n">
        <v>0.820524082744</v>
      </c>
      <c r="EN72" s="0" t="n">
        <v>0.373935379344</v>
      </c>
      <c r="EO72" s="0" t="s">
        <v>829</v>
      </c>
      <c r="EQ72" s="0" t="s">
        <v>846</v>
      </c>
      <c r="ER72" s="0" t="s">
        <v>1382</v>
      </c>
      <c r="ES72" s="0" t="n">
        <v>0.0151203426</v>
      </c>
      <c r="ET72" s="0" t="n">
        <v>26</v>
      </c>
      <c r="EU72" s="0" t="n">
        <v>218</v>
      </c>
      <c r="EV72" s="0" t="n">
        <v>4</v>
      </c>
      <c r="EW72" s="0" t="n">
        <v>10837028</v>
      </c>
      <c r="EY72" s="0" t="n">
        <v>2011</v>
      </c>
      <c r="EZ72" s="0" t="s">
        <v>1235</v>
      </c>
      <c r="FA72" s="0" t="n">
        <v>0.0204194776</v>
      </c>
      <c r="FB72" s="0" t="n">
        <v>0.0167788505</v>
      </c>
      <c r="FC72" s="0" t="n">
        <v>17030000000</v>
      </c>
      <c r="FD72" s="0" t="n">
        <v>11700000000</v>
      </c>
      <c r="FE72" s="0" t="n">
        <v>0.69</v>
      </c>
      <c r="GE72" s="0" t="s">
        <v>1383</v>
      </c>
      <c r="GF72" s="0" t="s">
        <v>1141</v>
      </c>
      <c r="GG72" s="44" t="s">
        <v>882</v>
      </c>
      <c r="GH72" s="0" t="s">
        <v>268</v>
      </c>
      <c r="GI72" s="0" t="s">
        <v>1384</v>
      </c>
    </row>
    <row r="73" customFormat="false" ht="12.8" hidden="false" customHeight="false" outlineLevel="0" collapsed="false">
      <c r="A73" s="0" t="n">
        <v>35877</v>
      </c>
      <c r="B73" s="0" t="s">
        <v>271</v>
      </c>
      <c r="F73" s="0" t="s">
        <v>823</v>
      </c>
      <c r="G73" s="0" t="s">
        <v>824</v>
      </c>
      <c r="H73" s="0" t="n">
        <v>2016</v>
      </c>
      <c r="I73" s="0" t="n">
        <v>2013</v>
      </c>
      <c r="J73" s="0" t="n">
        <v>305704</v>
      </c>
      <c r="K73" s="0" t="n">
        <v>2016</v>
      </c>
      <c r="DZ73" s="0" t="n">
        <v>1</v>
      </c>
      <c r="EA73" s="0" t="n">
        <v>4803046</v>
      </c>
      <c r="EB73" s="0" t="n">
        <v>2073556</v>
      </c>
      <c r="EC73" s="0" t="n">
        <v>2729490</v>
      </c>
      <c r="EE73" s="0" t="s">
        <v>827</v>
      </c>
      <c r="EF73" s="0" t="s">
        <v>828</v>
      </c>
      <c r="EG73" s="0" t="n">
        <v>4497766.48052</v>
      </c>
      <c r="EH73" s="0" t="n">
        <v>4651547.81395</v>
      </c>
      <c r="EI73" s="0" t="n">
        <v>4574657.14724</v>
      </c>
      <c r="EJ73" s="0" t="n">
        <v>1768276.48052</v>
      </c>
      <c r="EK73" s="0" t="n">
        <v>1922057.81395</v>
      </c>
      <c r="EL73" s="0" t="n">
        <v>1845167.14724</v>
      </c>
      <c r="EM73" s="0" t="n">
        <v>6.7828880224</v>
      </c>
      <c r="EN73" s="0" t="n">
        <v>6.0357965458</v>
      </c>
      <c r="EO73" s="0" t="s">
        <v>845</v>
      </c>
      <c r="EQ73" s="0" t="s">
        <v>846</v>
      </c>
      <c r="ER73" s="0" t="s">
        <v>1385</v>
      </c>
      <c r="ES73" s="0" t="n">
        <v>0.0176989817</v>
      </c>
      <c r="ET73" s="0" t="n">
        <v>11.1</v>
      </c>
      <c r="EU73" s="0" t="n">
        <v>151</v>
      </c>
      <c r="EV73" s="0" t="n">
        <v>293</v>
      </c>
      <c r="EW73" s="0" t="n">
        <v>135662</v>
      </c>
      <c r="EX73" s="0" t="s">
        <v>833</v>
      </c>
      <c r="EY73" s="0" t="n">
        <v>2014</v>
      </c>
      <c r="EZ73" s="0" t="s">
        <v>1386</v>
      </c>
      <c r="FA73" s="0" t="n">
        <v>0.0367294791</v>
      </c>
      <c r="FB73" s="0" t="n">
        <v>0.0356646952</v>
      </c>
      <c r="FC73" s="0" t="n">
        <v>766200000000</v>
      </c>
      <c r="FD73" s="0" t="n">
        <v>42870000000</v>
      </c>
      <c r="FE73" s="0" t="n">
        <v>0.06</v>
      </c>
      <c r="GE73" s="0" t="s">
        <v>1387</v>
      </c>
      <c r="GF73" s="0" t="s">
        <v>836</v>
      </c>
      <c r="GG73" s="44" t="s">
        <v>850</v>
      </c>
      <c r="GH73" s="0" t="s">
        <v>271</v>
      </c>
      <c r="GI73" s="0" t="s">
        <v>1388</v>
      </c>
    </row>
    <row r="74" customFormat="false" ht="35.05" hidden="false" customHeight="false" outlineLevel="0" collapsed="false">
      <c r="A74" s="0" t="n">
        <v>35879</v>
      </c>
      <c r="B74" s="0" t="s">
        <v>273</v>
      </c>
      <c r="C74" s="0" t="s">
        <v>273</v>
      </c>
      <c r="E74" s="0" t="s">
        <v>1389</v>
      </c>
      <c r="F74" s="0" t="s">
        <v>823</v>
      </c>
      <c r="G74" s="0" t="s">
        <v>824</v>
      </c>
      <c r="H74" s="0" t="n">
        <v>2016</v>
      </c>
      <c r="I74" s="0" t="n">
        <v>2014</v>
      </c>
      <c r="J74" s="0" t="n">
        <v>407207</v>
      </c>
      <c r="K74" s="0" t="n">
        <v>2014</v>
      </c>
      <c r="L74" s="0" t="n">
        <v>378622.677957</v>
      </c>
      <c r="M74" s="0" t="n">
        <v>151.3</v>
      </c>
      <c r="N74" s="0" t="n">
        <v>2502.46317222</v>
      </c>
      <c r="O74" s="0" t="n">
        <v>30781.314263</v>
      </c>
      <c r="P74" s="0" t="s">
        <v>32</v>
      </c>
      <c r="Q74" s="0" t="n">
        <v>387711</v>
      </c>
      <c r="R74" s="0" t="n">
        <v>2005</v>
      </c>
      <c r="S74" s="0" t="n">
        <v>151.3</v>
      </c>
      <c r="T74" s="0" t="n">
        <v>2562.53139458</v>
      </c>
      <c r="U74" s="0" t="n">
        <v>31520.1778156</v>
      </c>
      <c r="X74" s="0" t="n">
        <v>996000</v>
      </c>
      <c r="Y74" s="0" t="n">
        <v>2087000</v>
      </c>
      <c r="Z74" s="0" t="n">
        <v>2802000</v>
      </c>
      <c r="AA74" s="0" t="n">
        <v>1.01738847402</v>
      </c>
      <c r="AB74" s="0" t="n">
        <v>1.01483931639</v>
      </c>
      <c r="AC74" s="0" t="s">
        <v>1390</v>
      </c>
      <c r="AE74" s="0" t="s">
        <v>1390</v>
      </c>
      <c r="AF74" s="0" t="n">
        <v>2856</v>
      </c>
      <c r="AG74" s="0" t="n">
        <v>2958</v>
      </c>
      <c r="AH74" s="0" t="n">
        <v>3064</v>
      </c>
      <c r="AI74" s="0" t="n">
        <v>3174</v>
      </c>
      <c r="AJ74" s="0" t="n">
        <v>3283</v>
      </c>
      <c r="AK74" s="0" t="n">
        <v>3395</v>
      </c>
      <c r="AL74" s="0" t="n">
        <v>3512</v>
      </c>
      <c r="AM74" s="0" t="n">
        <v>3628</v>
      </c>
      <c r="AN74" s="0" t="n">
        <v>3750</v>
      </c>
      <c r="AO74" s="0" t="n">
        <v>3870</v>
      </c>
      <c r="AP74" s="0" t="n">
        <v>3997</v>
      </c>
      <c r="AQ74" s="0" t="n">
        <v>4125</v>
      </c>
      <c r="AR74" s="0" t="n">
        <v>4257</v>
      </c>
      <c r="AS74" s="0" t="n">
        <v>706</v>
      </c>
      <c r="AT74" s="0" t="n">
        <v>649</v>
      </c>
      <c r="AU74" s="0" t="n">
        <v>594</v>
      </c>
      <c r="AV74" s="0" t="n">
        <v>543</v>
      </c>
      <c r="AW74" s="0" t="n">
        <v>492</v>
      </c>
      <c r="AX74" s="0" t="n">
        <v>446</v>
      </c>
      <c r="AY74" s="0" t="n">
        <v>402</v>
      </c>
      <c r="AZ74" s="0" t="n">
        <v>362</v>
      </c>
      <c r="BA74" s="0" t="n">
        <v>321</v>
      </c>
      <c r="BB74" s="0" t="n">
        <v>284</v>
      </c>
      <c r="BC74" s="0" t="n">
        <v>251</v>
      </c>
      <c r="BD74" s="0" t="n">
        <v>221</v>
      </c>
      <c r="BE74" s="0" t="n">
        <v>193</v>
      </c>
      <c r="CF74" s="0" t="n">
        <v>2856</v>
      </c>
      <c r="CG74" s="0" t="n">
        <v>2958</v>
      </c>
      <c r="CH74" s="0" t="n">
        <v>3064</v>
      </c>
      <c r="CI74" s="0" t="n">
        <v>3174</v>
      </c>
      <c r="CJ74" s="0" t="n">
        <v>3283</v>
      </c>
      <c r="CK74" s="0" t="n">
        <v>3395</v>
      </c>
      <c r="CL74" s="0" t="n">
        <v>3512</v>
      </c>
      <c r="CM74" s="0" t="n">
        <v>3628</v>
      </c>
      <c r="CN74" s="0" t="n">
        <v>3750</v>
      </c>
      <c r="CO74" s="0" t="n">
        <v>3870</v>
      </c>
      <c r="CP74" s="0" t="n">
        <v>3997</v>
      </c>
      <c r="CQ74" s="0" t="n">
        <v>4125</v>
      </c>
      <c r="CR74" s="0" t="n">
        <v>4257</v>
      </c>
      <c r="CS74" s="0" t="n">
        <v>706</v>
      </c>
      <c r="CT74" s="0" t="n">
        <v>649</v>
      </c>
      <c r="CU74" s="0" t="n">
        <v>594</v>
      </c>
      <c r="CV74" s="0" t="n">
        <v>543</v>
      </c>
      <c r="CW74" s="0" t="n">
        <v>492</v>
      </c>
      <c r="CX74" s="0" t="n">
        <v>446</v>
      </c>
      <c r="CY74" s="0" t="n">
        <v>402</v>
      </c>
      <c r="CZ74" s="0" t="n">
        <v>362</v>
      </c>
      <c r="DA74" s="0" t="n">
        <v>321</v>
      </c>
      <c r="DB74" s="0" t="n">
        <v>284</v>
      </c>
      <c r="DC74" s="0" t="n">
        <v>251</v>
      </c>
      <c r="DD74" s="0" t="n">
        <v>221</v>
      </c>
      <c r="DE74" s="0" t="n">
        <v>193</v>
      </c>
      <c r="DF74" s="0" t="n">
        <v>0.78</v>
      </c>
      <c r="DG74" s="0" t="n">
        <v>0.56</v>
      </c>
      <c r="DJ74" s="0" t="n">
        <v>0.78</v>
      </c>
      <c r="DK74" s="0" t="n">
        <v>0.56</v>
      </c>
      <c r="DT74" s="0" t="n">
        <v>2.53</v>
      </c>
      <c r="DU74" s="0" t="n">
        <v>2010</v>
      </c>
      <c r="DV74" s="0" t="n">
        <v>0</v>
      </c>
      <c r="DY74" s="0" t="n">
        <v>80.731</v>
      </c>
      <c r="DZ74" s="0" t="n">
        <v>1</v>
      </c>
      <c r="EA74" s="0" t="n">
        <v>4794708</v>
      </c>
      <c r="EB74" s="0" t="n">
        <v>2890572</v>
      </c>
      <c r="EC74" s="0" t="n">
        <v>1904136</v>
      </c>
      <c r="EE74" s="0" t="s">
        <v>827</v>
      </c>
      <c r="EF74" s="0" t="s">
        <v>828</v>
      </c>
      <c r="EG74" s="0" t="n">
        <v>4388066.42093</v>
      </c>
      <c r="EH74" s="0" t="n">
        <v>4592907.82125</v>
      </c>
      <c r="EI74" s="0" t="n">
        <v>4490487.12109</v>
      </c>
      <c r="EJ74" s="0" t="n">
        <v>2483930.42093</v>
      </c>
      <c r="EK74" s="0" t="n">
        <v>2688771.82125</v>
      </c>
      <c r="EL74" s="0" t="n">
        <v>2586351.12109</v>
      </c>
      <c r="EM74" s="0" t="n">
        <v>7.09853219616</v>
      </c>
      <c r="EN74" s="0" t="n">
        <v>6.35144071956</v>
      </c>
      <c r="EO74" s="0" t="s">
        <v>845</v>
      </c>
      <c r="EP74" s="45" t="s">
        <v>1391</v>
      </c>
      <c r="EQ74" s="0" t="s">
        <v>831</v>
      </c>
      <c r="ER74" s="0" t="s">
        <v>1392</v>
      </c>
      <c r="ES74" s="0" t="n">
        <v>0.0176989817</v>
      </c>
      <c r="ET74" s="0" t="n">
        <v>7.9</v>
      </c>
      <c r="EU74" s="0" t="n">
        <v>139.8</v>
      </c>
      <c r="EV74" s="0" t="n">
        <v>264</v>
      </c>
      <c r="EW74" s="0" t="n">
        <v>235700000000</v>
      </c>
      <c r="EX74" s="0" t="s">
        <v>833</v>
      </c>
      <c r="EY74" s="0" t="n">
        <v>2014</v>
      </c>
      <c r="EZ74" s="0" t="s">
        <v>1393</v>
      </c>
      <c r="FA74" s="0" t="n">
        <v>0.0367294791</v>
      </c>
      <c r="FB74" s="0" t="n">
        <v>0.0356646952</v>
      </c>
      <c r="FC74" s="0" t="n">
        <v>766200000000</v>
      </c>
      <c r="FD74" s="0" t="n">
        <v>42870000000</v>
      </c>
      <c r="FE74" s="0" t="n">
        <v>0.06</v>
      </c>
      <c r="FG74" s="0" t="n">
        <v>596</v>
      </c>
      <c r="FH74" s="0" t="n">
        <v>2.53</v>
      </c>
      <c r="FI74" s="0" t="n">
        <v>2010</v>
      </c>
      <c r="FJ74" s="0" t="s">
        <v>826</v>
      </c>
      <c r="FL74" s="0" t="n">
        <v>0</v>
      </c>
      <c r="FO74" s="0" t="n">
        <v>80.731</v>
      </c>
      <c r="FS74" s="0" t="n">
        <v>0.06</v>
      </c>
      <c r="FT74" s="0" t="n">
        <v>18.34</v>
      </c>
      <c r="FU74" s="0" t="n">
        <v>2005</v>
      </c>
      <c r="FV74" s="0" t="n">
        <v>18.28</v>
      </c>
      <c r="FX74" s="0" t="n">
        <v>643</v>
      </c>
      <c r="GA74" s="0" t="n">
        <v>678</v>
      </c>
      <c r="GB74" s="0" t="n">
        <v>644</v>
      </c>
      <c r="GC74" s="0" t="s">
        <v>839</v>
      </c>
      <c r="GD74" s="0" t="s">
        <v>848</v>
      </c>
      <c r="GE74" s="0" t="s">
        <v>1394</v>
      </c>
      <c r="GF74" s="0" t="s">
        <v>836</v>
      </c>
      <c r="GG74" s="44" t="s">
        <v>837</v>
      </c>
      <c r="GH74" s="0" t="s">
        <v>273</v>
      </c>
      <c r="GI74" s="0" t="s">
        <v>1395</v>
      </c>
      <c r="GK74" s="0" t="n">
        <v>59580.9114286</v>
      </c>
      <c r="GM74" s="0" t="s">
        <v>823</v>
      </c>
      <c r="GN74" s="0" t="n">
        <v>59580.9114286</v>
      </c>
      <c r="GR74" s="0" t="n">
        <v>157.362236594</v>
      </c>
    </row>
    <row r="75" customFormat="false" ht="12.8" hidden="false" customHeight="false" outlineLevel="0" collapsed="false">
      <c r="A75" s="0" t="n">
        <v>35880</v>
      </c>
      <c r="B75" s="0" t="s">
        <v>275</v>
      </c>
      <c r="F75" s="0" t="s">
        <v>1133</v>
      </c>
      <c r="G75" s="0" t="s">
        <v>824</v>
      </c>
      <c r="H75" s="0" t="n">
        <v>2016</v>
      </c>
      <c r="I75" s="0" t="n">
        <v>2013</v>
      </c>
      <c r="J75" s="0" t="n">
        <v>1409351</v>
      </c>
      <c r="K75" s="0" t="n">
        <v>2010</v>
      </c>
      <c r="EA75" s="0" t="n">
        <v>2829128</v>
      </c>
      <c r="EE75" s="0" t="s">
        <v>856</v>
      </c>
      <c r="EF75" s="0" t="s">
        <v>1033</v>
      </c>
      <c r="EG75" s="0" t="n">
        <v>2167003.88753</v>
      </c>
      <c r="EH75" s="0" t="n">
        <v>2232451.64102</v>
      </c>
      <c r="EI75" s="0" t="n">
        <v>2199727.76427</v>
      </c>
      <c r="EO75" s="0" t="s">
        <v>829</v>
      </c>
      <c r="ES75" s="0" t="n">
        <v>0.0151203426</v>
      </c>
      <c r="ET75" s="0" t="n">
        <v>19.5</v>
      </c>
      <c r="EU75" s="0" t="n">
        <v>469684</v>
      </c>
      <c r="EV75" s="0" t="n">
        <v>10</v>
      </c>
      <c r="EW75" s="0" t="n">
        <v>13798686254</v>
      </c>
      <c r="EX75" s="0" t="s">
        <v>1138</v>
      </c>
      <c r="EY75" s="0" t="n">
        <v>2010</v>
      </c>
      <c r="EZ75" s="0" t="s">
        <v>1396</v>
      </c>
      <c r="FA75" s="0" t="n">
        <v>0.0204194776</v>
      </c>
      <c r="FB75" s="0" t="n">
        <v>0.0167788505</v>
      </c>
      <c r="FC75" s="0" t="n">
        <v>17030000000</v>
      </c>
      <c r="FD75" s="0" t="n">
        <v>11700000000</v>
      </c>
      <c r="FE75" s="0" t="n">
        <v>0.69</v>
      </c>
      <c r="GE75" s="0" t="s">
        <v>1397</v>
      </c>
      <c r="GF75" s="0" t="s">
        <v>1141</v>
      </c>
      <c r="GG75" s="44" t="s">
        <v>850</v>
      </c>
      <c r="GH75" s="0" t="s">
        <v>275</v>
      </c>
      <c r="GI75" s="0" t="s">
        <v>1398</v>
      </c>
    </row>
    <row r="76" customFormat="false" ht="12.8" hidden="false" customHeight="false" outlineLevel="0" collapsed="false">
      <c r="A76" s="0" t="n">
        <v>35884</v>
      </c>
      <c r="B76" s="0" t="s">
        <v>278</v>
      </c>
      <c r="D76" s="0" t="s">
        <v>278</v>
      </c>
      <c r="F76" s="0" t="s">
        <v>823</v>
      </c>
      <c r="G76" s="0" t="n">
        <v>0</v>
      </c>
      <c r="H76" s="0" t="n">
        <v>2016</v>
      </c>
      <c r="I76" s="0" t="n">
        <v>2009</v>
      </c>
      <c r="J76" s="0" t="n">
        <v>1400000</v>
      </c>
      <c r="K76" s="0" t="n">
        <v>2016</v>
      </c>
      <c r="V76" s="0" t="n">
        <v>2626714</v>
      </c>
      <c r="W76" s="0" t="n">
        <v>1455</v>
      </c>
      <c r="AD76" s="0" t="s">
        <v>1399</v>
      </c>
      <c r="BF76" s="0" t="n">
        <v>81</v>
      </c>
      <c r="BG76" s="0" t="n">
        <v>105</v>
      </c>
      <c r="BH76" s="0" t="n">
        <v>133</v>
      </c>
      <c r="BI76" s="0" t="n">
        <v>167</v>
      </c>
      <c r="BJ76" s="0" t="n">
        <v>211</v>
      </c>
      <c r="BK76" s="0" t="n">
        <v>260</v>
      </c>
      <c r="BL76" s="0" t="n">
        <v>319</v>
      </c>
      <c r="BM76" s="0" t="n">
        <v>384</v>
      </c>
      <c r="BN76" s="0" t="n">
        <v>463</v>
      </c>
      <c r="BO76" s="0" t="n">
        <v>549</v>
      </c>
      <c r="BP76" s="0" t="n">
        <v>645</v>
      </c>
      <c r="BQ76" s="0" t="n">
        <v>750</v>
      </c>
      <c r="BR76" s="0" t="n">
        <v>863</v>
      </c>
      <c r="BS76" s="0" t="n">
        <v>589</v>
      </c>
      <c r="BT76" s="0" t="n">
        <v>504</v>
      </c>
      <c r="BU76" s="0" t="n">
        <v>425</v>
      </c>
      <c r="BV76" s="0" t="n">
        <v>356</v>
      </c>
      <c r="BW76" s="0" t="n">
        <v>297</v>
      </c>
      <c r="BX76" s="0" t="n">
        <v>243</v>
      </c>
      <c r="BY76" s="0" t="n">
        <v>198</v>
      </c>
      <c r="BZ76" s="0" t="n">
        <v>160</v>
      </c>
      <c r="CA76" s="0" t="n">
        <v>130</v>
      </c>
      <c r="CB76" s="0" t="n">
        <v>104</v>
      </c>
      <c r="CC76" s="0" t="n">
        <v>81</v>
      </c>
      <c r="CD76" s="0" t="n">
        <v>66</v>
      </c>
      <c r="CE76" s="0" t="n">
        <v>52</v>
      </c>
      <c r="DH76" s="0" t="n">
        <v>0.78</v>
      </c>
      <c r="DI76" s="0" t="n">
        <v>0.56</v>
      </c>
      <c r="DL76" s="0" t="n">
        <v>2.75</v>
      </c>
      <c r="DM76" s="0" t="n">
        <v>2010</v>
      </c>
      <c r="DN76" s="0" t="s">
        <v>826</v>
      </c>
      <c r="DO76" s="0" t="s">
        <v>876</v>
      </c>
      <c r="DS76" s="0" t="n">
        <v>80.731</v>
      </c>
      <c r="EA76" s="0" t="n">
        <v>12624227</v>
      </c>
      <c r="EE76" s="0" t="s">
        <v>856</v>
      </c>
      <c r="EG76" s="0" t="n">
        <v>11226170.9482</v>
      </c>
      <c r="EH76" s="0" t="n">
        <v>11930426.9174</v>
      </c>
      <c r="EI76" s="0" t="n">
        <v>11578298.9328</v>
      </c>
      <c r="EO76" s="0" t="s">
        <v>1117</v>
      </c>
      <c r="EP76" s="0" t="s">
        <v>1400</v>
      </c>
      <c r="EQ76" s="0" t="s">
        <v>1035</v>
      </c>
      <c r="ER76" s="0" t="s">
        <v>1401</v>
      </c>
      <c r="ES76" s="0" t="n">
        <v>0.0176989817</v>
      </c>
      <c r="ET76" s="0" t="n">
        <v>17.6</v>
      </c>
      <c r="EU76" s="0" t="n">
        <v>964.5</v>
      </c>
      <c r="EV76" s="0" t="n">
        <v>129</v>
      </c>
      <c r="EW76" s="0" t="n">
        <v>206817000000</v>
      </c>
      <c r="EX76" s="0" t="s">
        <v>833</v>
      </c>
      <c r="EY76" s="0" t="n">
        <v>2014</v>
      </c>
      <c r="EZ76" s="0" t="s">
        <v>1402</v>
      </c>
      <c r="FA76" s="0" t="n">
        <v>0.0367294791</v>
      </c>
      <c r="FB76" s="0" t="n">
        <v>0.0356646952</v>
      </c>
      <c r="FC76" s="0" t="n">
        <v>766200000000</v>
      </c>
      <c r="FD76" s="0" t="n">
        <v>42870000000</v>
      </c>
      <c r="FE76" s="0" t="n">
        <v>0.06</v>
      </c>
      <c r="FP76" s="0" t="n">
        <v>42</v>
      </c>
      <c r="FQ76" s="0" t="n">
        <v>53580.63</v>
      </c>
      <c r="FY76" s="0" t="n">
        <v>643</v>
      </c>
      <c r="GE76" s="0" t="s">
        <v>1403</v>
      </c>
      <c r="GF76" s="0" t="s">
        <v>836</v>
      </c>
      <c r="GG76" s="44" t="s">
        <v>968</v>
      </c>
      <c r="GH76" s="0" t="s">
        <v>278</v>
      </c>
      <c r="GI76" s="0" t="s">
        <v>1404</v>
      </c>
      <c r="GL76" s="0" t="n">
        <v>26508.41</v>
      </c>
      <c r="GO76" s="0" t="n">
        <v>170.61</v>
      </c>
      <c r="GP76" s="0" t="s">
        <v>839</v>
      </c>
      <c r="GQ76" s="0" t="s">
        <v>840</v>
      </c>
    </row>
    <row r="77" customFormat="false" ht="23.85" hidden="false" customHeight="false" outlineLevel="0" collapsed="false">
      <c r="A77" s="0" t="n">
        <v>35886</v>
      </c>
      <c r="B77" s="0" t="s">
        <v>280</v>
      </c>
      <c r="C77" s="0" t="s">
        <v>1405</v>
      </c>
      <c r="F77" s="0" t="s">
        <v>1020</v>
      </c>
      <c r="G77" s="0" t="s">
        <v>1406</v>
      </c>
      <c r="H77" s="0" t="n">
        <v>2016</v>
      </c>
      <c r="I77" s="0" t="n">
        <v>2014</v>
      </c>
      <c r="J77" s="0" t="n">
        <v>898714</v>
      </c>
      <c r="K77" s="0" t="n">
        <v>2014</v>
      </c>
      <c r="L77" s="0" t="n">
        <v>2121223</v>
      </c>
      <c r="N77" s="0" t="n">
        <v>340</v>
      </c>
      <c r="AC77" s="0" t="s">
        <v>1407</v>
      </c>
      <c r="AF77" s="0" t="n">
        <v>1318</v>
      </c>
      <c r="AG77" s="0" t="n">
        <v>1415</v>
      </c>
      <c r="AH77" s="0" t="n">
        <v>1517</v>
      </c>
      <c r="AI77" s="0" t="n">
        <v>1619</v>
      </c>
      <c r="AJ77" s="0" t="n">
        <v>1728</v>
      </c>
      <c r="AK77" s="0" t="n">
        <v>1837</v>
      </c>
      <c r="AL77" s="0" t="n">
        <v>1954</v>
      </c>
      <c r="AM77" s="0" t="n">
        <v>2069</v>
      </c>
      <c r="AN77" s="0" t="n">
        <v>2195</v>
      </c>
      <c r="AO77" s="0" t="n">
        <v>2320</v>
      </c>
      <c r="AP77" s="0" t="n">
        <v>2453</v>
      </c>
      <c r="AQ77" s="0" t="n">
        <v>2584</v>
      </c>
      <c r="AR77" s="0" t="n">
        <v>2724</v>
      </c>
      <c r="AS77" s="0" t="n">
        <v>425</v>
      </c>
      <c r="AT77" s="0" t="n">
        <v>376</v>
      </c>
      <c r="AU77" s="0" t="n">
        <v>325</v>
      </c>
      <c r="AV77" s="0" t="n">
        <v>283</v>
      </c>
      <c r="AW77" s="0" t="n">
        <v>241</v>
      </c>
      <c r="AX77" s="0" t="n">
        <v>205</v>
      </c>
      <c r="AY77" s="0" t="n">
        <v>170</v>
      </c>
      <c r="AZ77" s="0" t="n">
        <v>143</v>
      </c>
      <c r="BA77" s="0" t="n">
        <v>115</v>
      </c>
      <c r="BB77" s="0" t="n">
        <v>95</v>
      </c>
      <c r="BC77" s="0" t="n">
        <v>74</v>
      </c>
      <c r="BD77" s="0" t="n">
        <v>57</v>
      </c>
      <c r="BE77" s="0" t="n">
        <v>44</v>
      </c>
      <c r="DF77" s="0" t="n">
        <v>1.63</v>
      </c>
      <c r="DG77" s="0" t="n">
        <v>1.57</v>
      </c>
      <c r="EA77" s="0" t="n">
        <v>3496156</v>
      </c>
      <c r="EE77" s="0" t="s">
        <v>856</v>
      </c>
      <c r="EF77" s="0" t="s">
        <v>857</v>
      </c>
      <c r="EO77" s="0" t="s">
        <v>858</v>
      </c>
      <c r="EP77" s="0" t="s">
        <v>1408</v>
      </c>
      <c r="EQ77" s="0" t="s">
        <v>846</v>
      </c>
      <c r="ER77" s="45" t="s">
        <v>1409</v>
      </c>
      <c r="ES77" s="0" t="n">
        <v>0.0113831309</v>
      </c>
      <c r="ET77" s="0" t="n">
        <v>15</v>
      </c>
      <c r="EU77" s="0" t="n">
        <v>130</v>
      </c>
      <c r="EV77" s="0" t="n">
        <v>239</v>
      </c>
      <c r="EW77" s="0" t="n">
        <v>26933203382</v>
      </c>
      <c r="EY77" s="0" t="n">
        <v>2013</v>
      </c>
      <c r="EZ77" s="0" t="s">
        <v>1410</v>
      </c>
      <c r="FA77" s="0" t="n">
        <v>0.0151458624</v>
      </c>
      <c r="FB77" s="0" t="n">
        <v>0.0151130591</v>
      </c>
      <c r="FC77" s="0" t="n">
        <v>7800000000</v>
      </c>
      <c r="FD77" s="0" t="n">
        <v>68000000</v>
      </c>
      <c r="FE77" s="0" t="n">
        <v>0.01</v>
      </c>
      <c r="FG77" s="0" t="n">
        <v>500</v>
      </c>
      <c r="FH77" s="0" t="n">
        <v>2.06</v>
      </c>
      <c r="FI77" s="0" t="n">
        <v>2004</v>
      </c>
      <c r="FJ77" s="0" t="s">
        <v>917</v>
      </c>
      <c r="FL77" s="0" t="n">
        <v>0</v>
      </c>
      <c r="FM77" s="0" t="s">
        <v>1063</v>
      </c>
      <c r="FO77" s="0" t="n">
        <v>67.588</v>
      </c>
      <c r="FX77" s="0" t="n">
        <v>575</v>
      </c>
      <c r="GC77" s="0" t="s">
        <v>1020</v>
      </c>
      <c r="GD77" s="0" t="s">
        <v>848</v>
      </c>
      <c r="GE77" s="0" t="s">
        <v>1411</v>
      </c>
      <c r="GF77" s="0" t="s">
        <v>1026</v>
      </c>
      <c r="GG77" s="44" t="s">
        <v>837</v>
      </c>
      <c r="GH77" s="0" t="s">
        <v>280</v>
      </c>
      <c r="GI77" s="0" t="s">
        <v>1412</v>
      </c>
      <c r="GK77" s="0" t="n">
        <v>34933.4457628</v>
      </c>
      <c r="GR77" s="0" t="n">
        <v>93.4699110843</v>
      </c>
    </row>
    <row r="78" customFormat="false" ht="12.8" hidden="false" customHeight="false" outlineLevel="0" collapsed="false">
      <c r="A78" s="0" t="n">
        <v>35894</v>
      </c>
      <c r="B78" s="0" t="s">
        <v>284</v>
      </c>
      <c r="D78" s="0" t="s">
        <v>284</v>
      </c>
      <c r="F78" s="0" t="s">
        <v>970</v>
      </c>
      <c r="G78" s="0" t="s">
        <v>1413</v>
      </c>
      <c r="H78" s="0" t="n">
        <v>2016</v>
      </c>
      <c r="I78" s="0" t="n">
        <v>2009</v>
      </c>
      <c r="J78" s="0" t="n">
        <v>1886481</v>
      </c>
      <c r="K78" s="0" t="n">
        <v>2011</v>
      </c>
      <c r="V78" s="0" t="n">
        <v>3224130</v>
      </c>
      <c r="W78" s="0" t="n">
        <v>3170</v>
      </c>
      <c r="AD78" s="0" t="s">
        <v>1414</v>
      </c>
      <c r="BF78" s="0" t="n">
        <v>2683</v>
      </c>
      <c r="BG78" s="0" t="n">
        <v>2793</v>
      </c>
      <c r="BH78" s="0" t="n">
        <v>2905</v>
      </c>
      <c r="BI78" s="0" t="n">
        <v>3018</v>
      </c>
      <c r="BJ78" s="0" t="n">
        <v>3135</v>
      </c>
      <c r="BK78" s="0" t="n">
        <v>3256</v>
      </c>
      <c r="BL78" s="0" t="n">
        <v>3377</v>
      </c>
      <c r="BM78" s="0" t="n">
        <v>3502</v>
      </c>
      <c r="BN78" s="0" t="n">
        <v>3631</v>
      </c>
      <c r="BO78" s="0" t="n">
        <v>3762</v>
      </c>
      <c r="BP78" s="0" t="n">
        <v>3894</v>
      </c>
      <c r="BQ78" s="0" t="n">
        <v>4032</v>
      </c>
      <c r="BR78" s="0" t="n">
        <v>4172</v>
      </c>
      <c r="BS78" s="0" t="n">
        <v>464</v>
      </c>
      <c r="BT78" s="0" t="n">
        <v>415</v>
      </c>
      <c r="BU78" s="0" t="n">
        <v>370</v>
      </c>
      <c r="BV78" s="0" t="n">
        <v>328</v>
      </c>
      <c r="BW78" s="0" t="n">
        <v>288</v>
      </c>
      <c r="BX78" s="0" t="n">
        <v>252</v>
      </c>
      <c r="BY78" s="0" t="n">
        <v>221</v>
      </c>
      <c r="BZ78" s="0" t="n">
        <v>190</v>
      </c>
      <c r="CA78" s="0" t="n">
        <v>164</v>
      </c>
      <c r="CB78" s="0" t="n">
        <v>139</v>
      </c>
      <c r="CC78" s="0" t="n">
        <v>117</v>
      </c>
      <c r="CD78" s="0" t="n">
        <v>99</v>
      </c>
      <c r="CE78" s="0" t="n">
        <v>83</v>
      </c>
      <c r="DH78" s="0" t="n">
        <v>0.9</v>
      </c>
      <c r="DI78" s="0" t="n">
        <v>0.76</v>
      </c>
      <c r="DR78" s="0" t="n">
        <v>51.6</v>
      </c>
      <c r="DS78" s="0" t="n">
        <v>80.122</v>
      </c>
      <c r="DZ78" s="0" t="n">
        <v>1</v>
      </c>
      <c r="EA78" s="0" t="n">
        <v>13722942</v>
      </c>
      <c r="EB78" s="0" t="n">
        <v>13634331</v>
      </c>
      <c r="EC78" s="0" t="n">
        <v>88611</v>
      </c>
      <c r="EE78" s="0" t="s">
        <v>827</v>
      </c>
      <c r="EF78" s="0" t="s">
        <v>828</v>
      </c>
      <c r="EG78" s="0" t="n">
        <v>9840901.9217</v>
      </c>
      <c r="EH78" s="0" t="n">
        <v>11247704.9265</v>
      </c>
      <c r="EI78" s="0" t="n">
        <v>10544303.4241</v>
      </c>
      <c r="EJ78" s="0" t="n">
        <v>9752290.9217</v>
      </c>
      <c r="EK78" s="0" t="n">
        <v>11159093.9265</v>
      </c>
      <c r="EL78" s="0" t="n">
        <v>10455692.4241</v>
      </c>
      <c r="EM78" s="0" t="n">
        <v>7.22738845501</v>
      </c>
      <c r="EN78" s="0" t="n">
        <v>5.54243187401</v>
      </c>
      <c r="EO78" s="0" t="s">
        <v>1117</v>
      </c>
      <c r="EP78" s="0" t="s">
        <v>1415</v>
      </c>
      <c r="EQ78" s="0" t="s">
        <v>1035</v>
      </c>
      <c r="ER78" s="0" t="s">
        <v>1416</v>
      </c>
      <c r="ES78" s="0" t="n">
        <v>0.046860437</v>
      </c>
      <c r="ET78" s="0" t="n">
        <v>6.8</v>
      </c>
      <c r="EU78" s="0" t="n">
        <v>500</v>
      </c>
      <c r="EV78" s="0" t="n">
        <v>17</v>
      </c>
      <c r="EW78" s="0" t="n">
        <v>120118000000</v>
      </c>
      <c r="EX78" s="0" t="s">
        <v>975</v>
      </c>
      <c r="EY78" s="0" t="n">
        <v>2014</v>
      </c>
      <c r="EZ78" s="0" t="s">
        <v>1417</v>
      </c>
      <c r="FA78" s="0" t="n">
        <v>0.1017275144</v>
      </c>
      <c r="FB78" s="0" t="n">
        <v>0.0734936045</v>
      </c>
      <c r="FC78" s="0" t="n">
        <v>151500000000</v>
      </c>
      <c r="FD78" s="0" t="n">
        <v>77960000000</v>
      </c>
      <c r="FE78" s="0" t="n">
        <v>0.51</v>
      </c>
      <c r="FP78" s="0" t="n">
        <v>37</v>
      </c>
      <c r="FQ78" s="0" t="n">
        <v>29146.15</v>
      </c>
      <c r="FY78" s="0" t="n">
        <v>224</v>
      </c>
      <c r="GE78" s="0" t="s">
        <v>1418</v>
      </c>
      <c r="GF78" s="0" t="s">
        <v>978</v>
      </c>
      <c r="GG78" s="44" t="s">
        <v>968</v>
      </c>
      <c r="GH78" s="0" t="s">
        <v>284</v>
      </c>
      <c r="GI78" s="0" t="s">
        <v>1419</v>
      </c>
      <c r="GL78" s="0" t="n">
        <v>16065.68</v>
      </c>
      <c r="GO78" s="0" t="n">
        <v>152.56</v>
      </c>
      <c r="GP78" s="0" t="s">
        <v>970</v>
      </c>
      <c r="GQ78" s="0" t="s">
        <v>840</v>
      </c>
    </row>
    <row r="79" customFormat="false" ht="12.8" hidden="false" customHeight="false" outlineLevel="0" collapsed="false">
      <c r="A79" s="0" t="n">
        <v>35898</v>
      </c>
      <c r="B79" s="0" t="s">
        <v>288</v>
      </c>
      <c r="C79" s="0" t="s">
        <v>288</v>
      </c>
      <c r="D79" s="0" t="s">
        <v>288</v>
      </c>
      <c r="F79" s="0" t="s">
        <v>853</v>
      </c>
      <c r="G79" s="0" t="s">
        <v>854</v>
      </c>
      <c r="H79" s="0" t="n">
        <v>2016</v>
      </c>
      <c r="I79" s="0" t="n">
        <v>2013</v>
      </c>
      <c r="J79" s="0" t="n">
        <v>2762000</v>
      </c>
      <c r="K79" s="0" t="n">
        <v>2014</v>
      </c>
      <c r="L79" s="0" t="n">
        <v>2553300</v>
      </c>
      <c r="N79" s="0" t="n">
        <v>2001.018809</v>
      </c>
      <c r="V79" s="0" t="n">
        <v>2578300</v>
      </c>
      <c r="W79" s="0" t="n">
        <v>5157</v>
      </c>
      <c r="AC79" s="0" t="s">
        <v>1420</v>
      </c>
      <c r="AD79" s="0" t="s">
        <v>1420</v>
      </c>
      <c r="AF79" s="0" t="n">
        <v>1406</v>
      </c>
      <c r="AG79" s="0" t="n">
        <v>1525</v>
      </c>
      <c r="AH79" s="0" t="n">
        <v>1656</v>
      </c>
      <c r="AI79" s="0" t="n">
        <v>1790</v>
      </c>
      <c r="AJ79" s="0" t="n">
        <v>1931</v>
      </c>
      <c r="AK79" s="0" t="n">
        <v>2073</v>
      </c>
      <c r="AL79" s="0" t="n">
        <v>2227</v>
      </c>
      <c r="AM79" s="0" t="n">
        <v>2381</v>
      </c>
      <c r="AN79" s="0" t="n">
        <v>2543</v>
      </c>
      <c r="AO79" s="0" t="n">
        <v>2704</v>
      </c>
      <c r="AP79" s="0" t="n">
        <v>2872</v>
      </c>
      <c r="AQ79" s="0" t="n">
        <v>3041</v>
      </c>
      <c r="AR79" s="0" t="n">
        <v>3212</v>
      </c>
      <c r="AS79" s="0" t="n">
        <v>81</v>
      </c>
      <c r="AT79" s="0" t="n">
        <v>68</v>
      </c>
      <c r="AU79" s="0" t="n">
        <v>53</v>
      </c>
      <c r="AV79" s="0" t="n">
        <v>42</v>
      </c>
      <c r="AW79" s="0" t="n">
        <v>34</v>
      </c>
      <c r="AX79" s="0" t="n">
        <v>28</v>
      </c>
      <c r="AY79" s="0" t="n">
        <v>19</v>
      </c>
      <c r="AZ79" s="0" t="n">
        <v>16</v>
      </c>
      <c r="BA79" s="0" t="n">
        <v>11</v>
      </c>
      <c r="BB79" s="0" t="n">
        <v>9</v>
      </c>
      <c r="BC79" s="0" t="n">
        <v>5</v>
      </c>
      <c r="BD79" s="0" t="n">
        <v>5</v>
      </c>
      <c r="BE79" s="0" t="n">
        <v>2</v>
      </c>
      <c r="BF79" s="0" t="n">
        <v>1406</v>
      </c>
      <c r="BG79" s="0" t="n">
        <v>1525</v>
      </c>
      <c r="BH79" s="0" t="n">
        <v>1656</v>
      </c>
      <c r="BI79" s="0" t="n">
        <v>1790</v>
      </c>
      <c r="BJ79" s="0" t="n">
        <v>1931</v>
      </c>
      <c r="BK79" s="0" t="n">
        <v>2073</v>
      </c>
      <c r="BL79" s="0" t="n">
        <v>2227</v>
      </c>
      <c r="BM79" s="0" t="n">
        <v>2381</v>
      </c>
      <c r="BN79" s="0" t="n">
        <v>2543</v>
      </c>
      <c r="BO79" s="0" t="n">
        <v>2704</v>
      </c>
      <c r="BP79" s="0" t="n">
        <v>2872</v>
      </c>
      <c r="BQ79" s="0" t="n">
        <v>3041</v>
      </c>
      <c r="BR79" s="0" t="n">
        <v>3212</v>
      </c>
      <c r="BS79" s="0" t="n">
        <v>81</v>
      </c>
      <c r="BT79" s="0" t="n">
        <v>68</v>
      </c>
      <c r="BU79" s="0" t="n">
        <v>53</v>
      </c>
      <c r="BV79" s="0" t="n">
        <v>42</v>
      </c>
      <c r="BW79" s="0" t="n">
        <v>34</v>
      </c>
      <c r="BX79" s="0" t="n">
        <v>28</v>
      </c>
      <c r="BY79" s="0" t="n">
        <v>19</v>
      </c>
      <c r="BZ79" s="0" t="n">
        <v>16</v>
      </c>
      <c r="CA79" s="0" t="n">
        <v>11</v>
      </c>
      <c r="CB79" s="0" t="n">
        <v>9</v>
      </c>
      <c r="CC79" s="0" t="n">
        <v>5</v>
      </c>
      <c r="CD79" s="0" t="n">
        <v>5</v>
      </c>
      <c r="CE79" s="0" t="n">
        <v>2</v>
      </c>
      <c r="DF79" s="0" t="n">
        <v>1.65</v>
      </c>
      <c r="DG79" s="0" t="n">
        <v>1.44</v>
      </c>
      <c r="DH79" s="0" t="n">
        <v>1.65</v>
      </c>
      <c r="DI79" s="0" t="n">
        <v>1.44</v>
      </c>
      <c r="DL79" s="0" t="n">
        <v>2.24</v>
      </c>
      <c r="DM79" s="0" t="n">
        <v>2004</v>
      </c>
      <c r="DN79" s="0" t="s">
        <v>917</v>
      </c>
      <c r="DP79" s="0" t="n">
        <v>0</v>
      </c>
      <c r="DQ79" s="0" t="s">
        <v>1063</v>
      </c>
      <c r="DS79" s="0" t="n">
        <v>79.007</v>
      </c>
      <c r="DZ79" s="0" t="n">
        <v>1</v>
      </c>
      <c r="EA79" s="0" t="n">
        <v>14889318</v>
      </c>
      <c r="EB79" s="0" t="n">
        <v>9587290</v>
      </c>
      <c r="EC79" s="0" t="n">
        <v>5302028</v>
      </c>
      <c r="ED79" s="0" t="s">
        <v>931</v>
      </c>
      <c r="EE79" s="0" t="s">
        <v>932</v>
      </c>
      <c r="EF79" s="0" t="s">
        <v>1033</v>
      </c>
      <c r="EG79" s="0" t="n">
        <v>13032448.1821</v>
      </c>
      <c r="EH79" s="0" t="n">
        <v>13486732.3358</v>
      </c>
      <c r="EI79" s="0" t="n">
        <v>13259590.259</v>
      </c>
      <c r="EJ79" s="0" t="n">
        <v>7730420.18208</v>
      </c>
      <c r="EK79" s="0" t="n">
        <v>8184704.33584</v>
      </c>
      <c r="EL79" s="0" t="n">
        <v>7957562.25896</v>
      </c>
      <c r="EM79" s="0" t="n">
        <v>3.47114047791</v>
      </c>
      <c r="EN79" s="0" t="n">
        <v>2.88108698731</v>
      </c>
      <c r="EO79" s="0" t="s">
        <v>829</v>
      </c>
      <c r="EP79" s="0" t="s">
        <v>1421</v>
      </c>
      <c r="EQ79" s="0" t="s">
        <v>846</v>
      </c>
      <c r="ER79" s="0" t="s">
        <v>1422</v>
      </c>
      <c r="ES79" s="0" t="n">
        <v>0.0181362582</v>
      </c>
      <c r="ET79" s="0" t="n">
        <v>9.5</v>
      </c>
      <c r="EU79" s="0" t="n">
        <v>1277</v>
      </c>
      <c r="EV79" s="0" t="n">
        <v>250</v>
      </c>
      <c r="EW79" s="0" t="n">
        <v>87773000000</v>
      </c>
      <c r="EY79" s="0" t="n">
        <v>2013</v>
      </c>
      <c r="EZ79" s="0" t="s">
        <v>1423</v>
      </c>
      <c r="FA79" s="0" t="n">
        <v>0.0260463068</v>
      </c>
      <c r="FB79" s="0" t="n">
        <v>0.0240104197</v>
      </c>
      <c r="FC79" s="0" t="n">
        <v>40990000000</v>
      </c>
      <c r="FD79" s="0" t="n">
        <v>10550000000</v>
      </c>
      <c r="FE79" s="0" t="n">
        <v>0.26</v>
      </c>
      <c r="FG79" s="0" t="n">
        <v>490</v>
      </c>
      <c r="FH79" s="0" t="n">
        <v>2.24</v>
      </c>
      <c r="FI79" s="0" t="n">
        <v>2004</v>
      </c>
      <c r="FJ79" s="0" t="s">
        <v>917</v>
      </c>
      <c r="FL79" s="0" t="n">
        <v>0</v>
      </c>
      <c r="FM79" s="0" t="s">
        <v>1063</v>
      </c>
      <c r="FO79" s="0" t="n">
        <v>79.007</v>
      </c>
      <c r="FP79" s="0" t="n">
        <v>36</v>
      </c>
      <c r="FQ79" s="0" t="n">
        <v>13235.47</v>
      </c>
      <c r="FX79" s="0" t="n">
        <v>522</v>
      </c>
      <c r="FY79" s="0" t="n">
        <v>522</v>
      </c>
      <c r="GC79" s="0" t="s">
        <v>853</v>
      </c>
      <c r="GD79" s="0" t="s">
        <v>848</v>
      </c>
      <c r="GE79" s="0" t="s">
        <v>1424</v>
      </c>
      <c r="GF79" s="0" t="s">
        <v>866</v>
      </c>
      <c r="GG79" s="44" t="s">
        <v>850</v>
      </c>
      <c r="GH79" s="0" t="s">
        <v>288</v>
      </c>
      <c r="GI79" s="0" t="s">
        <v>1425</v>
      </c>
      <c r="GK79" s="0" t="n">
        <v>30938.2217517</v>
      </c>
      <c r="GL79" s="0" t="n">
        <v>14491.27</v>
      </c>
      <c r="GO79" s="0" t="n">
        <v>61.35</v>
      </c>
      <c r="GP79" s="0" t="s">
        <v>853</v>
      </c>
      <c r="GQ79" s="0" t="s">
        <v>840</v>
      </c>
      <c r="GR79" s="0" t="n">
        <v>89.6528245484</v>
      </c>
    </row>
    <row r="80" customFormat="false" ht="17.15" hidden="false" customHeight="false" outlineLevel="0" collapsed="false">
      <c r="A80" s="0" t="n">
        <v>35902</v>
      </c>
      <c r="B80" s="0" t="s">
        <v>293</v>
      </c>
      <c r="F80" s="0" t="s">
        <v>1030</v>
      </c>
      <c r="G80" s="0" t="s">
        <v>824</v>
      </c>
      <c r="H80" s="0" t="n">
        <v>2016</v>
      </c>
      <c r="I80" s="0" t="n">
        <v>2013</v>
      </c>
      <c r="J80" s="0" t="n">
        <v>2274511</v>
      </c>
      <c r="K80" s="0" t="n">
        <v>2015</v>
      </c>
      <c r="DZ80" s="0" t="n">
        <v>1</v>
      </c>
      <c r="EA80" s="0" t="n">
        <v>13420000</v>
      </c>
      <c r="EB80" s="0" t="n">
        <v>7690000</v>
      </c>
      <c r="EC80" s="0" t="n">
        <v>5730000</v>
      </c>
      <c r="EE80" s="0" t="s">
        <v>827</v>
      </c>
      <c r="EF80" s="0" t="s">
        <v>1009</v>
      </c>
      <c r="EG80" s="0" t="n">
        <v>13236123.4013</v>
      </c>
      <c r="EH80" s="0" t="n">
        <v>13259624.5788</v>
      </c>
      <c r="EI80" s="0" t="n">
        <v>13247873.99</v>
      </c>
      <c r="EJ80" s="0" t="n">
        <v>7506123.40128</v>
      </c>
      <c r="EK80" s="0" t="n">
        <v>7529624.57875</v>
      </c>
      <c r="EL80" s="0" t="n">
        <v>7517873.99002</v>
      </c>
      <c r="EM80" s="0" t="n">
        <v>3.38094649795</v>
      </c>
      <c r="EN80" s="0" t="n">
        <v>3.30527044715</v>
      </c>
      <c r="EO80" s="0" t="s">
        <v>858</v>
      </c>
      <c r="EP80" s="46" t="s">
        <v>1426</v>
      </c>
      <c r="EQ80" s="0" t="s">
        <v>846</v>
      </c>
      <c r="ER80" s="46" t="s">
        <v>1427</v>
      </c>
      <c r="ES80" s="0" t="n">
        <v>0.0025182088</v>
      </c>
      <c r="ET80" s="0" t="n">
        <v>16.1</v>
      </c>
      <c r="EU80" s="0" t="n">
        <v>326</v>
      </c>
      <c r="EW80" s="0" t="n">
        <v>11847100000000</v>
      </c>
      <c r="EX80" s="0" t="s">
        <v>1037</v>
      </c>
      <c r="EY80" s="0" t="n">
        <v>2012</v>
      </c>
      <c r="EZ80" s="46" t="s">
        <v>1428</v>
      </c>
      <c r="FA80" s="0" t="n">
        <v>0.0028872234</v>
      </c>
      <c r="FB80" s="0" t="n">
        <v>0.0028872234</v>
      </c>
      <c r="FC80" s="0" t="n">
        <v>1</v>
      </c>
      <c r="FD80" s="0" t="n">
        <v>0</v>
      </c>
      <c r="FE80" s="0" t="n">
        <v>0</v>
      </c>
      <c r="GE80" s="0" t="s">
        <v>1429</v>
      </c>
      <c r="GF80" s="0" t="s">
        <v>1039</v>
      </c>
      <c r="GG80" s="44" t="s">
        <v>1054</v>
      </c>
      <c r="GH80" s="0" t="s">
        <v>293</v>
      </c>
      <c r="GI80" s="0" t="s">
        <v>1430</v>
      </c>
    </row>
    <row r="81" customFormat="false" ht="91" hidden="false" customHeight="false" outlineLevel="0" collapsed="false">
      <c r="A81" s="0" t="n">
        <v>35995</v>
      </c>
      <c r="B81" s="0" t="s">
        <v>295</v>
      </c>
      <c r="D81" s="0" t="s">
        <v>1431</v>
      </c>
      <c r="F81" s="0" t="s">
        <v>1133</v>
      </c>
      <c r="G81" s="0" t="s">
        <v>854</v>
      </c>
      <c r="H81" s="0" t="n">
        <v>2016</v>
      </c>
      <c r="I81" s="0" t="n">
        <v>2012</v>
      </c>
      <c r="J81" s="0" t="n">
        <v>1409671</v>
      </c>
      <c r="K81" s="0" t="n">
        <v>2015</v>
      </c>
      <c r="V81" s="0" t="n">
        <v>1821946</v>
      </c>
      <c r="W81" s="0" t="n">
        <v>7138</v>
      </c>
      <c r="DH81" s="0" t="n">
        <v>1.45</v>
      </c>
      <c r="DI81" s="0" t="n">
        <v>1.68</v>
      </c>
      <c r="DL81" s="0" t="n">
        <v>3.54</v>
      </c>
      <c r="DM81" s="0" t="n">
        <v>2010</v>
      </c>
      <c r="DN81" s="0" t="s">
        <v>190</v>
      </c>
      <c r="DO81" s="0" t="s">
        <v>1432</v>
      </c>
      <c r="DP81" s="0" t="n">
        <v>0</v>
      </c>
      <c r="DS81" s="0" t="n">
        <v>82.834</v>
      </c>
      <c r="EA81" s="0" t="n">
        <v>7739830</v>
      </c>
      <c r="EB81" s="0" t="n">
        <v>7739830</v>
      </c>
      <c r="ED81" s="0" t="s">
        <v>1082</v>
      </c>
      <c r="EE81" s="0" t="s">
        <v>1083</v>
      </c>
      <c r="EF81" s="0" t="s">
        <v>1009</v>
      </c>
      <c r="EG81" s="0" t="n">
        <v>7077555.54903</v>
      </c>
      <c r="EH81" s="0" t="n">
        <v>7143018.16275</v>
      </c>
      <c r="EI81" s="0" t="n">
        <v>7110286.85589</v>
      </c>
      <c r="EJ81" s="0" t="n">
        <v>7077555.54903</v>
      </c>
      <c r="EK81" s="0" t="n">
        <v>7143018.16275</v>
      </c>
      <c r="EL81" s="0" t="n">
        <v>7110286.85589</v>
      </c>
      <c r="EM81" s="0" t="n">
        <v>5.49052225661</v>
      </c>
      <c r="EN81" s="0" t="n">
        <v>5.04393355321</v>
      </c>
      <c r="EO81" s="0" t="s">
        <v>1117</v>
      </c>
      <c r="EP81" s="45" t="s">
        <v>1433</v>
      </c>
      <c r="EQ81" s="0" t="s">
        <v>831</v>
      </c>
      <c r="ER81" s="45" t="s">
        <v>1434</v>
      </c>
      <c r="ES81" s="0" t="n">
        <v>0.0151203426</v>
      </c>
      <c r="ET81" s="0" t="n">
        <v>21</v>
      </c>
      <c r="EU81" s="0" t="n">
        <v>5780</v>
      </c>
      <c r="EV81" s="0" t="n">
        <v>1172</v>
      </c>
      <c r="EW81" s="0" t="n">
        <v>171235</v>
      </c>
      <c r="EX81" s="0" t="s">
        <v>1138</v>
      </c>
      <c r="EY81" s="0" t="n">
        <v>2012</v>
      </c>
      <c r="EZ81" s="0" t="s">
        <v>1435</v>
      </c>
      <c r="FA81" s="0" t="n">
        <v>0.0204194776</v>
      </c>
      <c r="FB81" s="0" t="n">
        <v>0.0167788505</v>
      </c>
      <c r="FC81" s="0" t="n">
        <v>17030000000</v>
      </c>
      <c r="FD81" s="0" t="n">
        <v>11700000000</v>
      </c>
      <c r="FE81" s="0" t="n">
        <v>0.69</v>
      </c>
      <c r="FP81" s="0" t="n">
        <v>64</v>
      </c>
      <c r="FQ81" s="0" t="n">
        <v>8763.16</v>
      </c>
      <c r="FY81" s="0" t="n">
        <v>66.8</v>
      </c>
      <c r="GE81" s="0" t="s">
        <v>1436</v>
      </c>
      <c r="GF81" s="0" t="s">
        <v>1141</v>
      </c>
      <c r="GG81" s="44" t="s">
        <v>962</v>
      </c>
      <c r="GH81" s="0" t="s">
        <v>295</v>
      </c>
      <c r="GI81" s="0" t="s">
        <v>1437</v>
      </c>
      <c r="GL81" s="0" t="n">
        <v>7910.24</v>
      </c>
      <c r="GO81" s="0" t="n">
        <v>25.8</v>
      </c>
      <c r="GP81" s="0" t="s">
        <v>1133</v>
      </c>
      <c r="GQ81" s="0" t="s">
        <v>1072</v>
      </c>
    </row>
    <row r="82" customFormat="false" ht="12.8" hidden="false" customHeight="false" outlineLevel="0" collapsed="false">
      <c r="A82" s="0" t="n">
        <v>36037</v>
      </c>
      <c r="B82" s="0" t="s">
        <v>300</v>
      </c>
      <c r="F82" s="0" t="s">
        <v>1115</v>
      </c>
      <c r="G82" s="0" t="s">
        <v>842</v>
      </c>
      <c r="H82" s="0" t="n">
        <v>2016</v>
      </c>
      <c r="I82" s="0" t="n">
        <v>2010</v>
      </c>
      <c r="J82" s="0" t="n">
        <v>2369829</v>
      </c>
      <c r="K82" s="0" t="n">
        <v>2015</v>
      </c>
      <c r="EA82" s="0" t="n">
        <v>4174608</v>
      </c>
      <c r="EE82" s="0" t="s">
        <v>856</v>
      </c>
      <c r="EF82" s="0" t="s">
        <v>828</v>
      </c>
      <c r="EG82" s="0" t="n">
        <v>3158858.93052</v>
      </c>
      <c r="EH82" s="0" t="n">
        <v>3725713.73007</v>
      </c>
      <c r="EI82" s="0" t="n">
        <v>3442286.33029</v>
      </c>
      <c r="EO82" s="0" t="s">
        <v>1117</v>
      </c>
      <c r="ES82" s="0" t="n">
        <v>0.006765019</v>
      </c>
      <c r="ET82" s="0" t="n">
        <v>24.7</v>
      </c>
      <c r="EU82" s="0" t="n">
        <v>566</v>
      </c>
      <c r="EV82" s="0" t="n">
        <v>995</v>
      </c>
      <c r="EW82" s="0" t="n">
        <v>4540</v>
      </c>
      <c r="EY82" s="0" t="n">
        <v>2012</v>
      </c>
      <c r="EZ82" s="0" t="s">
        <v>1438</v>
      </c>
      <c r="FA82" s="0" t="n">
        <v>0.0153077511</v>
      </c>
      <c r="FB82" s="0" t="n">
        <v>0.0153077511</v>
      </c>
      <c r="FC82" s="0" t="n">
        <v>1</v>
      </c>
      <c r="FD82" s="0" t="n">
        <v>0</v>
      </c>
      <c r="FE82" s="0" t="n">
        <v>0</v>
      </c>
      <c r="GE82" s="0" t="s">
        <v>1439</v>
      </c>
      <c r="GF82" s="0" t="s">
        <v>1122</v>
      </c>
      <c r="GG82" s="44" t="s">
        <v>873</v>
      </c>
      <c r="GH82" s="0" t="s">
        <v>300</v>
      </c>
      <c r="GI82" s="0" t="s">
        <v>300</v>
      </c>
    </row>
    <row r="83" customFormat="false" ht="57.45" hidden="false" customHeight="false" outlineLevel="0" collapsed="false">
      <c r="A83" s="0" t="n">
        <v>36045</v>
      </c>
      <c r="B83" s="0" t="s">
        <v>304</v>
      </c>
      <c r="F83" s="0" t="s">
        <v>1440</v>
      </c>
      <c r="G83" s="0" t="s">
        <v>824</v>
      </c>
      <c r="H83" s="0" t="n">
        <v>2016</v>
      </c>
      <c r="I83" s="0" t="n">
        <v>2014</v>
      </c>
      <c r="J83" s="0" t="n">
        <v>2350915</v>
      </c>
      <c r="K83" s="0" t="n">
        <v>2010</v>
      </c>
      <c r="DZ83" s="0" t="n">
        <v>1</v>
      </c>
      <c r="EA83" s="0" t="n">
        <v>6787374</v>
      </c>
      <c r="EB83" s="0" t="n">
        <v>5429899</v>
      </c>
      <c r="EC83" s="0" t="n">
        <v>1357475</v>
      </c>
      <c r="EE83" s="0" t="s">
        <v>827</v>
      </c>
      <c r="EF83" s="0" t="s">
        <v>828</v>
      </c>
      <c r="EG83" s="0" t="n">
        <v>5795740.58382</v>
      </c>
      <c r="EH83" s="0" t="n">
        <v>6430972.10756</v>
      </c>
      <c r="EI83" s="0" t="n">
        <v>6113356.34569</v>
      </c>
      <c r="EJ83" s="0" t="n">
        <v>4438265.58382</v>
      </c>
      <c r="EK83" s="0" t="n">
        <v>5073497.10756</v>
      </c>
      <c r="EL83" s="0" t="n">
        <v>4755881.34569</v>
      </c>
      <c r="EM83" s="0" t="n">
        <v>2.30969601198</v>
      </c>
      <c r="EN83" s="0" t="n">
        <v>2.02299162058</v>
      </c>
      <c r="EO83" s="0" t="s">
        <v>858</v>
      </c>
      <c r="EP83" s="45" t="s">
        <v>1441</v>
      </c>
      <c r="EQ83" s="0" t="s">
        <v>937</v>
      </c>
      <c r="ES83" s="0" t="n">
        <v>0.005414334</v>
      </c>
      <c r="ET83" s="0" t="n">
        <v>26</v>
      </c>
      <c r="EU83" s="0" t="n">
        <v>5047</v>
      </c>
      <c r="EW83" s="0" t="n">
        <v>5862</v>
      </c>
      <c r="EY83" s="0" t="n">
        <v>2014</v>
      </c>
      <c r="EZ83" s="0" t="s">
        <v>1442</v>
      </c>
      <c r="FA83" s="0" t="n">
        <v>0.0150645511</v>
      </c>
      <c r="FB83" s="0" t="n">
        <v>0.0150645511</v>
      </c>
      <c r="FC83" s="0" t="n">
        <v>240000000</v>
      </c>
      <c r="FD83" s="0" t="n">
        <v>0</v>
      </c>
      <c r="FE83" s="0" t="n">
        <v>0</v>
      </c>
      <c r="GE83" s="0" t="s">
        <v>1443</v>
      </c>
      <c r="GF83" s="0" t="s">
        <v>1444</v>
      </c>
      <c r="GG83" s="44" t="s">
        <v>837</v>
      </c>
      <c r="GH83" s="0" t="s">
        <v>304</v>
      </c>
      <c r="GI83" s="0" t="s">
        <v>304</v>
      </c>
    </row>
    <row r="84" customFormat="false" ht="57.45" hidden="false" customHeight="false" outlineLevel="0" collapsed="false">
      <c r="A84" s="0" t="n">
        <v>36154</v>
      </c>
      <c r="B84" s="0" t="s">
        <v>306</v>
      </c>
      <c r="C84" s="0" t="s">
        <v>306</v>
      </c>
      <c r="F84" s="0" t="s">
        <v>1445</v>
      </c>
      <c r="G84" s="0" t="s">
        <v>824</v>
      </c>
      <c r="H84" s="0" t="n">
        <v>2016</v>
      </c>
      <c r="I84" s="0" t="n">
        <v>2013</v>
      </c>
      <c r="J84" s="0" t="n">
        <v>542626</v>
      </c>
      <c r="K84" s="0" t="n">
        <v>2015</v>
      </c>
      <c r="L84" s="0" t="n">
        <v>554000</v>
      </c>
      <c r="M84" s="0" t="n">
        <v>401</v>
      </c>
      <c r="N84" s="0" t="n">
        <v>1381.54613466</v>
      </c>
      <c r="O84" s="0" t="n">
        <v>27665.4397869</v>
      </c>
      <c r="AC84" s="0" t="s">
        <v>1446</v>
      </c>
      <c r="AF84" s="0" t="n">
        <v>2598</v>
      </c>
      <c r="AG84" s="0" t="n">
        <v>2724</v>
      </c>
      <c r="AH84" s="0" t="n">
        <v>2854</v>
      </c>
      <c r="AI84" s="0" t="n">
        <v>2984</v>
      </c>
      <c r="AJ84" s="0" t="n">
        <v>3121</v>
      </c>
      <c r="AK84" s="0" t="n">
        <v>3259</v>
      </c>
      <c r="AL84" s="0" t="n">
        <v>3401</v>
      </c>
      <c r="AM84" s="0" t="n">
        <v>3546</v>
      </c>
      <c r="AN84" s="0" t="n">
        <v>3694</v>
      </c>
      <c r="AO84" s="0" t="n">
        <v>3844</v>
      </c>
      <c r="AP84" s="0" t="n">
        <v>3996</v>
      </c>
      <c r="AQ84" s="0" t="n">
        <v>4152</v>
      </c>
      <c r="AR84" s="0" t="n">
        <v>4309</v>
      </c>
      <c r="AS84" s="0" t="n">
        <v>244</v>
      </c>
      <c r="AT84" s="0" t="n">
        <v>215</v>
      </c>
      <c r="AU84" s="0" t="n">
        <v>187</v>
      </c>
      <c r="AV84" s="0" t="n">
        <v>165</v>
      </c>
      <c r="AW84" s="0" t="n">
        <v>141</v>
      </c>
      <c r="AX84" s="0" t="n">
        <v>123</v>
      </c>
      <c r="AY84" s="0" t="n">
        <v>104</v>
      </c>
      <c r="AZ84" s="0" t="n">
        <v>89</v>
      </c>
      <c r="BA84" s="0" t="n">
        <v>73</v>
      </c>
      <c r="BB84" s="0" t="n">
        <v>63</v>
      </c>
      <c r="BC84" s="0" t="n">
        <v>51</v>
      </c>
      <c r="BD84" s="0" t="n">
        <v>42</v>
      </c>
      <c r="BE84" s="0" t="n">
        <v>35</v>
      </c>
      <c r="DF84" s="0" t="n">
        <v>1.22</v>
      </c>
      <c r="DG84" s="0" t="n">
        <v>1.13</v>
      </c>
      <c r="EA84" s="0" t="n">
        <v>1994560</v>
      </c>
      <c r="EB84" s="0" t="n">
        <v>1994560</v>
      </c>
      <c r="ED84" s="0" t="s">
        <v>1082</v>
      </c>
      <c r="EE84" s="0" t="s">
        <v>1083</v>
      </c>
      <c r="EF84" s="0" t="s">
        <v>1447</v>
      </c>
      <c r="EG84" s="0" t="n">
        <v>1329359.41238</v>
      </c>
      <c r="EH84" s="0" t="n">
        <v>1656033.6909</v>
      </c>
      <c r="EI84" s="0" t="n">
        <v>1492696.55164</v>
      </c>
      <c r="EJ84" s="0" t="n">
        <v>1329359.41238</v>
      </c>
      <c r="EK84" s="0" t="n">
        <v>1656033.6909</v>
      </c>
      <c r="EL84" s="0" t="n">
        <v>1492696.55164</v>
      </c>
      <c r="EM84" s="0" t="n">
        <v>3.67575457129</v>
      </c>
      <c r="EN84" s="0" t="n">
        <v>2.75087546789</v>
      </c>
      <c r="EO84" s="0" t="s">
        <v>1117</v>
      </c>
      <c r="EP84" s="45" t="s">
        <v>1448</v>
      </c>
      <c r="EQ84" s="0" t="s">
        <v>846</v>
      </c>
      <c r="ER84" s="0" t="s">
        <v>1449</v>
      </c>
      <c r="ES84" s="0" t="n">
        <v>0.0222809547</v>
      </c>
      <c r="ET84" s="0" t="n">
        <v>6.8</v>
      </c>
      <c r="EU84" s="0" t="n">
        <v>401</v>
      </c>
      <c r="EV84" s="0" t="n">
        <v>98</v>
      </c>
      <c r="FA84" s="0" t="n">
        <v>0.0437818384</v>
      </c>
      <c r="FB84" s="0" t="n">
        <v>0.0437818384</v>
      </c>
      <c r="FC84" s="0" t="n">
        <v>1</v>
      </c>
      <c r="FD84" s="0" t="n">
        <v>0</v>
      </c>
      <c r="FE84" s="0" t="n">
        <v>0</v>
      </c>
      <c r="FJ84" s="0" t="s">
        <v>1450</v>
      </c>
      <c r="FL84" s="0" t="n">
        <v>0</v>
      </c>
      <c r="FO84" s="0" t="n">
        <v>66.635</v>
      </c>
      <c r="GC84" s="0" t="s">
        <v>1445</v>
      </c>
      <c r="GD84" s="0" t="s">
        <v>1451</v>
      </c>
      <c r="GE84" s="0" t="s">
        <v>1452</v>
      </c>
      <c r="GF84" s="0" t="s">
        <v>1453</v>
      </c>
      <c r="GG84" s="44" t="s">
        <v>850</v>
      </c>
      <c r="GH84" s="0" t="s">
        <v>1454</v>
      </c>
      <c r="GI84" s="0" t="s">
        <v>1455</v>
      </c>
      <c r="GK84" s="0" t="n">
        <v>16014.5731541</v>
      </c>
      <c r="GR84" s="0" t="n">
        <v>62.87</v>
      </c>
    </row>
    <row r="85" customFormat="false" ht="12.8" hidden="false" customHeight="false" outlineLevel="0" collapsed="false">
      <c r="A85" s="0" t="n">
        <v>36159</v>
      </c>
      <c r="B85" s="0" t="s">
        <v>310</v>
      </c>
      <c r="C85" s="0" t="s">
        <v>310</v>
      </c>
      <c r="F85" s="0" t="s">
        <v>965</v>
      </c>
      <c r="G85" s="0" t="s">
        <v>824</v>
      </c>
      <c r="H85" s="0" t="n">
        <v>2016</v>
      </c>
      <c r="I85" s="0" t="n">
        <v>2014</v>
      </c>
      <c r="J85" s="0" t="n">
        <v>547773</v>
      </c>
      <c r="K85" s="0" t="n">
        <v>2011</v>
      </c>
      <c r="L85" s="0" t="n">
        <v>2000000</v>
      </c>
      <c r="M85" s="0" t="n">
        <v>958</v>
      </c>
      <c r="N85" s="0" t="n">
        <v>2087.68267223</v>
      </c>
      <c r="O85" s="0" t="n">
        <v>64617.0669751</v>
      </c>
      <c r="AC85" s="0" t="n">
        <v>8535</v>
      </c>
      <c r="AF85" s="0" t="n">
        <v>171</v>
      </c>
      <c r="AG85" s="0" t="n">
        <v>214</v>
      </c>
      <c r="AH85" s="0" t="n">
        <v>259</v>
      </c>
      <c r="AI85" s="0" t="n">
        <v>313</v>
      </c>
      <c r="AJ85" s="0" t="n">
        <v>371</v>
      </c>
      <c r="AK85" s="0" t="n">
        <v>437</v>
      </c>
      <c r="AL85" s="0" t="n">
        <v>511</v>
      </c>
      <c r="AM85" s="0" t="n">
        <v>589</v>
      </c>
      <c r="AN85" s="0" t="n">
        <v>674</v>
      </c>
      <c r="AO85" s="0" t="n">
        <v>764</v>
      </c>
      <c r="AP85" s="0" t="n">
        <v>863</v>
      </c>
      <c r="AQ85" s="0" t="n">
        <v>968</v>
      </c>
      <c r="AR85" s="0" t="n">
        <v>1079</v>
      </c>
      <c r="AS85" s="0" t="n">
        <v>821</v>
      </c>
      <c r="AT85" s="0" t="n">
        <v>735</v>
      </c>
      <c r="AU85" s="0" t="n">
        <v>660</v>
      </c>
      <c r="AV85" s="0" t="n">
        <v>588</v>
      </c>
      <c r="AW85" s="0" t="n">
        <v>523</v>
      </c>
      <c r="AX85" s="0" t="n">
        <v>466</v>
      </c>
      <c r="AY85" s="0" t="n">
        <v>413</v>
      </c>
      <c r="AZ85" s="0" t="n">
        <v>363</v>
      </c>
      <c r="BA85" s="0" t="n">
        <v>321</v>
      </c>
      <c r="BB85" s="0" t="n">
        <v>280</v>
      </c>
      <c r="BC85" s="0" t="n">
        <v>243</v>
      </c>
      <c r="BD85" s="0" t="n">
        <v>208</v>
      </c>
      <c r="BE85" s="0" t="n">
        <v>180</v>
      </c>
      <c r="DF85" s="0" t="n">
        <v>1.47</v>
      </c>
      <c r="DG85" s="0" t="n">
        <v>1.61</v>
      </c>
      <c r="DZ85" s="0" t="n">
        <v>1</v>
      </c>
      <c r="EA85" s="0" t="n">
        <v>1934361</v>
      </c>
      <c r="EB85" s="0" t="n">
        <v>1023910</v>
      </c>
      <c r="EC85" s="0" t="n">
        <v>910451</v>
      </c>
      <c r="EE85" s="0" t="s">
        <v>827</v>
      </c>
      <c r="EF85" s="0" t="s">
        <v>857</v>
      </c>
      <c r="EM85" s="0" t="n">
        <v>1.86922320012</v>
      </c>
      <c r="EO85" s="0" t="s">
        <v>858</v>
      </c>
      <c r="EP85" s="0" t="s">
        <v>1456</v>
      </c>
      <c r="EQ85" s="0" t="s">
        <v>846</v>
      </c>
      <c r="ER85" s="0" t="s">
        <v>1457</v>
      </c>
      <c r="ES85" s="0" t="n">
        <v>0.0311275785</v>
      </c>
      <c r="ET85" s="0" t="n">
        <v>17.3</v>
      </c>
      <c r="EU85" s="0" t="n">
        <v>85</v>
      </c>
      <c r="EV85" s="0" t="n">
        <v>50</v>
      </c>
      <c r="EW85" s="0" t="n">
        <v>68133192</v>
      </c>
      <c r="EY85" s="0" t="n">
        <v>2010</v>
      </c>
      <c r="EZ85" s="0" t="s">
        <v>1458</v>
      </c>
      <c r="FA85" s="0" t="n">
        <v>0.0361368851</v>
      </c>
      <c r="FB85" s="0" t="n">
        <v>0.0361368851</v>
      </c>
      <c r="FC85" s="0" t="n">
        <v>1</v>
      </c>
      <c r="FD85" s="0" t="n">
        <v>0</v>
      </c>
      <c r="FE85" s="0" t="n">
        <v>0</v>
      </c>
      <c r="FG85" s="0" t="n">
        <v>420</v>
      </c>
      <c r="FH85" s="0" t="n">
        <v>1.69</v>
      </c>
      <c r="FI85" s="0" t="n">
        <v>2011</v>
      </c>
      <c r="FJ85" s="0" t="s">
        <v>1459</v>
      </c>
      <c r="FK85" s="0" t="s">
        <v>1460</v>
      </c>
      <c r="FL85" s="0" t="n">
        <v>1</v>
      </c>
      <c r="FN85" s="0" t="n">
        <v>46.46</v>
      </c>
      <c r="FO85" s="0" t="n">
        <v>57.575</v>
      </c>
      <c r="FX85" s="0" t="n">
        <v>510</v>
      </c>
      <c r="GC85" s="0" t="s">
        <v>965</v>
      </c>
      <c r="GD85" s="0" t="s">
        <v>848</v>
      </c>
      <c r="GE85" s="0" t="s">
        <v>1461</v>
      </c>
      <c r="GF85" s="0" t="s">
        <v>967</v>
      </c>
      <c r="GG85" s="44" t="s">
        <v>837</v>
      </c>
      <c r="GH85" s="0" t="s">
        <v>310</v>
      </c>
      <c r="GI85" s="0" t="s">
        <v>1462</v>
      </c>
      <c r="GK85" s="0" t="n">
        <v>28602.7415909</v>
      </c>
      <c r="GR85" s="0" t="n">
        <v>48.65</v>
      </c>
    </row>
    <row r="86" customFormat="false" ht="12.8" hidden="false" customHeight="false" outlineLevel="0" collapsed="false">
      <c r="A86" s="0" t="n">
        <v>36254</v>
      </c>
      <c r="B86" s="0" t="s">
        <v>312</v>
      </c>
      <c r="F86" s="0" t="s">
        <v>1020</v>
      </c>
      <c r="G86" s="0" t="s">
        <v>824</v>
      </c>
      <c r="H86" s="0" t="n">
        <v>2016</v>
      </c>
      <c r="I86" s="0" t="n">
        <v>2005</v>
      </c>
      <c r="J86" s="0" t="n">
        <v>263104</v>
      </c>
      <c r="K86" s="0" t="n">
        <v>2016</v>
      </c>
      <c r="DZ86" s="0" t="n">
        <v>0.999999294952</v>
      </c>
      <c r="EA86" s="0" t="n">
        <v>1418344</v>
      </c>
      <c r="EB86" s="0" t="n">
        <v>955471</v>
      </c>
      <c r="EC86" s="0" t="n">
        <v>462872</v>
      </c>
      <c r="EE86" s="0" t="s">
        <v>827</v>
      </c>
      <c r="EF86" s="0" t="s">
        <v>857</v>
      </c>
      <c r="EM86" s="0" t="n">
        <v>3.63153353807</v>
      </c>
      <c r="EO86" s="0" t="s">
        <v>858</v>
      </c>
      <c r="EP86" s="0" t="s">
        <v>1463</v>
      </c>
      <c r="EQ86" s="0" t="s">
        <v>1035</v>
      </c>
      <c r="ER86" s="0" t="s">
        <v>1464</v>
      </c>
      <c r="ES86" s="0" t="n">
        <v>0.0113831309</v>
      </c>
      <c r="ET86" s="0" t="n">
        <v>13</v>
      </c>
      <c r="EU86" s="0" t="n">
        <v>414</v>
      </c>
      <c r="EV86" s="0" t="n">
        <v>3</v>
      </c>
      <c r="EW86" s="0" t="n">
        <v>146605000000</v>
      </c>
      <c r="EX86" s="0" t="s">
        <v>1094</v>
      </c>
      <c r="EY86" s="0" t="n">
        <v>2012</v>
      </c>
      <c r="EZ86" s="0" t="s">
        <v>1465</v>
      </c>
      <c r="FA86" s="0" t="n">
        <v>0.0151458624</v>
      </c>
      <c r="FB86" s="0" t="n">
        <v>0.0151130591</v>
      </c>
      <c r="FC86" s="0" t="n">
        <v>7800000000</v>
      </c>
      <c r="FD86" s="0" t="n">
        <v>68000000</v>
      </c>
      <c r="FE86" s="0" t="n">
        <v>0.01</v>
      </c>
      <c r="GE86" s="0" t="s">
        <v>1466</v>
      </c>
      <c r="GF86" s="0" t="s">
        <v>1026</v>
      </c>
      <c r="GG86" s="44" t="s">
        <v>1467</v>
      </c>
      <c r="GH86" s="0" t="s">
        <v>312</v>
      </c>
      <c r="GI86" s="0" t="s">
        <v>1468</v>
      </c>
      <c r="GJ86" s="0" t="s">
        <v>852</v>
      </c>
    </row>
    <row r="87" customFormat="false" ht="12.8" hidden="false" customHeight="false" outlineLevel="0" collapsed="false">
      <c r="A87" s="0" t="n">
        <v>36262</v>
      </c>
      <c r="B87" s="0" t="s">
        <v>314</v>
      </c>
      <c r="F87" s="0" t="s">
        <v>1020</v>
      </c>
      <c r="G87" s="0" t="s">
        <v>824</v>
      </c>
      <c r="H87" s="0" t="n">
        <v>2016</v>
      </c>
      <c r="I87" s="0" t="n">
        <v>2011</v>
      </c>
      <c r="J87" s="0" t="n">
        <v>592995</v>
      </c>
      <c r="K87" s="0" t="n">
        <v>2014</v>
      </c>
      <c r="EA87" s="0" t="n">
        <v>1810370</v>
      </c>
      <c r="EE87" s="0" t="s">
        <v>856</v>
      </c>
      <c r="EF87" s="0" t="s">
        <v>857</v>
      </c>
      <c r="EO87" s="0" t="s">
        <v>858</v>
      </c>
      <c r="EP87" s="0" t="s">
        <v>1469</v>
      </c>
      <c r="EQ87" s="0" t="s">
        <v>858</v>
      </c>
      <c r="ER87" s="0" t="s">
        <v>1470</v>
      </c>
      <c r="ES87" s="0" t="n">
        <v>0.0113831309</v>
      </c>
      <c r="ET87" s="0" t="n">
        <v>15</v>
      </c>
      <c r="EU87" s="0" t="n">
        <v>1118</v>
      </c>
      <c r="EV87" s="0" t="n">
        <v>19</v>
      </c>
      <c r="EW87" s="0" t="n">
        <v>25977591566</v>
      </c>
      <c r="EY87" s="0" t="n">
        <v>2015</v>
      </c>
      <c r="EZ87" s="0" t="s">
        <v>1471</v>
      </c>
      <c r="FA87" s="0" t="n">
        <v>0.0151458624</v>
      </c>
      <c r="FB87" s="0" t="n">
        <v>0.0151130591</v>
      </c>
      <c r="FC87" s="0" t="n">
        <v>7800000000</v>
      </c>
      <c r="FD87" s="0" t="n">
        <v>68000000</v>
      </c>
      <c r="FE87" s="0" t="n">
        <v>0.01</v>
      </c>
      <c r="GE87" s="0" t="s">
        <v>1472</v>
      </c>
      <c r="GF87" s="0" t="s">
        <v>1026</v>
      </c>
      <c r="GG87" s="44" t="s">
        <v>1155</v>
      </c>
      <c r="GH87" s="0" t="s">
        <v>314</v>
      </c>
      <c r="GI87" s="0" t="s">
        <v>1473</v>
      </c>
    </row>
    <row r="88" customFormat="false" ht="12.8" hidden="false" customHeight="false" outlineLevel="0" collapsed="false">
      <c r="A88" s="0" t="n">
        <v>36263</v>
      </c>
      <c r="B88" s="0" t="s">
        <v>318</v>
      </c>
      <c r="F88" s="0" t="s">
        <v>1020</v>
      </c>
      <c r="G88" s="0" t="s">
        <v>824</v>
      </c>
      <c r="H88" s="0" t="n">
        <v>2016</v>
      </c>
      <c r="I88" s="0" t="n">
        <v>2014</v>
      </c>
      <c r="J88" s="0" t="n">
        <v>158911</v>
      </c>
      <c r="K88" s="0" t="n">
        <v>2015</v>
      </c>
      <c r="DZ88" s="0" t="n">
        <v>1.00030300377</v>
      </c>
      <c r="EA88" s="0" t="n">
        <v>11419</v>
      </c>
      <c r="EB88" s="0" t="n">
        <v>11115</v>
      </c>
      <c r="EC88" s="0" t="n">
        <v>307.46</v>
      </c>
      <c r="EE88" s="0" t="s">
        <v>827</v>
      </c>
      <c r="EF88" s="0" t="s">
        <v>857</v>
      </c>
      <c r="EM88" s="0" t="n">
        <v>0.0699448118758</v>
      </c>
      <c r="EO88" s="0" t="s">
        <v>1117</v>
      </c>
      <c r="EP88" s="0" t="s">
        <v>1474</v>
      </c>
      <c r="EQ88" s="0" t="s">
        <v>846</v>
      </c>
      <c r="ER88" s="0" t="s">
        <v>1475</v>
      </c>
      <c r="ES88" s="0" t="n">
        <v>0.0113831309</v>
      </c>
      <c r="ET88" s="0" t="n">
        <v>14.1</v>
      </c>
      <c r="EU88" s="0" t="n">
        <v>683</v>
      </c>
      <c r="EV88" s="0" t="n">
        <v>4</v>
      </c>
      <c r="FA88" s="0" t="n">
        <v>0.0151458624</v>
      </c>
      <c r="FB88" s="0" t="n">
        <v>0.0151130591</v>
      </c>
      <c r="FC88" s="0" t="n">
        <v>7800000000</v>
      </c>
      <c r="FD88" s="0" t="n">
        <v>68000000</v>
      </c>
      <c r="FE88" s="0" t="n">
        <v>0.01</v>
      </c>
      <c r="GE88" s="0" t="s">
        <v>1476</v>
      </c>
      <c r="GF88" s="0" t="s">
        <v>1026</v>
      </c>
      <c r="GG88" s="44" t="s">
        <v>1477</v>
      </c>
      <c r="GH88" s="0" t="s">
        <v>318</v>
      </c>
      <c r="GI88" s="0" t="s">
        <v>1478</v>
      </c>
    </row>
    <row r="89" customFormat="false" ht="12.8" hidden="false" customHeight="false" outlineLevel="0" collapsed="false">
      <c r="A89" s="0" t="n">
        <v>36274</v>
      </c>
      <c r="B89" s="0" t="s">
        <v>321</v>
      </c>
      <c r="D89" s="0" t="s">
        <v>321</v>
      </c>
      <c r="F89" s="0" t="s">
        <v>1020</v>
      </c>
      <c r="G89" s="0" t="s">
        <v>824</v>
      </c>
      <c r="H89" s="0" t="n">
        <v>2016</v>
      </c>
      <c r="I89" s="0" t="n">
        <v>2009</v>
      </c>
      <c r="J89" s="0" t="n">
        <v>386181</v>
      </c>
      <c r="K89" s="0" t="n">
        <v>2014</v>
      </c>
      <c r="V89" s="0" t="n">
        <v>448744</v>
      </c>
      <c r="W89" s="0" t="n">
        <v>6699</v>
      </c>
      <c r="AD89" s="0" t="s">
        <v>1479</v>
      </c>
      <c r="BF89" s="0" t="n">
        <v>1086</v>
      </c>
      <c r="BG89" s="0" t="n">
        <v>1167</v>
      </c>
      <c r="BH89" s="0" t="n">
        <v>1256</v>
      </c>
      <c r="BI89" s="0" t="n">
        <v>1343</v>
      </c>
      <c r="BJ89" s="0" t="n">
        <v>1438</v>
      </c>
      <c r="BK89" s="0" t="n">
        <v>1530</v>
      </c>
      <c r="BL89" s="0" t="n">
        <v>1631</v>
      </c>
      <c r="BM89" s="0" t="n">
        <v>1729</v>
      </c>
      <c r="BN89" s="0" t="n">
        <v>1836</v>
      </c>
      <c r="BO89" s="0" t="n">
        <v>1942</v>
      </c>
      <c r="BP89" s="0" t="n">
        <v>2052</v>
      </c>
      <c r="BQ89" s="0" t="n">
        <v>2166</v>
      </c>
      <c r="BR89" s="0" t="n">
        <v>2282</v>
      </c>
      <c r="BS89" s="0" t="n">
        <v>989</v>
      </c>
      <c r="BT89" s="0" t="n">
        <v>919</v>
      </c>
      <c r="BU89" s="0" t="n">
        <v>848</v>
      </c>
      <c r="BV89" s="0" t="n">
        <v>784</v>
      </c>
      <c r="BW89" s="0" t="n">
        <v>719</v>
      </c>
      <c r="BX89" s="0" t="n">
        <v>661</v>
      </c>
      <c r="BY89" s="0" t="n">
        <v>602</v>
      </c>
      <c r="BZ89" s="0" t="n">
        <v>549</v>
      </c>
      <c r="CA89" s="0" t="n">
        <v>496</v>
      </c>
      <c r="CB89" s="0" t="n">
        <v>449</v>
      </c>
      <c r="CC89" s="0" t="n">
        <v>405</v>
      </c>
      <c r="CD89" s="0" t="n">
        <v>365</v>
      </c>
      <c r="CE89" s="0" t="n">
        <v>325</v>
      </c>
      <c r="DH89" s="0" t="n">
        <v>1.63</v>
      </c>
      <c r="DI89" s="0" t="n">
        <v>1.57</v>
      </c>
      <c r="DL89" s="0" t="n">
        <v>1.95</v>
      </c>
      <c r="DM89" s="0" t="n">
        <v>2004</v>
      </c>
      <c r="DN89" s="0" t="s">
        <v>917</v>
      </c>
      <c r="DP89" s="0" t="n">
        <v>0</v>
      </c>
      <c r="DQ89" s="0" t="s">
        <v>1063</v>
      </c>
      <c r="DS89" s="0" t="n">
        <v>67.588</v>
      </c>
      <c r="EA89" s="0" t="n">
        <v>2270524.7</v>
      </c>
      <c r="EE89" s="0" t="s">
        <v>856</v>
      </c>
      <c r="EF89" s="0" t="s">
        <v>857</v>
      </c>
      <c r="EO89" s="0" t="s">
        <v>858</v>
      </c>
      <c r="EP89" s="0" t="s">
        <v>1480</v>
      </c>
      <c r="EQ89" s="0" t="s">
        <v>846</v>
      </c>
      <c r="ER89" s="0" t="s">
        <v>1481</v>
      </c>
      <c r="ES89" s="0" t="n">
        <v>0.0113831309</v>
      </c>
      <c r="ET89" s="0" t="n">
        <v>15</v>
      </c>
      <c r="EU89" s="0" t="n">
        <v>140</v>
      </c>
      <c r="EV89" s="0" t="n">
        <v>29</v>
      </c>
      <c r="EW89" s="0" t="n">
        <v>37033</v>
      </c>
      <c r="EY89" s="0" t="n">
        <v>2010</v>
      </c>
      <c r="EZ89" s="0" t="s">
        <v>1482</v>
      </c>
      <c r="FA89" s="0" t="n">
        <v>0.0151458624</v>
      </c>
      <c r="FB89" s="0" t="n">
        <v>0.0151130591</v>
      </c>
      <c r="FC89" s="0" t="n">
        <v>7800000000</v>
      </c>
      <c r="FD89" s="0" t="n">
        <v>68000000</v>
      </c>
      <c r="FE89" s="0" t="n">
        <v>0.01</v>
      </c>
      <c r="FP89" s="0" t="n">
        <v>9</v>
      </c>
      <c r="FQ89" s="0" t="n">
        <v>14750.06</v>
      </c>
      <c r="FY89" s="0" t="n">
        <v>575</v>
      </c>
      <c r="GE89" s="0" t="s">
        <v>1483</v>
      </c>
      <c r="GF89" s="0" t="s">
        <v>1026</v>
      </c>
      <c r="GG89" s="44" t="s">
        <v>1484</v>
      </c>
      <c r="GH89" s="0" t="s">
        <v>321</v>
      </c>
      <c r="GI89" s="0" t="s">
        <v>1485</v>
      </c>
      <c r="GL89" s="0" t="n">
        <v>27573.8</v>
      </c>
      <c r="GO89" s="0" t="n">
        <v>206.1</v>
      </c>
      <c r="GP89" s="0" t="s">
        <v>1020</v>
      </c>
      <c r="GQ89" s="0" t="s">
        <v>923</v>
      </c>
    </row>
    <row r="90" customFormat="false" ht="35.05" hidden="false" customHeight="false" outlineLevel="0" collapsed="false">
      <c r="A90" s="0" t="n">
        <v>36286</v>
      </c>
      <c r="B90" s="0" t="s">
        <v>326</v>
      </c>
      <c r="F90" s="0" t="s">
        <v>1020</v>
      </c>
      <c r="G90" s="0" t="s">
        <v>824</v>
      </c>
      <c r="H90" s="0" t="n">
        <v>2016</v>
      </c>
      <c r="I90" s="0" t="n">
        <v>2007</v>
      </c>
      <c r="J90" s="0" t="n">
        <v>133155</v>
      </c>
      <c r="K90" s="0" t="n">
        <v>2015</v>
      </c>
      <c r="EA90" s="0" t="n">
        <v>1582605.13</v>
      </c>
      <c r="EE90" s="0" t="s">
        <v>856</v>
      </c>
      <c r="EF90" s="0" t="s">
        <v>1033</v>
      </c>
      <c r="EG90" s="0" t="n">
        <v>1526258.50724</v>
      </c>
      <c r="EH90" s="0" t="n">
        <v>1540164.94774</v>
      </c>
      <c r="EI90" s="0" t="n">
        <v>1533211.72749</v>
      </c>
      <c r="EO90" s="0" t="s">
        <v>1117</v>
      </c>
      <c r="EP90" s="45" t="s">
        <v>1486</v>
      </c>
      <c r="EQ90" s="0" t="s">
        <v>846</v>
      </c>
      <c r="ER90" s="0" t="s">
        <v>1487</v>
      </c>
      <c r="ES90" s="0" t="n">
        <v>0.0113831309</v>
      </c>
      <c r="ET90" s="0" t="n">
        <v>15.5</v>
      </c>
      <c r="EU90" s="0" t="n">
        <v>404</v>
      </c>
      <c r="EV90" s="0" t="n">
        <v>9</v>
      </c>
      <c r="FA90" s="0" t="n">
        <v>0.0151458624</v>
      </c>
      <c r="FB90" s="0" t="n">
        <v>0.0151130591</v>
      </c>
      <c r="FC90" s="0" t="n">
        <v>7800000000</v>
      </c>
      <c r="FD90" s="0" t="n">
        <v>68000000</v>
      </c>
      <c r="FE90" s="0" t="n">
        <v>0.01</v>
      </c>
      <c r="GE90" s="0" t="s">
        <v>1488</v>
      </c>
      <c r="GF90" s="0" t="s">
        <v>1026</v>
      </c>
      <c r="GG90" s="44" t="s">
        <v>1489</v>
      </c>
      <c r="GH90" s="0" t="s">
        <v>326</v>
      </c>
      <c r="GI90" s="0" t="s">
        <v>1490</v>
      </c>
    </row>
    <row r="91" customFormat="false" ht="169.4" hidden="false" customHeight="false" outlineLevel="0" collapsed="false">
      <c r="A91" s="0" t="n">
        <v>36495</v>
      </c>
      <c r="B91" s="0" t="s">
        <v>329</v>
      </c>
      <c r="F91" s="0" t="s">
        <v>1020</v>
      </c>
      <c r="G91" s="0" t="s">
        <v>824</v>
      </c>
      <c r="H91" s="0" t="n">
        <v>2016</v>
      </c>
      <c r="I91" s="0" t="n">
        <v>1990</v>
      </c>
      <c r="J91" s="0" t="n">
        <v>102269</v>
      </c>
      <c r="K91" s="0" t="n">
        <v>2014</v>
      </c>
      <c r="EA91" s="0" t="n">
        <v>615452</v>
      </c>
      <c r="EE91" s="0" t="s">
        <v>856</v>
      </c>
      <c r="EF91" s="0" t="s">
        <v>857</v>
      </c>
      <c r="EO91" s="0" t="s">
        <v>858</v>
      </c>
      <c r="EP91" s="45" t="s">
        <v>1491</v>
      </c>
      <c r="ES91" s="0" t="n">
        <v>0.0113831309</v>
      </c>
      <c r="ET91" s="0" t="n">
        <v>11.8</v>
      </c>
      <c r="EU91" s="0" t="n">
        <v>118</v>
      </c>
      <c r="EV91" s="0" t="n">
        <v>61</v>
      </c>
      <c r="FA91" s="0" t="n">
        <v>0.0151458624</v>
      </c>
      <c r="FB91" s="0" t="n">
        <v>0.0151130591</v>
      </c>
      <c r="FC91" s="0" t="n">
        <v>7800000000</v>
      </c>
      <c r="FD91" s="0" t="n">
        <v>68000000</v>
      </c>
      <c r="FE91" s="0" t="n">
        <v>0.01</v>
      </c>
      <c r="GE91" s="0" t="s">
        <v>1492</v>
      </c>
      <c r="GF91" s="0" t="s">
        <v>1026</v>
      </c>
      <c r="GG91" s="44" t="s">
        <v>1493</v>
      </c>
      <c r="GH91" s="0" t="s">
        <v>329</v>
      </c>
      <c r="GI91" s="0" t="s">
        <v>1494</v>
      </c>
    </row>
    <row r="92" customFormat="false" ht="12.8" hidden="false" customHeight="false" outlineLevel="0" collapsed="false">
      <c r="A92" s="0" t="n">
        <v>36518</v>
      </c>
      <c r="B92" s="0" t="s">
        <v>332</v>
      </c>
      <c r="F92" s="0" t="s">
        <v>1020</v>
      </c>
      <c r="G92" s="0" t="s">
        <v>824</v>
      </c>
      <c r="H92" s="0" t="n">
        <v>2016</v>
      </c>
      <c r="I92" s="0" t="n">
        <v>2013</v>
      </c>
      <c r="J92" s="0" t="n">
        <v>99528</v>
      </c>
      <c r="K92" s="0" t="n">
        <v>2013</v>
      </c>
      <c r="DZ92" s="0" t="n">
        <v>1</v>
      </c>
      <c r="EA92" s="0" t="n">
        <v>613588</v>
      </c>
      <c r="EB92" s="0" t="n">
        <v>438005</v>
      </c>
      <c r="EC92" s="0" t="n">
        <v>175583</v>
      </c>
      <c r="EE92" s="0" t="s">
        <v>827</v>
      </c>
      <c r="EF92" s="0" t="s">
        <v>857</v>
      </c>
      <c r="EM92" s="0" t="n">
        <v>4.40082187927</v>
      </c>
      <c r="EO92" s="0" t="s">
        <v>829</v>
      </c>
      <c r="EQ92" s="0" t="s">
        <v>1035</v>
      </c>
      <c r="ER92" s="0" t="s">
        <v>1495</v>
      </c>
      <c r="ES92" s="0" t="n">
        <v>0.0113831309</v>
      </c>
      <c r="ET92" s="0" t="n">
        <v>13</v>
      </c>
      <c r="EU92" s="0" t="n">
        <v>56</v>
      </c>
      <c r="EV92" s="0" t="n">
        <v>113</v>
      </c>
      <c r="FA92" s="0" t="n">
        <v>0.0151458624</v>
      </c>
      <c r="FB92" s="0" t="n">
        <v>0.0151130591</v>
      </c>
      <c r="FC92" s="0" t="n">
        <v>7800000000</v>
      </c>
      <c r="FD92" s="0" t="n">
        <v>68000000</v>
      </c>
      <c r="FE92" s="0" t="n">
        <v>0.01</v>
      </c>
      <c r="GE92" s="0" t="s">
        <v>1496</v>
      </c>
      <c r="GF92" s="0" t="s">
        <v>1026</v>
      </c>
      <c r="GG92" s="44" t="s">
        <v>850</v>
      </c>
      <c r="GH92" s="0" t="s">
        <v>332</v>
      </c>
      <c r="GI92" s="0" t="s">
        <v>1497</v>
      </c>
    </row>
    <row r="93" customFormat="false" ht="12.8" hidden="false" customHeight="false" outlineLevel="0" collapsed="false">
      <c r="A93" s="0" t="n">
        <v>42120</v>
      </c>
      <c r="B93" s="0" t="s">
        <v>334</v>
      </c>
      <c r="F93" s="0" t="s">
        <v>1133</v>
      </c>
      <c r="G93" s="0" t="s">
        <v>824</v>
      </c>
      <c r="H93" s="0" t="n">
        <v>2016</v>
      </c>
      <c r="I93" s="0" t="n">
        <v>2013</v>
      </c>
      <c r="J93" s="0" t="n">
        <v>2902927</v>
      </c>
      <c r="K93" s="0" t="n">
        <v>2014</v>
      </c>
      <c r="DZ93" s="0" t="n">
        <v>0.975559913533</v>
      </c>
      <c r="EA93" s="0" t="n">
        <v>3698964</v>
      </c>
      <c r="EB93" s="0" t="n">
        <v>3242166</v>
      </c>
      <c r="EC93" s="0" t="n">
        <v>366395</v>
      </c>
      <c r="EE93" s="0" t="s">
        <v>827</v>
      </c>
      <c r="EF93" s="0" t="s">
        <v>1033</v>
      </c>
      <c r="EG93" s="0" t="n">
        <v>2335146.21193</v>
      </c>
      <c r="EH93" s="0" t="n">
        <v>2469952.97808</v>
      </c>
      <c r="EI93" s="0" t="n">
        <v>2402549.59501</v>
      </c>
      <c r="EJ93" s="0" t="n">
        <v>1878348.21193</v>
      </c>
      <c r="EK93" s="0" t="n">
        <v>2013154.97808</v>
      </c>
      <c r="EL93" s="0" t="n">
        <v>1945751.59501</v>
      </c>
      <c r="EM93" s="0" t="n">
        <v>1.11686101648</v>
      </c>
      <c r="EN93" s="0" t="n">
        <v>0.670272313084</v>
      </c>
      <c r="EO93" s="0" t="s">
        <v>829</v>
      </c>
      <c r="ES93" s="0" t="n">
        <v>0.0151203426</v>
      </c>
      <c r="ET93" s="0" t="n">
        <v>26</v>
      </c>
      <c r="EU93" s="0" t="n">
        <v>692819</v>
      </c>
      <c r="EV93" s="0" t="n">
        <v>8</v>
      </c>
      <c r="EW93" s="0" t="n">
        <v>4745</v>
      </c>
      <c r="EY93" s="0" t="n">
        <v>2012</v>
      </c>
      <c r="EZ93" s="0" t="s">
        <v>1235</v>
      </c>
      <c r="FA93" s="0" t="n">
        <v>0.0204194776</v>
      </c>
      <c r="FB93" s="0" t="n">
        <v>0.0167788505</v>
      </c>
      <c r="FC93" s="0" t="n">
        <v>17030000000</v>
      </c>
      <c r="FD93" s="0" t="n">
        <v>11700000000</v>
      </c>
      <c r="FE93" s="0" t="n">
        <v>0.69</v>
      </c>
      <c r="GE93" s="0" t="s">
        <v>1498</v>
      </c>
      <c r="GF93" s="0" t="s">
        <v>1141</v>
      </c>
      <c r="GG93" s="44" t="s">
        <v>850</v>
      </c>
      <c r="GH93" s="0" t="s">
        <v>334</v>
      </c>
      <c r="GI93" s="0" t="s">
        <v>1499</v>
      </c>
      <c r="GJ93" s="0" t="s">
        <v>852</v>
      </c>
    </row>
    <row r="94" customFormat="false" ht="68.65" hidden="false" customHeight="false" outlineLevel="0" collapsed="false">
      <c r="A94" s="0" t="n">
        <v>42123</v>
      </c>
      <c r="B94" s="0" t="s">
        <v>337</v>
      </c>
      <c r="F94" s="0" t="s">
        <v>1133</v>
      </c>
      <c r="G94" s="0" t="s">
        <v>824</v>
      </c>
      <c r="H94" s="0" t="n">
        <v>2016</v>
      </c>
      <c r="I94" s="0" t="n">
        <v>2010</v>
      </c>
      <c r="J94" s="0" t="n">
        <v>2173141</v>
      </c>
      <c r="K94" s="0" t="n">
        <v>2010</v>
      </c>
      <c r="EA94" s="0" t="n">
        <v>2016320</v>
      </c>
      <c r="EE94" s="0" t="s">
        <v>856</v>
      </c>
      <c r="EG94" s="0" t="n">
        <v>995361.377276</v>
      </c>
      <c r="EH94" s="0" t="n">
        <v>1096278.17973</v>
      </c>
      <c r="EI94" s="0" t="n">
        <v>1045819.7785</v>
      </c>
      <c r="EO94" s="0" t="s">
        <v>858</v>
      </c>
      <c r="EP94" s="45" t="s">
        <v>1500</v>
      </c>
      <c r="ES94" s="0" t="n">
        <v>0.0151203426</v>
      </c>
      <c r="ET94" s="0" t="n">
        <v>23.2</v>
      </c>
      <c r="EU94" s="0" t="n">
        <v>739</v>
      </c>
      <c r="EV94" s="0" t="n">
        <v>749</v>
      </c>
      <c r="EW94" s="0" t="n">
        <v>30131330</v>
      </c>
      <c r="EX94" s="0" t="s">
        <v>1138</v>
      </c>
      <c r="EY94" s="0" t="n">
        <v>2010</v>
      </c>
      <c r="EZ94" s="0" t="s">
        <v>1501</v>
      </c>
      <c r="FA94" s="0" t="n">
        <v>0.0204194776</v>
      </c>
      <c r="FB94" s="0" t="n">
        <v>0.0167788505</v>
      </c>
      <c r="FC94" s="0" t="n">
        <v>17030000000</v>
      </c>
      <c r="FD94" s="0" t="n">
        <v>11700000000</v>
      </c>
      <c r="FE94" s="0" t="n">
        <v>0.69</v>
      </c>
      <c r="GE94" s="0" t="s">
        <v>1502</v>
      </c>
      <c r="GF94" s="0" t="s">
        <v>1141</v>
      </c>
      <c r="GG94" s="44" t="s">
        <v>873</v>
      </c>
      <c r="GH94" s="0" t="s">
        <v>337</v>
      </c>
      <c r="GI94" s="0" t="s">
        <v>1503</v>
      </c>
    </row>
    <row r="95" customFormat="false" ht="12.8" hidden="false" customHeight="false" outlineLevel="0" collapsed="false">
      <c r="A95" s="0" t="n">
        <v>42178</v>
      </c>
      <c r="B95" s="0" t="s">
        <v>340</v>
      </c>
      <c r="F95" s="0" t="s">
        <v>1440</v>
      </c>
      <c r="G95" s="0" t="s">
        <v>854</v>
      </c>
      <c r="H95" s="0" t="n">
        <v>2016</v>
      </c>
      <c r="I95" s="0" t="n">
        <v>2011</v>
      </c>
      <c r="J95" s="0" t="n">
        <v>2239191</v>
      </c>
      <c r="K95" s="0" t="n">
        <v>2010</v>
      </c>
      <c r="DZ95" s="0" t="n">
        <v>1</v>
      </c>
      <c r="EA95" s="0" t="n">
        <v>5233350</v>
      </c>
      <c r="EB95" s="0" t="n">
        <v>4653611</v>
      </c>
      <c r="EC95" s="0" t="n">
        <v>579739</v>
      </c>
      <c r="EE95" s="0" t="s">
        <v>827</v>
      </c>
      <c r="EF95" s="0" t="s">
        <v>828</v>
      </c>
      <c r="EG95" s="0" t="n">
        <v>4288842.59722</v>
      </c>
      <c r="EH95" s="0" t="n">
        <v>4893885.61701</v>
      </c>
      <c r="EI95" s="0" t="n">
        <v>4591364.10712</v>
      </c>
      <c r="EJ95" s="0" t="n">
        <v>3709103.59722</v>
      </c>
      <c r="EK95" s="0" t="n">
        <v>4314146.61701</v>
      </c>
      <c r="EL95" s="0" t="n">
        <v>4011625.10712</v>
      </c>
      <c r="EM95" s="0" t="n">
        <v>2.07825549495</v>
      </c>
      <c r="EN95" s="0" t="n">
        <v>1.79155110355</v>
      </c>
      <c r="EO95" s="0" t="s">
        <v>829</v>
      </c>
      <c r="EQ95" s="0" t="s">
        <v>846</v>
      </c>
      <c r="ER95" s="0" t="s">
        <v>1504</v>
      </c>
      <c r="ES95" s="0" t="n">
        <v>0.005414334</v>
      </c>
      <c r="ET95" s="0" t="n">
        <v>22</v>
      </c>
      <c r="EU95" s="0" t="n">
        <v>4232</v>
      </c>
      <c r="EV95" s="0" t="n">
        <v>2815</v>
      </c>
      <c r="EW95" s="0" t="n">
        <v>15100000000</v>
      </c>
      <c r="EX95" s="0" t="s">
        <v>833</v>
      </c>
      <c r="EY95" s="0" t="n">
        <v>2012</v>
      </c>
      <c r="EZ95" s="0" t="s">
        <v>1505</v>
      </c>
      <c r="FA95" s="0" t="n">
        <v>0.0150645511</v>
      </c>
      <c r="FB95" s="0" t="n">
        <v>0.0150645511</v>
      </c>
      <c r="FC95" s="0" t="n">
        <v>240000000</v>
      </c>
      <c r="FD95" s="0" t="n">
        <v>0</v>
      </c>
      <c r="FE95" s="0" t="n">
        <v>0</v>
      </c>
      <c r="GE95" s="0" t="s">
        <v>1506</v>
      </c>
      <c r="GF95" s="0" t="s">
        <v>1444</v>
      </c>
      <c r="GG95" s="44" t="s">
        <v>1155</v>
      </c>
      <c r="GH95" s="0" t="s">
        <v>1507</v>
      </c>
      <c r="GI95" s="0" t="s">
        <v>1507</v>
      </c>
      <c r="GJ95" s="0" t="s">
        <v>852</v>
      </c>
    </row>
    <row r="96" customFormat="false" ht="12.8" hidden="false" customHeight="false" outlineLevel="0" collapsed="false">
      <c r="A96" s="0" t="n">
        <v>43905</v>
      </c>
      <c r="B96" s="0" t="s">
        <v>343</v>
      </c>
      <c r="F96" s="0" t="s">
        <v>823</v>
      </c>
      <c r="G96" s="0" t="s">
        <v>824</v>
      </c>
      <c r="H96" s="0" t="n">
        <v>2016</v>
      </c>
      <c r="I96" s="0" t="n">
        <v>2013</v>
      </c>
      <c r="J96" s="0" t="n">
        <v>1400000</v>
      </c>
      <c r="K96" s="0" t="n">
        <v>2012</v>
      </c>
      <c r="DZ96" s="0" t="n">
        <v>1</v>
      </c>
      <c r="EA96" s="0" t="n">
        <v>15734762</v>
      </c>
      <c r="EB96" s="0" t="n">
        <v>7214051</v>
      </c>
      <c r="EC96" s="0" t="n">
        <v>8520711</v>
      </c>
      <c r="EE96" s="0" t="s">
        <v>827</v>
      </c>
      <c r="EF96" s="0" t="s">
        <v>828</v>
      </c>
      <c r="EG96" s="0" t="n">
        <v>14336705.9482</v>
      </c>
      <c r="EH96" s="0" t="n">
        <v>15040961.9174</v>
      </c>
      <c r="EI96" s="0" t="n">
        <v>14688833.9328</v>
      </c>
      <c r="EJ96" s="0" t="n">
        <v>5815994.94816</v>
      </c>
      <c r="EK96" s="0" t="n">
        <v>6520250.91736</v>
      </c>
      <c r="EL96" s="0" t="n">
        <v>6168122.93276</v>
      </c>
      <c r="EM96" s="0" t="n">
        <v>5.15289357143</v>
      </c>
      <c r="EN96" s="0" t="n">
        <v>4.40580209483</v>
      </c>
      <c r="EO96" s="0" t="s">
        <v>868</v>
      </c>
      <c r="ES96" s="0" t="n">
        <v>0.0176989817</v>
      </c>
      <c r="ET96" s="0" t="n">
        <v>27</v>
      </c>
      <c r="EU96" s="0" t="n">
        <v>426</v>
      </c>
      <c r="EV96" s="0" t="n">
        <v>787</v>
      </c>
      <c r="EW96" s="0" t="n">
        <v>93198982910</v>
      </c>
      <c r="EX96" s="0" t="s">
        <v>833</v>
      </c>
      <c r="EY96" s="0" t="n">
        <v>2012</v>
      </c>
      <c r="FA96" s="0" t="n">
        <v>0.0367294791</v>
      </c>
      <c r="FB96" s="0" t="n">
        <v>0.0356646952</v>
      </c>
      <c r="FC96" s="0" t="n">
        <v>766200000000</v>
      </c>
      <c r="FD96" s="0" t="n">
        <v>42870000000</v>
      </c>
      <c r="FE96" s="0" t="n">
        <v>0.06</v>
      </c>
      <c r="GE96" s="0" t="s">
        <v>1508</v>
      </c>
      <c r="GF96" s="0" t="s">
        <v>836</v>
      </c>
      <c r="GG96" s="44" t="s">
        <v>850</v>
      </c>
      <c r="GH96" s="0" t="s">
        <v>343</v>
      </c>
      <c r="GI96" s="0" t="s">
        <v>1509</v>
      </c>
    </row>
    <row r="97" customFormat="false" ht="12.8" hidden="false" customHeight="false" outlineLevel="0" collapsed="false">
      <c r="A97" s="0" t="n">
        <v>43907</v>
      </c>
      <c r="B97" s="0" t="s">
        <v>345</v>
      </c>
      <c r="F97" s="0" t="s">
        <v>823</v>
      </c>
      <c r="G97" s="0" t="s">
        <v>824</v>
      </c>
      <c r="H97" s="0" t="n">
        <v>2017</v>
      </c>
      <c r="I97" s="0" t="n">
        <v>2013</v>
      </c>
      <c r="J97" s="0" t="n">
        <v>853000</v>
      </c>
      <c r="K97" s="0" t="n">
        <v>2015</v>
      </c>
      <c r="DZ97" s="0" t="n">
        <v>1</v>
      </c>
      <c r="EA97" s="0" t="n">
        <v>2160364.98</v>
      </c>
      <c r="EB97" s="0" t="n">
        <v>726155.11</v>
      </c>
      <c r="EC97" s="0" t="n">
        <v>1434209.86</v>
      </c>
      <c r="ED97" s="0" t="s">
        <v>888</v>
      </c>
      <c r="EE97" s="0" t="s">
        <v>827</v>
      </c>
      <c r="EF97" s="0" t="s">
        <v>857</v>
      </c>
      <c r="EM97" s="0" t="n">
        <v>0.851295556858</v>
      </c>
      <c r="EO97" s="0" t="s">
        <v>1510</v>
      </c>
      <c r="EP97" s="0" t="s">
        <v>1511</v>
      </c>
      <c r="EQ97" s="0" t="s">
        <v>937</v>
      </c>
      <c r="ES97" s="0" t="n">
        <v>0.0176989817</v>
      </c>
      <c r="ET97" s="0" t="n">
        <v>11.7</v>
      </c>
      <c r="EU97" s="0" t="n">
        <v>953</v>
      </c>
      <c r="EV97" s="0" t="n">
        <v>230</v>
      </c>
      <c r="EW97" s="0" t="n">
        <v>125000000000</v>
      </c>
      <c r="EX97" s="0" t="s">
        <v>833</v>
      </c>
      <c r="EY97" s="0" t="n">
        <v>2014</v>
      </c>
      <c r="EZ97" s="0" t="s">
        <v>1512</v>
      </c>
      <c r="FA97" s="0" t="n">
        <v>0.0367294791</v>
      </c>
      <c r="FB97" s="0" t="n">
        <v>0.0356646952</v>
      </c>
      <c r="FC97" s="0" t="n">
        <v>766200000000</v>
      </c>
      <c r="FD97" s="0" t="n">
        <v>42870000000</v>
      </c>
      <c r="FE97" s="0" t="n">
        <v>0.06</v>
      </c>
      <c r="GE97" s="0" t="s">
        <v>1513</v>
      </c>
      <c r="GF97" s="0" t="s">
        <v>836</v>
      </c>
      <c r="GG97" s="44" t="s">
        <v>1514</v>
      </c>
      <c r="GH97" s="0" t="s">
        <v>345</v>
      </c>
      <c r="GI97" s="0" t="s">
        <v>1515</v>
      </c>
    </row>
    <row r="98" customFormat="false" ht="12.8" hidden="false" customHeight="false" outlineLevel="0" collapsed="false">
      <c r="A98" s="0" t="n">
        <v>43910</v>
      </c>
      <c r="B98" s="0" t="s">
        <v>347</v>
      </c>
      <c r="F98" s="0" t="s">
        <v>823</v>
      </c>
      <c r="G98" s="0" t="s">
        <v>824</v>
      </c>
      <c r="H98" s="0" t="n">
        <v>2016</v>
      </c>
      <c r="I98" s="0" t="n">
        <v>2015</v>
      </c>
      <c r="J98" s="0" t="n">
        <v>835957</v>
      </c>
      <c r="K98" s="0" t="n">
        <v>2014</v>
      </c>
      <c r="DZ98" s="0" t="n">
        <v>1</v>
      </c>
      <c r="EA98" s="0" t="n">
        <v>10983600</v>
      </c>
      <c r="EB98" s="0" t="n">
        <v>5487400</v>
      </c>
      <c r="EC98" s="0" t="n">
        <v>5496200</v>
      </c>
      <c r="EE98" s="0" t="s">
        <v>827</v>
      </c>
      <c r="EF98" s="0" t="s">
        <v>828</v>
      </c>
      <c r="EG98" s="0" t="n">
        <v>10148803.7551</v>
      </c>
      <c r="EH98" s="0" t="n">
        <v>10569323.5459</v>
      </c>
      <c r="EI98" s="0" t="n">
        <v>10359063.6505</v>
      </c>
      <c r="EJ98" s="0" t="n">
        <v>4652603.75505</v>
      </c>
      <c r="EK98" s="0" t="n">
        <v>5073123.54594</v>
      </c>
      <c r="EL98" s="0" t="n">
        <v>4862863.6505</v>
      </c>
      <c r="EM98" s="0" t="n">
        <v>6.56421323106</v>
      </c>
      <c r="EN98" s="0" t="n">
        <v>5.81712175446</v>
      </c>
      <c r="EO98" s="0" t="s">
        <v>829</v>
      </c>
      <c r="EP98" s="0" t="s">
        <v>1516</v>
      </c>
      <c r="EQ98" s="0" t="s">
        <v>846</v>
      </c>
      <c r="ER98" s="0" t="s">
        <v>1517</v>
      </c>
      <c r="ES98" s="0" t="n">
        <v>0.0176989817</v>
      </c>
      <c r="ET98" s="0" t="n">
        <v>11.6</v>
      </c>
      <c r="EU98" s="0" t="n">
        <v>563</v>
      </c>
      <c r="EV98" s="0" t="n">
        <v>275</v>
      </c>
      <c r="EW98" s="0" t="n">
        <v>108089000000</v>
      </c>
      <c r="EX98" s="0" t="s">
        <v>833</v>
      </c>
      <c r="EY98" s="0" t="n">
        <v>2014</v>
      </c>
      <c r="EZ98" s="0" t="s">
        <v>1518</v>
      </c>
      <c r="FA98" s="0" t="n">
        <v>0.0367294791</v>
      </c>
      <c r="FB98" s="0" t="n">
        <v>0.0356646952</v>
      </c>
      <c r="FC98" s="0" t="n">
        <v>766200000000</v>
      </c>
      <c r="FD98" s="0" t="n">
        <v>42870000000</v>
      </c>
      <c r="FE98" s="0" t="n">
        <v>0.06</v>
      </c>
      <c r="GE98" s="0" t="s">
        <v>1519</v>
      </c>
      <c r="GF98" s="0" t="s">
        <v>836</v>
      </c>
      <c r="GG98" s="44" t="s">
        <v>990</v>
      </c>
      <c r="GH98" s="0" t="s">
        <v>347</v>
      </c>
      <c r="GI98" s="0" t="s">
        <v>1520</v>
      </c>
    </row>
    <row r="99" customFormat="false" ht="12.8" hidden="false" customHeight="false" outlineLevel="0" collapsed="false">
      <c r="A99" s="0" t="n">
        <v>43912</v>
      </c>
      <c r="B99" s="0" t="s">
        <v>349</v>
      </c>
      <c r="F99" s="0" t="s">
        <v>970</v>
      </c>
      <c r="G99" s="0" t="s">
        <v>824</v>
      </c>
      <c r="H99" s="0" t="n">
        <v>2016</v>
      </c>
      <c r="I99" s="0" t="n">
        <v>2014</v>
      </c>
      <c r="J99" s="0" t="n">
        <v>878000</v>
      </c>
      <c r="K99" s="0" t="n">
        <v>2014</v>
      </c>
      <c r="DZ99" s="0" t="n">
        <v>1</v>
      </c>
      <c r="EA99" s="0" t="n">
        <v>16576702</v>
      </c>
      <c r="EB99" s="0" t="n">
        <v>10215142</v>
      </c>
      <c r="EC99" s="0" t="n">
        <v>6361560</v>
      </c>
      <c r="EE99" s="0" t="s">
        <v>827</v>
      </c>
      <c r="EF99" s="0" t="s">
        <v>828</v>
      </c>
      <c r="EG99" s="0" t="n">
        <v>14769935.227</v>
      </c>
      <c r="EH99" s="0" t="n">
        <v>15424685.0168</v>
      </c>
      <c r="EI99" s="0" t="n">
        <v>15097310.1219</v>
      </c>
      <c r="EJ99" s="0" t="n">
        <v>8408375.22697</v>
      </c>
      <c r="EK99" s="0" t="n">
        <v>9063125.01679</v>
      </c>
      <c r="EL99" s="0" t="n">
        <v>8735750.12188</v>
      </c>
      <c r="EM99" s="0" t="n">
        <v>11.6345580866</v>
      </c>
      <c r="EN99" s="0" t="n">
        <v>9.94960150556</v>
      </c>
      <c r="EO99" s="0" t="s">
        <v>868</v>
      </c>
      <c r="EP99" s="0" t="s">
        <v>1521</v>
      </c>
      <c r="EQ99" s="0" t="s">
        <v>831</v>
      </c>
      <c r="ER99" s="0" t="s">
        <v>1522</v>
      </c>
      <c r="ES99" s="0" t="n">
        <v>0.046860437</v>
      </c>
      <c r="ET99" s="0" t="n">
        <v>3.6</v>
      </c>
      <c r="EU99" s="0" t="n">
        <v>684</v>
      </c>
      <c r="EV99" s="0" t="n">
        <v>671</v>
      </c>
      <c r="EW99" s="0" t="n">
        <v>45969000000</v>
      </c>
      <c r="EX99" s="0" t="s">
        <v>975</v>
      </c>
      <c r="EY99" s="0" t="n">
        <v>2014</v>
      </c>
      <c r="EZ99" s="0" t="s">
        <v>1523</v>
      </c>
      <c r="FA99" s="0" t="n">
        <v>0.1017275144</v>
      </c>
      <c r="FB99" s="0" t="n">
        <v>0.0734936045</v>
      </c>
      <c r="FC99" s="0" t="n">
        <v>151500000000</v>
      </c>
      <c r="FD99" s="0" t="n">
        <v>77960000000</v>
      </c>
      <c r="FE99" s="0" t="n">
        <v>0.51</v>
      </c>
      <c r="GE99" s="0" t="s">
        <v>1524</v>
      </c>
      <c r="GF99" s="0" t="s">
        <v>978</v>
      </c>
      <c r="GG99" s="44" t="s">
        <v>837</v>
      </c>
      <c r="GH99" s="0" t="s">
        <v>349</v>
      </c>
      <c r="GI99" s="0" t="s">
        <v>1525</v>
      </c>
    </row>
    <row r="100" customFormat="false" ht="12.8" hidden="false" customHeight="false" outlineLevel="0" collapsed="false">
      <c r="A100" s="0" t="n">
        <v>43920</v>
      </c>
      <c r="B100" s="0" t="s">
        <v>354</v>
      </c>
      <c r="C100" s="0" t="s">
        <v>354</v>
      </c>
      <c r="F100" s="0" t="s">
        <v>1526</v>
      </c>
      <c r="G100" s="0" t="s">
        <v>824</v>
      </c>
      <c r="H100" s="0" t="n">
        <v>2017</v>
      </c>
      <c r="I100" s="0" t="n">
        <v>2014</v>
      </c>
      <c r="J100" s="0" t="n">
        <v>288307</v>
      </c>
      <c r="K100" s="0" t="n">
        <v>2016</v>
      </c>
      <c r="L100" s="0" t="n">
        <v>271000</v>
      </c>
      <c r="M100" s="0" t="n">
        <v>163.8</v>
      </c>
      <c r="N100" s="0" t="n">
        <v>1654.45665446</v>
      </c>
      <c r="O100" s="0" t="n">
        <v>21174.4599307</v>
      </c>
      <c r="AC100" s="0" t="n">
        <v>14015</v>
      </c>
      <c r="AF100" s="0" t="n">
        <v>1564</v>
      </c>
      <c r="AG100" s="0" t="n">
        <v>1663</v>
      </c>
      <c r="AH100" s="0" t="n">
        <v>1772</v>
      </c>
      <c r="AI100" s="0" t="n">
        <v>1879</v>
      </c>
      <c r="AJ100" s="0" t="n">
        <v>1989</v>
      </c>
      <c r="AK100" s="0" t="n">
        <v>2104</v>
      </c>
      <c r="AL100" s="0" t="n">
        <v>2223</v>
      </c>
      <c r="AM100" s="0" t="n">
        <v>2345</v>
      </c>
      <c r="AN100" s="0" t="n">
        <v>2473</v>
      </c>
      <c r="AO100" s="0" t="n">
        <v>2598</v>
      </c>
      <c r="AP100" s="0" t="n">
        <v>2732</v>
      </c>
      <c r="AQ100" s="0" t="n">
        <v>2867</v>
      </c>
      <c r="AR100" s="0" t="n">
        <v>3007</v>
      </c>
      <c r="AS100" s="0" t="n">
        <v>542</v>
      </c>
      <c r="AT100" s="0" t="n">
        <v>490</v>
      </c>
      <c r="AU100" s="0" t="n">
        <v>443</v>
      </c>
      <c r="AV100" s="0" t="n">
        <v>401</v>
      </c>
      <c r="AW100" s="0" t="n">
        <v>361</v>
      </c>
      <c r="AX100" s="0" t="n">
        <v>324</v>
      </c>
      <c r="AY100" s="0" t="n">
        <v>288</v>
      </c>
      <c r="AZ100" s="0" t="n">
        <v>257</v>
      </c>
      <c r="BA100" s="0" t="n">
        <v>228</v>
      </c>
      <c r="BB100" s="0" t="n">
        <v>202</v>
      </c>
      <c r="BC100" s="0" t="n">
        <v>177</v>
      </c>
      <c r="BD100" s="0" t="n">
        <v>154</v>
      </c>
      <c r="BE100" s="0" t="n">
        <v>134</v>
      </c>
      <c r="DF100" s="0" t="n">
        <v>1.26</v>
      </c>
      <c r="DG100" s="0" t="n">
        <v>1.18</v>
      </c>
      <c r="DZ100" s="0" t="n">
        <v>1</v>
      </c>
      <c r="EA100" s="0" t="n">
        <v>2733850</v>
      </c>
      <c r="EB100" s="0" t="n">
        <v>1829808</v>
      </c>
      <c r="EC100" s="0" t="n">
        <v>904042</v>
      </c>
      <c r="ED100" s="0" t="s">
        <v>888</v>
      </c>
      <c r="EE100" s="0" t="s">
        <v>878</v>
      </c>
      <c r="EF100" s="0" t="s">
        <v>828</v>
      </c>
      <c r="EG100" s="0" t="n">
        <v>2593970.5243</v>
      </c>
      <c r="EH100" s="0" t="n">
        <v>2615833.31002</v>
      </c>
      <c r="EI100" s="0" t="n">
        <v>2604901.91716</v>
      </c>
      <c r="EJ100" s="0" t="n">
        <v>1689928.5243</v>
      </c>
      <c r="EK100" s="0" t="n">
        <v>1711791.31002</v>
      </c>
      <c r="EL100" s="0" t="n">
        <v>1700859.91716</v>
      </c>
      <c r="EM100" s="0" t="n">
        <v>6.34673455726</v>
      </c>
      <c r="EN100" s="0" t="n">
        <v>5.89947492486</v>
      </c>
      <c r="EO100" s="0" t="s">
        <v>829</v>
      </c>
      <c r="EQ100" s="0" t="s">
        <v>846</v>
      </c>
      <c r="ER100" s="0" t="s">
        <v>1527</v>
      </c>
      <c r="ES100" s="0" t="n">
        <v>0.0146194223</v>
      </c>
      <c r="EU100" s="0" t="n">
        <v>275</v>
      </c>
      <c r="EW100" s="0" t="n">
        <v>8220687536</v>
      </c>
      <c r="EX100" s="0" t="s">
        <v>1094</v>
      </c>
      <c r="EY100" s="0" t="n">
        <v>2014</v>
      </c>
      <c r="EZ100" s="0" t="s">
        <v>1528</v>
      </c>
      <c r="FA100" s="0" t="n">
        <v>0.0173276943</v>
      </c>
      <c r="FB100" s="0" t="n">
        <v>0.0173276943</v>
      </c>
      <c r="FC100" s="0" t="n">
        <v>1</v>
      </c>
      <c r="FD100" s="0" t="n">
        <v>0</v>
      </c>
      <c r="FE100" s="0" t="n">
        <v>0</v>
      </c>
      <c r="FG100" s="0" t="n">
        <v>389</v>
      </c>
      <c r="FH100" s="0" t="n">
        <v>2.5</v>
      </c>
      <c r="FI100" s="0" t="n">
        <v>2004</v>
      </c>
      <c r="FJ100" s="0" t="s">
        <v>917</v>
      </c>
      <c r="FL100" s="0" t="n">
        <v>0</v>
      </c>
      <c r="FM100" s="0" t="s">
        <v>1063</v>
      </c>
      <c r="FO100" s="0" t="n">
        <v>50.469</v>
      </c>
      <c r="FX100" s="0" t="n">
        <v>418</v>
      </c>
      <c r="GC100" s="0" t="s">
        <v>1526</v>
      </c>
      <c r="GD100" s="0" t="s">
        <v>1451</v>
      </c>
      <c r="GE100" s="0" t="s">
        <v>1529</v>
      </c>
      <c r="GF100" s="0" t="s">
        <v>1530</v>
      </c>
      <c r="GG100" s="44" t="s">
        <v>1183</v>
      </c>
      <c r="GH100" s="0" t="s">
        <v>354</v>
      </c>
      <c r="GI100" s="0" t="s">
        <v>1531</v>
      </c>
      <c r="GK100" s="0" t="n">
        <v>25616.5732332</v>
      </c>
      <c r="GR100" s="0" t="n">
        <v>105.87</v>
      </c>
    </row>
    <row r="101" customFormat="false" ht="12.8" hidden="false" customHeight="false" outlineLevel="0" collapsed="false">
      <c r="A101" s="0" t="n">
        <v>43928</v>
      </c>
      <c r="B101" s="0" t="s">
        <v>359</v>
      </c>
      <c r="F101" s="0" t="s">
        <v>1007</v>
      </c>
      <c r="G101" s="0" t="s">
        <v>824</v>
      </c>
      <c r="H101" s="0" t="n">
        <v>2016</v>
      </c>
      <c r="I101" s="0" t="n">
        <v>2015</v>
      </c>
      <c r="J101" s="0" t="n">
        <v>400000</v>
      </c>
      <c r="K101" s="0" t="n">
        <v>2016</v>
      </c>
      <c r="DZ101" s="0" t="n">
        <v>1</v>
      </c>
      <c r="EA101" s="0" t="n">
        <v>4003900</v>
      </c>
      <c r="EB101" s="0" t="n">
        <v>1757500</v>
      </c>
      <c r="EC101" s="0" t="n">
        <v>2246400</v>
      </c>
      <c r="EE101" s="0" t="s">
        <v>827</v>
      </c>
      <c r="EF101" s="0" t="s">
        <v>1532</v>
      </c>
      <c r="EG101" s="0" t="n">
        <v>3626653.94256</v>
      </c>
      <c r="EH101" s="0" t="n">
        <v>3692614.24592</v>
      </c>
      <c r="EI101" s="0" t="n">
        <v>3659634.09424</v>
      </c>
      <c r="EJ101" s="0" t="n">
        <v>1380253.94256</v>
      </c>
      <c r="EK101" s="0" t="n">
        <v>1446214.24592</v>
      </c>
      <c r="EL101" s="0" t="n">
        <v>1413234.09424</v>
      </c>
      <c r="EM101" s="0" t="n">
        <v>4.39375</v>
      </c>
      <c r="EN101" s="0" t="n">
        <v>3.5330852356</v>
      </c>
      <c r="EO101" s="0" t="s">
        <v>1117</v>
      </c>
      <c r="EP101" s="0" t="s">
        <v>1533</v>
      </c>
      <c r="EQ101" s="0" t="s">
        <v>831</v>
      </c>
      <c r="ER101" s="0" t="s">
        <v>1534</v>
      </c>
      <c r="ES101" s="0" t="n">
        <v>0.0277933709</v>
      </c>
      <c r="ET101" s="0" t="n">
        <v>13.5</v>
      </c>
      <c r="EU101" s="0" t="n">
        <v>2358</v>
      </c>
      <c r="EV101" s="0" t="n">
        <v>578</v>
      </c>
      <c r="EW101" s="0" t="n">
        <v>34866000000</v>
      </c>
      <c r="EX101" s="0" t="s">
        <v>1012</v>
      </c>
      <c r="EY101" s="0" t="n">
        <v>2015</v>
      </c>
      <c r="EZ101" s="0" t="s">
        <v>1535</v>
      </c>
      <c r="FA101" s="0" t="n">
        <v>0.039682077</v>
      </c>
      <c r="FB101" s="0" t="n">
        <v>0.0336826837</v>
      </c>
      <c r="FC101" s="0" t="n">
        <v>62640000000</v>
      </c>
      <c r="FD101" s="0" t="n">
        <v>31610000000</v>
      </c>
      <c r="FE101" s="0" t="n">
        <v>0.5</v>
      </c>
      <c r="GE101" s="0" t="s">
        <v>1536</v>
      </c>
      <c r="GF101" s="0" t="s">
        <v>1015</v>
      </c>
      <c r="GG101" s="44" t="s">
        <v>1016</v>
      </c>
      <c r="GH101" s="0" t="s">
        <v>359</v>
      </c>
      <c r="GI101" s="0" t="s">
        <v>359</v>
      </c>
    </row>
    <row r="102" customFormat="false" ht="12.8" hidden="false" customHeight="false" outlineLevel="0" collapsed="false">
      <c r="A102" s="0" t="n">
        <v>43932</v>
      </c>
      <c r="B102" s="0" t="s">
        <v>1537</v>
      </c>
      <c r="F102" s="0" t="s">
        <v>1538</v>
      </c>
      <c r="G102" s="0" t="s">
        <v>824</v>
      </c>
      <c r="H102" s="0" t="n">
        <v>2016</v>
      </c>
      <c r="I102" s="0" t="n">
        <v>2013</v>
      </c>
      <c r="J102" s="0" t="n">
        <v>1569900</v>
      </c>
      <c r="K102" s="0" t="n">
        <v>2015</v>
      </c>
      <c r="DZ102" s="0" t="n">
        <v>1</v>
      </c>
      <c r="EA102" s="0" t="n">
        <v>10472155</v>
      </c>
      <c r="EB102" s="0" t="n">
        <v>9133523</v>
      </c>
      <c r="EC102" s="0" t="n">
        <v>1338632</v>
      </c>
      <c r="EE102" s="0" t="s">
        <v>827</v>
      </c>
      <c r="EF102" s="0" t="s">
        <v>828</v>
      </c>
      <c r="EG102" s="0" t="n">
        <v>9440705.11754</v>
      </c>
      <c r="EH102" s="0" t="n">
        <v>9888679.16708</v>
      </c>
      <c r="EI102" s="0" t="n">
        <v>9664692.14231</v>
      </c>
      <c r="EJ102" s="0" t="n">
        <v>8102073.11754</v>
      </c>
      <c r="EK102" s="0" t="n">
        <v>8550047.16708</v>
      </c>
      <c r="EL102" s="0" t="n">
        <v>8326060.14231</v>
      </c>
      <c r="EM102" s="0" t="n">
        <v>5.8179011402</v>
      </c>
      <c r="EN102" s="0" t="n">
        <v>5.303560827</v>
      </c>
      <c r="EO102" s="0" t="s">
        <v>829</v>
      </c>
      <c r="EP102" s="0" t="s">
        <v>1539</v>
      </c>
      <c r="EQ102" s="0" t="s">
        <v>831</v>
      </c>
      <c r="ER102" s="0" t="s">
        <v>1540</v>
      </c>
      <c r="ES102" s="0" t="n">
        <v>0.0132737261</v>
      </c>
      <c r="ET102" s="0" t="n">
        <v>15.3</v>
      </c>
      <c r="EU102" s="0" t="n">
        <v>4894</v>
      </c>
      <c r="EV102" s="0" t="n">
        <v>79</v>
      </c>
      <c r="EW102" s="0" t="n">
        <v>81186000</v>
      </c>
      <c r="EX102" s="0" t="s">
        <v>1541</v>
      </c>
      <c r="EY102" s="0" t="n">
        <v>2014</v>
      </c>
      <c r="EZ102" s="0" t="s">
        <v>1542</v>
      </c>
      <c r="FA102" s="0" t="n">
        <v>0.0234648677</v>
      </c>
      <c r="FB102" s="0" t="n">
        <v>0.0234648677</v>
      </c>
      <c r="FC102" s="0" t="n">
        <v>1</v>
      </c>
      <c r="FD102" s="0" t="n">
        <v>0</v>
      </c>
      <c r="FE102" s="0" t="n">
        <v>0</v>
      </c>
      <c r="GE102" s="0" t="s">
        <v>1543</v>
      </c>
      <c r="GF102" s="0" t="s">
        <v>1544</v>
      </c>
      <c r="GG102" s="44" t="s">
        <v>850</v>
      </c>
      <c r="GH102" s="0" t="s">
        <v>1537</v>
      </c>
      <c r="GI102" s="0" t="s">
        <v>1545</v>
      </c>
      <c r="GJ102" s="0" t="s">
        <v>852</v>
      </c>
    </row>
    <row r="103" customFormat="false" ht="12.8" hidden="false" customHeight="false" outlineLevel="0" collapsed="false">
      <c r="A103" s="0" t="n">
        <v>43937</v>
      </c>
      <c r="B103" s="0" t="s">
        <v>371</v>
      </c>
      <c r="D103" s="0" t="s">
        <v>371</v>
      </c>
      <c r="F103" s="0" t="s">
        <v>1538</v>
      </c>
      <c r="G103" s="0" t="s">
        <v>824</v>
      </c>
      <c r="H103" s="0" t="n">
        <v>2017</v>
      </c>
      <c r="I103" s="0" t="n">
        <v>2014</v>
      </c>
      <c r="J103" s="0" t="n">
        <v>209102</v>
      </c>
      <c r="K103" s="0" t="n">
        <v>2017</v>
      </c>
      <c r="V103" s="0" t="n">
        <v>366411</v>
      </c>
      <c r="W103" s="0" t="n">
        <v>2198</v>
      </c>
      <c r="AD103" s="0" t="s">
        <v>1546</v>
      </c>
      <c r="BF103" s="0" t="n">
        <v>380</v>
      </c>
      <c r="BG103" s="0" t="n">
        <v>454</v>
      </c>
      <c r="BH103" s="0" t="n">
        <v>545</v>
      </c>
      <c r="BI103" s="0" t="n">
        <v>637</v>
      </c>
      <c r="BJ103" s="0" t="n">
        <v>747</v>
      </c>
      <c r="BK103" s="0" t="n">
        <v>853</v>
      </c>
      <c r="BL103" s="0" t="n">
        <v>977</v>
      </c>
      <c r="BM103" s="0" t="n">
        <v>1103</v>
      </c>
      <c r="BN103" s="0" t="n">
        <v>1243</v>
      </c>
      <c r="BO103" s="0" t="n">
        <v>1385</v>
      </c>
      <c r="BP103" s="0" t="n">
        <v>1538</v>
      </c>
      <c r="BQ103" s="0" t="n">
        <v>1689</v>
      </c>
      <c r="BR103" s="0" t="n">
        <v>1852</v>
      </c>
      <c r="BS103" s="0" t="n">
        <v>149</v>
      </c>
      <c r="BT103" s="0" t="n">
        <v>120</v>
      </c>
      <c r="BU103" s="0" t="n">
        <v>88</v>
      </c>
      <c r="BV103" s="0" t="n">
        <v>69</v>
      </c>
      <c r="BW103" s="0" t="n">
        <v>52</v>
      </c>
      <c r="BX103" s="0" t="n">
        <v>40</v>
      </c>
      <c r="BY103" s="0" t="n">
        <v>27</v>
      </c>
      <c r="BZ103" s="0" t="n">
        <v>20</v>
      </c>
      <c r="CA103" s="0" t="n">
        <v>12</v>
      </c>
      <c r="CB103" s="0" t="n">
        <v>10</v>
      </c>
      <c r="CC103" s="0" t="n">
        <v>6</v>
      </c>
      <c r="CD103" s="0" t="n">
        <v>3</v>
      </c>
      <c r="CE103" s="0" t="n">
        <v>2</v>
      </c>
      <c r="DH103" s="0" t="n">
        <v>0.85</v>
      </c>
      <c r="DI103" s="0" t="n">
        <v>1.09</v>
      </c>
      <c r="DN103" s="0" t="s">
        <v>1547</v>
      </c>
      <c r="DP103" s="0" t="n">
        <v>1</v>
      </c>
      <c r="DS103" s="0" t="n">
        <v>86.052</v>
      </c>
      <c r="DZ103" s="0" t="n">
        <v>1</v>
      </c>
      <c r="EA103" s="0" t="n">
        <v>792959</v>
      </c>
      <c r="EB103" s="0" t="n">
        <v>621179</v>
      </c>
      <c r="EC103" s="0" t="n">
        <v>171780</v>
      </c>
      <c r="ED103" s="0" t="s">
        <v>888</v>
      </c>
      <c r="EE103" s="0" t="s">
        <v>878</v>
      </c>
      <c r="EF103" s="0" t="s">
        <v>1009</v>
      </c>
      <c r="EG103" s="0" t="n">
        <v>655575.578557</v>
      </c>
      <c r="EH103" s="0" t="n">
        <v>715243.245101</v>
      </c>
      <c r="EI103" s="0" t="n">
        <v>685409.411829</v>
      </c>
      <c r="EJ103" s="0" t="n">
        <v>483795.578557</v>
      </c>
      <c r="EK103" s="0" t="n">
        <v>543463.245101</v>
      </c>
      <c r="EL103" s="0" t="n">
        <v>513629.411829</v>
      </c>
      <c r="EM103" s="0" t="n">
        <v>2.97069851077</v>
      </c>
      <c r="EN103" s="0" t="n">
        <v>2.45635819757</v>
      </c>
      <c r="EO103" s="0" t="s">
        <v>829</v>
      </c>
      <c r="EQ103" s="0" t="s">
        <v>846</v>
      </c>
      <c r="ER103" s="0" t="s">
        <v>1548</v>
      </c>
      <c r="ES103" s="0" t="n">
        <v>0.0132737261</v>
      </c>
      <c r="ET103" s="0" t="n">
        <v>12.7</v>
      </c>
      <c r="EU103" s="0" t="n">
        <v>290.1</v>
      </c>
      <c r="EW103" s="0" t="n">
        <v>18333000</v>
      </c>
      <c r="EX103" s="0" t="s">
        <v>1541</v>
      </c>
      <c r="EY103" s="0" t="n">
        <v>2015</v>
      </c>
      <c r="EZ103" s="0" t="s">
        <v>1549</v>
      </c>
      <c r="FA103" s="0" t="n">
        <v>0.0234648677</v>
      </c>
      <c r="FB103" s="0" t="n">
        <v>0.0234648677</v>
      </c>
      <c r="FC103" s="0" t="n">
        <v>1</v>
      </c>
      <c r="FD103" s="0" t="n">
        <v>0</v>
      </c>
      <c r="FE103" s="0" t="n">
        <v>0</v>
      </c>
      <c r="FP103" s="0" t="n">
        <v>17</v>
      </c>
      <c r="FQ103" s="0" t="n">
        <v>24344.25</v>
      </c>
      <c r="FY103" s="0" t="n">
        <v>180</v>
      </c>
      <c r="GE103" s="0" t="s">
        <v>1550</v>
      </c>
      <c r="GF103" s="0" t="s">
        <v>1544</v>
      </c>
      <c r="GG103" s="44" t="s">
        <v>1551</v>
      </c>
      <c r="GH103" s="0" t="s">
        <v>371</v>
      </c>
      <c r="GI103" s="0" t="s">
        <v>1552</v>
      </c>
      <c r="GL103" s="0" t="n">
        <v>17972.42</v>
      </c>
      <c r="GO103" s="0" t="n">
        <v>101.83</v>
      </c>
      <c r="GP103" s="0" t="s">
        <v>1538</v>
      </c>
      <c r="GQ103" s="0" t="s">
        <v>923</v>
      </c>
    </row>
    <row r="104" customFormat="false" ht="12.8" hidden="false" customHeight="false" outlineLevel="0" collapsed="false">
      <c r="A104" s="0" t="n">
        <v>44132</v>
      </c>
      <c r="B104" s="0" t="s">
        <v>1553</v>
      </c>
      <c r="F104" s="0" t="s">
        <v>1336</v>
      </c>
      <c r="G104" s="0" t="n">
        <v>0</v>
      </c>
      <c r="H104" s="0" t="n">
        <v>2016</v>
      </c>
      <c r="I104" s="0" t="n">
        <v>2011</v>
      </c>
      <c r="J104" s="0" t="n">
        <v>416007</v>
      </c>
      <c r="K104" s="0" t="n">
        <v>2012</v>
      </c>
      <c r="EA104" s="0" t="n">
        <v>758627</v>
      </c>
      <c r="EE104" s="0" t="s">
        <v>856</v>
      </c>
      <c r="EG104" s="0" t="n">
        <v>415668.051604</v>
      </c>
      <c r="EH104" s="0" t="n">
        <v>460537.542082</v>
      </c>
      <c r="EI104" s="0" t="n">
        <v>438102.796843</v>
      </c>
      <c r="EO104" s="0" t="s">
        <v>858</v>
      </c>
      <c r="EQ104" s="0" t="s">
        <v>937</v>
      </c>
      <c r="ES104" s="0" t="n">
        <v>0.0255910407</v>
      </c>
      <c r="FA104" s="0" t="n">
        <v>0.0296417873</v>
      </c>
      <c r="FB104" s="0" t="n">
        <v>0.0294430956</v>
      </c>
      <c r="FC104" s="0" t="n">
        <v>632000000</v>
      </c>
      <c r="FD104" s="0" t="n">
        <v>31000000</v>
      </c>
      <c r="FE104" s="0" t="n">
        <v>0.05</v>
      </c>
      <c r="GE104" s="0" t="s">
        <v>1554</v>
      </c>
      <c r="GF104" s="0" t="s">
        <v>1341</v>
      </c>
      <c r="GG104" s="44" t="s">
        <v>1155</v>
      </c>
      <c r="GH104" s="0" t="s">
        <v>1553</v>
      </c>
      <c r="GI104" s="0" t="s">
        <v>1555</v>
      </c>
    </row>
    <row r="105" customFormat="false" ht="12.8" hidden="false" customHeight="false" outlineLevel="0" collapsed="false">
      <c r="A105" s="0" t="n">
        <v>44182</v>
      </c>
      <c r="B105" s="0" t="s">
        <v>1556</v>
      </c>
      <c r="F105" s="0" t="s">
        <v>1270</v>
      </c>
      <c r="G105" s="0" t="s">
        <v>824</v>
      </c>
      <c r="H105" s="0" t="n">
        <v>2016</v>
      </c>
      <c r="I105" s="0" t="n">
        <v>2015</v>
      </c>
      <c r="J105" s="0" t="n">
        <v>2983484</v>
      </c>
      <c r="K105" s="0" t="n">
        <v>2015</v>
      </c>
      <c r="DZ105" s="0" t="n">
        <v>1</v>
      </c>
      <c r="EA105" s="0" t="n">
        <v>69794140</v>
      </c>
      <c r="EB105" s="0" t="n">
        <v>57719912</v>
      </c>
      <c r="EC105" s="0" t="n">
        <v>12074228</v>
      </c>
      <c r="EE105" s="0" t="s">
        <v>827</v>
      </c>
      <c r="EF105" s="0" t="s">
        <v>1033</v>
      </c>
      <c r="EG105" s="0" t="n">
        <v>68481246.0059</v>
      </c>
      <c r="EH105" s="0" t="n">
        <v>68880857.8352</v>
      </c>
      <c r="EI105" s="0" t="n">
        <v>68681051.9205</v>
      </c>
      <c r="EJ105" s="0" t="n">
        <v>56407018.0059</v>
      </c>
      <c r="EK105" s="0" t="n">
        <v>56806629.8352</v>
      </c>
      <c r="EL105" s="0" t="n">
        <v>56606823.9205</v>
      </c>
      <c r="EM105" s="0" t="n">
        <v>19.3464794851</v>
      </c>
      <c r="EN105" s="0" t="n">
        <v>18.9733961773</v>
      </c>
      <c r="EO105" s="0" t="s">
        <v>858</v>
      </c>
      <c r="EP105" s="0" t="s">
        <v>1557</v>
      </c>
      <c r="EQ105" s="0" t="s">
        <v>831</v>
      </c>
      <c r="ER105" s="0" t="s">
        <v>1558</v>
      </c>
      <c r="ES105" s="0" t="n">
        <v>0.0109325943</v>
      </c>
      <c r="ET105" s="0" t="n">
        <v>12.7</v>
      </c>
      <c r="EU105" s="0" t="n">
        <v>1381</v>
      </c>
      <c r="EV105" s="0" t="n">
        <v>26</v>
      </c>
      <c r="EW105" s="0" t="n">
        <v>68373000000000</v>
      </c>
      <c r="EX105" s="0" t="s">
        <v>1276</v>
      </c>
      <c r="EY105" s="0" t="n">
        <v>2014</v>
      </c>
      <c r="EZ105" s="0" t="s">
        <v>1559</v>
      </c>
      <c r="FA105" s="0" t="n">
        <v>0.0157162134</v>
      </c>
      <c r="FB105" s="0" t="n">
        <v>0.0157162134</v>
      </c>
      <c r="FC105" s="0" t="n">
        <v>1</v>
      </c>
      <c r="FD105" s="0" t="n">
        <v>0</v>
      </c>
      <c r="FE105" s="0" t="n">
        <v>0</v>
      </c>
      <c r="GE105" s="0" t="s">
        <v>1560</v>
      </c>
      <c r="GF105" s="0" t="s">
        <v>1279</v>
      </c>
      <c r="GG105" s="44" t="s">
        <v>990</v>
      </c>
      <c r="GH105" s="0" t="s">
        <v>1556</v>
      </c>
      <c r="GI105" s="0" t="s">
        <v>1561</v>
      </c>
    </row>
    <row r="106" customFormat="false" ht="23.85" hidden="false" customHeight="false" outlineLevel="0" collapsed="false">
      <c r="A106" s="0" t="n">
        <v>44185</v>
      </c>
      <c r="B106" s="0" t="s">
        <v>1562</v>
      </c>
      <c r="F106" s="0" t="s">
        <v>1270</v>
      </c>
      <c r="G106" s="0" t="s">
        <v>824</v>
      </c>
      <c r="H106" s="0" t="n">
        <v>2016</v>
      </c>
      <c r="I106" s="0" t="n">
        <v>2013</v>
      </c>
      <c r="J106" s="0" t="n">
        <v>1221973</v>
      </c>
      <c r="K106" s="0" t="n">
        <v>2015</v>
      </c>
      <c r="DZ106" s="0" t="n">
        <v>1.10479718726</v>
      </c>
      <c r="EA106" s="0" t="n">
        <v>5775155</v>
      </c>
      <c r="EB106" s="0" t="n">
        <v>3670140</v>
      </c>
      <c r="EC106" s="0" t="n">
        <v>2710235</v>
      </c>
      <c r="EE106" s="0" t="s">
        <v>827</v>
      </c>
      <c r="EF106" s="0" t="s">
        <v>1009</v>
      </c>
      <c r="EG106" s="0" t="n">
        <v>5237420.92376</v>
      </c>
      <c r="EH106" s="0" t="n">
        <v>5401093.61847</v>
      </c>
      <c r="EI106" s="0" t="n">
        <v>5319257.27112</v>
      </c>
      <c r="EJ106" s="0" t="n">
        <v>3132405.92376</v>
      </c>
      <c r="EK106" s="0" t="n">
        <v>3296078.61847</v>
      </c>
      <c r="EL106" s="0" t="n">
        <v>3214242.27112</v>
      </c>
      <c r="EM106" s="0" t="n">
        <v>3.00345424981</v>
      </c>
      <c r="EN106" s="0" t="n">
        <v>2.63037094201</v>
      </c>
      <c r="EO106" s="0" t="s">
        <v>1117</v>
      </c>
      <c r="EQ106" s="0" t="s">
        <v>831</v>
      </c>
      <c r="ER106" s="45" t="s">
        <v>1563</v>
      </c>
      <c r="ES106" s="0" t="n">
        <v>0.0109325943</v>
      </c>
      <c r="ET106" s="0" t="n">
        <v>13.1</v>
      </c>
      <c r="EU106" s="0" t="n">
        <v>121</v>
      </c>
      <c r="EV106" s="0" t="n">
        <v>75</v>
      </c>
      <c r="EW106" s="0" t="n">
        <v>12443320800000</v>
      </c>
      <c r="EY106" s="0" t="n">
        <v>2012</v>
      </c>
      <c r="EZ106" s="0" t="s">
        <v>1564</v>
      </c>
      <c r="FA106" s="0" t="n">
        <v>0.0157162134</v>
      </c>
      <c r="FB106" s="0" t="n">
        <v>0.0157162134</v>
      </c>
      <c r="FC106" s="0" t="n">
        <v>1</v>
      </c>
      <c r="FD106" s="0" t="n">
        <v>0</v>
      </c>
      <c r="FE106" s="0" t="n">
        <v>0</v>
      </c>
      <c r="GE106" s="0" t="s">
        <v>1565</v>
      </c>
      <c r="GF106" s="0" t="s">
        <v>1279</v>
      </c>
      <c r="GG106" s="44" t="s">
        <v>850</v>
      </c>
      <c r="GH106" s="0" t="s">
        <v>1562</v>
      </c>
      <c r="GI106" s="0" t="s">
        <v>1566</v>
      </c>
    </row>
    <row r="107" customFormat="false" ht="23.85" hidden="false" customHeight="false" outlineLevel="0" collapsed="false">
      <c r="A107" s="0" t="n">
        <v>46473</v>
      </c>
      <c r="B107" s="0" t="s">
        <v>387</v>
      </c>
      <c r="F107" s="0" t="s">
        <v>1193</v>
      </c>
      <c r="G107" s="0" t="s">
        <v>824</v>
      </c>
      <c r="H107" s="0" t="n">
        <v>2016</v>
      </c>
      <c r="I107" s="0" t="n">
        <v>2014</v>
      </c>
      <c r="J107" s="0" t="n">
        <v>661108</v>
      </c>
      <c r="K107" s="0" t="n">
        <v>2015</v>
      </c>
      <c r="DZ107" s="0" t="n">
        <v>1.00162410053</v>
      </c>
      <c r="EA107" s="0" t="n">
        <v>1785603.75</v>
      </c>
      <c r="EB107" s="0" t="n">
        <v>1175162.74</v>
      </c>
      <c r="EC107" s="0" t="n">
        <v>613341.01</v>
      </c>
      <c r="EE107" s="0" t="s">
        <v>827</v>
      </c>
      <c r="EF107" s="0" t="s">
        <v>857</v>
      </c>
      <c r="EM107" s="0" t="n">
        <v>1.77756545073</v>
      </c>
      <c r="EO107" s="0" t="s">
        <v>858</v>
      </c>
      <c r="EP107" s="0" t="s">
        <v>1567</v>
      </c>
      <c r="EQ107" s="0" t="s">
        <v>846</v>
      </c>
      <c r="ER107" s="45" t="s">
        <v>1568</v>
      </c>
      <c r="ES107" s="0" t="n">
        <v>0.0130245903</v>
      </c>
      <c r="ET107" s="0" t="n">
        <v>16.3</v>
      </c>
      <c r="EU107" s="0" t="n">
        <v>969</v>
      </c>
      <c r="EV107" s="0" t="n">
        <v>208</v>
      </c>
      <c r="EW107" s="0" t="n">
        <v>33793459000</v>
      </c>
      <c r="EX107" s="0" t="s">
        <v>1094</v>
      </c>
      <c r="EY107" s="0" t="n">
        <v>2015</v>
      </c>
      <c r="EZ107" s="0" t="s">
        <v>1569</v>
      </c>
      <c r="FA107" s="0" t="n">
        <v>0.0140906081</v>
      </c>
      <c r="FB107" s="0" t="n">
        <v>0.0140906081</v>
      </c>
      <c r="FC107" s="0" t="n">
        <v>1</v>
      </c>
      <c r="FD107" s="0" t="n">
        <v>0</v>
      </c>
      <c r="FE107" s="0" t="n">
        <v>0</v>
      </c>
      <c r="GE107" s="0" t="s">
        <v>1570</v>
      </c>
      <c r="GF107" s="0" t="s">
        <v>1198</v>
      </c>
      <c r="GG107" s="44" t="s">
        <v>837</v>
      </c>
      <c r="GH107" s="0" t="s">
        <v>387</v>
      </c>
      <c r="GI107" s="0" t="s">
        <v>1571</v>
      </c>
    </row>
    <row r="108" customFormat="false" ht="12.8" hidden="false" customHeight="false" outlineLevel="0" collapsed="false">
      <c r="A108" s="0" t="n">
        <v>46514</v>
      </c>
      <c r="B108" s="0" t="s">
        <v>390</v>
      </c>
      <c r="F108" s="0" t="s">
        <v>965</v>
      </c>
      <c r="G108" s="0" t="s">
        <v>824</v>
      </c>
      <c r="H108" s="0" t="n">
        <v>2016</v>
      </c>
      <c r="I108" s="0" t="n">
        <v>2009</v>
      </c>
      <c r="J108" s="0" t="n">
        <v>238954</v>
      </c>
      <c r="K108" s="0" t="n">
        <v>2011</v>
      </c>
      <c r="EA108" s="0" t="n">
        <v>1020000</v>
      </c>
      <c r="EE108" s="0" t="s">
        <v>856</v>
      </c>
      <c r="EG108" s="0" t="n">
        <v>778218.509219</v>
      </c>
      <c r="EH108" s="0" t="n">
        <v>811734.336999</v>
      </c>
      <c r="EI108" s="0" t="n">
        <v>794976.423109</v>
      </c>
      <c r="EO108" s="0" t="s">
        <v>858</v>
      </c>
      <c r="EP108" s="0" t="s">
        <v>1572</v>
      </c>
      <c r="EQ108" s="0" t="s">
        <v>846</v>
      </c>
      <c r="ER108" s="0" t="s">
        <v>1573</v>
      </c>
      <c r="ES108" s="0" t="n">
        <v>0.0311275785</v>
      </c>
      <c r="ET108" s="0" t="n">
        <v>15.2</v>
      </c>
      <c r="EU108" s="0" t="n">
        <v>42</v>
      </c>
      <c r="EV108" s="0" t="n">
        <v>83</v>
      </c>
      <c r="FA108" s="0" t="n">
        <v>0.0361368851</v>
      </c>
      <c r="FB108" s="0" t="n">
        <v>0.0361368851</v>
      </c>
      <c r="FC108" s="0" t="n">
        <v>1</v>
      </c>
      <c r="FD108" s="0" t="n">
        <v>0</v>
      </c>
      <c r="FE108" s="0" t="n">
        <v>0</v>
      </c>
      <c r="GE108" s="0" t="s">
        <v>1574</v>
      </c>
      <c r="GF108" s="0" t="s">
        <v>967</v>
      </c>
      <c r="GG108" s="44" t="s">
        <v>968</v>
      </c>
      <c r="GH108" s="0" t="s">
        <v>390</v>
      </c>
      <c r="GI108" s="0" t="s">
        <v>1575</v>
      </c>
    </row>
    <row r="109" customFormat="false" ht="12.8" hidden="false" customHeight="false" outlineLevel="0" collapsed="false">
      <c r="A109" s="0" t="n">
        <v>49334</v>
      </c>
      <c r="B109" s="0" t="s">
        <v>392</v>
      </c>
      <c r="F109" s="0" t="s">
        <v>823</v>
      </c>
      <c r="G109" s="0" t="s">
        <v>824</v>
      </c>
      <c r="H109" s="0" t="n">
        <v>2016</v>
      </c>
      <c r="I109" s="0" t="n">
        <v>2013</v>
      </c>
      <c r="J109" s="0" t="n">
        <v>217853</v>
      </c>
      <c r="K109" s="0" t="n">
        <v>2014</v>
      </c>
      <c r="DZ109" s="0" t="n">
        <v>1</v>
      </c>
      <c r="EA109" s="0" t="n">
        <v>3152498</v>
      </c>
      <c r="EB109" s="0" t="n">
        <v>1470127</v>
      </c>
      <c r="EC109" s="0" t="n">
        <v>1682371</v>
      </c>
      <c r="EE109" s="0" t="s">
        <v>827</v>
      </c>
      <c r="EF109" s="0" t="s">
        <v>857</v>
      </c>
      <c r="EM109" s="0" t="n">
        <v>6.74825226185</v>
      </c>
      <c r="EO109" s="0" t="s">
        <v>829</v>
      </c>
      <c r="EP109" s="0" t="s">
        <v>1576</v>
      </c>
      <c r="EQ109" s="0" t="s">
        <v>846</v>
      </c>
      <c r="ER109" s="0" t="s">
        <v>1577</v>
      </c>
      <c r="ES109" s="0" t="n">
        <v>0.0176989817</v>
      </c>
      <c r="ET109" s="0" t="n">
        <v>15</v>
      </c>
      <c r="EU109" s="0" t="n">
        <v>162</v>
      </c>
      <c r="EV109" s="0" t="n">
        <v>49</v>
      </c>
      <c r="EW109" s="0" t="n">
        <v>70491000000</v>
      </c>
      <c r="EY109" s="0" t="n">
        <v>2014</v>
      </c>
      <c r="EZ109" s="0" t="s">
        <v>1578</v>
      </c>
      <c r="FA109" s="0" t="n">
        <v>0.0367294791</v>
      </c>
      <c r="FB109" s="0" t="n">
        <v>0.0356646952</v>
      </c>
      <c r="FC109" s="0" t="n">
        <v>766200000000</v>
      </c>
      <c r="FD109" s="0" t="n">
        <v>42870000000</v>
      </c>
      <c r="FE109" s="0" t="n">
        <v>0.06</v>
      </c>
      <c r="GE109" s="0" t="s">
        <v>1579</v>
      </c>
      <c r="GF109" s="0" t="s">
        <v>836</v>
      </c>
      <c r="GG109" s="44" t="s">
        <v>850</v>
      </c>
      <c r="GH109" s="0" t="s">
        <v>392</v>
      </c>
      <c r="GI109" s="0" t="s">
        <v>1580</v>
      </c>
    </row>
    <row r="110" customFormat="false" ht="12.8" hidden="false" customHeight="false" outlineLevel="0" collapsed="false">
      <c r="A110" s="0" t="n">
        <v>49335</v>
      </c>
      <c r="B110" s="0" t="s">
        <v>1581</v>
      </c>
      <c r="F110" s="0" t="s">
        <v>823</v>
      </c>
      <c r="G110" s="0" t="s">
        <v>824</v>
      </c>
      <c r="H110" s="0" t="n">
        <v>2017</v>
      </c>
      <c r="I110" s="0" t="n">
        <v>2014</v>
      </c>
      <c r="J110" s="0" t="n">
        <v>678889</v>
      </c>
      <c r="K110" s="0" t="n">
        <v>2015</v>
      </c>
      <c r="DZ110" s="0" t="n">
        <v>1</v>
      </c>
      <c r="EA110" s="0" t="n">
        <v>12481363</v>
      </c>
      <c r="EB110" s="0" t="n">
        <v>6680194</v>
      </c>
      <c r="EC110" s="0" t="n">
        <v>5801169</v>
      </c>
      <c r="ED110" s="0" t="s">
        <v>1582</v>
      </c>
      <c r="EE110" s="0" t="s">
        <v>827</v>
      </c>
      <c r="EF110" s="0" t="s">
        <v>828</v>
      </c>
      <c r="EG110" s="0" t="n">
        <v>11803416.6607</v>
      </c>
      <c r="EH110" s="0" t="n">
        <v>12144924.9684</v>
      </c>
      <c r="EI110" s="0" t="n">
        <v>11974170.8145</v>
      </c>
      <c r="EJ110" s="0" t="n">
        <v>6002247.66073</v>
      </c>
      <c r="EK110" s="0" t="n">
        <v>6343755.96835</v>
      </c>
      <c r="EL110" s="0" t="n">
        <v>6173001.81454</v>
      </c>
      <c r="EM110" s="0" t="n">
        <v>9.8398913519</v>
      </c>
      <c r="EN110" s="0" t="n">
        <v>9.0927998753</v>
      </c>
      <c r="EO110" s="0" t="s">
        <v>829</v>
      </c>
      <c r="EQ110" s="0" t="s">
        <v>831</v>
      </c>
      <c r="ER110" s="0" t="s">
        <v>1583</v>
      </c>
      <c r="ES110" s="0" t="n">
        <v>0.0176989817</v>
      </c>
      <c r="ET110" s="0" t="n">
        <v>15.1</v>
      </c>
      <c r="EU110" s="0" t="n">
        <v>1367</v>
      </c>
      <c r="EV110" s="0" t="n">
        <v>182</v>
      </c>
      <c r="EW110" s="0" t="n">
        <v>106695000000</v>
      </c>
      <c r="EX110" s="0" t="s">
        <v>833</v>
      </c>
      <c r="EY110" s="0" t="n">
        <v>2014</v>
      </c>
      <c r="EZ110" s="0" t="s">
        <v>1584</v>
      </c>
      <c r="FA110" s="0" t="n">
        <v>0.0367294791</v>
      </c>
      <c r="FB110" s="0" t="n">
        <v>0.0356646952</v>
      </c>
      <c r="FC110" s="0" t="n">
        <v>766200000000</v>
      </c>
      <c r="FD110" s="0" t="n">
        <v>42870000000</v>
      </c>
      <c r="FE110" s="0" t="n">
        <v>0.06</v>
      </c>
      <c r="GE110" s="0" t="s">
        <v>1585</v>
      </c>
      <c r="GF110" s="0" t="s">
        <v>836</v>
      </c>
      <c r="GG110" s="44" t="s">
        <v>1183</v>
      </c>
      <c r="GH110" s="0" t="s">
        <v>1581</v>
      </c>
      <c r="GI110" s="0" t="s">
        <v>1586</v>
      </c>
    </row>
    <row r="111" customFormat="false" ht="12.8" hidden="false" customHeight="false" outlineLevel="0" collapsed="false">
      <c r="A111" s="0" t="n">
        <v>49338</v>
      </c>
      <c r="B111" s="0" t="s">
        <v>397</v>
      </c>
      <c r="F111" s="0" t="s">
        <v>823</v>
      </c>
      <c r="G111" s="0" t="s">
        <v>824</v>
      </c>
      <c r="H111" s="0" t="n">
        <v>2016</v>
      </c>
      <c r="I111" s="0" t="n">
        <v>2012</v>
      </c>
      <c r="J111" s="0" t="n">
        <v>529845</v>
      </c>
      <c r="K111" s="0" t="n">
        <v>2015</v>
      </c>
      <c r="DZ111" s="0" t="n">
        <v>1</v>
      </c>
      <c r="EA111" s="0" t="n">
        <v>6659101</v>
      </c>
      <c r="EB111" s="0" t="n">
        <v>2571089</v>
      </c>
      <c r="EC111" s="0" t="n">
        <v>4088012</v>
      </c>
      <c r="EE111" s="0" t="s">
        <v>827</v>
      </c>
      <c r="EF111" s="0" t="s">
        <v>828</v>
      </c>
      <c r="EG111" s="0" t="n">
        <v>6129991.70801</v>
      </c>
      <c r="EH111" s="0" t="n">
        <v>6396524.92515</v>
      </c>
      <c r="EI111" s="0" t="n">
        <v>6263258.31658</v>
      </c>
      <c r="EJ111" s="0" t="n">
        <v>2041979.70801</v>
      </c>
      <c r="EK111" s="0" t="n">
        <v>2308512.92515</v>
      </c>
      <c r="EL111" s="0" t="n">
        <v>2175246.31658</v>
      </c>
      <c r="EM111" s="0" t="n">
        <v>4.85253045702</v>
      </c>
      <c r="EN111" s="0" t="n">
        <v>4.10543898042</v>
      </c>
      <c r="EO111" s="0" t="s">
        <v>845</v>
      </c>
      <c r="EQ111" s="0" t="s">
        <v>846</v>
      </c>
      <c r="ER111" s="0" t="s">
        <v>1587</v>
      </c>
      <c r="ES111" s="0" t="n">
        <v>0.0176989817</v>
      </c>
      <c r="ET111" s="0" t="n">
        <v>21.6</v>
      </c>
      <c r="EU111" s="0" t="n">
        <v>587.2</v>
      </c>
      <c r="EV111" s="0" t="n">
        <v>743</v>
      </c>
      <c r="EW111" s="0" t="n">
        <v>35717000</v>
      </c>
      <c r="EX111" s="0" t="s">
        <v>833</v>
      </c>
      <c r="EY111" s="0" t="n">
        <v>2014</v>
      </c>
      <c r="EZ111" s="0" t="s">
        <v>1000</v>
      </c>
      <c r="FA111" s="0" t="n">
        <v>0.0367294791</v>
      </c>
      <c r="FB111" s="0" t="n">
        <v>0.0356646952</v>
      </c>
      <c r="FC111" s="0" t="n">
        <v>766200000000</v>
      </c>
      <c r="FD111" s="0" t="n">
        <v>42870000000</v>
      </c>
      <c r="FE111" s="0" t="n">
        <v>0.06</v>
      </c>
      <c r="GE111" s="0" t="s">
        <v>1588</v>
      </c>
      <c r="GF111" s="0" t="s">
        <v>836</v>
      </c>
      <c r="GG111" s="44" t="s">
        <v>962</v>
      </c>
      <c r="GH111" s="0" t="s">
        <v>397</v>
      </c>
      <c r="GI111" s="0" t="s">
        <v>1589</v>
      </c>
    </row>
    <row r="112" customFormat="false" ht="12.8" hidden="false" customHeight="false" outlineLevel="0" collapsed="false">
      <c r="A112" s="0" t="n">
        <v>49360</v>
      </c>
      <c r="B112" s="0" t="s">
        <v>399</v>
      </c>
      <c r="C112" s="0" t="s">
        <v>1590</v>
      </c>
      <c r="F112" s="0" t="s">
        <v>1061</v>
      </c>
      <c r="G112" s="0" t="s">
        <v>854</v>
      </c>
      <c r="H112" s="0" t="n">
        <v>2016</v>
      </c>
      <c r="I112" s="0" t="n">
        <v>2015</v>
      </c>
      <c r="J112" s="0" t="n">
        <v>3200000</v>
      </c>
      <c r="K112" s="0" t="n">
        <v>2016</v>
      </c>
      <c r="L112" s="0" t="n">
        <v>1678806</v>
      </c>
      <c r="N112" s="0" t="n">
        <v>460</v>
      </c>
      <c r="AC112" s="0" t="s">
        <v>1591</v>
      </c>
      <c r="AF112" s="0" t="n">
        <v>252</v>
      </c>
      <c r="AG112" s="0" t="n">
        <v>286</v>
      </c>
      <c r="AH112" s="0" t="n">
        <v>326</v>
      </c>
      <c r="AI112" s="0" t="n">
        <v>366</v>
      </c>
      <c r="AJ112" s="0" t="n">
        <v>410</v>
      </c>
      <c r="AK112" s="0" t="n">
        <v>456</v>
      </c>
      <c r="AL112" s="0" t="n">
        <v>508</v>
      </c>
      <c r="AM112" s="0" t="n">
        <v>562</v>
      </c>
      <c r="AN112" s="0" t="n">
        <v>620</v>
      </c>
      <c r="AO112" s="0" t="n">
        <v>681</v>
      </c>
      <c r="AP112" s="0" t="n">
        <v>749</v>
      </c>
      <c r="AQ112" s="0" t="n">
        <v>823</v>
      </c>
      <c r="AR112" s="0" t="n">
        <v>901</v>
      </c>
      <c r="AS112" s="0" t="n">
        <v>1307</v>
      </c>
      <c r="AT112" s="0" t="n">
        <v>1194</v>
      </c>
      <c r="AU112" s="0" t="n">
        <v>1085</v>
      </c>
      <c r="AV112" s="0" t="n">
        <v>980</v>
      </c>
      <c r="AW112" s="0" t="n">
        <v>883</v>
      </c>
      <c r="AX112" s="0" t="n">
        <v>789</v>
      </c>
      <c r="AY112" s="0" t="n">
        <v>706</v>
      </c>
      <c r="AZ112" s="0" t="n">
        <v>628</v>
      </c>
      <c r="BA112" s="0" t="n">
        <v>556</v>
      </c>
      <c r="BB112" s="0" t="n">
        <v>490</v>
      </c>
      <c r="BC112" s="0" t="n">
        <v>431</v>
      </c>
      <c r="BD112" s="0" t="n">
        <v>378</v>
      </c>
      <c r="BE112" s="0" t="n">
        <v>331</v>
      </c>
      <c r="DF112" s="0" t="n">
        <v>0.95</v>
      </c>
      <c r="DG112" s="0" t="n">
        <v>0.87</v>
      </c>
      <c r="DZ112" s="0" t="n">
        <v>1.00014845741</v>
      </c>
      <c r="EA112" s="0" t="n">
        <v>15236693</v>
      </c>
      <c r="EB112" s="0" t="n">
        <v>4648959</v>
      </c>
      <c r="EC112" s="0" t="n">
        <v>10589996</v>
      </c>
      <c r="EE112" s="0" t="s">
        <v>827</v>
      </c>
      <c r="EF112" s="0" t="s">
        <v>828</v>
      </c>
      <c r="EG112" s="0" t="n">
        <v>13985757.0883</v>
      </c>
      <c r="EH112" s="0" t="n">
        <v>14140824.287</v>
      </c>
      <c r="EI112" s="0" t="n">
        <v>14063290.6877</v>
      </c>
      <c r="EJ112" s="0" t="n">
        <v>3398023.08832</v>
      </c>
      <c r="EK112" s="0" t="n">
        <v>3553090.28704</v>
      </c>
      <c r="EL112" s="0" t="n">
        <v>3475556.68768</v>
      </c>
      <c r="EM112" s="0" t="n">
        <v>1.4527996875</v>
      </c>
      <c r="EN112" s="0" t="n">
        <v>1.0861114649</v>
      </c>
      <c r="EO112" s="0" t="s">
        <v>868</v>
      </c>
      <c r="EP112" s="0" t="s">
        <v>1592</v>
      </c>
      <c r="EQ112" s="0" t="s">
        <v>831</v>
      </c>
      <c r="ER112" s="0" t="s">
        <v>1593</v>
      </c>
      <c r="ES112" s="0" t="n">
        <v>0.0122306776</v>
      </c>
      <c r="ET112" s="0" t="n">
        <v>17</v>
      </c>
      <c r="EU112" s="0" t="n">
        <v>6298</v>
      </c>
      <c r="EV112" s="0" t="n">
        <v>1339</v>
      </c>
      <c r="EW112" s="0" t="n">
        <v>2739000000</v>
      </c>
      <c r="EX112" s="0" t="s">
        <v>1066</v>
      </c>
      <c r="EY112" s="0" t="n">
        <v>2016</v>
      </c>
      <c r="EZ112" s="0" t="s">
        <v>1594</v>
      </c>
      <c r="FA112" s="0" t="n">
        <v>0.0139613383</v>
      </c>
      <c r="FB112" s="0" t="n">
        <v>0.0139613383</v>
      </c>
      <c r="FC112" s="0" t="n">
        <v>1</v>
      </c>
      <c r="FD112" s="0" t="n">
        <v>0</v>
      </c>
      <c r="FE112" s="0" t="n">
        <v>0</v>
      </c>
      <c r="FG112" s="0" t="n">
        <v>955</v>
      </c>
      <c r="FH112" s="0" t="n">
        <v>3.41</v>
      </c>
      <c r="FI112" s="0" t="n">
        <v>2007</v>
      </c>
      <c r="FJ112" s="0" t="s">
        <v>123</v>
      </c>
      <c r="FK112" s="0" t="s">
        <v>1595</v>
      </c>
      <c r="FL112" s="0" t="n">
        <v>0</v>
      </c>
      <c r="FO112" s="0" t="n">
        <v>59.256</v>
      </c>
      <c r="FX112" s="0" t="n">
        <v>899</v>
      </c>
      <c r="GC112" s="0" t="s">
        <v>1061</v>
      </c>
      <c r="GD112" s="0" t="s">
        <v>1068</v>
      </c>
      <c r="GE112" s="0" t="s">
        <v>1596</v>
      </c>
      <c r="GF112" s="0" t="s">
        <v>1070</v>
      </c>
      <c r="GG112" s="44" t="s">
        <v>1016</v>
      </c>
      <c r="GH112" s="0" t="s">
        <v>1597</v>
      </c>
      <c r="GI112" s="0" t="s">
        <v>1597</v>
      </c>
      <c r="GJ112" s="0" t="s">
        <v>852</v>
      </c>
      <c r="GK112" s="0" t="n">
        <v>16714.0595119</v>
      </c>
      <c r="GR112" s="0" t="n">
        <v>55</v>
      </c>
    </row>
    <row r="113" customFormat="false" ht="12.8" hidden="false" customHeight="false" outlineLevel="0" collapsed="false">
      <c r="A113" s="0" t="n">
        <v>49386</v>
      </c>
      <c r="B113" s="0" t="s">
        <v>403</v>
      </c>
      <c r="F113" s="0" t="s">
        <v>1030</v>
      </c>
      <c r="G113" s="0" t="s">
        <v>824</v>
      </c>
      <c r="H113" s="0" t="n">
        <v>2016</v>
      </c>
      <c r="I113" s="0" t="n">
        <v>2014</v>
      </c>
      <c r="J113" s="0" t="n">
        <v>1191030</v>
      </c>
      <c r="K113" s="0" t="n">
        <v>2015</v>
      </c>
      <c r="EA113" s="0" t="n">
        <v>8675437</v>
      </c>
      <c r="EE113" s="0" t="s">
        <v>856</v>
      </c>
      <c r="EF113" s="0" t="s">
        <v>1009</v>
      </c>
      <c r="EG113" s="0" t="n">
        <v>8579151.44879</v>
      </c>
      <c r="EH113" s="0" t="n">
        <v>8591457.65764</v>
      </c>
      <c r="EI113" s="0" t="n">
        <v>8585304.55322</v>
      </c>
      <c r="EO113" s="0" t="s">
        <v>858</v>
      </c>
      <c r="EP113" s="46" t="s">
        <v>1598</v>
      </c>
      <c r="ES113" s="0" t="n">
        <v>0.0025182088</v>
      </c>
      <c r="ET113" s="0" t="n">
        <v>16.6</v>
      </c>
      <c r="EU113" s="0" t="n">
        <v>907</v>
      </c>
      <c r="EW113" s="0" t="n">
        <v>4874634000000</v>
      </c>
      <c r="EX113" s="0" t="s">
        <v>1037</v>
      </c>
      <c r="EY113" s="0" t="n">
        <v>2012</v>
      </c>
      <c r="EZ113" s="46" t="s">
        <v>1599</v>
      </c>
      <c r="FA113" s="0" t="n">
        <v>0.0028872234</v>
      </c>
      <c r="FB113" s="0" t="n">
        <v>0.0028872234</v>
      </c>
      <c r="FC113" s="0" t="n">
        <v>1</v>
      </c>
      <c r="FD113" s="0" t="n">
        <v>0</v>
      </c>
      <c r="FE113" s="0" t="n">
        <v>0</v>
      </c>
      <c r="GE113" s="0" t="s">
        <v>1600</v>
      </c>
      <c r="GF113" s="0" t="s">
        <v>1039</v>
      </c>
      <c r="GG113" s="44" t="s">
        <v>1040</v>
      </c>
      <c r="GH113" s="0" t="s">
        <v>403</v>
      </c>
      <c r="GI113" s="0" t="s">
        <v>1601</v>
      </c>
    </row>
    <row r="114" customFormat="false" ht="12.8" hidden="false" customHeight="false" outlineLevel="0" collapsed="false">
      <c r="A114" s="0" t="n">
        <v>49787</v>
      </c>
      <c r="B114" s="0" t="s">
        <v>407</v>
      </c>
      <c r="F114" s="0" t="s">
        <v>823</v>
      </c>
      <c r="G114" s="0" t="s">
        <v>824</v>
      </c>
      <c r="H114" s="0" t="n">
        <v>2016</v>
      </c>
      <c r="I114" s="0" t="n">
        <v>2010</v>
      </c>
      <c r="J114" s="0" t="n">
        <v>27450</v>
      </c>
      <c r="K114" s="0" t="n">
        <v>2014</v>
      </c>
      <c r="EA114" s="0" t="n">
        <v>688706</v>
      </c>
      <c r="EE114" s="0" t="s">
        <v>856</v>
      </c>
      <c r="EF114" s="0" t="s">
        <v>1009</v>
      </c>
      <c r="EG114" s="0" t="n">
        <v>661294.115269</v>
      </c>
      <c r="EH114" s="0" t="n">
        <v>675102.562665</v>
      </c>
      <c r="EI114" s="0" t="n">
        <v>668198.338967</v>
      </c>
      <c r="EO114" s="0" t="s">
        <v>868</v>
      </c>
      <c r="EQ114" s="0" t="s">
        <v>831</v>
      </c>
      <c r="ER114" s="0" t="s">
        <v>1602</v>
      </c>
      <c r="ES114" s="0" t="n">
        <v>0.0176989817</v>
      </c>
      <c r="ET114" s="0" t="n">
        <v>21</v>
      </c>
      <c r="EU114" s="0" t="n">
        <v>13</v>
      </c>
      <c r="EV114" s="0" t="n">
        <v>26</v>
      </c>
      <c r="EW114" s="0" t="n">
        <v>23000000</v>
      </c>
      <c r="EX114" s="0" t="s">
        <v>833</v>
      </c>
      <c r="EY114" s="0" t="n">
        <v>2014</v>
      </c>
      <c r="EZ114" s="0" t="s">
        <v>1603</v>
      </c>
      <c r="FA114" s="0" t="n">
        <v>0.0367294791</v>
      </c>
      <c r="FB114" s="0" t="n">
        <v>0.0356646952</v>
      </c>
      <c r="FC114" s="0" t="n">
        <v>766200000000</v>
      </c>
      <c r="FD114" s="0" t="n">
        <v>42870000000</v>
      </c>
      <c r="FE114" s="0" t="n">
        <v>0.06</v>
      </c>
      <c r="GE114" s="0" t="s">
        <v>1604</v>
      </c>
      <c r="GF114" s="0" t="s">
        <v>836</v>
      </c>
      <c r="GG114" s="44" t="s">
        <v>873</v>
      </c>
      <c r="GH114" s="0" t="s">
        <v>407</v>
      </c>
      <c r="GI114" s="0" t="s">
        <v>1605</v>
      </c>
    </row>
    <row r="115" customFormat="false" ht="12.8" hidden="false" customHeight="false" outlineLevel="0" collapsed="false">
      <c r="A115" s="0" t="n">
        <v>50154</v>
      </c>
      <c r="B115" s="0" t="s">
        <v>409</v>
      </c>
      <c r="F115" s="0" t="s">
        <v>915</v>
      </c>
      <c r="G115" s="0" t="s">
        <v>824</v>
      </c>
      <c r="H115" s="0" t="n">
        <v>2016</v>
      </c>
      <c r="I115" s="0" t="n">
        <v>2013</v>
      </c>
      <c r="J115" s="0" t="n">
        <v>186000</v>
      </c>
      <c r="K115" s="0" t="n">
        <v>2015</v>
      </c>
      <c r="DZ115" s="0" t="n">
        <v>1</v>
      </c>
      <c r="EA115" s="0" t="n">
        <v>1107500</v>
      </c>
      <c r="EB115" s="0" t="n">
        <v>421200</v>
      </c>
      <c r="EC115" s="0" t="n">
        <v>686300</v>
      </c>
      <c r="EE115" s="0" t="s">
        <v>827</v>
      </c>
      <c r="EF115" s="0" t="s">
        <v>828</v>
      </c>
      <c r="EG115" s="0" t="n">
        <v>825302.498254</v>
      </c>
      <c r="EH115" s="0" t="n">
        <v>832145.679534</v>
      </c>
      <c r="EI115" s="0" t="n">
        <v>828724.088894</v>
      </c>
      <c r="EJ115" s="0" t="n">
        <v>139002.498254</v>
      </c>
      <c r="EK115" s="0" t="n">
        <v>145845.679534</v>
      </c>
      <c r="EL115" s="0" t="n">
        <v>142424.088894</v>
      </c>
      <c r="EM115" s="0" t="n">
        <v>2.26451612903</v>
      </c>
      <c r="EN115" s="0" t="n">
        <v>0.765720908032</v>
      </c>
      <c r="EO115" s="0" t="s">
        <v>1117</v>
      </c>
      <c r="EP115" s="0" t="s">
        <v>1606</v>
      </c>
      <c r="EQ115" s="0" t="s">
        <v>1035</v>
      </c>
      <c r="ER115" s="0" t="s">
        <v>1607</v>
      </c>
      <c r="ES115" s="0" t="n">
        <v>0.0528714133</v>
      </c>
      <c r="ET115" s="0" t="n">
        <v>5.5</v>
      </c>
      <c r="EU115" s="0" t="n">
        <v>246</v>
      </c>
      <c r="EV115" s="0" t="n">
        <v>10</v>
      </c>
      <c r="EW115" s="0" t="n">
        <v>8700000000</v>
      </c>
      <c r="EX115" s="0" t="s">
        <v>833</v>
      </c>
      <c r="EY115" s="0" t="n">
        <v>2012</v>
      </c>
      <c r="EZ115" s="0" t="s">
        <v>1608</v>
      </c>
      <c r="FA115" s="0" t="n">
        <v>0.0541853882</v>
      </c>
      <c r="FB115" s="0" t="n">
        <v>0.0541853882</v>
      </c>
      <c r="FC115" s="0" t="n">
        <v>1</v>
      </c>
      <c r="FD115" s="0" t="n">
        <v>0</v>
      </c>
      <c r="FE115" s="0" t="n">
        <v>0</v>
      </c>
      <c r="GE115" s="0" t="s">
        <v>1609</v>
      </c>
      <c r="GF115" s="0" t="s">
        <v>921</v>
      </c>
      <c r="GG115" s="44" t="s">
        <v>850</v>
      </c>
      <c r="GH115" s="0" t="s">
        <v>409</v>
      </c>
      <c r="GI115" s="0" t="s">
        <v>1610</v>
      </c>
    </row>
    <row r="116" customFormat="false" ht="12.8" hidden="false" customHeight="false" outlineLevel="0" collapsed="false">
      <c r="A116" s="0" t="n">
        <v>50220</v>
      </c>
      <c r="B116" s="0" t="s">
        <v>412</v>
      </c>
      <c r="F116" s="0" t="s">
        <v>1220</v>
      </c>
      <c r="G116" s="0" t="s">
        <v>854</v>
      </c>
      <c r="H116" s="0" t="n">
        <v>2016</v>
      </c>
      <c r="I116" s="0" t="n">
        <v>2010</v>
      </c>
      <c r="J116" s="0" t="n">
        <v>550000</v>
      </c>
      <c r="K116" s="0" t="n">
        <v>2015</v>
      </c>
      <c r="EA116" s="0" t="n">
        <v>3352154</v>
      </c>
      <c r="EE116" s="0" t="s">
        <v>856</v>
      </c>
      <c r="EF116" s="0" t="s">
        <v>1009</v>
      </c>
      <c r="EG116" s="0" t="n">
        <v>3036229.77908</v>
      </c>
      <c r="EH116" s="0" t="n">
        <v>3219270.8111</v>
      </c>
      <c r="EI116" s="0" t="n">
        <v>3127750.29509</v>
      </c>
      <c r="EO116" s="0" t="s">
        <v>858</v>
      </c>
      <c r="EP116" s="0" t="s">
        <v>1611</v>
      </c>
      <c r="ES116" s="0" t="n">
        <v>0.0086287785</v>
      </c>
      <c r="EU116" s="0" t="n">
        <v>1400</v>
      </c>
      <c r="EV116" s="0" t="n">
        <v>18</v>
      </c>
      <c r="FA116" s="0" t="n">
        <v>0.032012112</v>
      </c>
      <c r="FB116" s="0" t="n">
        <v>0.0205145598</v>
      </c>
      <c r="FC116" s="0" t="n">
        <v>1566000000</v>
      </c>
      <c r="FD116" s="0" t="n">
        <v>770000000</v>
      </c>
      <c r="FE116" s="0" t="n">
        <v>0.49</v>
      </c>
      <c r="FF116" s="0" t="n">
        <v>2004</v>
      </c>
      <c r="GE116" s="0" t="s">
        <v>1612</v>
      </c>
      <c r="GF116" s="0" t="s">
        <v>1228</v>
      </c>
      <c r="GG116" s="44" t="s">
        <v>873</v>
      </c>
      <c r="GH116" s="0" t="s">
        <v>1613</v>
      </c>
      <c r="GI116" s="0" t="s">
        <v>1614</v>
      </c>
    </row>
    <row r="117" customFormat="false" ht="12.8" hidden="false" customHeight="false" outlineLevel="0" collapsed="false">
      <c r="A117" s="0" t="n">
        <v>50364</v>
      </c>
      <c r="B117" s="0" t="s">
        <v>415</v>
      </c>
      <c r="F117" s="0" t="s">
        <v>1615</v>
      </c>
      <c r="G117" s="0" t="s">
        <v>824</v>
      </c>
      <c r="H117" s="0" t="n">
        <v>2016</v>
      </c>
      <c r="I117" s="0" t="n">
        <v>2012</v>
      </c>
      <c r="J117" s="0" t="n">
        <v>789541</v>
      </c>
      <c r="K117" s="0" t="n">
        <v>2015</v>
      </c>
      <c r="DZ117" s="0" t="n">
        <v>1</v>
      </c>
      <c r="EA117" s="0" t="n">
        <v>1426533.8</v>
      </c>
      <c r="EB117" s="0" t="n">
        <v>1152922.4</v>
      </c>
      <c r="EC117" s="0" t="n">
        <v>273611.4</v>
      </c>
      <c r="EE117" s="0" t="s">
        <v>827</v>
      </c>
      <c r="EF117" s="0" t="s">
        <v>1009</v>
      </c>
      <c r="EG117" s="0" t="n">
        <v>610572.598587</v>
      </c>
      <c r="EH117" s="0" t="n">
        <v>1276908.3026</v>
      </c>
      <c r="EI117" s="0" t="n">
        <v>943740.450593</v>
      </c>
      <c r="EJ117" s="0" t="n">
        <v>336961.198587</v>
      </c>
      <c r="EK117" s="0" t="n">
        <v>1003296.9026</v>
      </c>
      <c r="EL117" s="0" t="n">
        <v>670129.050593</v>
      </c>
      <c r="EM117" s="0" t="n">
        <v>1.46024386321</v>
      </c>
      <c r="EN117" s="0" t="n">
        <v>0.848757760007</v>
      </c>
      <c r="EO117" s="0" t="s">
        <v>829</v>
      </c>
      <c r="EP117" s="0" t="s">
        <v>1616</v>
      </c>
      <c r="EQ117" s="0" t="s">
        <v>937</v>
      </c>
      <c r="ER117" s="0" t="s">
        <v>1617</v>
      </c>
      <c r="ES117" s="0" t="n">
        <v>0.0067681954</v>
      </c>
      <c r="ET117" s="0" t="n">
        <v>13</v>
      </c>
      <c r="EU117" s="0" t="n">
        <v>2010</v>
      </c>
      <c r="EV117" s="0" t="n">
        <v>3200</v>
      </c>
      <c r="EX117" s="0" t="s">
        <v>1618</v>
      </c>
      <c r="EY117" s="0" t="n">
        <v>2013</v>
      </c>
      <c r="EZ117" s="0" t="s">
        <v>1619</v>
      </c>
      <c r="FA117" s="0" t="n">
        <v>0.0542131962</v>
      </c>
      <c r="FB117" s="0" t="n">
        <v>0.0369093834</v>
      </c>
      <c r="FC117" s="0" t="n">
        <v>48970000000</v>
      </c>
      <c r="FD117" s="0" t="n">
        <v>17860000000</v>
      </c>
      <c r="FE117" s="0" t="n">
        <v>0.36</v>
      </c>
      <c r="GE117" s="0" t="s">
        <v>1620</v>
      </c>
      <c r="GF117" s="0" t="s">
        <v>1621</v>
      </c>
      <c r="GG117" s="44" t="s">
        <v>962</v>
      </c>
      <c r="GH117" s="0" t="s">
        <v>415</v>
      </c>
      <c r="GI117" s="0" t="s">
        <v>1622</v>
      </c>
    </row>
    <row r="118" customFormat="false" ht="12.8" hidden="false" customHeight="false" outlineLevel="0" collapsed="false">
      <c r="A118" s="0" t="n">
        <v>50369</v>
      </c>
      <c r="B118" s="0" t="s">
        <v>420</v>
      </c>
      <c r="F118" s="0" t="s">
        <v>1201</v>
      </c>
      <c r="G118" s="0" t="s">
        <v>854</v>
      </c>
      <c r="H118" s="0" t="n">
        <v>2016</v>
      </c>
      <c r="I118" s="0" t="n">
        <v>2015</v>
      </c>
      <c r="J118" s="0" t="n">
        <v>824229</v>
      </c>
      <c r="K118" s="0" t="n">
        <v>2015</v>
      </c>
      <c r="DZ118" s="0" t="n">
        <v>1</v>
      </c>
      <c r="EA118" s="0" t="n">
        <v>1320629.99</v>
      </c>
      <c r="EB118" s="0" t="n">
        <v>1096122.89</v>
      </c>
      <c r="EC118" s="0" t="n">
        <v>224507.1</v>
      </c>
      <c r="EE118" s="0" t="s">
        <v>827</v>
      </c>
      <c r="EF118" s="0" t="s">
        <v>828</v>
      </c>
      <c r="EG118" s="0" t="n">
        <v>920023.959182</v>
      </c>
      <c r="EH118" s="0" t="n">
        <v>1138728.28677</v>
      </c>
      <c r="EI118" s="0" t="n">
        <v>1029376.12297</v>
      </c>
      <c r="EJ118" s="0" t="n">
        <v>695516.859182</v>
      </c>
      <c r="EK118" s="0" t="n">
        <v>914221.186767</v>
      </c>
      <c r="EL118" s="0" t="n">
        <v>804869.022974</v>
      </c>
      <c r="EM118" s="0" t="n">
        <v>1.32987663623</v>
      </c>
      <c r="EN118" s="0" t="n">
        <v>0.976511410026</v>
      </c>
      <c r="EO118" s="0" t="s">
        <v>1117</v>
      </c>
      <c r="EP118" s="0" t="s">
        <v>1623</v>
      </c>
      <c r="EQ118" s="0" t="s">
        <v>831</v>
      </c>
      <c r="ER118" s="0" t="s">
        <v>1624</v>
      </c>
      <c r="ES118" s="0" t="n">
        <v>0.0078818986</v>
      </c>
      <c r="ET118" s="0" t="n">
        <v>21</v>
      </c>
      <c r="EU118" s="0" t="n">
        <v>1482</v>
      </c>
      <c r="EV118" s="0" t="n">
        <v>1998</v>
      </c>
      <c r="EW118" s="0" t="n">
        <v>183992</v>
      </c>
      <c r="EX118" s="0" t="s">
        <v>1208</v>
      </c>
      <c r="EY118" s="0" t="n">
        <v>2015</v>
      </c>
      <c r="EZ118" s="0" t="s">
        <v>1209</v>
      </c>
      <c r="FA118" s="0" t="n">
        <v>0.0231951974</v>
      </c>
      <c r="FB118" s="0" t="n">
        <v>0.0173584747</v>
      </c>
      <c r="FC118" s="0" t="n">
        <v>7800000000</v>
      </c>
      <c r="FD118" s="0" t="n">
        <v>2973000000</v>
      </c>
      <c r="FE118" s="0" t="n">
        <v>0.38</v>
      </c>
      <c r="GE118" s="0" t="s">
        <v>1625</v>
      </c>
      <c r="GF118" s="0" t="s">
        <v>1212</v>
      </c>
      <c r="GG118" s="44" t="s">
        <v>990</v>
      </c>
      <c r="GH118" s="0" t="s">
        <v>420</v>
      </c>
      <c r="GI118" s="0" t="s">
        <v>1626</v>
      </c>
    </row>
    <row r="119" customFormat="false" ht="12.8" hidden="false" customHeight="false" outlineLevel="0" collapsed="false">
      <c r="A119" s="0" t="n">
        <v>50383</v>
      </c>
      <c r="B119" s="0" t="s">
        <v>423</v>
      </c>
      <c r="F119" s="0" t="s">
        <v>1133</v>
      </c>
      <c r="G119" s="0" t="s">
        <v>824</v>
      </c>
      <c r="H119" s="0" t="n">
        <v>2016</v>
      </c>
      <c r="I119" s="0" t="n">
        <v>2012</v>
      </c>
      <c r="J119" s="0" t="n">
        <v>644919</v>
      </c>
      <c r="K119" s="0" t="n">
        <v>2015</v>
      </c>
      <c r="DZ119" s="0" t="n">
        <v>0.999999551155</v>
      </c>
      <c r="EA119" s="0" t="n">
        <v>1113971</v>
      </c>
      <c r="EB119" s="0" t="n">
        <v>980290</v>
      </c>
      <c r="EC119" s="0" t="n">
        <v>133680.5</v>
      </c>
      <c r="EE119" s="0" t="s">
        <v>827</v>
      </c>
      <c r="EF119" s="0" t="s">
        <v>1009</v>
      </c>
      <c r="EG119" s="0" t="n">
        <v>810983.014403</v>
      </c>
      <c r="EH119" s="0" t="n">
        <v>840931.905581</v>
      </c>
      <c r="EI119" s="0" t="n">
        <v>825957.459992</v>
      </c>
      <c r="EJ119" s="0" t="n">
        <v>677302.014403</v>
      </c>
      <c r="EK119" s="0" t="n">
        <v>707250.905581</v>
      </c>
      <c r="EL119" s="0" t="n">
        <v>692276.459992</v>
      </c>
      <c r="EM119" s="0" t="n">
        <v>1.52002034364</v>
      </c>
      <c r="EN119" s="0" t="n">
        <v>1.07343164024</v>
      </c>
      <c r="EO119" s="0" t="s">
        <v>1117</v>
      </c>
      <c r="EP119" s="0" t="s">
        <v>1627</v>
      </c>
      <c r="EQ119" s="0" t="s">
        <v>858</v>
      </c>
      <c r="ER119" s="0" t="s">
        <v>1628</v>
      </c>
      <c r="ES119" s="0" t="n">
        <v>0.0151203426</v>
      </c>
      <c r="ET119" s="0" t="n">
        <v>20.8</v>
      </c>
      <c r="EU119" s="0" t="n">
        <v>450</v>
      </c>
      <c r="EV119" s="0" t="n">
        <v>601</v>
      </c>
      <c r="EW119" s="0" t="n">
        <v>44950031</v>
      </c>
      <c r="EX119" s="0" t="s">
        <v>833</v>
      </c>
      <c r="EY119" s="0" t="n">
        <v>2013</v>
      </c>
      <c r="EZ119" s="0" t="s">
        <v>1235</v>
      </c>
      <c r="FA119" s="0" t="n">
        <v>0.0204194776</v>
      </c>
      <c r="FB119" s="0" t="n">
        <v>0.0167788505</v>
      </c>
      <c r="FC119" s="0" t="n">
        <v>17030000000</v>
      </c>
      <c r="FD119" s="0" t="n">
        <v>11700000000</v>
      </c>
      <c r="FE119" s="0" t="n">
        <v>0.69</v>
      </c>
      <c r="GE119" s="0" t="s">
        <v>1629</v>
      </c>
      <c r="GF119" s="0" t="s">
        <v>1141</v>
      </c>
      <c r="GG119" s="44" t="s">
        <v>962</v>
      </c>
      <c r="GH119" s="0" t="s">
        <v>423</v>
      </c>
      <c r="GI119" s="0" t="s">
        <v>1630</v>
      </c>
    </row>
    <row r="120" customFormat="false" ht="12.8" hidden="false" customHeight="false" outlineLevel="0" collapsed="false">
      <c r="A120" s="0" t="n">
        <v>50384</v>
      </c>
      <c r="B120" s="0" t="s">
        <v>428</v>
      </c>
      <c r="F120" s="0" t="s">
        <v>1133</v>
      </c>
      <c r="G120" s="0" t="s">
        <v>854</v>
      </c>
      <c r="H120" s="0" t="n">
        <v>2016</v>
      </c>
      <c r="I120" s="0" t="n">
        <v>2013</v>
      </c>
      <c r="J120" s="0" t="n">
        <v>550000</v>
      </c>
      <c r="K120" s="0" t="n">
        <v>2010</v>
      </c>
      <c r="DZ120" s="0" t="n">
        <v>1</v>
      </c>
      <c r="EA120" s="0" t="n">
        <v>1450465</v>
      </c>
      <c r="EB120" s="0" t="n">
        <v>1305206</v>
      </c>
      <c r="EC120" s="0" t="n">
        <v>145259</v>
      </c>
      <c r="EE120" s="0" t="s">
        <v>827</v>
      </c>
      <c r="EF120" s="0" t="s">
        <v>1009</v>
      </c>
      <c r="EG120" s="0" t="n">
        <v>1192070.7023</v>
      </c>
      <c r="EH120" s="0" t="n">
        <v>1217611.72396</v>
      </c>
      <c r="EI120" s="0" t="n">
        <v>1204841.21313</v>
      </c>
      <c r="EJ120" s="0" t="n">
        <v>1046811.7023</v>
      </c>
      <c r="EK120" s="0" t="n">
        <v>1072352.72396</v>
      </c>
      <c r="EL120" s="0" t="n">
        <v>1059582.21313</v>
      </c>
      <c r="EM120" s="0" t="n">
        <v>2.37310181818</v>
      </c>
      <c r="EN120" s="0" t="n">
        <v>1.92651311478</v>
      </c>
      <c r="EO120" s="0" t="s">
        <v>829</v>
      </c>
      <c r="EP120" s="0" t="s">
        <v>1631</v>
      </c>
      <c r="EQ120" s="0" t="s">
        <v>831</v>
      </c>
      <c r="ER120" s="0" t="s">
        <v>1632</v>
      </c>
      <c r="ES120" s="0" t="n">
        <v>0.0151203426</v>
      </c>
      <c r="ET120" s="0" t="n">
        <v>20</v>
      </c>
      <c r="EU120" s="0" t="n">
        <v>438</v>
      </c>
      <c r="EV120" s="0" t="n">
        <v>3</v>
      </c>
      <c r="EW120" s="0" t="n">
        <v>8787850000</v>
      </c>
      <c r="EX120" s="0" t="s">
        <v>833</v>
      </c>
      <c r="EY120" s="0" t="n">
        <v>2013</v>
      </c>
      <c r="EZ120" s="0" t="s">
        <v>1235</v>
      </c>
      <c r="FA120" s="0" t="n">
        <v>0.0204194776</v>
      </c>
      <c r="FB120" s="0" t="n">
        <v>0.0167788505</v>
      </c>
      <c r="FC120" s="0" t="n">
        <v>17030000000</v>
      </c>
      <c r="FD120" s="0" t="n">
        <v>11700000000</v>
      </c>
      <c r="FE120" s="0" t="n">
        <v>0.69</v>
      </c>
      <c r="GE120" s="0" t="s">
        <v>1633</v>
      </c>
      <c r="GF120" s="0" t="s">
        <v>1141</v>
      </c>
      <c r="GG120" s="44" t="s">
        <v>850</v>
      </c>
      <c r="GH120" s="0" t="s">
        <v>428</v>
      </c>
      <c r="GI120" s="0" t="s">
        <v>1634</v>
      </c>
    </row>
    <row r="121" customFormat="false" ht="46.25" hidden="false" customHeight="false" outlineLevel="0" collapsed="false">
      <c r="A121" s="0" t="n">
        <v>50555</v>
      </c>
      <c r="B121" s="0" t="s">
        <v>433</v>
      </c>
      <c r="F121" s="0" t="s">
        <v>970</v>
      </c>
      <c r="G121" s="0" t="s">
        <v>854</v>
      </c>
      <c r="H121" s="0" t="n">
        <v>2016</v>
      </c>
      <c r="I121" s="0" t="n">
        <v>2012</v>
      </c>
      <c r="J121" s="0" t="n">
        <v>519949</v>
      </c>
      <c r="K121" s="0" t="n">
        <v>2011</v>
      </c>
      <c r="DZ121" s="0" t="n">
        <v>1</v>
      </c>
      <c r="EA121" s="0" t="n">
        <v>16469283</v>
      </c>
      <c r="EB121" s="0" t="n">
        <v>6304593</v>
      </c>
      <c r="EC121" s="0" t="n">
        <v>10164690</v>
      </c>
      <c r="EE121" s="0" t="s">
        <v>827</v>
      </c>
      <c r="EF121" s="0" t="s">
        <v>1167</v>
      </c>
      <c r="EG121" s="0" t="n">
        <v>15399321.0673</v>
      </c>
      <c r="EH121" s="0" t="n">
        <v>15787061.954</v>
      </c>
      <c r="EI121" s="0" t="n">
        <v>15593191.5107</v>
      </c>
      <c r="EJ121" s="0" t="n">
        <v>5234631.06735</v>
      </c>
      <c r="EK121" s="0" t="n">
        <v>5622371.95398</v>
      </c>
      <c r="EL121" s="0" t="n">
        <v>5428501.51067</v>
      </c>
      <c r="EM121" s="0" t="n">
        <v>12.1254065303</v>
      </c>
      <c r="EN121" s="0" t="n">
        <v>10.4404499493</v>
      </c>
      <c r="EO121" s="0" t="s">
        <v>868</v>
      </c>
      <c r="EP121" s="45" t="s">
        <v>1635</v>
      </c>
      <c r="EQ121" s="0" t="s">
        <v>846</v>
      </c>
      <c r="ER121" s="45" t="s">
        <v>1636</v>
      </c>
      <c r="ES121" s="0" t="n">
        <v>0.046860437</v>
      </c>
      <c r="ET121" s="0" t="n">
        <v>8.2</v>
      </c>
      <c r="EU121" s="0" t="n">
        <v>1117</v>
      </c>
      <c r="EV121" s="0" t="n">
        <v>75</v>
      </c>
      <c r="EW121" s="0" t="n">
        <v>22228328</v>
      </c>
      <c r="EX121" s="0" t="s">
        <v>975</v>
      </c>
      <c r="EY121" s="0" t="n">
        <v>2014</v>
      </c>
      <c r="EZ121" s="0" t="s">
        <v>1637</v>
      </c>
      <c r="FA121" s="0" t="n">
        <v>0.1017275144</v>
      </c>
      <c r="FB121" s="0" t="n">
        <v>0.0734936045</v>
      </c>
      <c r="FC121" s="0" t="n">
        <v>151500000000</v>
      </c>
      <c r="FD121" s="0" t="n">
        <v>77960000000</v>
      </c>
      <c r="FE121" s="0" t="n">
        <v>0.51</v>
      </c>
      <c r="GE121" s="0" t="s">
        <v>1638</v>
      </c>
      <c r="GF121" s="0" t="s">
        <v>978</v>
      </c>
      <c r="GG121" s="44" t="s">
        <v>962</v>
      </c>
      <c r="GH121" s="0" t="s">
        <v>1639</v>
      </c>
      <c r="GI121" s="0" t="s">
        <v>1640</v>
      </c>
    </row>
    <row r="122" customFormat="false" ht="79.85" hidden="false" customHeight="false" outlineLevel="0" collapsed="false">
      <c r="A122" s="0" t="n">
        <v>50558</v>
      </c>
      <c r="B122" s="0" t="s">
        <v>439</v>
      </c>
      <c r="F122" s="0" t="s">
        <v>970</v>
      </c>
      <c r="G122" s="0" t="s">
        <v>824</v>
      </c>
      <c r="H122" s="0" t="n">
        <v>2016</v>
      </c>
      <c r="I122" s="0" t="n">
        <v>2014</v>
      </c>
      <c r="J122" s="0" t="n">
        <v>375000</v>
      </c>
      <c r="K122" s="0" t="n">
        <v>2014</v>
      </c>
      <c r="DZ122" s="0" t="n">
        <v>1</v>
      </c>
      <c r="EA122" s="0" t="n">
        <v>3070000</v>
      </c>
      <c r="EB122" s="0" t="n">
        <v>2771000</v>
      </c>
      <c r="EC122" s="0" t="n">
        <v>299000</v>
      </c>
      <c r="EE122" s="0" t="s">
        <v>827</v>
      </c>
      <c r="EF122" s="0" t="s">
        <v>828</v>
      </c>
      <c r="EG122" s="0" t="n">
        <v>2298317.15275</v>
      </c>
      <c r="EH122" s="0" t="n">
        <v>2577965.4115</v>
      </c>
      <c r="EI122" s="0" t="n">
        <v>2438141.28212</v>
      </c>
      <c r="EJ122" s="0" t="n">
        <v>1999317.15275</v>
      </c>
      <c r="EK122" s="0" t="n">
        <v>2278965.4115</v>
      </c>
      <c r="EL122" s="0" t="n">
        <v>2139141.28212</v>
      </c>
      <c r="EM122" s="0" t="n">
        <v>7.38933333333</v>
      </c>
      <c r="EN122" s="0" t="n">
        <v>5.70437675233</v>
      </c>
      <c r="EO122" s="0" t="s">
        <v>868</v>
      </c>
      <c r="EP122" s="0" t="s">
        <v>1641</v>
      </c>
      <c r="EQ122" s="0" t="s">
        <v>831</v>
      </c>
      <c r="ER122" s="45" t="s">
        <v>1642</v>
      </c>
      <c r="ES122" s="0" t="n">
        <v>0.046860437</v>
      </c>
      <c r="ET122" s="0" t="n">
        <v>7.9</v>
      </c>
      <c r="EU122" s="0" t="n">
        <v>421</v>
      </c>
      <c r="EV122" s="0" t="n">
        <v>251</v>
      </c>
      <c r="EW122" s="0" t="n">
        <v>15400000000</v>
      </c>
      <c r="EX122" s="0" t="s">
        <v>975</v>
      </c>
      <c r="EY122" s="0" t="n">
        <v>2014</v>
      </c>
      <c r="EZ122" s="0" t="s">
        <v>1643</v>
      </c>
      <c r="FA122" s="0" t="n">
        <v>0.1017275144</v>
      </c>
      <c r="FB122" s="0" t="n">
        <v>0.0734936045</v>
      </c>
      <c r="FC122" s="0" t="n">
        <v>151500000000</v>
      </c>
      <c r="FD122" s="0" t="n">
        <v>77960000000</v>
      </c>
      <c r="FE122" s="0" t="n">
        <v>0.51</v>
      </c>
      <c r="GE122" s="0" t="s">
        <v>1644</v>
      </c>
      <c r="GF122" s="0" t="s">
        <v>978</v>
      </c>
      <c r="GG122" s="44" t="s">
        <v>837</v>
      </c>
      <c r="GH122" s="0" t="s">
        <v>439</v>
      </c>
      <c r="GI122" s="0" t="s">
        <v>1645</v>
      </c>
    </row>
    <row r="123" customFormat="false" ht="12.8" hidden="false" customHeight="false" outlineLevel="0" collapsed="false">
      <c r="A123" s="0" t="n">
        <v>50560</v>
      </c>
      <c r="B123" s="0" t="s">
        <v>445</v>
      </c>
      <c r="F123" s="0" t="s">
        <v>823</v>
      </c>
      <c r="G123" s="0" t="s">
        <v>824</v>
      </c>
      <c r="H123" s="0" t="n">
        <v>2017</v>
      </c>
      <c r="I123" s="0" t="n">
        <v>2015</v>
      </c>
      <c r="J123" s="0" t="n">
        <v>419000</v>
      </c>
      <c r="K123" s="0" t="n">
        <v>2015</v>
      </c>
      <c r="DZ123" s="0" t="n">
        <v>1</v>
      </c>
      <c r="EA123" s="0" t="n">
        <v>1745827</v>
      </c>
      <c r="EB123" s="0" t="n">
        <v>956414</v>
      </c>
      <c r="EC123" s="0" t="n">
        <v>789413</v>
      </c>
      <c r="ED123" s="0" t="s">
        <v>888</v>
      </c>
      <c r="EE123" s="0" t="s">
        <v>827</v>
      </c>
      <c r="EF123" s="0" t="s">
        <v>828</v>
      </c>
      <c r="EG123" s="0" t="n">
        <v>1327408.79591</v>
      </c>
      <c r="EH123" s="0" t="n">
        <v>1538182.5467</v>
      </c>
      <c r="EI123" s="0" t="n">
        <v>1432795.6713</v>
      </c>
      <c r="EJ123" s="0" t="n">
        <v>537995.795914</v>
      </c>
      <c r="EK123" s="0" t="n">
        <v>748769.546696</v>
      </c>
      <c r="EL123" s="0" t="n">
        <v>643382.671305</v>
      </c>
      <c r="EM123" s="0" t="n">
        <v>2.28261097852</v>
      </c>
      <c r="EN123" s="0" t="n">
        <v>1.53551950192</v>
      </c>
      <c r="EO123" s="0" t="s">
        <v>1646</v>
      </c>
      <c r="EP123" s="0" t="s">
        <v>1647</v>
      </c>
      <c r="EQ123" s="0" t="s">
        <v>846</v>
      </c>
      <c r="ER123" s="0" t="s">
        <v>1648</v>
      </c>
      <c r="ES123" s="0" t="n">
        <v>0.0176989817</v>
      </c>
      <c r="ET123" s="0" t="n">
        <v>15.1</v>
      </c>
      <c r="EU123" s="0" t="n">
        <v>144</v>
      </c>
      <c r="EV123" s="0" t="n">
        <v>13</v>
      </c>
      <c r="EW123" s="0" t="n">
        <v>24080000000000</v>
      </c>
      <c r="EX123" s="0" t="s">
        <v>833</v>
      </c>
      <c r="EY123" s="0" t="n">
        <v>2013</v>
      </c>
      <c r="EZ123" s="0" t="s">
        <v>1649</v>
      </c>
      <c r="FA123" s="0" t="n">
        <v>0.0367294791</v>
      </c>
      <c r="FB123" s="0" t="n">
        <v>0.0356646952</v>
      </c>
      <c r="FC123" s="0" t="n">
        <v>766200000000</v>
      </c>
      <c r="FD123" s="0" t="n">
        <v>42870000000</v>
      </c>
      <c r="FE123" s="0" t="n">
        <v>0.06</v>
      </c>
      <c r="GE123" s="0" t="s">
        <v>1650</v>
      </c>
      <c r="GF123" s="0" t="s">
        <v>836</v>
      </c>
      <c r="GG123" s="44" t="s">
        <v>882</v>
      </c>
      <c r="GH123" s="0" t="s">
        <v>445</v>
      </c>
      <c r="GI123" s="0" t="s">
        <v>1651</v>
      </c>
    </row>
    <row r="124" customFormat="false" ht="35.05" hidden="false" customHeight="false" outlineLevel="0" collapsed="false">
      <c r="A124" s="0" t="n">
        <v>50578</v>
      </c>
      <c r="B124" s="0" t="s">
        <v>447</v>
      </c>
      <c r="F124" s="0" t="s">
        <v>970</v>
      </c>
      <c r="G124" s="0" t="s">
        <v>824</v>
      </c>
      <c r="H124" s="0" t="n">
        <v>2016</v>
      </c>
      <c r="I124" s="0" t="n">
        <v>2014</v>
      </c>
      <c r="J124" s="0" t="n">
        <v>210891</v>
      </c>
      <c r="K124" s="0" t="n">
        <v>2011</v>
      </c>
      <c r="DZ124" s="0" t="n">
        <v>1</v>
      </c>
      <c r="EA124" s="0" t="n">
        <v>2482412</v>
      </c>
      <c r="EB124" s="0" t="n">
        <v>2475703</v>
      </c>
      <c r="EC124" s="0" t="n">
        <v>6709</v>
      </c>
      <c r="ED124" s="0" t="s">
        <v>1187</v>
      </c>
      <c r="EE124" s="0" t="s">
        <v>827</v>
      </c>
      <c r="EF124" s="0" t="s">
        <v>828</v>
      </c>
      <c r="EG124" s="0" t="n">
        <v>2048436.08709</v>
      </c>
      <c r="EH124" s="0" t="n">
        <v>2205703.55626</v>
      </c>
      <c r="EI124" s="0" t="n">
        <v>2127069.82168</v>
      </c>
      <c r="EJ124" s="0" t="n">
        <v>2041727.08709</v>
      </c>
      <c r="EK124" s="0" t="n">
        <v>2198994.55626</v>
      </c>
      <c r="EL124" s="0" t="n">
        <v>2120360.82168</v>
      </c>
      <c r="EM124" s="0" t="n">
        <v>11.7392539274</v>
      </c>
      <c r="EN124" s="0" t="n">
        <v>10.0542973464</v>
      </c>
      <c r="EO124" s="0" t="s">
        <v>868</v>
      </c>
      <c r="ER124" s="45" t="s">
        <v>1652</v>
      </c>
      <c r="ES124" s="0" t="n">
        <v>0.046860437</v>
      </c>
      <c r="ET124" s="0" t="n">
        <v>10.7</v>
      </c>
      <c r="EU124" s="0" t="n">
        <v>146.3</v>
      </c>
      <c r="EV124" s="0" t="n">
        <v>190</v>
      </c>
      <c r="EW124" s="0" t="n">
        <v>12065940000</v>
      </c>
      <c r="EX124" s="0" t="s">
        <v>975</v>
      </c>
      <c r="EY124" s="0" t="n">
        <v>2014</v>
      </c>
      <c r="EZ124" s="0" t="s">
        <v>1653</v>
      </c>
      <c r="FA124" s="0" t="n">
        <v>0.1017275144</v>
      </c>
      <c r="FB124" s="0" t="n">
        <v>0.0734936045</v>
      </c>
      <c r="FC124" s="0" t="n">
        <v>151500000000</v>
      </c>
      <c r="FD124" s="0" t="n">
        <v>77960000000</v>
      </c>
      <c r="FE124" s="0" t="n">
        <v>0.51</v>
      </c>
      <c r="GE124" s="0" t="s">
        <v>1654</v>
      </c>
      <c r="GF124" s="0" t="s">
        <v>978</v>
      </c>
      <c r="GG124" s="44" t="s">
        <v>837</v>
      </c>
      <c r="GH124" s="0" t="s">
        <v>1655</v>
      </c>
      <c r="GI124" s="0" t="s">
        <v>1656</v>
      </c>
    </row>
    <row r="125" customFormat="false" ht="23.85" hidden="false" customHeight="false" outlineLevel="0" collapsed="false">
      <c r="A125" s="0" t="n">
        <v>50579</v>
      </c>
      <c r="B125" s="0" t="s">
        <v>452</v>
      </c>
      <c r="F125" s="0" t="s">
        <v>970</v>
      </c>
      <c r="G125" s="0" t="s">
        <v>824</v>
      </c>
      <c r="H125" s="0" t="n">
        <v>2016</v>
      </c>
      <c r="I125" s="0" t="n">
        <v>1998</v>
      </c>
      <c r="J125" s="0" t="n">
        <v>718400</v>
      </c>
      <c r="K125" s="0" t="n">
        <v>2015</v>
      </c>
      <c r="DZ125" s="0" t="n">
        <v>1</v>
      </c>
      <c r="EA125" s="0" t="n">
        <v>5257325</v>
      </c>
      <c r="EB125" s="0" t="n">
        <v>5167453</v>
      </c>
      <c r="EC125" s="0" t="n">
        <v>89872</v>
      </c>
      <c r="EE125" s="0" t="s">
        <v>827</v>
      </c>
      <c r="EF125" s="0" t="s">
        <v>828</v>
      </c>
      <c r="EG125" s="0" t="n">
        <v>3778986.44676</v>
      </c>
      <c r="EH125" s="0" t="n">
        <v>4314717.93766</v>
      </c>
      <c r="EI125" s="0" t="n">
        <v>4046852.19221</v>
      </c>
      <c r="EJ125" s="0" t="n">
        <v>3689114.44676</v>
      </c>
      <c r="EK125" s="0" t="n">
        <v>4224845.93766</v>
      </c>
      <c r="EL125" s="0" t="n">
        <v>3956980.19221</v>
      </c>
      <c r="EM125" s="0" t="n">
        <v>7.19300250557</v>
      </c>
      <c r="EN125" s="0" t="n">
        <v>5.50804592457</v>
      </c>
      <c r="EO125" s="0" t="s">
        <v>858</v>
      </c>
      <c r="EP125" s="0" t="s">
        <v>1657</v>
      </c>
      <c r="EQ125" s="0" t="s">
        <v>846</v>
      </c>
      <c r="ER125" s="45" t="s">
        <v>1658</v>
      </c>
      <c r="ES125" s="0" t="n">
        <v>0.046860437</v>
      </c>
      <c r="ET125" s="0" t="n">
        <v>2.4</v>
      </c>
      <c r="EU125" s="0" t="n">
        <v>464</v>
      </c>
      <c r="EV125" s="0" t="n">
        <v>230</v>
      </c>
      <c r="EW125" s="0" t="n">
        <v>35000000000</v>
      </c>
      <c r="EX125" s="0" t="s">
        <v>975</v>
      </c>
      <c r="EY125" s="0" t="n">
        <v>2014</v>
      </c>
      <c r="EZ125" s="0" t="s">
        <v>1659</v>
      </c>
      <c r="FA125" s="0" t="n">
        <v>0.1017275144</v>
      </c>
      <c r="FB125" s="0" t="n">
        <v>0.0734936045</v>
      </c>
      <c r="FC125" s="0" t="n">
        <v>151500000000</v>
      </c>
      <c r="FD125" s="0" t="n">
        <v>77960000000</v>
      </c>
      <c r="FE125" s="0" t="n">
        <v>0.51</v>
      </c>
      <c r="GE125" s="0" t="s">
        <v>1660</v>
      </c>
      <c r="GF125" s="0" t="s">
        <v>978</v>
      </c>
      <c r="GG125" s="44" t="s">
        <v>1661</v>
      </c>
      <c r="GH125" s="0" t="s">
        <v>1662</v>
      </c>
      <c r="GI125" s="0" t="s">
        <v>1662</v>
      </c>
    </row>
    <row r="126" customFormat="false" ht="12.8" hidden="false" customHeight="false" outlineLevel="0" collapsed="false">
      <c r="A126" s="0" t="n">
        <v>50672</v>
      </c>
      <c r="B126" s="0" t="s">
        <v>458</v>
      </c>
      <c r="F126" s="0" t="s">
        <v>965</v>
      </c>
      <c r="G126" s="0" t="s">
        <v>824</v>
      </c>
      <c r="H126" s="0" t="n">
        <v>2016</v>
      </c>
      <c r="I126" s="0" t="n">
        <v>2006</v>
      </c>
      <c r="J126" s="0" t="n">
        <v>61752</v>
      </c>
      <c r="K126" s="0" t="n">
        <v>2011</v>
      </c>
      <c r="DZ126" s="0" t="n">
        <v>1.00000301462</v>
      </c>
      <c r="EA126" s="0" t="n">
        <v>331717</v>
      </c>
      <c r="EB126" s="0" t="n">
        <v>245483</v>
      </c>
      <c r="EC126" s="0" t="n">
        <v>86235</v>
      </c>
      <c r="EE126" s="0" t="s">
        <v>827</v>
      </c>
      <c r="EF126" s="0" t="s">
        <v>857</v>
      </c>
      <c r="EM126" s="0" t="n">
        <v>3.97530444358</v>
      </c>
      <c r="EO126" s="0" t="s">
        <v>1117</v>
      </c>
      <c r="ES126" s="0" t="n">
        <v>0.0311275785</v>
      </c>
      <c r="ET126" s="0" t="n">
        <v>16</v>
      </c>
      <c r="EU126" s="0" t="n">
        <v>553</v>
      </c>
      <c r="EV126" s="0" t="n">
        <v>108</v>
      </c>
      <c r="FA126" s="0" t="n">
        <v>0.0361368851</v>
      </c>
      <c r="FB126" s="0" t="n">
        <v>0.0361368851</v>
      </c>
      <c r="FC126" s="0" t="n">
        <v>1</v>
      </c>
      <c r="FD126" s="0" t="n">
        <v>0</v>
      </c>
      <c r="FE126" s="0" t="n">
        <v>0</v>
      </c>
      <c r="GE126" s="0" t="s">
        <v>1663</v>
      </c>
      <c r="GF126" s="0" t="s">
        <v>967</v>
      </c>
      <c r="GG126" s="44" t="s">
        <v>1664</v>
      </c>
      <c r="GH126" s="0" t="s">
        <v>458</v>
      </c>
      <c r="GI126" s="0" t="s">
        <v>458</v>
      </c>
    </row>
    <row r="127" customFormat="false" ht="12.8" hidden="false" customHeight="false" outlineLevel="0" collapsed="false">
      <c r="A127" s="0" t="n">
        <v>50673</v>
      </c>
      <c r="B127" s="0" t="s">
        <v>460</v>
      </c>
      <c r="F127" s="0" t="s">
        <v>965</v>
      </c>
      <c r="G127" s="0" t="s">
        <v>824</v>
      </c>
      <c r="H127" s="0" t="n">
        <v>2016</v>
      </c>
      <c r="I127" s="0" t="n">
        <v>2010</v>
      </c>
      <c r="J127" s="0" t="n">
        <v>61214</v>
      </c>
      <c r="K127" s="0" t="n">
        <v>2014</v>
      </c>
      <c r="DZ127" s="0" t="n">
        <v>1.00056422795</v>
      </c>
      <c r="EA127" s="0" t="n">
        <v>265.85</v>
      </c>
      <c r="EB127" s="0" t="n">
        <v>128</v>
      </c>
      <c r="EC127" s="0" t="n">
        <v>138</v>
      </c>
      <c r="EE127" s="0" t="s">
        <v>827</v>
      </c>
      <c r="EF127" s="0" t="s">
        <v>857</v>
      </c>
      <c r="EM127" s="0" t="n">
        <v>0.00209102492894</v>
      </c>
      <c r="EO127" s="0" t="s">
        <v>858</v>
      </c>
      <c r="EP127" s="0" t="s">
        <v>1665</v>
      </c>
      <c r="EQ127" s="0" t="s">
        <v>1035</v>
      </c>
      <c r="ER127" s="0" t="s">
        <v>1666</v>
      </c>
      <c r="ES127" s="0" t="n">
        <v>0.0311275785</v>
      </c>
      <c r="ET127" s="0" t="n">
        <v>17.8</v>
      </c>
      <c r="EU127" s="0" t="n">
        <v>202570</v>
      </c>
      <c r="EV127" s="0" t="n">
        <v>200</v>
      </c>
      <c r="EW127" s="0" t="n">
        <v>13231</v>
      </c>
      <c r="EX127" s="0" t="s">
        <v>1094</v>
      </c>
      <c r="EY127" s="0" t="n">
        <v>2013</v>
      </c>
      <c r="EZ127" s="0" t="s">
        <v>1667</v>
      </c>
      <c r="FA127" s="0" t="n">
        <v>0.0361368851</v>
      </c>
      <c r="FB127" s="0" t="n">
        <v>0.0361368851</v>
      </c>
      <c r="FC127" s="0" t="n">
        <v>1</v>
      </c>
      <c r="FD127" s="0" t="n">
        <v>0</v>
      </c>
      <c r="FE127" s="0" t="n">
        <v>0</v>
      </c>
      <c r="GE127" s="0" t="s">
        <v>1668</v>
      </c>
      <c r="GF127" s="0" t="s">
        <v>967</v>
      </c>
      <c r="GG127" s="44" t="s">
        <v>873</v>
      </c>
      <c r="GH127" s="0" t="s">
        <v>460</v>
      </c>
      <c r="GI127" s="0" t="s">
        <v>460</v>
      </c>
    </row>
    <row r="128" customFormat="false" ht="12.8" hidden="false" customHeight="false" outlineLevel="0" collapsed="false">
      <c r="A128" s="0" t="n">
        <v>50679</v>
      </c>
      <c r="B128" s="0" t="s">
        <v>464</v>
      </c>
      <c r="F128" s="0" t="s">
        <v>965</v>
      </c>
      <c r="G128" s="0" t="s">
        <v>824</v>
      </c>
      <c r="H128" s="0" t="n">
        <v>2016</v>
      </c>
      <c r="I128" s="0" t="n">
        <v>2014</v>
      </c>
      <c r="J128" s="0" t="n">
        <v>78764</v>
      </c>
      <c r="K128" s="0" t="n">
        <v>2011</v>
      </c>
      <c r="DZ128" s="0" t="n">
        <v>1</v>
      </c>
      <c r="EA128" s="0" t="n">
        <v>290849</v>
      </c>
      <c r="EB128" s="0" t="n">
        <v>203441</v>
      </c>
      <c r="EC128" s="0" t="n">
        <v>87408</v>
      </c>
      <c r="EE128" s="0" t="s">
        <v>827</v>
      </c>
      <c r="EF128" s="0" t="s">
        <v>857</v>
      </c>
      <c r="EM128" s="0" t="n">
        <v>2.58291859225</v>
      </c>
      <c r="EO128" s="0" t="s">
        <v>829</v>
      </c>
      <c r="EP128" s="0" t="s">
        <v>1669</v>
      </c>
      <c r="EQ128" s="0" t="s">
        <v>831</v>
      </c>
      <c r="ER128" s="0" t="s">
        <v>1670</v>
      </c>
      <c r="ES128" s="0" t="n">
        <v>0.0311275785</v>
      </c>
      <c r="ET128" s="0" t="n">
        <v>16</v>
      </c>
      <c r="EU128" s="0" t="n">
        <v>33</v>
      </c>
      <c r="EV128" s="0" t="n">
        <v>20</v>
      </c>
      <c r="FA128" s="0" t="n">
        <v>0.0361368851</v>
      </c>
      <c r="FB128" s="0" t="n">
        <v>0.0361368851</v>
      </c>
      <c r="FC128" s="0" t="n">
        <v>1</v>
      </c>
      <c r="FD128" s="0" t="n">
        <v>0</v>
      </c>
      <c r="FE128" s="0" t="n">
        <v>0</v>
      </c>
      <c r="GE128" s="0" t="s">
        <v>1671</v>
      </c>
      <c r="GF128" s="0" t="s">
        <v>967</v>
      </c>
      <c r="GG128" s="44" t="s">
        <v>837</v>
      </c>
      <c r="GH128" s="0" t="s">
        <v>464</v>
      </c>
      <c r="GI128" s="0" t="s">
        <v>464</v>
      </c>
    </row>
    <row r="129" customFormat="false" ht="12.8" hidden="false" customHeight="false" outlineLevel="0" collapsed="false">
      <c r="A129" s="0" t="n">
        <v>50680</v>
      </c>
      <c r="B129" s="0" t="s">
        <v>466</v>
      </c>
      <c r="F129" s="0" t="s">
        <v>965</v>
      </c>
      <c r="G129" s="0" t="s">
        <v>824</v>
      </c>
      <c r="H129" s="0" t="n">
        <v>2016</v>
      </c>
      <c r="I129" s="0" t="n">
        <v>2010</v>
      </c>
      <c r="J129" s="0" t="n">
        <v>208122</v>
      </c>
      <c r="K129" s="0" t="n">
        <v>2014</v>
      </c>
      <c r="DZ129" s="0" t="n">
        <v>1</v>
      </c>
      <c r="EA129" s="0" t="n">
        <v>831603</v>
      </c>
      <c r="EB129" s="0" t="n">
        <v>565382</v>
      </c>
      <c r="EC129" s="0" t="n">
        <v>266221</v>
      </c>
      <c r="ED129" s="0" t="s">
        <v>1187</v>
      </c>
      <c r="EE129" s="0" t="s">
        <v>827</v>
      </c>
      <c r="EF129" s="0" t="s">
        <v>857</v>
      </c>
      <c r="EM129" s="0" t="n">
        <v>2.71658930819</v>
      </c>
      <c r="EO129" s="0" t="s">
        <v>1117</v>
      </c>
      <c r="EP129" s="0" t="s">
        <v>1672</v>
      </c>
      <c r="EQ129" s="0" t="s">
        <v>846</v>
      </c>
      <c r="ER129" s="0" t="s">
        <v>1673</v>
      </c>
      <c r="ES129" s="0" t="n">
        <v>0.0311275785</v>
      </c>
      <c r="ET129" s="0" t="n">
        <v>17</v>
      </c>
      <c r="EU129" s="0" t="n">
        <v>97</v>
      </c>
      <c r="EY129" s="0" t="n">
        <v>2014</v>
      </c>
      <c r="FA129" s="0" t="n">
        <v>0.0361368851</v>
      </c>
      <c r="FB129" s="0" t="n">
        <v>0.0361368851</v>
      </c>
      <c r="FC129" s="0" t="n">
        <v>1</v>
      </c>
      <c r="FD129" s="0" t="n">
        <v>0</v>
      </c>
      <c r="FE129" s="0" t="n">
        <v>0</v>
      </c>
      <c r="GE129" s="0" t="s">
        <v>1674</v>
      </c>
      <c r="GF129" s="0" t="s">
        <v>967</v>
      </c>
      <c r="GG129" s="44" t="s">
        <v>873</v>
      </c>
      <c r="GH129" s="0" t="s">
        <v>466</v>
      </c>
      <c r="GI129" s="0" t="s">
        <v>466</v>
      </c>
    </row>
    <row r="130" customFormat="false" ht="12.8" hidden="false" customHeight="false" outlineLevel="0" collapsed="false">
      <c r="A130" s="0" t="n">
        <v>52893</v>
      </c>
      <c r="B130" s="0" t="s">
        <v>468</v>
      </c>
      <c r="F130" s="0" t="s">
        <v>823</v>
      </c>
      <c r="G130" s="0" t="s">
        <v>824</v>
      </c>
      <c r="H130" s="0" t="n">
        <v>2016</v>
      </c>
      <c r="I130" s="0" t="n">
        <v>2010</v>
      </c>
      <c r="J130" s="0" t="n">
        <v>199766</v>
      </c>
      <c r="K130" s="0" t="n">
        <v>2013</v>
      </c>
      <c r="DZ130" s="0" t="n">
        <v>1</v>
      </c>
      <c r="EA130" s="0" t="n">
        <v>1248650</v>
      </c>
      <c r="EB130" s="0" t="n">
        <v>982940</v>
      </c>
      <c r="EC130" s="0" t="n">
        <v>265710</v>
      </c>
      <c r="EE130" s="0" t="s">
        <v>827</v>
      </c>
      <c r="EF130" s="0" t="s">
        <v>857</v>
      </c>
      <c r="EM130" s="0" t="n">
        <v>4.92045693461</v>
      </c>
      <c r="EO130" s="0" t="s">
        <v>829</v>
      </c>
      <c r="EP130" s="0" t="s">
        <v>1675</v>
      </c>
      <c r="EQ130" s="0" t="s">
        <v>846</v>
      </c>
      <c r="ER130" s="0" t="s">
        <v>1676</v>
      </c>
      <c r="ES130" s="0" t="n">
        <v>0.0176989817</v>
      </c>
      <c r="ET130" s="0" t="n">
        <v>10.8</v>
      </c>
      <c r="EU130" s="0" t="n">
        <v>47</v>
      </c>
      <c r="EV130" s="0" t="n">
        <v>25</v>
      </c>
      <c r="FA130" s="0" t="n">
        <v>0.0367294791</v>
      </c>
      <c r="FB130" s="0" t="n">
        <v>0.0356646952</v>
      </c>
      <c r="FC130" s="0" t="n">
        <v>766200000000</v>
      </c>
      <c r="FD130" s="0" t="n">
        <v>42870000000</v>
      </c>
      <c r="FE130" s="0" t="n">
        <v>0.06</v>
      </c>
      <c r="GE130" s="0" t="s">
        <v>1677</v>
      </c>
      <c r="GF130" s="0" t="s">
        <v>836</v>
      </c>
      <c r="GG130" s="44" t="s">
        <v>873</v>
      </c>
      <c r="GH130" s="0" t="s">
        <v>468</v>
      </c>
      <c r="GI130" s="0" t="s">
        <v>1678</v>
      </c>
    </row>
    <row r="131" customFormat="false" ht="68.65" hidden="false" customHeight="false" outlineLevel="0" collapsed="false">
      <c r="A131" s="0" t="n">
        <v>52897</v>
      </c>
      <c r="B131" s="0" t="s">
        <v>470</v>
      </c>
      <c r="F131" s="0" t="s">
        <v>823</v>
      </c>
      <c r="G131" s="0" t="s">
        <v>854</v>
      </c>
      <c r="H131" s="0" t="n">
        <v>2016</v>
      </c>
      <c r="I131" s="0" t="n">
        <v>2014</v>
      </c>
      <c r="J131" s="0" t="n">
        <v>8427</v>
      </c>
      <c r="K131" s="0" t="n">
        <v>2010</v>
      </c>
      <c r="EA131" s="0" t="n">
        <v>394341</v>
      </c>
      <c r="EE131" s="0" t="s">
        <v>856</v>
      </c>
      <c r="EF131" s="0" t="s">
        <v>828</v>
      </c>
      <c r="EG131" s="0" t="n">
        <v>385925.701179</v>
      </c>
      <c r="EH131" s="0" t="n">
        <v>390164.819074</v>
      </c>
      <c r="EI131" s="0" t="n">
        <v>388045.260127</v>
      </c>
      <c r="EO131" s="0" t="s">
        <v>845</v>
      </c>
      <c r="EQ131" s="0" t="s">
        <v>846</v>
      </c>
      <c r="ER131" s="45" t="s">
        <v>1679</v>
      </c>
      <c r="ES131" s="0" t="n">
        <v>0.0176989817</v>
      </c>
      <c r="ET131" s="0" t="n">
        <v>6</v>
      </c>
      <c r="EU131" s="0" t="n">
        <v>20</v>
      </c>
      <c r="EV131" s="0" t="n">
        <v>2405</v>
      </c>
      <c r="EW131" s="0" t="n">
        <v>566889555</v>
      </c>
      <c r="EX131" s="0" t="s">
        <v>833</v>
      </c>
      <c r="EY131" s="0" t="n">
        <v>2013</v>
      </c>
      <c r="EZ131" s="0" t="s">
        <v>1680</v>
      </c>
      <c r="FA131" s="0" t="n">
        <v>0.0367294791</v>
      </c>
      <c r="FB131" s="0" t="n">
        <v>0.0356646952</v>
      </c>
      <c r="FC131" s="0" t="n">
        <v>766200000000</v>
      </c>
      <c r="FD131" s="0" t="n">
        <v>42870000000</v>
      </c>
      <c r="FE131" s="0" t="n">
        <v>0.06</v>
      </c>
      <c r="GE131" s="0" t="s">
        <v>1681</v>
      </c>
      <c r="GF131" s="0" t="s">
        <v>836</v>
      </c>
      <c r="GG131" s="44" t="s">
        <v>837</v>
      </c>
      <c r="GH131" s="0" t="s">
        <v>470</v>
      </c>
      <c r="GI131" s="0" t="s">
        <v>1682</v>
      </c>
    </row>
    <row r="132" customFormat="false" ht="12.8" hidden="false" customHeight="false" outlineLevel="0" collapsed="false">
      <c r="A132" s="0" t="n">
        <v>54048</v>
      </c>
      <c r="B132" s="0" t="s">
        <v>474</v>
      </c>
      <c r="F132" s="0" t="s">
        <v>823</v>
      </c>
      <c r="G132" s="0" t="s">
        <v>824</v>
      </c>
      <c r="H132" s="0" t="n">
        <v>2016</v>
      </c>
      <c r="I132" s="0" t="n">
        <v>2012</v>
      </c>
      <c r="J132" s="0" t="n">
        <v>184281</v>
      </c>
      <c r="K132" s="0" t="n">
        <v>2014</v>
      </c>
      <c r="DZ132" s="0" t="n">
        <v>1</v>
      </c>
      <c r="EA132" s="0" t="n">
        <v>3999874</v>
      </c>
      <c r="EB132" s="0" t="n">
        <v>2061435</v>
      </c>
      <c r="EC132" s="0" t="n">
        <v>1938439</v>
      </c>
      <c r="EE132" s="0" t="s">
        <v>827</v>
      </c>
      <c r="EF132" s="0" t="s">
        <v>828</v>
      </c>
      <c r="EG132" s="0" t="n">
        <v>3815848.88051</v>
      </c>
      <c r="EH132" s="0" t="n">
        <v>3908549.59069</v>
      </c>
      <c r="EI132" s="0" t="n">
        <v>3862199.2356</v>
      </c>
      <c r="EJ132" s="0" t="n">
        <v>1877409.88051</v>
      </c>
      <c r="EK132" s="0" t="n">
        <v>1970110.59069</v>
      </c>
      <c r="EL132" s="0" t="n">
        <v>1923760.2356</v>
      </c>
      <c r="EM132" s="0" t="n">
        <v>11.1863675582</v>
      </c>
      <c r="EN132" s="0" t="n">
        <v>10.4392760816</v>
      </c>
      <c r="EO132" s="0" t="s">
        <v>845</v>
      </c>
      <c r="EP132" s="0" t="s">
        <v>1683</v>
      </c>
      <c r="EQ132" s="0" t="s">
        <v>846</v>
      </c>
      <c r="ER132" s="0" t="s">
        <v>1684</v>
      </c>
      <c r="ES132" s="0" t="n">
        <v>0.0176989817</v>
      </c>
      <c r="ET132" s="0" t="n">
        <v>15.2</v>
      </c>
      <c r="EU132" s="0" t="n">
        <v>255.2</v>
      </c>
      <c r="EV132" s="0" t="n">
        <v>269</v>
      </c>
      <c r="EW132" s="0" t="n">
        <v>37487000000</v>
      </c>
      <c r="EX132" s="0" t="s">
        <v>833</v>
      </c>
      <c r="EY132" s="0" t="n">
        <v>2014</v>
      </c>
      <c r="EZ132" s="0" t="s">
        <v>1685</v>
      </c>
      <c r="FA132" s="0" t="n">
        <v>0.0367294791</v>
      </c>
      <c r="FB132" s="0" t="n">
        <v>0.0356646952</v>
      </c>
      <c r="FC132" s="0" t="n">
        <v>766200000000</v>
      </c>
      <c r="FD132" s="0" t="n">
        <v>42870000000</v>
      </c>
      <c r="FE132" s="0" t="n">
        <v>0.06</v>
      </c>
      <c r="GE132" s="0" t="s">
        <v>1686</v>
      </c>
      <c r="GF132" s="0" t="s">
        <v>836</v>
      </c>
      <c r="GG132" s="44" t="s">
        <v>962</v>
      </c>
      <c r="GH132" s="0" t="s">
        <v>474</v>
      </c>
      <c r="GI132" s="0" t="s">
        <v>1687</v>
      </c>
    </row>
    <row r="133" customFormat="false" ht="12.8" hidden="false" customHeight="false" outlineLevel="0" collapsed="false">
      <c r="A133" s="0" t="n">
        <v>54070</v>
      </c>
      <c r="B133" s="0" t="s">
        <v>476</v>
      </c>
      <c r="F133" s="0" t="s">
        <v>823</v>
      </c>
      <c r="G133" s="0" t="s">
        <v>824</v>
      </c>
      <c r="H133" s="0" t="n">
        <v>2016</v>
      </c>
      <c r="I133" s="0" t="n">
        <v>2015</v>
      </c>
      <c r="J133" s="0" t="n">
        <v>151190</v>
      </c>
      <c r="K133" s="0" t="n">
        <v>2013</v>
      </c>
      <c r="DZ133" s="0" t="n">
        <v>0.995</v>
      </c>
      <c r="EA133" s="0" t="n">
        <v>1250000</v>
      </c>
      <c r="EB133" s="0" t="n">
        <v>1106250</v>
      </c>
      <c r="EC133" s="0" t="n">
        <v>137500</v>
      </c>
      <c r="EE133" s="0" t="s">
        <v>827</v>
      </c>
      <c r="EF133" s="0" t="s">
        <v>828</v>
      </c>
      <c r="EG133" s="0" t="n">
        <v>1099019.93252</v>
      </c>
      <c r="EH133" s="0" t="n">
        <v>1175074.54679</v>
      </c>
      <c r="EI133" s="0" t="n">
        <v>1137047.23965</v>
      </c>
      <c r="EJ133" s="0" t="n">
        <v>955269.932516</v>
      </c>
      <c r="EK133" s="0" t="n">
        <v>1031324.54679</v>
      </c>
      <c r="EL133" s="0" t="n">
        <v>993297.239653</v>
      </c>
      <c r="EM133" s="0" t="n">
        <v>7.31695217938</v>
      </c>
      <c r="EN133" s="0" t="n">
        <v>6.56986070278</v>
      </c>
      <c r="EO133" s="0" t="s">
        <v>845</v>
      </c>
      <c r="EP133" s="0" t="s">
        <v>1688</v>
      </c>
      <c r="EQ133" s="0" t="s">
        <v>846</v>
      </c>
      <c r="ER133" s="0" t="s">
        <v>1689</v>
      </c>
      <c r="ES133" s="0" t="n">
        <v>0.0176989817</v>
      </c>
      <c r="ET133" s="0" t="n">
        <v>11.2</v>
      </c>
      <c r="EU133" s="0" t="n">
        <v>113</v>
      </c>
      <c r="EV133" s="0" t="n">
        <v>130</v>
      </c>
      <c r="FA133" s="0" t="n">
        <v>0.0367294791</v>
      </c>
      <c r="FB133" s="0" t="n">
        <v>0.0356646952</v>
      </c>
      <c r="FC133" s="0" t="n">
        <v>766200000000</v>
      </c>
      <c r="FD133" s="0" t="n">
        <v>42870000000</v>
      </c>
      <c r="FE133" s="0" t="n">
        <v>0.06</v>
      </c>
      <c r="GE133" s="0" t="s">
        <v>1690</v>
      </c>
      <c r="GF133" s="0" t="s">
        <v>836</v>
      </c>
      <c r="GG133" s="44" t="s">
        <v>990</v>
      </c>
      <c r="GH133" s="0" t="s">
        <v>476</v>
      </c>
      <c r="GI133" s="0" t="s">
        <v>1691</v>
      </c>
    </row>
    <row r="134" customFormat="false" ht="35.05" hidden="false" customHeight="false" outlineLevel="0" collapsed="false">
      <c r="A134" s="0" t="n">
        <v>54075</v>
      </c>
      <c r="B134" s="0" t="s">
        <v>478</v>
      </c>
      <c r="F134" s="0" t="s">
        <v>823</v>
      </c>
      <c r="G134" s="0" t="s">
        <v>824</v>
      </c>
      <c r="H134" s="0" t="n">
        <v>2016</v>
      </c>
      <c r="I134" s="0" t="n">
        <v>2007</v>
      </c>
      <c r="J134" s="0" t="n">
        <v>149643</v>
      </c>
      <c r="K134" s="0" t="n">
        <v>2014</v>
      </c>
      <c r="DZ134" s="0" t="n">
        <v>1</v>
      </c>
      <c r="EA134" s="0" t="n">
        <v>1727860</v>
      </c>
      <c r="EB134" s="0" t="n">
        <v>553900</v>
      </c>
      <c r="EC134" s="0" t="n">
        <v>1173960</v>
      </c>
      <c r="EE134" s="0" t="s">
        <v>827</v>
      </c>
      <c r="EF134" s="0" t="s">
        <v>828</v>
      </c>
      <c r="EG134" s="0" t="n">
        <v>1578424.78445</v>
      </c>
      <c r="EH134" s="0" t="n">
        <v>1653701.19588</v>
      </c>
      <c r="EI134" s="0" t="n">
        <v>1616062.99017</v>
      </c>
      <c r="EJ134" s="0" t="n">
        <v>404464.784453</v>
      </c>
      <c r="EK134" s="0" t="n">
        <v>479741.195881</v>
      </c>
      <c r="EL134" s="0" t="n">
        <v>442102.990167</v>
      </c>
      <c r="EM134" s="0" t="n">
        <v>3.70147617998</v>
      </c>
      <c r="EN134" s="0" t="n">
        <v>2.95438470338</v>
      </c>
      <c r="EO134" s="0" t="s">
        <v>858</v>
      </c>
      <c r="EP134" s="45" t="s">
        <v>1692</v>
      </c>
      <c r="EQ134" s="0" t="s">
        <v>846</v>
      </c>
      <c r="ER134" s="45" t="s">
        <v>1693</v>
      </c>
      <c r="ES134" s="0" t="n">
        <v>0.0176989817</v>
      </c>
      <c r="ET134" s="0" t="n">
        <v>10.8</v>
      </c>
      <c r="EU134" s="0" t="n">
        <v>114</v>
      </c>
      <c r="EV134" s="0" t="n">
        <v>1638</v>
      </c>
      <c r="FA134" s="0" t="n">
        <v>0.0367294791</v>
      </c>
      <c r="FB134" s="0" t="n">
        <v>0.0356646952</v>
      </c>
      <c r="FC134" s="0" t="n">
        <v>766200000000</v>
      </c>
      <c r="FD134" s="0" t="n">
        <v>42870000000</v>
      </c>
      <c r="FE134" s="0" t="n">
        <v>0.06</v>
      </c>
      <c r="GE134" s="0" t="s">
        <v>1694</v>
      </c>
      <c r="GF134" s="0" t="s">
        <v>836</v>
      </c>
      <c r="GG134" s="44" t="s">
        <v>1489</v>
      </c>
      <c r="GH134" s="0" t="s">
        <v>478</v>
      </c>
      <c r="GI134" s="0" t="s">
        <v>1695</v>
      </c>
    </row>
    <row r="135" customFormat="false" ht="12.8" hidden="false" customHeight="false" outlineLevel="0" collapsed="false">
      <c r="A135" s="0" t="n">
        <v>54078</v>
      </c>
      <c r="B135" s="0" t="s">
        <v>480</v>
      </c>
      <c r="F135" s="0" t="s">
        <v>823</v>
      </c>
      <c r="G135" s="0" t="s">
        <v>824</v>
      </c>
      <c r="H135" s="0" t="n">
        <v>2016</v>
      </c>
      <c r="I135" s="0" t="n">
        <v>2015</v>
      </c>
      <c r="J135" s="0" t="n">
        <v>158985</v>
      </c>
      <c r="K135" s="0" t="n">
        <v>2015</v>
      </c>
      <c r="DZ135" s="0" t="n">
        <v>1</v>
      </c>
      <c r="EA135" s="0" t="n">
        <v>1048704</v>
      </c>
      <c r="EB135" s="0" t="n">
        <v>861854</v>
      </c>
      <c r="EC135" s="0" t="n">
        <v>186850</v>
      </c>
      <c r="EE135" s="0" t="s">
        <v>827</v>
      </c>
      <c r="EF135" s="0" t="s">
        <v>828</v>
      </c>
      <c r="EG135" s="0" t="n">
        <v>889939.756142</v>
      </c>
      <c r="EH135" s="0" t="n">
        <v>969915.567044</v>
      </c>
      <c r="EI135" s="0" t="n">
        <v>929927.661593</v>
      </c>
      <c r="EJ135" s="0" t="n">
        <v>703089.756142</v>
      </c>
      <c r="EK135" s="0" t="n">
        <v>783065.567044</v>
      </c>
      <c r="EL135" s="0" t="n">
        <v>743077.661593</v>
      </c>
      <c r="EM135" s="0" t="n">
        <v>5.42097682171</v>
      </c>
      <c r="EN135" s="0" t="n">
        <v>4.67388534511</v>
      </c>
      <c r="EO135" s="0" t="s">
        <v>868</v>
      </c>
      <c r="EQ135" s="0" t="s">
        <v>846</v>
      </c>
      <c r="ER135" s="0" t="s">
        <v>1696</v>
      </c>
      <c r="ES135" s="0" t="n">
        <v>0.0176989817</v>
      </c>
      <c r="ET135" s="0" t="n">
        <v>11.8</v>
      </c>
      <c r="EU135" s="0" t="n">
        <v>117</v>
      </c>
      <c r="EV135" s="0" t="n">
        <v>32</v>
      </c>
      <c r="FA135" s="0" t="n">
        <v>0.0367294791</v>
      </c>
      <c r="FB135" s="0" t="n">
        <v>0.0356646952</v>
      </c>
      <c r="FC135" s="0" t="n">
        <v>766200000000</v>
      </c>
      <c r="FD135" s="0" t="n">
        <v>42870000000</v>
      </c>
      <c r="FE135" s="0" t="n">
        <v>0.06</v>
      </c>
      <c r="GE135" s="0" t="s">
        <v>1697</v>
      </c>
      <c r="GF135" s="0" t="s">
        <v>836</v>
      </c>
      <c r="GG135" s="44" t="s">
        <v>990</v>
      </c>
      <c r="GH135" s="0" t="s">
        <v>480</v>
      </c>
      <c r="GI135" s="0" t="s">
        <v>1698</v>
      </c>
    </row>
    <row r="136" customFormat="false" ht="12.8" hidden="false" customHeight="false" outlineLevel="0" collapsed="false">
      <c r="A136" s="0" t="n">
        <v>54085</v>
      </c>
      <c r="B136" s="0" t="s">
        <v>482</v>
      </c>
      <c r="F136" s="0" t="s">
        <v>823</v>
      </c>
      <c r="G136" s="0" t="s">
        <v>824</v>
      </c>
      <c r="H136" s="0" t="n">
        <v>2017</v>
      </c>
      <c r="I136" s="0" t="n">
        <v>2014</v>
      </c>
      <c r="J136" s="0" t="n">
        <v>145674</v>
      </c>
      <c r="K136" s="0" t="n">
        <v>2015</v>
      </c>
      <c r="DZ136" s="0" t="n">
        <v>1</v>
      </c>
      <c r="EA136" s="0" t="n">
        <v>3609546</v>
      </c>
      <c r="EB136" s="0" t="n">
        <v>2381327</v>
      </c>
      <c r="EC136" s="0" t="n">
        <v>1228219</v>
      </c>
      <c r="ED136" s="0" t="s">
        <v>888</v>
      </c>
      <c r="EE136" s="0" t="s">
        <v>827</v>
      </c>
      <c r="EF136" s="0" t="s">
        <v>828</v>
      </c>
      <c r="EG136" s="0" t="n">
        <v>3464074.27336</v>
      </c>
      <c r="EH136" s="0" t="n">
        <v>3537354.11912</v>
      </c>
      <c r="EI136" s="0" t="n">
        <v>3500714.19624</v>
      </c>
      <c r="EJ136" s="0" t="n">
        <v>2235855.27336</v>
      </c>
      <c r="EK136" s="0" t="n">
        <v>2309135.11912</v>
      </c>
      <c r="EL136" s="0" t="n">
        <v>2272495.19624</v>
      </c>
      <c r="EM136" s="0" t="n">
        <v>16.3469596496</v>
      </c>
      <c r="EN136" s="0" t="n">
        <v>15.599868173</v>
      </c>
      <c r="EO136" s="0" t="s">
        <v>868</v>
      </c>
      <c r="EP136" s="0" t="s">
        <v>1699</v>
      </c>
      <c r="EQ136" s="0" t="s">
        <v>937</v>
      </c>
      <c r="ES136" s="0" t="n">
        <v>0.0176989817</v>
      </c>
      <c r="ET136" s="0" t="n">
        <v>19</v>
      </c>
      <c r="EU136" s="0" t="n">
        <v>175</v>
      </c>
      <c r="EV136" s="0" t="n">
        <v>15</v>
      </c>
      <c r="EW136" s="0" t="n">
        <v>15905000000</v>
      </c>
      <c r="EX136" s="0" t="s">
        <v>833</v>
      </c>
      <c r="EY136" s="0" t="n">
        <v>2014</v>
      </c>
      <c r="EZ136" s="0" t="s">
        <v>1700</v>
      </c>
      <c r="FA136" s="0" t="n">
        <v>0.0367294791</v>
      </c>
      <c r="FB136" s="0" t="n">
        <v>0.0356646952</v>
      </c>
      <c r="FC136" s="0" t="n">
        <v>766200000000</v>
      </c>
      <c r="FD136" s="0" t="n">
        <v>42870000000</v>
      </c>
      <c r="FE136" s="0" t="n">
        <v>0.06</v>
      </c>
      <c r="GE136" s="0" t="s">
        <v>1701</v>
      </c>
      <c r="GF136" s="0" t="s">
        <v>836</v>
      </c>
      <c r="GG136" s="44" t="s">
        <v>1183</v>
      </c>
      <c r="GH136" s="0" t="s">
        <v>482</v>
      </c>
      <c r="GI136" s="0" t="s">
        <v>1702</v>
      </c>
    </row>
    <row r="137" customFormat="false" ht="12.8" hidden="false" customHeight="false" outlineLevel="0" collapsed="false">
      <c r="A137" s="0" t="n">
        <v>54088</v>
      </c>
      <c r="B137" s="0" t="s">
        <v>484</v>
      </c>
      <c r="F137" s="0" t="s">
        <v>970</v>
      </c>
      <c r="G137" s="0" t="s">
        <v>854</v>
      </c>
      <c r="H137" s="0" t="n">
        <v>2016</v>
      </c>
      <c r="I137" s="0" t="n">
        <v>2011</v>
      </c>
      <c r="J137" s="0" t="n">
        <v>78698</v>
      </c>
      <c r="K137" s="0" t="n">
        <v>2011</v>
      </c>
      <c r="EA137" s="0" t="n">
        <v>283061</v>
      </c>
      <c r="EE137" s="0" t="s">
        <v>856</v>
      </c>
      <c r="EF137" s="0" t="s">
        <v>1167</v>
      </c>
      <c r="EG137" s="0" t="n">
        <v>121114.608766</v>
      </c>
      <c r="EH137" s="0" t="n">
        <v>179801.965211</v>
      </c>
      <c r="EI137" s="0" t="n">
        <v>150458.286988</v>
      </c>
      <c r="EO137" s="0" t="s">
        <v>868</v>
      </c>
      <c r="ES137" s="0" t="n">
        <v>0.046860437</v>
      </c>
      <c r="ET137" s="0" t="n">
        <v>12.1</v>
      </c>
      <c r="EU137" s="0" t="n">
        <v>63.8</v>
      </c>
      <c r="EV137" s="0" t="n">
        <v>195</v>
      </c>
      <c r="FA137" s="0" t="n">
        <v>0.1017275144</v>
      </c>
      <c r="FB137" s="0" t="n">
        <v>0.0734936045</v>
      </c>
      <c r="FC137" s="0" t="n">
        <v>151500000000</v>
      </c>
      <c r="FD137" s="0" t="n">
        <v>77960000000</v>
      </c>
      <c r="FE137" s="0" t="n">
        <v>0.51</v>
      </c>
      <c r="GE137" s="0" t="s">
        <v>1703</v>
      </c>
      <c r="GF137" s="0" t="s">
        <v>978</v>
      </c>
      <c r="GG137" s="44" t="s">
        <v>1155</v>
      </c>
      <c r="GH137" s="0" t="s">
        <v>1704</v>
      </c>
      <c r="GI137" s="0" t="s">
        <v>1705</v>
      </c>
    </row>
    <row r="138" customFormat="false" ht="12.8" hidden="false" customHeight="false" outlineLevel="0" collapsed="false">
      <c r="A138" s="0" t="n">
        <v>54102</v>
      </c>
      <c r="B138" s="0" t="s">
        <v>488</v>
      </c>
      <c r="F138" s="0" t="s">
        <v>823</v>
      </c>
      <c r="G138" s="0" t="s">
        <v>824</v>
      </c>
      <c r="H138" s="0" t="n">
        <v>2017</v>
      </c>
      <c r="I138" s="0" t="n">
        <v>2010</v>
      </c>
      <c r="J138" s="0" t="n">
        <v>97856</v>
      </c>
      <c r="K138" s="0" t="n">
        <v>2010</v>
      </c>
      <c r="DZ138" s="0" t="n">
        <v>1</v>
      </c>
      <c r="EA138" s="0" t="n">
        <v>1217091</v>
      </c>
      <c r="EB138" s="0" t="n">
        <v>663997</v>
      </c>
      <c r="EC138" s="0" t="n">
        <v>553094</v>
      </c>
      <c r="ED138" s="0" t="s">
        <v>888</v>
      </c>
      <c r="EE138" s="0" t="s">
        <v>827</v>
      </c>
      <c r="EF138" s="0" t="s">
        <v>1009</v>
      </c>
      <c r="EG138" s="0" t="n">
        <v>1119370.87642</v>
      </c>
      <c r="EH138" s="0" t="n">
        <v>1168596.35651</v>
      </c>
      <c r="EI138" s="0" t="n">
        <v>1143983.61647</v>
      </c>
      <c r="EJ138" s="0" t="n">
        <v>566276.876422</v>
      </c>
      <c r="EK138" s="0" t="n">
        <v>615502.356509</v>
      </c>
      <c r="EL138" s="0" t="n">
        <v>590889.616466</v>
      </c>
      <c r="EM138" s="0" t="n">
        <v>6.78545004905</v>
      </c>
      <c r="EN138" s="0" t="n">
        <v>6.03835857245</v>
      </c>
      <c r="EO138" s="0" t="s">
        <v>1706</v>
      </c>
      <c r="EP138" s="0" t="s">
        <v>1707</v>
      </c>
      <c r="EQ138" s="0" t="s">
        <v>1708</v>
      </c>
      <c r="ER138" s="0" t="s">
        <v>1709</v>
      </c>
      <c r="ES138" s="0" t="n">
        <v>0.0176989817</v>
      </c>
      <c r="ET138" s="0" t="n">
        <v>9</v>
      </c>
      <c r="EU138" s="0" t="n">
        <v>55</v>
      </c>
      <c r="EV138" s="0" t="n">
        <v>9</v>
      </c>
      <c r="EW138" s="0" t="n">
        <v>49621</v>
      </c>
      <c r="EX138" s="0" t="s">
        <v>833</v>
      </c>
      <c r="EY138" s="0" t="n">
        <v>2013</v>
      </c>
      <c r="EZ138" s="0" t="s">
        <v>1000</v>
      </c>
      <c r="FA138" s="0" t="n">
        <v>0.0367294791</v>
      </c>
      <c r="FB138" s="0" t="n">
        <v>0.0356646952</v>
      </c>
      <c r="FC138" s="0" t="n">
        <v>766200000000</v>
      </c>
      <c r="FD138" s="0" t="n">
        <v>42870000000</v>
      </c>
      <c r="FE138" s="0" t="n">
        <v>0.06</v>
      </c>
      <c r="GE138" s="0" t="s">
        <v>1710</v>
      </c>
      <c r="GF138" s="0" t="s">
        <v>836</v>
      </c>
      <c r="GG138" s="44" t="s">
        <v>1711</v>
      </c>
      <c r="GH138" s="0" t="s">
        <v>488</v>
      </c>
      <c r="GI138" s="0" t="s">
        <v>1712</v>
      </c>
    </row>
    <row r="139" customFormat="false" ht="12.8" hidden="false" customHeight="false" outlineLevel="0" collapsed="false">
      <c r="A139" s="0" t="n">
        <v>54104</v>
      </c>
      <c r="B139" s="0" t="s">
        <v>490</v>
      </c>
      <c r="C139" s="0" t="s">
        <v>490</v>
      </c>
      <c r="F139" s="0" t="s">
        <v>823</v>
      </c>
      <c r="G139" s="0" t="s">
        <v>824</v>
      </c>
      <c r="H139" s="0" t="n">
        <v>2016</v>
      </c>
      <c r="I139" s="0" t="n">
        <v>2012</v>
      </c>
      <c r="J139" s="0" t="n">
        <v>104810</v>
      </c>
      <c r="K139" s="0" t="n">
        <v>2015</v>
      </c>
      <c r="L139" s="0" t="n">
        <v>469949.026382</v>
      </c>
      <c r="N139" s="0" t="n">
        <v>151</v>
      </c>
      <c r="AC139" s="0" t="s">
        <v>1300</v>
      </c>
      <c r="AF139" s="0" t="n">
        <v>1807</v>
      </c>
      <c r="AG139" s="0" t="n">
        <v>1905</v>
      </c>
      <c r="AH139" s="0" t="n">
        <v>2010</v>
      </c>
      <c r="AI139" s="0" t="n">
        <v>2111</v>
      </c>
      <c r="AJ139" s="0" t="n">
        <v>2223</v>
      </c>
      <c r="AK139" s="0" t="n">
        <v>2332</v>
      </c>
      <c r="AL139" s="0" t="n">
        <v>2446</v>
      </c>
      <c r="AM139" s="0" t="n">
        <v>2564</v>
      </c>
      <c r="AN139" s="0" t="n">
        <v>2684</v>
      </c>
      <c r="AO139" s="0" t="n">
        <v>2801</v>
      </c>
      <c r="AP139" s="0" t="n">
        <v>2928</v>
      </c>
      <c r="AQ139" s="0" t="n">
        <v>3051</v>
      </c>
      <c r="AR139" s="0" t="n">
        <v>3184</v>
      </c>
      <c r="AS139" s="0" t="n">
        <v>757</v>
      </c>
      <c r="AT139" s="0" t="n">
        <v>702</v>
      </c>
      <c r="AU139" s="0" t="n">
        <v>647</v>
      </c>
      <c r="AV139" s="0" t="n">
        <v>596</v>
      </c>
      <c r="AW139" s="0" t="n">
        <v>546</v>
      </c>
      <c r="AX139" s="0" t="n">
        <v>500</v>
      </c>
      <c r="AY139" s="0" t="n">
        <v>456</v>
      </c>
      <c r="AZ139" s="0" t="n">
        <v>418</v>
      </c>
      <c r="BA139" s="0" t="n">
        <v>378</v>
      </c>
      <c r="BB139" s="0" t="n">
        <v>342</v>
      </c>
      <c r="BC139" s="0" t="n">
        <v>305</v>
      </c>
      <c r="BD139" s="0" t="n">
        <v>276</v>
      </c>
      <c r="BE139" s="0" t="n">
        <v>247</v>
      </c>
      <c r="DF139" s="0" t="n">
        <v>0.78</v>
      </c>
      <c r="DG139" s="0" t="n">
        <v>0.56</v>
      </c>
      <c r="DZ139" s="0" t="n">
        <v>1</v>
      </c>
      <c r="EA139" s="0" t="n">
        <v>1721996</v>
      </c>
      <c r="EB139" s="0" t="n">
        <v>741287</v>
      </c>
      <c r="EC139" s="0" t="n">
        <v>980709</v>
      </c>
      <c r="EE139" s="0" t="s">
        <v>827</v>
      </c>
      <c r="EF139" s="0" t="s">
        <v>828</v>
      </c>
      <c r="EG139" s="0" t="n">
        <v>1617331.53229</v>
      </c>
      <c r="EH139" s="0" t="n">
        <v>1670055.15238</v>
      </c>
      <c r="EI139" s="0" t="n">
        <v>1643693.34234</v>
      </c>
      <c r="EJ139" s="0" t="n">
        <v>636622.53229</v>
      </c>
      <c r="EK139" s="0" t="n">
        <v>689346.152385</v>
      </c>
      <c r="EL139" s="0" t="n">
        <v>662984.342338</v>
      </c>
      <c r="EM139" s="0" t="n">
        <v>7.07267436313</v>
      </c>
      <c r="EN139" s="0" t="n">
        <v>6.32558288653</v>
      </c>
      <c r="EO139" s="0" t="s">
        <v>845</v>
      </c>
      <c r="EP139" s="0" t="s">
        <v>1713</v>
      </c>
      <c r="EQ139" s="0" t="s">
        <v>858</v>
      </c>
      <c r="ER139" s="0" t="s">
        <v>1714</v>
      </c>
      <c r="ES139" s="0" t="n">
        <v>0.0176989817</v>
      </c>
      <c r="ET139" s="0" t="n">
        <v>10.9</v>
      </c>
      <c r="EU139" s="0" t="n">
        <v>67</v>
      </c>
      <c r="EV139" s="0" t="n">
        <v>1655</v>
      </c>
      <c r="EW139" s="0" t="n">
        <v>22354000000</v>
      </c>
      <c r="EX139" s="0" t="s">
        <v>833</v>
      </c>
      <c r="EY139" s="0" t="n">
        <v>2014</v>
      </c>
      <c r="EZ139" s="0" t="s">
        <v>1715</v>
      </c>
      <c r="FA139" s="0" t="n">
        <v>0.0367294791</v>
      </c>
      <c r="FB139" s="0" t="n">
        <v>0.0356646952</v>
      </c>
      <c r="FC139" s="0" t="n">
        <v>766200000000</v>
      </c>
      <c r="FD139" s="0" t="n">
        <v>42870000000</v>
      </c>
      <c r="FE139" s="0" t="n">
        <v>0.06</v>
      </c>
      <c r="FG139" s="0" t="n">
        <v>596</v>
      </c>
      <c r="FH139" s="0" t="n">
        <v>2.39</v>
      </c>
      <c r="FI139" s="0" t="n">
        <v>2010</v>
      </c>
      <c r="FJ139" s="0" t="s">
        <v>826</v>
      </c>
      <c r="FK139" s="0" t="s">
        <v>876</v>
      </c>
      <c r="FL139" s="0" t="n">
        <v>0</v>
      </c>
      <c r="FM139" s="0" t="s">
        <v>1063</v>
      </c>
      <c r="FO139" s="0" t="n">
        <v>80.731</v>
      </c>
      <c r="FX139" s="0" t="n">
        <v>643</v>
      </c>
      <c r="GC139" s="0" t="s">
        <v>839</v>
      </c>
      <c r="GD139" s="0" t="s">
        <v>848</v>
      </c>
      <c r="GE139" s="0" t="s">
        <v>1716</v>
      </c>
      <c r="GF139" s="0" t="s">
        <v>836</v>
      </c>
      <c r="GG139" s="44" t="s">
        <v>962</v>
      </c>
      <c r="GH139" s="0" t="s">
        <v>490</v>
      </c>
      <c r="GI139" s="0" t="s">
        <v>1717</v>
      </c>
      <c r="GK139" s="0" t="n">
        <v>63989.2716445</v>
      </c>
      <c r="GR139" s="0" t="n">
        <v>136.162153877</v>
      </c>
    </row>
    <row r="140" customFormat="false" ht="12.8" hidden="false" customHeight="false" outlineLevel="0" collapsed="false">
      <c r="A140" s="0" t="n">
        <v>54108</v>
      </c>
      <c r="B140" s="0" t="s">
        <v>492</v>
      </c>
      <c r="F140" s="0" t="s">
        <v>823</v>
      </c>
      <c r="G140" s="0" t="s">
        <v>824</v>
      </c>
      <c r="H140" s="0" t="n">
        <v>2016</v>
      </c>
      <c r="I140" s="0" t="n">
        <v>2015</v>
      </c>
      <c r="J140" s="0" t="n">
        <v>250815</v>
      </c>
      <c r="K140" s="0" t="n">
        <v>2015</v>
      </c>
      <c r="DZ140" s="0" t="n">
        <v>1</v>
      </c>
      <c r="EA140" s="0" t="n">
        <v>4530469</v>
      </c>
      <c r="EB140" s="0" t="n">
        <v>1973070</v>
      </c>
      <c r="EC140" s="0" t="n">
        <v>2557399</v>
      </c>
      <c r="EE140" s="0" t="s">
        <v>827</v>
      </c>
      <c r="EF140" s="0" t="s">
        <v>828</v>
      </c>
      <c r="EG140" s="0" t="n">
        <v>4280002.26526</v>
      </c>
      <c r="EH140" s="0" t="n">
        <v>4406172.23734</v>
      </c>
      <c r="EI140" s="0" t="n">
        <v>4343087.2513</v>
      </c>
      <c r="EJ140" s="0" t="n">
        <v>1722603.26526</v>
      </c>
      <c r="EK140" s="0" t="n">
        <v>1848773.23734</v>
      </c>
      <c r="EL140" s="0" t="n">
        <v>1785688.2513</v>
      </c>
      <c r="EM140" s="0" t="n">
        <v>7.86663477065</v>
      </c>
      <c r="EN140" s="0" t="n">
        <v>7.11954329405</v>
      </c>
      <c r="EO140" s="0" t="s">
        <v>845</v>
      </c>
      <c r="EQ140" s="0" t="s">
        <v>846</v>
      </c>
      <c r="ER140" s="0" t="s">
        <v>1718</v>
      </c>
      <c r="ES140" s="0" t="n">
        <v>0.0176989817</v>
      </c>
      <c r="ET140" s="0" t="n">
        <v>15</v>
      </c>
      <c r="EU140" s="0" t="n">
        <v>277</v>
      </c>
      <c r="FA140" s="0" t="n">
        <v>0.0367294791</v>
      </c>
      <c r="FB140" s="0" t="n">
        <v>0.0356646952</v>
      </c>
      <c r="FC140" s="0" t="n">
        <v>766200000000</v>
      </c>
      <c r="FD140" s="0" t="n">
        <v>42870000000</v>
      </c>
      <c r="FE140" s="0" t="n">
        <v>0.06</v>
      </c>
      <c r="GE140" s="0" t="s">
        <v>1719</v>
      </c>
      <c r="GF140" s="0" t="s">
        <v>836</v>
      </c>
      <c r="GG140" s="44" t="s">
        <v>1016</v>
      </c>
      <c r="GH140" s="0" t="s">
        <v>492</v>
      </c>
      <c r="GI140" s="0" t="s">
        <v>1720</v>
      </c>
    </row>
    <row r="141" customFormat="false" ht="12.8" hidden="false" customHeight="false" outlineLevel="0" collapsed="false">
      <c r="A141" s="0" t="n">
        <v>54110</v>
      </c>
      <c r="B141" s="0" t="s">
        <v>494</v>
      </c>
      <c r="F141" s="0" t="s">
        <v>823</v>
      </c>
      <c r="G141" s="0" t="s">
        <v>824</v>
      </c>
      <c r="H141" s="0" t="n">
        <v>2017</v>
      </c>
      <c r="I141" s="0" t="n">
        <v>2015</v>
      </c>
      <c r="J141" s="0" t="n">
        <v>92000</v>
      </c>
      <c r="K141" s="0" t="n">
        <v>2014</v>
      </c>
      <c r="DZ141" s="0" t="n">
        <v>1</v>
      </c>
      <c r="EA141" s="0" t="n">
        <v>334591</v>
      </c>
      <c r="EB141" s="0" t="n">
        <v>119026</v>
      </c>
      <c r="EC141" s="0" t="n">
        <v>215565</v>
      </c>
      <c r="ED141" s="0" t="s">
        <v>888</v>
      </c>
      <c r="EE141" s="0" t="s">
        <v>878</v>
      </c>
      <c r="EF141" s="0" t="s">
        <v>828</v>
      </c>
      <c r="EG141" s="0" t="n">
        <v>242718.745165</v>
      </c>
      <c r="EH141" s="0" t="n">
        <v>288998.423141</v>
      </c>
      <c r="EI141" s="0" t="n">
        <v>265858.584153</v>
      </c>
      <c r="EJ141" s="0" t="n">
        <v>27153.7451648</v>
      </c>
      <c r="EK141" s="0" t="n">
        <v>73433.4231408</v>
      </c>
      <c r="EL141" s="0" t="n">
        <v>50293.5841528</v>
      </c>
      <c r="EM141" s="0" t="n">
        <v>1.29376086957</v>
      </c>
      <c r="EN141" s="0" t="n">
        <v>0.546669392965</v>
      </c>
      <c r="EO141" s="0" t="s">
        <v>829</v>
      </c>
      <c r="EQ141" s="0" t="s">
        <v>846</v>
      </c>
      <c r="ER141" s="0" t="s">
        <v>1721</v>
      </c>
      <c r="ES141" s="0" t="n">
        <v>0.0176989817</v>
      </c>
      <c r="ET141" s="0" t="n">
        <v>20</v>
      </c>
      <c r="EU141" s="0" t="n">
        <v>20</v>
      </c>
      <c r="EV141" s="0" t="n">
        <v>320</v>
      </c>
      <c r="FA141" s="0" t="n">
        <v>0.0367294791</v>
      </c>
      <c r="FB141" s="0" t="n">
        <v>0.0356646952</v>
      </c>
      <c r="FC141" s="0" t="n">
        <v>766200000000</v>
      </c>
      <c r="FD141" s="0" t="n">
        <v>42870000000</v>
      </c>
      <c r="FE141" s="0" t="n">
        <v>0.06</v>
      </c>
      <c r="GE141" s="0" t="s">
        <v>1722</v>
      </c>
      <c r="GF141" s="0" t="s">
        <v>836</v>
      </c>
      <c r="GG141" s="44" t="s">
        <v>882</v>
      </c>
      <c r="GH141" s="0" t="s">
        <v>494</v>
      </c>
      <c r="GI141" s="0" t="s">
        <v>1723</v>
      </c>
    </row>
    <row r="142" customFormat="false" ht="12.8" hidden="false" customHeight="false" outlineLevel="0" collapsed="false">
      <c r="A142" s="0" t="n">
        <v>54111</v>
      </c>
      <c r="B142" s="0" t="s">
        <v>1724</v>
      </c>
      <c r="F142" s="0" t="s">
        <v>823</v>
      </c>
      <c r="G142" s="0" t="s">
        <v>824</v>
      </c>
      <c r="H142" s="0" t="n">
        <v>2016</v>
      </c>
      <c r="I142" s="0" t="n">
        <v>2013</v>
      </c>
      <c r="J142" s="0" t="n">
        <v>73415</v>
      </c>
      <c r="K142" s="0" t="n">
        <v>2015</v>
      </c>
      <c r="DZ142" s="0" t="n">
        <v>0.993069566155</v>
      </c>
      <c r="EA142" s="0" t="n">
        <v>1298620</v>
      </c>
      <c r="EB142" s="0" t="n">
        <v>590282</v>
      </c>
      <c r="EC142" s="0" t="n">
        <v>699338</v>
      </c>
      <c r="EE142" s="0" t="s">
        <v>827</v>
      </c>
      <c r="EF142" s="0" t="s">
        <v>1009</v>
      </c>
      <c r="EG142" s="0" t="n">
        <v>1225306.93925</v>
      </c>
      <c r="EH142" s="0" t="n">
        <v>1262237.61924</v>
      </c>
      <c r="EI142" s="0" t="n">
        <v>1243772.27925</v>
      </c>
      <c r="EJ142" s="0" t="n">
        <v>516968.939253</v>
      </c>
      <c r="EK142" s="0" t="n">
        <v>553899.619238</v>
      </c>
      <c r="EL142" s="0" t="n">
        <v>535434.279245</v>
      </c>
      <c r="EM142" s="0" t="n">
        <v>8.04034597834</v>
      </c>
      <c r="EN142" s="0" t="n">
        <v>7.29325450174</v>
      </c>
      <c r="EO142" s="0" t="s">
        <v>845</v>
      </c>
      <c r="EP142" s="0" t="s">
        <v>1725</v>
      </c>
      <c r="EQ142" s="0" t="s">
        <v>846</v>
      </c>
      <c r="ER142" s="0" t="s">
        <v>1726</v>
      </c>
      <c r="ES142" s="0" t="n">
        <v>0.0176989817</v>
      </c>
      <c r="ET142" s="0" t="n">
        <v>10.5</v>
      </c>
      <c r="EU142" s="0" t="n">
        <v>65.5</v>
      </c>
      <c r="EV142" s="0" t="n">
        <v>203</v>
      </c>
      <c r="EW142" s="0" t="n">
        <v>8564000000</v>
      </c>
      <c r="EX142" s="0" t="s">
        <v>833</v>
      </c>
      <c r="EY142" s="0" t="n">
        <v>2013</v>
      </c>
      <c r="EZ142" s="0" t="s">
        <v>1727</v>
      </c>
      <c r="FA142" s="0" t="n">
        <v>0.0367294791</v>
      </c>
      <c r="FB142" s="0" t="n">
        <v>0.0356646952</v>
      </c>
      <c r="FC142" s="0" t="n">
        <v>766200000000</v>
      </c>
      <c r="FD142" s="0" t="n">
        <v>42870000000</v>
      </c>
      <c r="FE142" s="0" t="n">
        <v>0.06</v>
      </c>
      <c r="GE142" s="0" t="s">
        <v>1728</v>
      </c>
      <c r="GF142" s="0" t="s">
        <v>836</v>
      </c>
      <c r="GG142" s="44" t="s">
        <v>850</v>
      </c>
      <c r="GH142" s="0" t="s">
        <v>1724</v>
      </c>
      <c r="GI142" s="0" t="s">
        <v>1729</v>
      </c>
    </row>
    <row r="143" customFormat="false" ht="12.8" hidden="false" customHeight="false" outlineLevel="0" collapsed="false">
      <c r="A143" s="0" t="n">
        <v>54113</v>
      </c>
      <c r="B143" s="0" t="s">
        <v>498</v>
      </c>
      <c r="F143" s="0" t="s">
        <v>823</v>
      </c>
      <c r="G143" s="0" t="s">
        <v>824</v>
      </c>
      <c r="H143" s="0" t="n">
        <v>2016</v>
      </c>
      <c r="I143" s="0" t="n">
        <v>2014</v>
      </c>
      <c r="J143" s="0" t="n">
        <v>68667</v>
      </c>
      <c r="K143" s="0" t="n">
        <v>2013</v>
      </c>
      <c r="DZ143" s="0" t="n">
        <v>1</v>
      </c>
      <c r="EA143" s="0" t="n">
        <v>1211617.47</v>
      </c>
      <c r="EB143" s="0" t="n">
        <v>621293.07</v>
      </c>
      <c r="EC143" s="0" t="n">
        <v>590324.4</v>
      </c>
      <c r="EE143" s="0" t="s">
        <v>827</v>
      </c>
      <c r="EF143" s="0" t="s">
        <v>857</v>
      </c>
      <c r="EM143" s="0" t="n">
        <v>9.04791340819</v>
      </c>
      <c r="EO143" s="0" t="s">
        <v>858</v>
      </c>
      <c r="EP143" s="0" t="s">
        <v>1730</v>
      </c>
      <c r="EQ143" s="0" t="s">
        <v>1035</v>
      </c>
      <c r="ER143" s="0" t="s">
        <v>1731</v>
      </c>
      <c r="ES143" s="0" t="n">
        <v>0.0176989817</v>
      </c>
      <c r="ET143" s="0" t="n">
        <v>6.5</v>
      </c>
      <c r="EU143" s="0" t="n">
        <v>165</v>
      </c>
      <c r="EV143" s="0" t="n">
        <v>2134</v>
      </c>
      <c r="EW143" s="0" t="n">
        <v>4801000000</v>
      </c>
      <c r="EX143" s="0" t="s">
        <v>833</v>
      </c>
      <c r="EY143" s="0" t="n">
        <v>2010</v>
      </c>
      <c r="EZ143" s="0" t="s">
        <v>1732</v>
      </c>
      <c r="FA143" s="0" t="n">
        <v>0.0367294791</v>
      </c>
      <c r="FB143" s="0" t="n">
        <v>0.0356646952</v>
      </c>
      <c r="FC143" s="0" t="n">
        <v>766200000000</v>
      </c>
      <c r="FD143" s="0" t="n">
        <v>42870000000</v>
      </c>
      <c r="FE143" s="0" t="n">
        <v>0.06</v>
      </c>
      <c r="GE143" s="0" t="s">
        <v>1733</v>
      </c>
      <c r="GF143" s="0" t="s">
        <v>836</v>
      </c>
      <c r="GG143" s="44" t="s">
        <v>837</v>
      </c>
      <c r="GH143" s="0" t="s">
        <v>498</v>
      </c>
      <c r="GI143" s="0" t="s">
        <v>1734</v>
      </c>
    </row>
    <row r="144" customFormat="false" ht="12.8" hidden="false" customHeight="false" outlineLevel="0" collapsed="false">
      <c r="A144" s="0" t="n">
        <v>54119</v>
      </c>
      <c r="B144" s="0" t="s">
        <v>500</v>
      </c>
      <c r="F144" s="0" t="s">
        <v>823</v>
      </c>
      <c r="G144" s="0" t="s">
        <v>824</v>
      </c>
      <c r="H144" s="0" t="n">
        <v>2016</v>
      </c>
      <c r="I144" s="0" t="n">
        <v>2015</v>
      </c>
      <c r="J144" s="0" t="n">
        <v>66955</v>
      </c>
      <c r="K144" s="0" t="n">
        <v>2015</v>
      </c>
      <c r="EA144" s="0" t="n">
        <v>152631</v>
      </c>
      <c r="EB144" s="0" t="n">
        <v>152631</v>
      </c>
      <c r="ED144" s="0" t="s">
        <v>1082</v>
      </c>
      <c r="EE144" s="0" t="s">
        <v>1083</v>
      </c>
      <c r="EF144" s="0" t="s">
        <v>828</v>
      </c>
      <c r="EG144" s="0" t="n">
        <v>85768.9693208</v>
      </c>
      <c r="EH144" s="0" t="n">
        <v>119450.011048</v>
      </c>
      <c r="EI144" s="0" t="n">
        <v>102609.490184</v>
      </c>
      <c r="EJ144" s="0" t="n">
        <v>85768.9693208</v>
      </c>
      <c r="EK144" s="0" t="n">
        <v>119450.011048</v>
      </c>
      <c r="EL144" s="0" t="n">
        <v>102609.490184</v>
      </c>
      <c r="EM144" s="0" t="n">
        <v>2.27960570532</v>
      </c>
      <c r="EN144" s="0" t="n">
        <v>1.53251422872</v>
      </c>
      <c r="EO144" s="0" t="s">
        <v>845</v>
      </c>
      <c r="EP144" s="0" t="s">
        <v>1735</v>
      </c>
      <c r="EQ144" s="0" t="s">
        <v>846</v>
      </c>
      <c r="ER144" s="0" t="s">
        <v>1736</v>
      </c>
      <c r="ES144" s="0" t="n">
        <v>0.0176989817</v>
      </c>
      <c r="ET144" s="0" t="n">
        <v>15</v>
      </c>
      <c r="EU144" s="0" t="n">
        <v>67</v>
      </c>
      <c r="EV144" s="0" t="n">
        <v>7</v>
      </c>
      <c r="FA144" s="0" t="n">
        <v>0.0367294791</v>
      </c>
      <c r="FB144" s="0" t="n">
        <v>0.0356646952</v>
      </c>
      <c r="FC144" s="0" t="n">
        <v>766200000000</v>
      </c>
      <c r="FD144" s="0" t="n">
        <v>42870000000</v>
      </c>
      <c r="FE144" s="0" t="n">
        <v>0.06</v>
      </c>
      <c r="GE144" s="0" t="s">
        <v>1737</v>
      </c>
      <c r="GF144" s="0" t="s">
        <v>836</v>
      </c>
      <c r="GG144" s="44" t="s">
        <v>990</v>
      </c>
      <c r="GH144" s="0" t="s">
        <v>500</v>
      </c>
      <c r="GI144" s="0" t="s">
        <v>1738</v>
      </c>
    </row>
    <row r="145" customFormat="false" ht="12.8" hidden="false" customHeight="false" outlineLevel="0" collapsed="false">
      <c r="A145" s="0" t="n">
        <v>54128</v>
      </c>
      <c r="B145" s="0" t="s">
        <v>502</v>
      </c>
      <c r="F145" s="0" t="s">
        <v>823</v>
      </c>
      <c r="G145" s="0" t="s">
        <v>824</v>
      </c>
      <c r="H145" s="0" t="n">
        <v>2017</v>
      </c>
      <c r="I145" s="0" t="n">
        <v>2014</v>
      </c>
      <c r="J145" s="0" t="n">
        <v>236995</v>
      </c>
      <c r="K145" s="0" t="n">
        <v>2014</v>
      </c>
      <c r="DZ145" s="0" t="n">
        <v>1</v>
      </c>
      <c r="EA145" s="0" t="n">
        <v>2551639</v>
      </c>
      <c r="EB145" s="0" t="n">
        <v>1371400</v>
      </c>
      <c r="EC145" s="0" t="n">
        <v>1180239</v>
      </c>
      <c r="ED145" s="0" t="s">
        <v>877</v>
      </c>
      <c r="EE145" s="0" t="s">
        <v>878</v>
      </c>
      <c r="EF145" s="0" t="s">
        <v>828</v>
      </c>
      <c r="EG145" s="0" t="n">
        <v>2314973.07571</v>
      </c>
      <c r="EH145" s="0" t="n">
        <v>2434191.0353</v>
      </c>
      <c r="EI145" s="0" t="n">
        <v>2374582.0555</v>
      </c>
      <c r="EJ145" s="0" t="n">
        <v>1134734.07571</v>
      </c>
      <c r="EK145" s="0" t="n">
        <v>1253952.0353</v>
      </c>
      <c r="EL145" s="0" t="n">
        <v>1194343.0555</v>
      </c>
      <c r="EM145" s="0" t="n">
        <v>5.78661997089</v>
      </c>
      <c r="EN145" s="0" t="n">
        <v>5.03952849429</v>
      </c>
      <c r="EO145" s="0" t="s">
        <v>829</v>
      </c>
      <c r="EQ145" s="0" t="s">
        <v>937</v>
      </c>
      <c r="ES145" s="0" t="n">
        <v>0.0176989817</v>
      </c>
      <c r="ET145" s="0" t="n">
        <v>10.4</v>
      </c>
      <c r="EU145" s="0" t="n">
        <v>288</v>
      </c>
      <c r="EV145" s="0" t="n">
        <v>1373</v>
      </c>
      <c r="EW145" s="0" t="n">
        <v>10000000000</v>
      </c>
      <c r="EX145" s="0" t="s">
        <v>833</v>
      </c>
      <c r="EY145" s="0" t="n">
        <v>2014</v>
      </c>
      <c r="EZ145" s="0" t="s">
        <v>1739</v>
      </c>
      <c r="FA145" s="0" t="n">
        <v>0.0367294791</v>
      </c>
      <c r="FB145" s="0" t="n">
        <v>0.0356646952</v>
      </c>
      <c r="FC145" s="0" t="n">
        <v>766200000000</v>
      </c>
      <c r="FD145" s="0" t="n">
        <v>42870000000</v>
      </c>
      <c r="FE145" s="0" t="n">
        <v>0.06</v>
      </c>
      <c r="GE145" s="0" t="s">
        <v>1740</v>
      </c>
      <c r="GF145" s="0" t="s">
        <v>836</v>
      </c>
      <c r="GG145" s="44" t="s">
        <v>1183</v>
      </c>
      <c r="GH145" s="0" t="s">
        <v>502</v>
      </c>
      <c r="GI145" s="0" t="s">
        <v>1741</v>
      </c>
    </row>
    <row r="146" customFormat="false" ht="12.8" hidden="false" customHeight="false" outlineLevel="0" collapsed="false">
      <c r="A146" s="0" t="n">
        <v>54329</v>
      </c>
      <c r="B146" s="0" t="s">
        <v>1742</v>
      </c>
      <c r="F146" s="0" t="s">
        <v>1157</v>
      </c>
      <c r="G146" s="0" t="s">
        <v>824</v>
      </c>
      <c r="H146" s="0" t="n">
        <v>2017</v>
      </c>
      <c r="I146" s="0" t="n">
        <v>2014</v>
      </c>
      <c r="J146" s="0" t="n">
        <v>1047922</v>
      </c>
      <c r="K146" s="0" t="n">
        <v>2015</v>
      </c>
      <c r="DZ146" s="0" t="n">
        <v>1</v>
      </c>
      <c r="EA146" s="0" t="n">
        <v>2193642</v>
      </c>
      <c r="EB146" s="0" t="n">
        <v>954020</v>
      </c>
      <c r="EC146" s="0" t="n">
        <v>1239622</v>
      </c>
      <c r="ED146" s="0" t="s">
        <v>1582</v>
      </c>
      <c r="EE146" s="0" t="s">
        <v>827</v>
      </c>
      <c r="EF146" s="0" t="s">
        <v>828</v>
      </c>
      <c r="EG146" s="0" t="n">
        <v>1775221.73865</v>
      </c>
      <c r="EH146" s="0" t="n">
        <v>1873528.61766</v>
      </c>
      <c r="EI146" s="0" t="n">
        <v>1824375.17815</v>
      </c>
      <c r="EJ146" s="0" t="n">
        <v>535599.738649</v>
      </c>
      <c r="EK146" s="0" t="n">
        <v>633906.617659</v>
      </c>
      <c r="EL146" s="0" t="n">
        <v>584753.178154</v>
      </c>
      <c r="EM146" s="0" t="n">
        <v>0.910392185678</v>
      </c>
      <c r="EN146" s="0" t="n">
        <v>0.558012121278</v>
      </c>
      <c r="EO146" s="0" t="s">
        <v>1117</v>
      </c>
      <c r="EP146" s="0" t="s">
        <v>1743</v>
      </c>
      <c r="EQ146" s="0" t="s">
        <v>831</v>
      </c>
      <c r="ER146" s="0" t="s">
        <v>1744</v>
      </c>
      <c r="ES146" s="0" t="n">
        <v>0.0109098013</v>
      </c>
      <c r="ET146" s="0" t="n">
        <v>32.1</v>
      </c>
      <c r="EU146" s="0" t="n">
        <v>118.5</v>
      </c>
      <c r="EV146" s="0" t="n">
        <v>260</v>
      </c>
      <c r="EW146" s="0" t="n">
        <v>117412136000000</v>
      </c>
      <c r="EX146" s="0" t="s">
        <v>1745</v>
      </c>
      <c r="EY146" s="0" t="n">
        <v>2014</v>
      </c>
      <c r="EZ146" s="0" t="s">
        <v>1746</v>
      </c>
      <c r="FA146" s="0" t="n">
        <v>0.0167237797</v>
      </c>
      <c r="FB146" s="0" t="n">
        <v>0.0142602033</v>
      </c>
      <c r="FC146" s="0" t="n">
        <v>75000000000</v>
      </c>
      <c r="FD146" s="0" t="n">
        <v>31780000000</v>
      </c>
      <c r="FE146" s="0" t="n">
        <v>0.42</v>
      </c>
      <c r="GE146" s="0" t="s">
        <v>1747</v>
      </c>
      <c r="GF146" s="0" t="s">
        <v>1163</v>
      </c>
      <c r="GG146" s="44" t="s">
        <v>1183</v>
      </c>
      <c r="GH146" s="0" t="s">
        <v>1742</v>
      </c>
      <c r="GI146" s="0" t="s">
        <v>1748</v>
      </c>
    </row>
    <row r="147" customFormat="false" ht="12.8" hidden="false" customHeight="false" outlineLevel="0" collapsed="false">
      <c r="A147" s="0" t="n">
        <v>54337</v>
      </c>
      <c r="B147" s="0" t="s">
        <v>1749</v>
      </c>
      <c r="F147" s="0" t="s">
        <v>1750</v>
      </c>
      <c r="G147" s="0" t="s">
        <v>854</v>
      </c>
      <c r="H147" s="0" t="n">
        <v>2016</v>
      </c>
      <c r="I147" s="0" t="n">
        <v>2014</v>
      </c>
      <c r="J147" s="0" t="n">
        <v>3604459</v>
      </c>
      <c r="K147" s="0" t="n">
        <v>2015</v>
      </c>
      <c r="DZ147" s="0" t="n">
        <v>1</v>
      </c>
      <c r="EA147" s="0" t="n">
        <v>7215407</v>
      </c>
      <c r="EB147" s="0" t="n">
        <v>3322603</v>
      </c>
      <c r="EC147" s="0" t="n">
        <v>3892804</v>
      </c>
      <c r="EE147" s="0" t="s">
        <v>827</v>
      </c>
      <c r="EF147" s="0" t="s">
        <v>828</v>
      </c>
      <c r="EG147" s="0" t="n">
        <v>6160519.93897</v>
      </c>
      <c r="EH147" s="0" t="n">
        <v>6637624.62596</v>
      </c>
      <c r="EI147" s="0" t="n">
        <v>6399072.28247</v>
      </c>
      <c r="EJ147" s="0" t="n">
        <v>2267715.93897</v>
      </c>
      <c r="EK147" s="0" t="n">
        <v>2744820.62596</v>
      </c>
      <c r="EL147" s="0" t="n">
        <v>2506268.28247</v>
      </c>
      <c r="EM147" s="0" t="n">
        <v>0.921803521694</v>
      </c>
      <c r="EN147" s="0" t="n">
        <v>0.695324397494</v>
      </c>
      <c r="EO147" s="0" t="s">
        <v>1117</v>
      </c>
      <c r="EQ147" s="0" t="s">
        <v>937</v>
      </c>
      <c r="ES147" s="0" t="n">
        <v>0.0057248771</v>
      </c>
      <c r="ET147" s="0" t="n">
        <v>17</v>
      </c>
      <c r="EU147" s="0" t="n">
        <v>800</v>
      </c>
      <c r="EV147" s="0" t="n">
        <v>900</v>
      </c>
      <c r="EW147" s="0" t="n">
        <v>10697000000</v>
      </c>
      <c r="EX147" s="0" t="s">
        <v>1751</v>
      </c>
      <c r="EY147" s="0" t="n">
        <v>2014</v>
      </c>
      <c r="EZ147" s="0" t="s">
        <v>1752</v>
      </c>
      <c r="FA147" s="0" t="n">
        <v>0.0104522032</v>
      </c>
      <c r="FB147" s="0" t="n">
        <v>0.0104522032</v>
      </c>
      <c r="FC147" s="0" t="n">
        <v>1</v>
      </c>
      <c r="FD147" s="0" t="n">
        <v>0</v>
      </c>
      <c r="FE147" s="0" t="n">
        <v>0</v>
      </c>
      <c r="GE147" s="0" t="s">
        <v>1753</v>
      </c>
      <c r="GF147" s="0" t="s">
        <v>1754</v>
      </c>
      <c r="GG147" s="44" t="s">
        <v>837</v>
      </c>
      <c r="GH147" s="0" t="s">
        <v>1749</v>
      </c>
      <c r="GI147" s="0" t="s">
        <v>1755</v>
      </c>
      <c r="GJ147" s="0" t="s">
        <v>852</v>
      </c>
    </row>
    <row r="148" customFormat="false" ht="57.45" hidden="false" customHeight="false" outlineLevel="0" collapsed="false">
      <c r="A148" s="0" t="n">
        <v>54354</v>
      </c>
      <c r="B148" s="0" t="s">
        <v>512</v>
      </c>
      <c r="F148" s="0" t="s">
        <v>1756</v>
      </c>
      <c r="G148" s="0" t="s">
        <v>824</v>
      </c>
      <c r="H148" s="0" t="n">
        <v>2016</v>
      </c>
      <c r="I148" s="0" t="n">
        <v>2011</v>
      </c>
      <c r="J148" s="0" t="n">
        <v>529039</v>
      </c>
      <c r="K148" s="0" t="n">
        <v>2010</v>
      </c>
      <c r="DZ148" s="0" t="n">
        <v>1</v>
      </c>
      <c r="EA148" s="0" t="n">
        <v>1660370</v>
      </c>
      <c r="EB148" s="0" t="n">
        <v>462586</v>
      </c>
      <c r="EC148" s="0" t="n">
        <v>1197784</v>
      </c>
      <c r="EE148" s="0" t="s">
        <v>827</v>
      </c>
      <c r="EF148" s="0" t="s">
        <v>828</v>
      </c>
      <c r="EG148" s="0" t="n">
        <v>1535908.01315</v>
      </c>
      <c r="EH148" s="0" t="n">
        <v>1546404.65161</v>
      </c>
      <c r="EI148" s="0" t="n">
        <v>1541156.33238</v>
      </c>
      <c r="EJ148" s="0" t="n">
        <v>338124.013146</v>
      </c>
      <c r="EK148" s="0" t="n">
        <v>348620.651609</v>
      </c>
      <c r="EL148" s="0" t="n">
        <v>343372.332377</v>
      </c>
      <c r="EM148" s="0" t="n">
        <v>0.874389222723</v>
      </c>
      <c r="EN148" s="0" t="n">
        <v>0.649049186123</v>
      </c>
      <c r="EO148" s="0" t="s">
        <v>829</v>
      </c>
      <c r="EP148" s="45" t="s">
        <v>1757</v>
      </c>
      <c r="EQ148" s="0" t="s">
        <v>831</v>
      </c>
      <c r="ER148" s="45" t="s">
        <v>1758</v>
      </c>
      <c r="ES148" s="0" t="n">
        <v>0.0076935557</v>
      </c>
      <c r="EU148" s="0" t="n">
        <v>27.4</v>
      </c>
      <c r="EX148" s="0" t="s">
        <v>1759</v>
      </c>
      <c r="EY148" s="0" t="n">
        <v>2015</v>
      </c>
      <c r="EZ148" s="0" t="s">
        <v>1760</v>
      </c>
      <c r="FA148" s="0" t="n">
        <v>0.0084021612</v>
      </c>
      <c r="FB148" s="0" t="n">
        <v>0.0084021612</v>
      </c>
      <c r="FC148" s="0" t="n">
        <v>1</v>
      </c>
      <c r="FD148" s="0" t="n">
        <v>0</v>
      </c>
      <c r="FE148" s="0" t="n">
        <v>0</v>
      </c>
      <c r="GE148" s="0" t="s">
        <v>1761</v>
      </c>
      <c r="GF148" s="0" t="s">
        <v>1762</v>
      </c>
      <c r="GG148" s="44" t="s">
        <v>1155</v>
      </c>
      <c r="GH148" s="0" t="s">
        <v>512</v>
      </c>
      <c r="GI148" s="0" t="s">
        <v>1763</v>
      </c>
    </row>
    <row r="149" customFormat="false" ht="12.8" hidden="false" customHeight="false" outlineLevel="0" collapsed="false">
      <c r="A149" s="0" t="n">
        <v>54395</v>
      </c>
      <c r="B149" s="0" t="s">
        <v>1764</v>
      </c>
      <c r="F149" s="0" t="s">
        <v>1042</v>
      </c>
      <c r="G149" s="0" t="s">
        <v>824</v>
      </c>
      <c r="H149" s="0" t="n">
        <v>2017</v>
      </c>
      <c r="I149" s="0" t="n">
        <v>2014</v>
      </c>
      <c r="J149" s="0" t="n">
        <v>2153521</v>
      </c>
      <c r="K149" s="0" t="n">
        <v>2017</v>
      </c>
      <c r="DZ149" s="0" t="n">
        <v>1</v>
      </c>
      <c r="EA149" s="0" t="n">
        <v>35764526.0208</v>
      </c>
      <c r="EB149" s="0" t="n">
        <v>21143194.6</v>
      </c>
      <c r="EC149" s="0" t="n">
        <v>14621331.42</v>
      </c>
      <c r="ED149" s="0" t="s">
        <v>888</v>
      </c>
      <c r="EE149" s="0" t="s">
        <v>827</v>
      </c>
      <c r="EF149" s="0" t="s">
        <v>1033</v>
      </c>
      <c r="EG149" s="0" t="n">
        <v>34864590.5004</v>
      </c>
      <c r="EH149" s="0" t="n">
        <v>34985384.9674</v>
      </c>
      <c r="EI149" s="0" t="n">
        <v>34924987.7339</v>
      </c>
      <c r="EJ149" s="0" t="n">
        <v>20243259.0796</v>
      </c>
      <c r="EK149" s="0" t="n">
        <v>20364053.5466</v>
      </c>
      <c r="EL149" s="0" t="n">
        <v>20303656.3131</v>
      </c>
      <c r="EM149" s="0" t="n">
        <v>9.81796536927</v>
      </c>
      <c r="EN149" s="0" t="n">
        <v>9.42812088347</v>
      </c>
      <c r="EO149" s="0" t="s">
        <v>1117</v>
      </c>
      <c r="EP149" s="0" t="s">
        <v>1765</v>
      </c>
      <c r="EQ149" s="0" t="s">
        <v>831</v>
      </c>
      <c r="ER149" s="0" t="s">
        <v>1766</v>
      </c>
      <c r="ES149" s="0" t="n">
        <v>0.0129213814</v>
      </c>
      <c r="ET149" s="0" t="n">
        <v>23</v>
      </c>
      <c r="EU149" s="0" t="n">
        <v>1220.9</v>
      </c>
      <c r="EW149" s="0" t="n">
        <v>529600000000</v>
      </c>
      <c r="EX149" s="0" t="s">
        <v>833</v>
      </c>
      <c r="EY149" s="0" t="n">
        <v>2014</v>
      </c>
      <c r="EZ149" s="0" t="s">
        <v>1767</v>
      </c>
      <c r="FA149" s="0" t="n">
        <v>0.0149246533</v>
      </c>
      <c r="FB149" s="0" t="n">
        <v>0.0149246533</v>
      </c>
      <c r="FC149" s="0" t="n">
        <v>1</v>
      </c>
      <c r="FD149" s="0" t="n">
        <v>0</v>
      </c>
      <c r="FE149" s="0" t="n">
        <v>0</v>
      </c>
      <c r="GE149" s="0" t="s">
        <v>1768</v>
      </c>
      <c r="GF149" s="0" t="s">
        <v>1047</v>
      </c>
      <c r="GG149" s="44" t="s">
        <v>1183</v>
      </c>
      <c r="GH149" s="0" t="s">
        <v>1764</v>
      </c>
      <c r="GI149" s="0" t="s">
        <v>1769</v>
      </c>
    </row>
    <row r="150" customFormat="false" ht="12.8" hidden="false" customHeight="false" outlineLevel="0" collapsed="false">
      <c r="A150" s="0" t="n">
        <v>54402</v>
      </c>
      <c r="B150" s="0" t="s">
        <v>521</v>
      </c>
      <c r="F150" s="0" t="s">
        <v>915</v>
      </c>
      <c r="G150" s="0" t="s">
        <v>824</v>
      </c>
      <c r="H150" s="0" t="n">
        <v>2017</v>
      </c>
      <c r="I150" s="0" t="n">
        <v>2015</v>
      </c>
      <c r="J150" s="0" t="n">
        <v>119452</v>
      </c>
      <c r="K150" s="0" t="n">
        <v>2016</v>
      </c>
      <c r="DZ150" s="0" t="n">
        <v>1</v>
      </c>
      <c r="EA150" s="0" t="n">
        <v>874807</v>
      </c>
      <c r="EB150" s="0" t="n">
        <v>717200</v>
      </c>
      <c r="EC150" s="0" t="n">
        <v>157607</v>
      </c>
      <c r="ED150" s="0" t="s">
        <v>1770</v>
      </c>
      <c r="EE150" s="0" t="s">
        <v>827</v>
      </c>
      <c r="EF150" s="0" t="s">
        <v>828</v>
      </c>
      <c r="EG150" s="0" t="n">
        <v>693575.516245</v>
      </c>
      <c r="EH150" s="0" t="n">
        <v>697970.310278</v>
      </c>
      <c r="EI150" s="0" t="n">
        <v>695772.913261</v>
      </c>
      <c r="EJ150" s="0" t="n">
        <v>535968.516245</v>
      </c>
      <c r="EK150" s="0" t="n">
        <v>540363.310278</v>
      </c>
      <c r="EL150" s="0" t="n">
        <v>538165.913261</v>
      </c>
      <c r="EM150" s="0" t="n">
        <v>6.00408532297</v>
      </c>
      <c r="EN150" s="0" t="n">
        <v>4.50529010197</v>
      </c>
      <c r="EO150" s="0" t="s">
        <v>1117</v>
      </c>
      <c r="EP150" s="0" t="s">
        <v>1771</v>
      </c>
      <c r="EQ150" s="0" t="s">
        <v>846</v>
      </c>
      <c r="ER150" s="0" t="s">
        <v>1772</v>
      </c>
      <c r="ES150" s="0" t="n">
        <v>0.0528714133</v>
      </c>
      <c r="ET150" s="0" t="n">
        <v>4</v>
      </c>
      <c r="EU150" s="0" t="n">
        <v>517</v>
      </c>
      <c r="EV150" s="0" t="n">
        <v>119</v>
      </c>
      <c r="EW150" s="0" t="n">
        <v>6057000000</v>
      </c>
      <c r="EX150" s="0" t="s">
        <v>1094</v>
      </c>
      <c r="EY150" s="0" t="n">
        <v>2013</v>
      </c>
      <c r="EZ150" s="0" t="s">
        <v>1773</v>
      </c>
      <c r="FA150" s="0" t="n">
        <v>0.0541853882</v>
      </c>
      <c r="FB150" s="0" t="n">
        <v>0.0541853882</v>
      </c>
      <c r="FC150" s="0" t="n">
        <v>1</v>
      </c>
      <c r="FD150" s="0" t="n">
        <v>0</v>
      </c>
      <c r="FE150" s="0" t="n">
        <v>0</v>
      </c>
      <c r="GE150" s="0" t="s">
        <v>1774</v>
      </c>
      <c r="GF150" s="0" t="s">
        <v>921</v>
      </c>
      <c r="GG150" s="44" t="s">
        <v>882</v>
      </c>
      <c r="GH150" s="0" t="s">
        <v>521</v>
      </c>
      <c r="GI150" s="0" t="s">
        <v>1775</v>
      </c>
    </row>
    <row r="151" customFormat="false" ht="12.8" hidden="false" customHeight="false" outlineLevel="0" collapsed="false">
      <c r="A151" s="0" t="n">
        <v>54408</v>
      </c>
      <c r="B151" s="0" t="s">
        <v>1776</v>
      </c>
      <c r="F151" s="0" t="s">
        <v>980</v>
      </c>
      <c r="G151" s="0" t="s">
        <v>824</v>
      </c>
      <c r="H151" s="0" t="n">
        <v>2016</v>
      </c>
      <c r="I151" s="0" t="n">
        <v>2016</v>
      </c>
      <c r="J151" s="0" t="n">
        <v>320000</v>
      </c>
      <c r="K151" s="0" t="n">
        <v>2016</v>
      </c>
      <c r="EA151" s="0" t="n">
        <v>1900</v>
      </c>
      <c r="EE151" s="0" t="s">
        <v>856</v>
      </c>
      <c r="EF151" s="0" t="s">
        <v>857</v>
      </c>
      <c r="EO151" s="0" t="s">
        <v>858</v>
      </c>
      <c r="EP151" s="0" t="s">
        <v>1777</v>
      </c>
      <c r="ES151" s="0" t="n">
        <v>0.0106834006</v>
      </c>
      <c r="FA151" s="0" t="n">
        <v>0.01703133</v>
      </c>
      <c r="FB151" s="0" t="n">
        <v>0.0125594652</v>
      </c>
      <c r="FC151" s="0" t="n">
        <v>6412000000</v>
      </c>
      <c r="FD151" s="0" t="n">
        <v>4517000000</v>
      </c>
      <c r="FE151" s="0" t="n">
        <v>0.7</v>
      </c>
      <c r="GE151" s="0" t="s">
        <v>1778</v>
      </c>
      <c r="GF151" s="0" t="s">
        <v>989</v>
      </c>
      <c r="GG151" s="44" t="s">
        <v>1779</v>
      </c>
      <c r="GH151" s="0" t="s">
        <v>1776</v>
      </c>
      <c r="GI151" s="0" t="s">
        <v>1776</v>
      </c>
    </row>
    <row r="152" customFormat="false" ht="23.85" hidden="false" customHeight="false" outlineLevel="0" collapsed="false">
      <c r="A152" s="0" t="n">
        <v>54443</v>
      </c>
      <c r="B152" s="0" t="s">
        <v>527</v>
      </c>
      <c r="F152" s="0" t="s">
        <v>1150</v>
      </c>
      <c r="G152" s="0" t="s">
        <v>854</v>
      </c>
      <c r="H152" s="0" t="n">
        <v>2016</v>
      </c>
      <c r="I152" s="0" t="n">
        <v>2012</v>
      </c>
      <c r="J152" s="0" t="n">
        <v>238000</v>
      </c>
      <c r="K152" s="0" t="n">
        <v>2015</v>
      </c>
      <c r="EA152" s="0" t="n">
        <v>1400000</v>
      </c>
      <c r="EE152" s="0" t="s">
        <v>856</v>
      </c>
      <c r="EF152" s="0" t="s">
        <v>857</v>
      </c>
      <c r="EO152" s="0" t="s">
        <v>858</v>
      </c>
      <c r="EP152" s="45" t="s">
        <v>1780</v>
      </c>
      <c r="ES152" s="0" t="n">
        <v>0.0079727498</v>
      </c>
      <c r="ET152" s="0" t="n">
        <v>9.7</v>
      </c>
      <c r="EU152" s="0" t="n">
        <v>201.8</v>
      </c>
      <c r="EV152" s="0" t="n">
        <v>56</v>
      </c>
      <c r="FA152" s="0" t="n">
        <v>0.0111077293</v>
      </c>
      <c r="FB152" s="0" t="n">
        <v>0.0098647424</v>
      </c>
      <c r="FC152" s="0" t="n">
        <v>22220000000</v>
      </c>
      <c r="FD152" s="0" t="n">
        <v>8810000000</v>
      </c>
      <c r="FE152" s="0" t="n">
        <v>0.4</v>
      </c>
      <c r="FF152" s="0" t="n">
        <v>2004</v>
      </c>
      <c r="GE152" s="0" t="s">
        <v>1781</v>
      </c>
      <c r="GF152" s="0" t="s">
        <v>1154</v>
      </c>
      <c r="GG152" s="44" t="s">
        <v>962</v>
      </c>
      <c r="GH152" s="0" t="s">
        <v>1782</v>
      </c>
      <c r="GI152" s="0" t="s">
        <v>1782</v>
      </c>
    </row>
    <row r="153" customFormat="false" ht="12.8" hidden="false" customHeight="false" outlineLevel="0" collapsed="false">
      <c r="A153" s="0" t="n">
        <v>54459</v>
      </c>
      <c r="B153" s="0" t="s">
        <v>530</v>
      </c>
      <c r="F153" s="0" t="s">
        <v>1783</v>
      </c>
      <c r="G153" s="0" t="s">
        <v>854</v>
      </c>
      <c r="H153" s="0" t="n">
        <v>2016</v>
      </c>
      <c r="I153" s="0" t="n">
        <v>2013</v>
      </c>
      <c r="J153" s="0" t="n">
        <v>122460</v>
      </c>
      <c r="K153" s="0" t="n">
        <v>2015</v>
      </c>
      <c r="EA153" s="0" t="n">
        <v>346630</v>
      </c>
      <c r="EB153" s="0" t="n">
        <v>346630</v>
      </c>
      <c r="ED153" s="0" t="s">
        <v>1082</v>
      </c>
      <c r="EE153" s="0" t="s">
        <v>1083</v>
      </c>
      <c r="EF153" s="0" t="s">
        <v>828</v>
      </c>
      <c r="EG153" s="0" t="n">
        <v>262694.884691</v>
      </c>
      <c r="EH153" s="0" t="n">
        <v>262694.884691</v>
      </c>
      <c r="EI153" s="0" t="n">
        <v>262694.884691</v>
      </c>
      <c r="EJ153" s="0" t="n">
        <v>262694.884691</v>
      </c>
      <c r="EK153" s="0" t="n">
        <v>262694.884691</v>
      </c>
      <c r="EL153" s="0" t="n">
        <v>262694.884691</v>
      </c>
      <c r="EM153" s="0" t="n">
        <v>2.83055691654</v>
      </c>
      <c r="EN153" s="0" t="n">
        <v>2.14514849494</v>
      </c>
      <c r="EO153" s="0" t="s">
        <v>1117</v>
      </c>
      <c r="EP153" s="0" t="s">
        <v>1784</v>
      </c>
      <c r="EQ153" s="0" t="s">
        <v>831</v>
      </c>
      <c r="ER153" s="0" t="s">
        <v>1785</v>
      </c>
      <c r="ES153" s="0" t="n">
        <v>0.0244788722</v>
      </c>
      <c r="ET153" s="0" t="n">
        <v>6</v>
      </c>
      <c r="EU153" s="0" t="n">
        <v>275</v>
      </c>
      <c r="EV153" s="0" t="n">
        <v>40</v>
      </c>
      <c r="EW153" s="0" t="n">
        <v>6248000000</v>
      </c>
      <c r="EX153" s="0" t="s">
        <v>1786</v>
      </c>
      <c r="EY153" s="0" t="n">
        <v>2015</v>
      </c>
      <c r="EZ153" s="0" t="s">
        <v>1787</v>
      </c>
      <c r="FA153" s="0" t="n">
        <v>0.0244788722</v>
      </c>
      <c r="FB153" s="0" t="n">
        <v>0.0244788722</v>
      </c>
      <c r="FC153" s="0" t="n">
        <v>1</v>
      </c>
      <c r="FD153" s="0" t="n">
        <v>0</v>
      </c>
      <c r="FE153" s="0" t="n">
        <v>0</v>
      </c>
      <c r="GE153" s="0" t="s">
        <v>1788</v>
      </c>
      <c r="GF153" s="0" t="s">
        <v>1789</v>
      </c>
      <c r="GG153" s="44" t="s">
        <v>850</v>
      </c>
      <c r="GH153" s="0" t="s">
        <v>530</v>
      </c>
      <c r="GI153" s="0" t="s">
        <v>1790</v>
      </c>
    </row>
    <row r="154" customFormat="false" ht="12.8" hidden="false" customHeight="false" outlineLevel="0" collapsed="false">
      <c r="A154" s="0" t="n">
        <v>54520</v>
      </c>
      <c r="B154" s="0" t="s">
        <v>536</v>
      </c>
      <c r="F154" s="0" t="s">
        <v>1107</v>
      </c>
      <c r="G154" s="0" t="s">
        <v>824</v>
      </c>
      <c r="H154" s="0" t="n">
        <v>2016</v>
      </c>
      <c r="I154" s="0" t="n">
        <v>2013</v>
      </c>
      <c r="J154" s="0" t="n">
        <v>140000</v>
      </c>
      <c r="K154" s="0" t="n">
        <v>2015</v>
      </c>
      <c r="DZ154" s="0" t="n">
        <v>1.00600512838</v>
      </c>
      <c r="EA154" s="0" t="n">
        <v>499573</v>
      </c>
      <c r="EB154" s="0" t="n">
        <v>456843</v>
      </c>
      <c r="EC154" s="0" t="n">
        <v>45730</v>
      </c>
      <c r="EE154" s="0" t="s">
        <v>827</v>
      </c>
      <c r="EF154" s="0" t="s">
        <v>857</v>
      </c>
      <c r="EM154" s="0" t="n">
        <v>3.26316428571</v>
      </c>
      <c r="EO154" s="0" t="s">
        <v>858</v>
      </c>
      <c r="EP154" s="0" t="s">
        <v>1791</v>
      </c>
      <c r="EQ154" s="0" t="s">
        <v>846</v>
      </c>
      <c r="ER154" s="0" t="s">
        <v>1792</v>
      </c>
      <c r="ES154" s="0" t="n">
        <v>0.0038276228</v>
      </c>
      <c r="ET154" s="0" t="n">
        <v>12</v>
      </c>
      <c r="EU154" s="0" t="n">
        <v>55</v>
      </c>
      <c r="EV154" s="0" t="n">
        <v>500</v>
      </c>
      <c r="EW154" s="0" t="n">
        <v>8834000000</v>
      </c>
      <c r="EY154" s="0" t="n">
        <v>2014</v>
      </c>
      <c r="EZ154" s="0" t="s">
        <v>1793</v>
      </c>
      <c r="FA154" s="0" t="n">
        <v>0.007949217</v>
      </c>
      <c r="FB154" s="0" t="n">
        <v>0.007949217</v>
      </c>
      <c r="FC154" s="0" t="n">
        <v>1</v>
      </c>
      <c r="FD154" s="0" t="n">
        <v>0</v>
      </c>
      <c r="FE154" s="0" t="n">
        <v>0</v>
      </c>
      <c r="GE154" s="0" t="s">
        <v>1794</v>
      </c>
      <c r="GF154" s="0" t="s">
        <v>1111</v>
      </c>
      <c r="GG154" s="44" t="s">
        <v>850</v>
      </c>
      <c r="GH154" s="0" t="s">
        <v>536</v>
      </c>
      <c r="GI154" s="0" t="s">
        <v>1795</v>
      </c>
    </row>
    <row r="155" customFormat="false" ht="35.05" hidden="false" customHeight="false" outlineLevel="0" collapsed="false">
      <c r="A155" s="0" t="n">
        <v>54521</v>
      </c>
      <c r="B155" s="0" t="s">
        <v>540</v>
      </c>
      <c r="C155" s="0" t="s">
        <v>1796</v>
      </c>
      <c r="F155" s="0" t="s">
        <v>853</v>
      </c>
      <c r="G155" s="0" t="s">
        <v>824</v>
      </c>
      <c r="H155" s="0" t="n">
        <v>2016</v>
      </c>
      <c r="I155" s="0" t="n">
        <v>2013</v>
      </c>
      <c r="J155" s="0" t="n">
        <v>191400</v>
      </c>
      <c r="K155" s="0" t="n">
        <v>2015</v>
      </c>
      <c r="L155" s="0" t="n">
        <v>298700</v>
      </c>
      <c r="M155" s="0" t="n">
        <v>111.06</v>
      </c>
      <c r="N155" s="0" t="n">
        <v>2689.53718711</v>
      </c>
      <c r="O155" s="0" t="n">
        <v>28343.6899113</v>
      </c>
      <c r="AC155" s="0" t="s">
        <v>1797</v>
      </c>
      <c r="AF155" s="0" t="n">
        <v>1234</v>
      </c>
      <c r="AG155" s="0" t="n">
        <v>1340</v>
      </c>
      <c r="AH155" s="0" t="n">
        <v>1459</v>
      </c>
      <c r="AI155" s="0" t="n">
        <v>1582</v>
      </c>
      <c r="AJ155" s="0" t="n">
        <v>1711</v>
      </c>
      <c r="AK155" s="0" t="n">
        <v>1839</v>
      </c>
      <c r="AL155" s="0" t="n">
        <v>1981</v>
      </c>
      <c r="AM155" s="0" t="n">
        <v>2123</v>
      </c>
      <c r="AN155" s="0" t="n">
        <v>2275</v>
      </c>
      <c r="AO155" s="0" t="n">
        <v>2428</v>
      </c>
      <c r="AP155" s="0" t="n">
        <v>2588</v>
      </c>
      <c r="AQ155" s="0" t="n">
        <v>2750</v>
      </c>
      <c r="AR155" s="0" t="n">
        <v>2919</v>
      </c>
      <c r="AS155" s="0" t="n">
        <v>101</v>
      </c>
      <c r="AT155" s="0" t="n">
        <v>81</v>
      </c>
      <c r="AU155" s="0" t="n">
        <v>63</v>
      </c>
      <c r="AV155" s="0" t="n">
        <v>50</v>
      </c>
      <c r="AW155" s="0" t="n">
        <v>38</v>
      </c>
      <c r="AX155" s="0" t="n">
        <v>30</v>
      </c>
      <c r="AY155" s="0" t="n">
        <v>24</v>
      </c>
      <c r="AZ155" s="0" t="n">
        <v>18</v>
      </c>
      <c r="BA155" s="0" t="n">
        <v>13</v>
      </c>
      <c r="BB155" s="0" t="n">
        <v>9</v>
      </c>
      <c r="BC155" s="0" t="n">
        <v>6</v>
      </c>
      <c r="BD155" s="0" t="n">
        <v>5</v>
      </c>
      <c r="BE155" s="0" t="n">
        <v>2</v>
      </c>
      <c r="DF155" s="0" t="n">
        <v>1.65</v>
      </c>
      <c r="DG155" s="0" t="n">
        <v>1.44</v>
      </c>
      <c r="DZ155" s="0" t="n">
        <v>0.999968057241</v>
      </c>
      <c r="EA155" s="0" t="n">
        <v>782650</v>
      </c>
      <c r="EB155" s="0" t="n">
        <v>350775</v>
      </c>
      <c r="EC155" s="0" t="n">
        <v>431850</v>
      </c>
      <c r="EE155" s="0" t="s">
        <v>827</v>
      </c>
      <c r="EF155" s="0" t="s">
        <v>857</v>
      </c>
      <c r="EM155" s="0" t="n">
        <v>1.83268025078</v>
      </c>
      <c r="EO155" s="0" t="s">
        <v>1117</v>
      </c>
      <c r="EP155" s="0" t="s">
        <v>1798</v>
      </c>
      <c r="EQ155" s="0" t="s">
        <v>846</v>
      </c>
      <c r="ER155" s="45" t="s">
        <v>1799</v>
      </c>
      <c r="ES155" s="0" t="n">
        <v>0.0181362582</v>
      </c>
      <c r="ET155" s="0" t="n">
        <v>14</v>
      </c>
      <c r="EU155" s="0" t="n">
        <v>108</v>
      </c>
      <c r="EV155" s="0" t="n">
        <v>22</v>
      </c>
      <c r="FA155" s="0" t="n">
        <v>0.0260463068</v>
      </c>
      <c r="FB155" s="0" t="n">
        <v>0.0240104197</v>
      </c>
      <c r="FC155" s="0" t="n">
        <v>40990000000</v>
      </c>
      <c r="FD155" s="0" t="n">
        <v>10550000000</v>
      </c>
      <c r="FE155" s="0" t="n">
        <v>0.26</v>
      </c>
      <c r="FG155" s="0" t="n">
        <v>490</v>
      </c>
      <c r="FO155" s="0" t="n">
        <v>79.007</v>
      </c>
      <c r="FX155" s="0" t="n">
        <v>522</v>
      </c>
      <c r="GC155" s="0" t="s">
        <v>853</v>
      </c>
      <c r="GD155" s="0" t="s">
        <v>848</v>
      </c>
      <c r="GE155" s="0" t="s">
        <v>1800</v>
      </c>
      <c r="GF155" s="0" t="s">
        <v>866</v>
      </c>
      <c r="GG155" s="44" t="s">
        <v>850</v>
      </c>
      <c r="GH155" s="0" t="s">
        <v>540</v>
      </c>
      <c r="GI155" s="0" t="s">
        <v>1801</v>
      </c>
      <c r="GK155" s="0" t="n">
        <v>34832.8716096</v>
      </c>
      <c r="GR155" s="0" t="n">
        <v>77.47837731</v>
      </c>
    </row>
    <row r="156" customFormat="false" ht="12.8" hidden="false" customHeight="false" outlineLevel="0" collapsed="false">
      <c r="A156" s="0" t="n">
        <v>54529</v>
      </c>
      <c r="B156" s="0" t="s">
        <v>543</v>
      </c>
      <c r="C156" s="0" t="s">
        <v>543</v>
      </c>
      <c r="F156" s="0" t="s">
        <v>853</v>
      </c>
      <c r="G156" s="0" t="s">
        <v>824</v>
      </c>
      <c r="H156" s="0" t="n">
        <v>2016</v>
      </c>
      <c r="I156" s="0" t="n">
        <v>2013</v>
      </c>
      <c r="J156" s="0" t="n">
        <v>333812</v>
      </c>
      <c r="K156" s="0" t="n">
        <v>2013</v>
      </c>
      <c r="L156" s="0" t="n">
        <v>289600</v>
      </c>
      <c r="M156" s="0" t="n">
        <v>73.32</v>
      </c>
      <c r="N156" s="0" t="n">
        <v>3949.80905619</v>
      </c>
      <c r="O156" s="0" t="n">
        <v>33821.0689168</v>
      </c>
      <c r="AC156" s="0" t="s">
        <v>1802</v>
      </c>
      <c r="AF156" s="0" t="n">
        <v>1342</v>
      </c>
      <c r="AG156" s="0" t="n">
        <v>1458</v>
      </c>
      <c r="AH156" s="0" t="n">
        <v>1584</v>
      </c>
      <c r="AI156" s="0" t="n">
        <v>1709</v>
      </c>
      <c r="AJ156" s="0" t="n">
        <v>1849</v>
      </c>
      <c r="AK156" s="0" t="n">
        <v>1987</v>
      </c>
      <c r="AL156" s="0" t="n">
        <v>2135</v>
      </c>
      <c r="AM156" s="0" t="n">
        <v>2283</v>
      </c>
      <c r="AN156" s="0" t="n">
        <v>2438</v>
      </c>
      <c r="AO156" s="0" t="n">
        <v>2592</v>
      </c>
      <c r="AP156" s="0" t="n">
        <v>2758</v>
      </c>
      <c r="AQ156" s="0" t="n">
        <v>2920</v>
      </c>
      <c r="AR156" s="0" t="n">
        <v>3090</v>
      </c>
      <c r="AS156" s="0" t="n">
        <v>115</v>
      </c>
      <c r="AT156" s="0" t="n">
        <v>96</v>
      </c>
      <c r="AU156" s="0" t="n">
        <v>78</v>
      </c>
      <c r="AV156" s="0" t="n">
        <v>64</v>
      </c>
      <c r="AW156" s="0" t="n">
        <v>50</v>
      </c>
      <c r="AX156" s="0" t="n">
        <v>41</v>
      </c>
      <c r="AY156" s="0" t="n">
        <v>31</v>
      </c>
      <c r="AZ156" s="0" t="n">
        <v>25</v>
      </c>
      <c r="BA156" s="0" t="n">
        <v>20</v>
      </c>
      <c r="BB156" s="0" t="n">
        <v>15</v>
      </c>
      <c r="BC156" s="0" t="n">
        <v>12</v>
      </c>
      <c r="BD156" s="0" t="n">
        <v>10</v>
      </c>
      <c r="BE156" s="0" t="n">
        <v>6</v>
      </c>
      <c r="DF156" s="0" t="n">
        <v>1.65</v>
      </c>
      <c r="DG156" s="0" t="n">
        <v>1.44</v>
      </c>
      <c r="EA156" s="0" t="n">
        <v>1719600</v>
      </c>
      <c r="EE156" s="0" t="s">
        <v>856</v>
      </c>
      <c r="EF156" s="0" t="s">
        <v>857</v>
      </c>
      <c r="EO156" s="0" t="s">
        <v>1117</v>
      </c>
      <c r="EQ156" s="0" t="s">
        <v>846</v>
      </c>
      <c r="ER156" s="0" t="s">
        <v>1803</v>
      </c>
      <c r="ES156" s="0" t="n">
        <v>0.0181362582</v>
      </c>
      <c r="ET156" s="0" t="n">
        <v>9.9</v>
      </c>
      <c r="EU156" s="0" t="n">
        <v>73</v>
      </c>
      <c r="EV156" s="0" t="n">
        <v>60</v>
      </c>
      <c r="EW156" s="0" t="n">
        <v>10420059749</v>
      </c>
      <c r="EX156" s="0" t="s">
        <v>861</v>
      </c>
      <c r="EY156" s="0" t="n">
        <v>2013</v>
      </c>
      <c r="EZ156" s="0" t="s">
        <v>1804</v>
      </c>
      <c r="FA156" s="0" t="n">
        <v>0.0260463068</v>
      </c>
      <c r="FB156" s="0" t="n">
        <v>0.0240104197</v>
      </c>
      <c r="FC156" s="0" t="n">
        <v>40990000000</v>
      </c>
      <c r="FD156" s="0" t="n">
        <v>10550000000</v>
      </c>
      <c r="FE156" s="0" t="n">
        <v>0.26</v>
      </c>
      <c r="FG156" s="0" t="n">
        <v>490</v>
      </c>
      <c r="FH156" s="0" t="n">
        <v>2.68</v>
      </c>
      <c r="FI156" s="0" t="n">
        <v>2011</v>
      </c>
      <c r="FJ156" s="0" t="s">
        <v>863</v>
      </c>
      <c r="FK156" s="0" t="s">
        <v>1805</v>
      </c>
      <c r="FL156" s="0" t="n">
        <v>0</v>
      </c>
      <c r="FM156" s="0" t="s">
        <v>1806</v>
      </c>
      <c r="FO156" s="0" t="n">
        <v>79.007</v>
      </c>
      <c r="FX156" s="0" t="n">
        <v>522</v>
      </c>
      <c r="GC156" s="0" t="s">
        <v>853</v>
      </c>
      <c r="GD156" s="0" t="s">
        <v>848</v>
      </c>
      <c r="GE156" s="0" t="s">
        <v>1807</v>
      </c>
      <c r="GF156" s="0" t="s">
        <v>866</v>
      </c>
      <c r="GG156" s="44" t="s">
        <v>850</v>
      </c>
      <c r="GH156" s="0" t="s">
        <v>543</v>
      </c>
      <c r="GI156" s="0" t="s">
        <v>1808</v>
      </c>
      <c r="GK156" s="0" t="n">
        <v>37754.7910954</v>
      </c>
      <c r="GR156" s="0" t="n">
        <v>87.1351283668</v>
      </c>
    </row>
    <row r="157" customFormat="false" ht="12.8" hidden="false" customHeight="false" outlineLevel="0" collapsed="false">
      <c r="A157" s="0" t="n">
        <v>54610</v>
      </c>
      <c r="B157" s="0" t="s">
        <v>546</v>
      </c>
      <c r="F157" s="0" t="s">
        <v>1133</v>
      </c>
      <c r="G157" s="0" t="s">
        <v>824</v>
      </c>
      <c r="H157" s="0" t="n">
        <v>2016</v>
      </c>
      <c r="I157" s="0" t="n">
        <v>2015</v>
      </c>
      <c r="K157" s="0" t="n">
        <v>2015</v>
      </c>
      <c r="DZ157" s="0" t="n">
        <v>1.00000003648</v>
      </c>
      <c r="EA157" s="0" t="n">
        <v>548195.98</v>
      </c>
      <c r="EB157" s="0" t="n">
        <v>497634</v>
      </c>
      <c r="EC157" s="0" t="n">
        <v>50562</v>
      </c>
      <c r="EE157" s="0" t="s">
        <v>827</v>
      </c>
      <c r="EF157" s="0" t="s">
        <v>828</v>
      </c>
      <c r="EO157" s="0" t="s">
        <v>1117</v>
      </c>
      <c r="EQ157" s="0" t="s">
        <v>937</v>
      </c>
      <c r="ES157" s="0" t="n">
        <v>0.0151203426</v>
      </c>
      <c r="ET157" s="0" t="n">
        <v>24</v>
      </c>
      <c r="EU157" s="0" t="n">
        <v>751</v>
      </c>
      <c r="EV157" s="0" t="n">
        <v>540</v>
      </c>
      <c r="EW157" s="0" t="n">
        <v>825170000</v>
      </c>
      <c r="EX157" s="0" t="s">
        <v>1138</v>
      </c>
      <c r="EY157" s="0" t="n">
        <v>2012</v>
      </c>
      <c r="EZ157" s="0" t="s">
        <v>1809</v>
      </c>
      <c r="FA157" s="0" t="n">
        <v>0.0204194776</v>
      </c>
      <c r="FB157" s="0" t="n">
        <v>0.0167788505</v>
      </c>
      <c r="FC157" s="0" t="n">
        <v>17030000000</v>
      </c>
      <c r="FD157" s="0" t="n">
        <v>11700000000</v>
      </c>
      <c r="FE157" s="0" t="n">
        <v>0.69</v>
      </c>
      <c r="GE157" s="0" t="s">
        <v>1810</v>
      </c>
      <c r="GF157" s="0" t="s">
        <v>1141</v>
      </c>
      <c r="GG157" s="44" t="s">
        <v>990</v>
      </c>
      <c r="GH157" s="0" t="s">
        <v>546</v>
      </c>
      <c r="GI157" s="0" t="s">
        <v>1811</v>
      </c>
    </row>
    <row r="158" customFormat="false" ht="12.8" hidden="false" customHeight="false" outlineLevel="0" collapsed="false">
      <c r="A158" s="0" t="n">
        <v>54650</v>
      </c>
      <c r="B158" s="0" t="s">
        <v>549</v>
      </c>
      <c r="F158" s="0" t="s">
        <v>1133</v>
      </c>
      <c r="G158" s="0" t="s">
        <v>854</v>
      </c>
      <c r="H158" s="0" t="n">
        <v>2016</v>
      </c>
      <c r="I158" s="0" t="n">
        <v>2013</v>
      </c>
      <c r="J158" s="0" t="n">
        <v>272726</v>
      </c>
      <c r="K158" s="0" t="n">
        <v>2015</v>
      </c>
      <c r="DZ158" s="0" t="n">
        <v>1</v>
      </c>
      <c r="EA158" s="0" t="n">
        <v>625391.59</v>
      </c>
      <c r="EB158" s="0" t="n">
        <v>589055.31</v>
      </c>
      <c r="EC158" s="0" t="n">
        <v>36336.28</v>
      </c>
      <c r="EE158" s="0" t="s">
        <v>827</v>
      </c>
      <c r="EF158" s="0" t="s">
        <v>1205</v>
      </c>
      <c r="EG158" s="0" t="n">
        <v>497262.784119</v>
      </c>
      <c r="EH158" s="0" t="n">
        <v>509927.694434</v>
      </c>
      <c r="EI158" s="0" t="n">
        <v>503595.239277</v>
      </c>
      <c r="EJ158" s="0" t="n">
        <v>460926.504119</v>
      </c>
      <c r="EK158" s="0" t="n">
        <v>473591.414434</v>
      </c>
      <c r="EL158" s="0" t="n">
        <v>467258.959277</v>
      </c>
      <c r="EM158" s="0" t="n">
        <v>2.15987954944</v>
      </c>
      <c r="EN158" s="0" t="n">
        <v>1.71329084604</v>
      </c>
      <c r="EO158" s="0" t="s">
        <v>829</v>
      </c>
      <c r="EP158" s="0" t="s">
        <v>1812</v>
      </c>
      <c r="EQ158" s="0" t="s">
        <v>937</v>
      </c>
      <c r="ES158" s="0" t="n">
        <v>0.0151203426</v>
      </c>
      <c r="EW158" s="0" t="n">
        <v>899887</v>
      </c>
      <c r="EX158" s="0" t="s">
        <v>1138</v>
      </c>
      <c r="EY158" s="0" t="n">
        <v>2016</v>
      </c>
      <c r="FA158" s="0" t="n">
        <v>0.0204194776</v>
      </c>
      <c r="FB158" s="0" t="n">
        <v>0.0167788505</v>
      </c>
      <c r="FC158" s="0" t="n">
        <v>17030000000</v>
      </c>
      <c r="FD158" s="0" t="n">
        <v>11700000000</v>
      </c>
      <c r="FE158" s="0" t="n">
        <v>0.69</v>
      </c>
      <c r="GE158" s="0" t="s">
        <v>1813</v>
      </c>
      <c r="GF158" s="0" t="s">
        <v>1141</v>
      </c>
      <c r="GG158" s="44" t="s">
        <v>850</v>
      </c>
      <c r="GH158" s="0" t="s">
        <v>549</v>
      </c>
      <c r="GI158" s="0" t="s">
        <v>1814</v>
      </c>
    </row>
    <row r="159" customFormat="false" ht="12.8" hidden="false" customHeight="false" outlineLevel="0" collapsed="false">
      <c r="A159" s="0" t="n">
        <v>55179</v>
      </c>
      <c r="B159" s="0" t="s">
        <v>552</v>
      </c>
      <c r="F159" s="0" t="s">
        <v>1030</v>
      </c>
      <c r="G159" s="0" t="s">
        <v>824</v>
      </c>
      <c r="H159" s="0" t="n">
        <v>2016</v>
      </c>
      <c r="I159" s="0" t="n">
        <v>2013</v>
      </c>
      <c r="J159" s="0" t="n">
        <v>705917</v>
      </c>
      <c r="K159" s="0" t="n">
        <v>2015</v>
      </c>
      <c r="DZ159" s="0" t="n">
        <v>1</v>
      </c>
      <c r="EA159" s="0" t="n">
        <v>6916000</v>
      </c>
      <c r="EB159" s="0" t="n">
        <v>114000</v>
      </c>
      <c r="EC159" s="0" t="n">
        <v>6802000</v>
      </c>
      <c r="EE159" s="0" t="s">
        <v>827</v>
      </c>
      <c r="EF159" s="0" t="s">
        <v>1009</v>
      </c>
      <c r="EG159" s="0" t="n">
        <v>6858932.07774</v>
      </c>
      <c r="EH159" s="0" t="n">
        <v>6866225.90076</v>
      </c>
      <c r="EI159" s="0" t="n">
        <v>6862578.98925</v>
      </c>
      <c r="EJ159" s="0" t="n">
        <v>56932.077736</v>
      </c>
      <c r="EK159" s="0" t="n">
        <v>64225.9007589</v>
      </c>
      <c r="EL159" s="0" t="n">
        <v>60578.9892474</v>
      </c>
      <c r="EM159" s="0" t="n">
        <v>0.161492073431</v>
      </c>
      <c r="EN159" s="0" t="n">
        <v>0.0858160226307</v>
      </c>
      <c r="EO159" s="0" t="s">
        <v>858</v>
      </c>
      <c r="ES159" s="0" t="n">
        <v>0.0025182088</v>
      </c>
      <c r="ET159" s="0" t="n">
        <v>16.1</v>
      </c>
      <c r="EU159" s="0" t="n">
        <v>790</v>
      </c>
      <c r="EV159" s="0" t="n">
        <v>55</v>
      </c>
      <c r="EW159" s="0" t="n">
        <v>2066421</v>
      </c>
      <c r="EX159" s="0" t="s">
        <v>1037</v>
      </c>
      <c r="EY159" s="0" t="n">
        <v>2015</v>
      </c>
      <c r="EZ159" s="46" t="s">
        <v>1815</v>
      </c>
      <c r="FA159" s="0" t="n">
        <v>0.0028872234</v>
      </c>
      <c r="FB159" s="0" t="n">
        <v>0.0028872234</v>
      </c>
      <c r="FC159" s="0" t="n">
        <v>1</v>
      </c>
      <c r="FD159" s="0" t="n">
        <v>0</v>
      </c>
      <c r="FE159" s="0" t="n">
        <v>0</v>
      </c>
      <c r="GE159" s="0" t="s">
        <v>1816</v>
      </c>
      <c r="GF159" s="0" t="s">
        <v>1039</v>
      </c>
      <c r="GG159" s="44" t="s">
        <v>1054</v>
      </c>
      <c r="GH159" s="0" t="s">
        <v>552</v>
      </c>
      <c r="GI159" s="0" t="s">
        <v>1817</v>
      </c>
    </row>
    <row r="160" customFormat="false" ht="12.8" hidden="false" customHeight="false" outlineLevel="0" collapsed="false">
      <c r="A160" s="0" t="n">
        <v>55325</v>
      </c>
      <c r="B160" s="0" t="s">
        <v>554</v>
      </c>
      <c r="F160" s="0" t="s">
        <v>965</v>
      </c>
      <c r="G160" s="0" t="n">
        <v>0</v>
      </c>
      <c r="H160" s="0" t="n">
        <v>2016</v>
      </c>
      <c r="I160" s="0" t="n">
        <v>2013</v>
      </c>
      <c r="J160" s="0" t="n">
        <v>47729</v>
      </c>
      <c r="K160" s="0" t="n">
        <v>2011</v>
      </c>
      <c r="EA160" s="0" t="n">
        <v>258882</v>
      </c>
      <c r="EE160" s="0" t="s">
        <v>856</v>
      </c>
      <c r="EG160" s="0" t="n">
        <v>210588.23311</v>
      </c>
      <c r="EH160" s="0" t="n">
        <v>217282.730562</v>
      </c>
      <c r="EI160" s="0" t="n">
        <v>213935.481836</v>
      </c>
      <c r="EO160" s="0" t="s">
        <v>858</v>
      </c>
      <c r="EP160" s="0" t="s">
        <v>1818</v>
      </c>
      <c r="ES160" s="0" t="n">
        <v>0.0311275785</v>
      </c>
      <c r="ET160" s="0" t="n">
        <v>15</v>
      </c>
      <c r="EU160" s="0" t="n">
        <v>335</v>
      </c>
      <c r="EV160" s="0" t="n">
        <v>31</v>
      </c>
      <c r="FA160" s="0" t="n">
        <v>0.0361368851</v>
      </c>
      <c r="FB160" s="0" t="n">
        <v>0.0361368851</v>
      </c>
      <c r="FC160" s="0" t="n">
        <v>1</v>
      </c>
      <c r="FD160" s="0" t="n">
        <v>0</v>
      </c>
      <c r="FE160" s="0" t="n">
        <v>0</v>
      </c>
      <c r="GE160" s="0" t="s">
        <v>1819</v>
      </c>
      <c r="GF160" s="0" t="s">
        <v>967</v>
      </c>
      <c r="GG160" s="44" t="s">
        <v>850</v>
      </c>
      <c r="GH160" s="0" t="s">
        <v>554</v>
      </c>
      <c r="GI160" s="0" t="s">
        <v>1820</v>
      </c>
    </row>
    <row r="161" customFormat="false" ht="12.8" hidden="false" customHeight="false" outlineLevel="0" collapsed="false">
      <c r="A161" s="0" t="n">
        <v>55442</v>
      </c>
      <c r="B161" s="0" t="s">
        <v>556</v>
      </c>
      <c r="F161" s="0" t="s">
        <v>965</v>
      </c>
      <c r="G161" s="0" t="s">
        <v>824</v>
      </c>
      <c r="H161" s="0" t="n">
        <v>2016</v>
      </c>
      <c r="I161" s="0" t="n">
        <v>2013</v>
      </c>
      <c r="J161" s="0" t="n">
        <v>66029</v>
      </c>
      <c r="K161" s="0" t="n">
        <v>2011</v>
      </c>
      <c r="DZ161" s="0" t="n">
        <v>1</v>
      </c>
      <c r="EA161" s="0" t="n">
        <v>96508</v>
      </c>
      <c r="EB161" s="0" t="n">
        <v>49910</v>
      </c>
      <c r="EC161" s="0" t="n">
        <v>46598</v>
      </c>
      <c r="EE161" s="0" t="s">
        <v>827</v>
      </c>
      <c r="EF161" s="0" t="s">
        <v>857</v>
      </c>
      <c r="EM161" s="0" t="n">
        <v>0.755879992125</v>
      </c>
      <c r="EO161" s="0" t="s">
        <v>829</v>
      </c>
      <c r="EP161" s="0" t="s">
        <v>1821</v>
      </c>
      <c r="EQ161" s="0" t="s">
        <v>846</v>
      </c>
      <c r="ER161" s="0" t="s">
        <v>1822</v>
      </c>
      <c r="ES161" s="0" t="n">
        <v>0.0311275785</v>
      </c>
      <c r="ET161" s="0" t="n">
        <v>17.5</v>
      </c>
      <c r="EU161" s="0" t="n">
        <v>55</v>
      </c>
      <c r="EV161" s="0" t="n">
        <v>10</v>
      </c>
      <c r="FA161" s="0" t="n">
        <v>0.0361368851</v>
      </c>
      <c r="FB161" s="0" t="n">
        <v>0.0361368851</v>
      </c>
      <c r="FC161" s="0" t="n">
        <v>1</v>
      </c>
      <c r="FD161" s="0" t="n">
        <v>0</v>
      </c>
      <c r="FE161" s="0" t="n">
        <v>0</v>
      </c>
      <c r="GE161" s="0" t="s">
        <v>1823</v>
      </c>
      <c r="GF161" s="0" t="s">
        <v>967</v>
      </c>
      <c r="GG161" s="44" t="s">
        <v>850</v>
      </c>
      <c r="GH161" s="0" t="s">
        <v>556</v>
      </c>
      <c r="GI161" s="0" t="s">
        <v>1824</v>
      </c>
    </row>
    <row r="162" customFormat="false" ht="12.8" hidden="false" customHeight="false" outlineLevel="0" collapsed="false">
      <c r="A162" s="0" t="n">
        <v>55616</v>
      </c>
      <c r="B162" s="0" t="s">
        <v>559</v>
      </c>
      <c r="F162" s="0" t="s">
        <v>823</v>
      </c>
      <c r="G162" s="0" t="s">
        <v>824</v>
      </c>
      <c r="H162" s="0" t="n">
        <v>2016</v>
      </c>
      <c r="I162" s="0" t="n">
        <v>2015</v>
      </c>
      <c r="J162" s="0" t="n">
        <v>8334</v>
      </c>
      <c r="K162" s="0" t="n">
        <v>2013</v>
      </c>
      <c r="DZ162" s="0" t="n">
        <v>1</v>
      </c>
      <c r="EA162" s="0" t="n">
        <v>57243</v>
      </c>
      <c r="EB162" s="0" t="n">
        <v>47552</v>
      </c>
      <c r="EC162" s="0" t="n">
        <v>9691</v>
      </c>
      <c r="EE162" s="0" t="s">
        <v>827</v>
      </c>
      <c r="EF162" s="0" t="s">
        <v>857</v>
      </c>
      <c r="EM162" s="0" t="n">
        <v>5.70578353732</v>
      </c>
      <c r="EO162" s="0" t="s">
        <v>845</v>
      </c>
      <c r="EP162" s="0" t="s">
        <v>1825</v>
      </c>
      <c r="EQ162" s="0" t="s">
        <v>846</v>
      </c>
      <c r="ER162" s="0" t="s">
        <v>1826</v>
      </c>
      <c r="ES162" s="0" t="n">
        <v>0.0176989817</v>
      </c>
      <c r="ET162" s="0" t="n">
        <v>14.3</v>
      </c>
      <c r="EU162" s="0" t="n">
        <v>21.8</v>
      </c>
      <c r="EV162" s="0" t="n">
        <v>89</v>
      </c>
      <c r="FA162" s="0" t="n">
        <v>0.0367294791</v>
      </c>
      <c r="FB162" s="0" t="n">
        <v>0.0356646952</v>
      </c>
      <c r="FC162" s="0" t="n">
        <v>766200000000</v>
      </c>
      <c r="FD162" s="0" t="n">
        <v>42870000000</v>
      </c>
      <c r="FE162" s="0" t="n">
        <v>0.06</v>
      </c>
      <c r="GE162" s="0" t="s">
        <v>1827</v>
      </c>
      <c r="GF162" s="0" t="s">
        <v>836</v>
      </c>
      <c r="GG162" s="44" t="s">
        <v>990</v>
      </c>
      <c r="GH162" s="0" t="s">
        <v>559</v>
      </c>
      <c r="GI162" s="0" t="s">
        <v>559</v>
      </c>
    </row>
    <row r="163" customFormat="false" ht="12.8" hidden="false" customHeight="false" outlineLevel="0" collapsed="false">
      <c r="A163" s="0" t="n">
        <v>55799</v>
      </c>
      <c r="B163" s="0" t="s">
        <v>561</v>
      </c>
      <c r="F163" s="0" t="s">
        <v>823</v>
      </c>
      <c r="G163" s="0" t="s">
        <v>824</v>
      </c>
      <c r="H163" s="0" t="n">
        <v>2016</v>
      </c>
      <c r="I163" s="0" t="n">
        <v>2015</v>
      </c>
      <c r="J163" s="0" t="n">
        <v>216700</v>
      </c>
      <c r="K163" s="0" t="n">
        <v>2015</v>
      </c>
      <c r="DZ163" s="0" t="n">
        <v>1</v>
      </c>
      <c r="EA163" s="0" t="n">
        <v>2480700</v>
      </c>
      <c r="EB163" s="0" t="n">
        <v>1257464</v>
      </c>
      <c r="EC163" s="0" t="n">
        <v>1223236</v>
      </c>
      <c r="EE163" s="0" t="s">
        <v>827</v>
      </c>
      <c r="EF163" s="0" t="s">
        <v>828</v>
      </c>
      <c r="EG163" s="0" t="n">
        <v>2264300.8954</v>
      </c>
      <c r="EH163" s="0" t="n">
        <v>2373309.65864</v>
      </c>
      <c r="EI163" s="0" t="n">
        <v>2318805.27702</v>
      </c>
      <c r="EJ163" s="0" t="n">
        <v>1041064.8954</v>
      </c>
      <c r="EK163" s="0" t="n">
        <v>1150073.65864</v>
      </c>
      <c r="EL163" s="0" t="n">
        <v>1095569.27702</v>
      </c>
      <c r="EM163" s="0" t="n">
        <v>5.8027872635</v>
      </c>
      <c r="EN163" s="0" t="n">
        <v>5.0556957869</v>
      </c>
      <c r="EO163" s="0" t="s">
        <v>845</v>
      </c>
      <c r="EP163" s="0" t="s">
        <v>1828</v>
      </c>
      <c r="EQ163" s="0" t="s">
        <v>846</v>
      </c>
      <c r="ER163" s="0" t="s">
        <v>1829</v>
      </c>
      <c r="ES163" s="0" t="n">
        <v>0.0176989817</v>
      </c>
      <c r="ET163" s="0" t="n">
        <v>14.5</v>
      </c>
      <c r="EU163" s="0" t="n">
        <v>67</v>
      </c>
      <c r="EV163" s="0" t="n">
        <v>83</v>
      </c>
      <c r="EW163" s="0" t="n">
        <v>18871919000</v>
      </c>
      <c r="EX163" s="0" t="s">
        <v>833</v>
      </c>
      <c r="EY163" s="0" t="n">
        <v>2014</v>
      </c>
      <c r="EZ163" s="0" t="s">
        <v>1830</v>
      </c>
      <c r="FA163" s="0" t="n">
        <v>0.0367294791</v>
      </c>
      <c r="FB163" s="0" t="n">
        <v>0.0356646952</v>
      </c>
      <c r="FC163" s="0" t="n">
        <v>766200000000</v>
      </c>
      <c r="FD163" s="0" t="n">
        <v>42870000000</v>
      </c>
      <c r="FE163" s="0" t="n">
        <v>0.06</v>
      </c>
      <c r="GE163" s="0" t="s">
        <v>1831</v>
      </c>
      <c r="GF163" s="0" t="s">
        <v>836</v>
      </c>
      <c r="GG163" s="44" t="s">
        <v>990</v>
      </c>
      <c r="GH163" s="0" t="s">
        <v>561</v>
      </c>
      <c r="GI163" s="0" t="s">
        <v>1832</v>
      </c>
    </row>
    <row r="164" customFormat="false" ht="12.8" hidden="false" customHeight="false" outlineLevel="0" collapsed="false">
      <c r="A164" s="0" t="n">
        <v>56276</v>
      </c>
      <c r="B164" s="0" t="s">
        <v>1833</v>
      </c>
      <c r="F164" s="0" t="s">
        <v>1042</v>
      </c>
      <c r="G164" s="0" t="s">
        <v>824</v>
      </c>
      <c r="H164" s="0" t="n">
        <v>2016</v>
      </c>
      <c r="I164" s="0" t="n">
        <v>2014</v>
      </c>
      <c r="J164" s="0" t="n">
        <v>3966818</v>
      </c>
      <c r="K164" s="0" t="n">
        <v>2014</v>
      </c>
      <c r="DZ164" s="0" t="n">
        <v>1</v>
      </c>
      <c r="EA164" s="0" t="n">
        <v>17233924</v>
      </c>
      <c r="EB164" s="0" t="n">
        <v>6149934</v>
      </c>
      <c r="EC164" s="0" t="n">
        <v>11083990</v>
      </c>
      <c r="EE164" s="0" t="s">
        <v>827</v>
      </c>
      <c r="EF164" s="0" t="s">
        <v>1009</v>
      </c>
      <c r="EG164" s="0" t="n">
        <v>15576229.2661</v>
      </c>
      <c r="EH164" s="0" t="n">
        <v>15798734.487</v>
      </c>
      <c r="EI164" s="0" t="n">
        <v>15687481.8765</v>
      </c>
      <c r="EJ164" s="0" t="n">
        <v>4492239.26608</v>
      </c>
      <c r="EK164" s="0" t="n">
        <v>4714744.48697</v>
      </c>
      <c r="EL164" s="0" t="n">
        <v>4603491.87653</v>
      </c>
      <c r="EM164" s="0" t="n">
        <v>1.55034438182</v>
      </c>
      <c r="EN164" s="0" t="n">
        <v>1.16049989602</v>
      </c>
      <c r="EO164" s="0" t="s">
        <v>829</v>
      </c>
      <c r="EP164" s="0" t="s">
        <v>1834</v>
      </c>
      <c r="EQ164" s="0" t="s">
        <v>831</v>
      </c>
      <c r="ER164" s="0" t="s">
        <v>1835</v>
      </c>
      <c r="ES164" s="0" t="n">
        <v>0.0129213814</v>
      </c>
      <c r="ET164" s="0" t="n">
        <v>21</v>
      </c>
      <c r="EU164" s="0" t="n">
        <v>2053</v>
      </c>
      <c r="EV164" s="0" t="n">
        <v>10</v>
      </c>
      <c r="EW164" s="0" t="n">
        <v>530043000000</v>
      </c>
      <c r="EX164" s="0" t="s">
        <v>833</v>
      </c>
      <c r="EY164" s="0" t="n">
        <v>2014</v>
      </c>
      <c r="EZ164" s="0" t="s">
        <v>1836</v>
      </c>
      <c r="FA164" s="0" t="n">
        <v>0.0149246533</v>
      </c>
      <c r="FB164" s="0" t="n">
        <v>0.0149246533</v>
      </c>
      <c r="FC164" s="0" t="n">
        <v>1</v>
      </c>
      <c r="FD164" s="0" t="n">
        <v>0</v>
      </c>
      <c r="FE164" s="0" t="n">
        <v>0</v>
      </c>
      <c r="GE164" s="0" t="s">
        <v>1837</v>
      </c>
      <c r="GF164" s="0" t="s">
        <v>1047</v>
      </c>
      <c r="GG164" s="44" t="s">
        <v>837</v>
      </c>
      <c r="GH164" s="0" t="s">
        <v>1833</v>
      </c>
      <c r="GI164" s="0" t="s">
        <v>1838</v>
      </c>
    </row>
    <row r="165" customFormat="false" ht="12.8" hidden="false" customHeight="false" outlineLevel="0" collapsed="false">
      <c r="A165" s="0" t="n">
        <v>57347</v>
      </c>
      <c r="B165" s="0" t="s">
        <v>1839</v>
      </c>
      <c r="F165" s="0" t="s">
        <v>1042</v>
      </c>
      <c r="G165" s="0" t="s">
        <v>824</v>
      </c>
      <c r="H165" s="0" t="n">
        <v>2017</v>
      </c>
      <c r="I165" s="0" t="n">
        <v>2013</v>
      </c>
      <c r="J165" s="0" t="n">
        <v>835792</v>
      </c>
      <c r="K165" s="0" t="n">
        <v>2016</v>
      </c>
      <c r="DZ165" s="0" t="n">
        <v>1</v>
      </c>
      <c r="EA165" s="0" t="n">
        <v>4969246.69</v>
      </c>
      <c r="EB165" s="0" t="n">
        <v>2768427.4</v>
      </c>
      <c r="EC165" s="0" t="n">
        <v>2200856.14</v>
      </c>
      <c r="ED165" s="0" t="s">
        <v>888</v>
      </c>
      <c r="EE165" s="0" t="s">
        <v>878</v>
      </c>
      <c r="EF165" s="0" t="s">
        <v>828</v>
      </c>
      <c r="EG165" s="0" t="n">
        <v>4619977.32673</v>
      </c>
      <c r="EH165" s="0" t="n">
        <v>4666858.24831</v>
      </c>
      <c r="EI165" s="0" t="n">
        <v>4643417.78752</v>
      </c>
      <c r="EJ165" s="0" t="n">
        <v>2419158.03673</v>
      </c>
      <c r="EK165" s="0" t="n">
        <v>2466038.95831</v>
      </c>
      <c r="EL165" s="0" t="n">
        <v>2442598.49752</v>
      </c>
      <c r="EM165" s="0" t="n">
        <v>3.31234015162</v>
      </c>
      <c r="EN165" s="0" t="n">
        <v>2.92249566582</v>
      </c>
      <c r="EO165" s="0" t="s">
        <v>829</v>
      </c>
      <c r="EQ165" s="0" t="s">
        <v>831</v>
      </c>
      <c r="ER165" s="0" t="s">
        <v>1840</v>
      </c>
      <c r="ES165" s="0" t="n">
        <v>0.0129213814</v>
      </c>
      <c r="ET165" s="0" t="n">
        <v>25</v>
      </c>
      <c r="EU165" s="0" t="n">
        <v>2775</v>
      </c>
      <c r="EV165" s="0" t="n">
        <v>750</v>
      </c>
      <c r="FA165" s="0" t="n">
        <v>0.0149246533</v>
      </c>
      <c r="FB165" s="0" t="n">
        <v>0.0149246533</v>
      </c>
      <c r="FC165" s="0" t="n">
        <v>1</v>
      </c>
      <c r="FD165" s="0" t="n">
        <v>0</v>
      </c>
      <c r="FE165" s="0" t="n">
        <v>0</v>
      </c>
      <c r="GE165" s="0" t="s">
        <v>1841</v>
      </c>
      <c r="GF165" s="0" t="s">
        <v>1047</v>
      </c>
      <c r="GG165" s="44" t="s">
        <v>1514</v>
      </c>
      <c r="GH165" s="0" t="s">
        <v>1839</v>
      </c>
      <c r="GI165" s="0" t="s">
        <v>1842</v>
      </c>
    </row>
    <row r="166" customFormat="false" ht="12.8" hidden="false" customHeight="false" outlineLevel="0" collapsed="false">
      <c r="A166" s="0" t="n">
        <v>57616</v>
      </c>
      <c r="B166" s="0" t="s">
        <v>572</v>
      </c>
      <c r="F166" s="0" t="s">
        <v>823</v>
      </c>
      <c r="G166" s="0" t="s">
        <v>854</v>
      </c>
      <c r="H166" s="0" t="n">
        <v>2016</v>
      </c>
      <c r="I166" s="0" t="n">
        <v>2007</v>
      </c>
      <c r="J166" s="0" t="n">
        <v>19375</v>
      </c>
      <c r="K166" s="0" t="n">
        <v>2010</v>
      </c>
      <c r="EA166" s="0" t="n">
        <v>402364</v>
      </c>
      <c r="EE166" s="0" t="s">
        <v>856</v>
      </c>
      <c r="EF166" s="0" t="s">
        <v>828</v>
      </c>
      <c r="EG166" s="0" t="n">
        <v>383015.902854</v>
      </c>
      <c r="EH166" s="0" t="n">
        <v>392762.302428</v>
      </c>
      <c r="EI166" s="0" t="n">
        <v>387889.102641</v>
      </c>
      <c r="EO166" s="0" t="s">
        <v>845</v>
      </c>
      <c r="EQ166" s="0" t="s">
        <v>937</v>
      </c>
      <c r="ES166" s="0" t="n">
        <v>0.0176989817</v>
      </c>
      <c r="ET166" s="0" t="n">
        <v>8.8</v>
      </c>
      <c r="EU166" s="0" t="n">
        <v>45</v>
      </c>
      <c r="EV166" s="0" t="n">
        <v>205</v>
      </c>
      <c r="FA166" s="0" t="n">
        <v>0.0367294791</v>
      </c>
      <c r="FB166" s="0" t="n">
        <v>0.0356646952</v>
      </c>
      <c r="FC166" s="0" t="n">
        <v>766200000000</v>
      </c>
      <c r="FD166" s="0" t="n">
        <v>42870000000</v>
      </c>
      <c r="FE166" s="0" t="n">
        <v>0.06</v>
      </c>
      <c r="GE166" s="0" t="s">
        <v>1843</v>
      </c>
      <c r="GF166" s="0" t="s">
        <v>836</v>
      </c>
      <c r="GG166" s="44" t="s">
        <v>1489</v>
      </c>
      <c r="GH166" s="0" t="s">
        <v>572</v>
      </c>
      <c r="GI166" s="0" t="s">
        <v>1844</v>
      </c>
    </row>
    <row r="167" customFormat="false" ht="12.8" hidden="false" customHeight="false" outlineLevel="0" collapsed="false">
      <c r="A167" s="0" t="n">
        <v>58310</v>
      </c>
      <c r="B167" s="0" t="s">
        <v>574</v>
      </c>
      <c r="F167" s="0" t="s">
        <v>823</v>
      </c>
      <c r="G167" s="0" t="s">
        <v>824</v>
      </c>
      <c r="H167" s="0" t="n">
        <v>2016</v>
      </c>
      <c r="I167" s="0" t="n">
        <v>2015</v>
      </c>
      <c r="J167" s="0" t="n">
        <v>98465</v>
      </c>
      <c r="K167" s="0" t="n">
        <v>2013</v>
      </c>
      <c r="EA167" s="0" t="n">
        <v>1971679</v>
      </c>
      <c r="EE167" s="0" t="s">
        <v>856</v>
      </c>
      <c r="EF167" s="0" t="s">
        <v>828</v>
      </c>
      <c r="EG167" s="0" t="n">
        <v>1873350.72204</v>
      </c>
      <c r="EH167" s="0" t="n">
        <v>1922882.55347</v>
      </c>
      <c r="EI167" s="0" t="n">
        <v>1898116.63776</v>
      </c>
      <c r="EO167" s="0" t="s">
        <v>845</v>
      </c>
      <c r="EP167" s="0" t="s">
        <v>1845</v>
      </c>
      <c r="EQ167" s="0" t="s">
        <v>846</v>
      </c>
      <c r="ER167" s="0" t="s">
        <v>1846</v>
      </c>
      <c r="ES167" s="0" t="n">
        <v>0.0176989817</v>
      </c>
      <c r="ET167" s="0" t="n">
        <v>14</v>
      </c>
      <c r="EU167" s="0" t="n">
        <v>111</v>
      </c>
      <c r="EV167" s="0" t="n">
        <v>400</v>
      </c>
      <c r="EW167" s="0" t="n">
        <v>13900000000</v>
      </c>
      <c r="EX167" s="0" t="s">
        <v>833</v>
      </c>
      <c r="EY167" s="0" t="n">
        <v>2014</v>
      </c>
      <c r="EZ167" s="0" t="s">
        <v>1847</v>
      </c>
      <c r="FA167" s="0" t="n">
        <v>0.0367294791</v>
      </c>
      <c r="FB167" s="0" t="n">
        <v>0.0356646952</v>
      </c>
      <c r="FC167" s="0" t="n">
        <v>766200000000</v>
      </c>
      <c r="FD167" s="0" t="n">
        <v>42870000000</v>
      </c>
      <c r="FE167" s="0" t="n">
        <v>0.06</v>
      </c>
      <c r="GE167" s="0" t="s">
        <v>1848</v>
      </c>
      <c r="GF167" s="0" t="s">
        <v>836</v>
      </c>
      <c r="GG167" s="44" t="s">
        <v>1849</v>
      </c>
      <c r="GH167" s="0" t="s">
        <v>574</v>
      </c>
      <c r="GI167" s="0" t="s">
        <v>1850</v>
      </c>
    </row>
    <row r="168" customFormat="false" ht="12.8" hidden="false" customHeight="false" outlineLevel="0" collapsed="false">
      <c r="A168" s="0" t="n">
        <v>58357</v>
      </c>
      <c r="B168" s="0" t="s">
        <v>576</v>
      </c>
      <c r="F168" s="0" t="s">
        <v>823</v>
      </c>
      <c r="G168" s="0" t="s">
        <v>824</v>
      </c>
      <c r="H168" s="0" t="n">
        <v>2016</v>
      </c>
      <c r="I168" s="0" t="n">
        <v>2008</v>
      </c>
      <c r="J168" s="0" t="n">
        <v>34399</v>
      </c>
      <c r="K168" s="0" t="n">
        <v>2010</v>
      </c>
      <c r="EA168" s="0" t="n">
        <v>583213</v>
      </c>
      <c r="EE168" s="0" t="s">
        <v>856</v>
      </c>
      <c r="EF168" s="0" t="s">
        <v>857</v>
      </c>
      <c r="EO168" s="0" t="s">
        <v>845</v>
      </c>
      <c r="EQ168" s="0" t="s">
        <v>937</v>
      </c>
      <c r="ES168" s="0" t="n">
        <v>0.0176989817</v>
      </c>
      <c r="ET168" s="0" t="n">
        <v>19</v>
      </c>
      <c r="EU168" s="0" t="n">
        <v>5</v>
      </c>
      <c r="EV168" s="0" t="n">
        <v>90</v>
      </c>
      <c r="FA168" s="0" t="n">
        <v>0.0367294791</v>
      </c>
      <c r="FB168" s="0" t="n">
        <v>0.0356646952</v>
      </c>
      <c r="FC168" s="0" t="n">
        <v>766200000000</v>
      </c>
      <c r="FD168" s="0" t="n">
        <v>42870000000</v>
      </c>
      <c r="FE168" s="0" t="n">
        <v>0.06</v>
      </c>
      <c r="GE168" s="0" t="s">
        <v>1851</v>
      </c>
      <c r="GF168" s="0" t="s">
        <v>836</v>
      </c>
      <c r="GG168" s="44" t="s">
        <v>1852</v>
      </c>
      <c r="GH168" s="0" t="s">
        <v>576</v>
      </c>
      <c r="GI168" s="0" t="s">
        <v>1853</v>
      </c>
    </row>
    <row r="169" customFormat="false" ht="102.2" hidden="false" customHeight="false" outlineLevel="0" collapsed="false">
      <c r="A169" s="0" t="n">
        <v>58485</v>
      </c>
      <c r="B169" s="0" t="s">
        <v>1854</v>
      </c>
      <c r="F169" s="0" t="s">
        <v>823</v>
      </c>
      <c r="G169" s="0" t="s">
        <v>1855</v>
      </c>
      <c r="H169" s="0" t="n">
        <v>2016</v>
      </c>
      <c r="I169" s="0" t="n">
        <v>2010</v>
      </c>
      <c r="J169" s="0" t="n">
        <v>55310</v>
      </c>
      <c r="K169" s="0" t="n">
        <v>2010</v>
      </c>
      <c r="DZ169" s="0" t="n">
        <v>1</v>
      </c>
      <c r="EA169" s="0" t="n">
        <v>615224</v>
      </c>
      <c r="EB169" s="0" t="n">
        <v>193345</v>
      </c>
      <c r="EC169" s="0" t="n">
        <v>421879</v>
      </c>
      <c r="EE169" s="0" t="s">
        <v>827</v>
      </c>
      <c r="EF169" s="0" t="s">
        <v>1009</v>
      </c>
      <c r="EG169" s="0" t="n">
        <v>559990.799838</v>
      </c>
      <c r="EH169" s="0" t="n">
        <v>587813.941021</v>
      </c>
      <c r="EI169" s="0" t="n">
        <v>573902.370429</v>
      </c>
      <c r="EJ169" s="0" t="n">
        <v>138111.799838</v>
      </c>
      <c r="EK169" s="0" t="n">
        <v>165934.941021</v>
      </c>
      <c r="EL169" s="0" t="n">
        <v>152023.370429</v>
      </c>
      <c r="EM169" s="0" t="n">
        <v>3.49566082083</v>
      </c>
      <c r="EN169" s="0" t="n">
        <v>2.74856934423</v>
      </c>
      <c r="EO169" s="0" t="s">
        <v>858</v>
      </c>
      <c r="EP169" s="45" t="s">
        <v>1856</v>
      </c>
      <c r="EQ169" s="0" t="s">
        <v>846</v>
      </c>
      <c r="ER169" s="0" t="s">
        <v>1857</v>
      </c>
      <c r="ES169" s="0" t="n">
        <v>0.0176989817</v>
      </c>
      <c r="ET169" s="0" t="n">
        <v>13.6</v>
      </c>
      <c r="EU169" s="0" t="n">
        <v>40.1</v>
      </c>
      <c r="EV169" s="0" t="n">
        <v>86</v>
      </c>
      <c r="FA169" s="0" t="n">
        <v>0.0367294791</v>
      </c>
      <c r="FB169" s="0" t="n">
        <v>0.0356646952</v>
      </c>
      <c r="FC169" s="0" t="n">
        <v>766200000000</v>
      </c>
      <c r="FD169" s="0" t="n">
        <v>42870000000</v>
      </c>
      <c r="FE169" s="0" t="n">
        <v>0.06</v>
      </c>
      <c r="GE169" s="0" t="s">
        <v>1858</v>
      </c>
      <c r="GF169" s="0" t="s">
        <v>836</v>
      </c>
      <c r="GG169" s="44" t="s">
        <v>873</v>
      </c>
      <c r="GH169" s="0" t="s">
        <v>1854</v>
      </c>
      <c r="GI169" s="0" t="s">
        <v>1859</v>
      </c>
    </row>
    <row r="170" customFormat="false" ht="12.8" hidden="false" customHeight="false" outlineLevel="0" collapsed="false">
      <c r="A170" s="0" t="n">
        <v>58489</v>
      </c>
      <c r="B170" s="0" t="s">
        <v>580</v>
      </c>
      <c r="F170" s="0" t="s">
        <v>980</v>
      </c>
      <c r="G170" s="0" t="s">
        <v>824</v>
      </c>
      <c r="H170" s="0" t="n">
        <v>2016</v>
      </c>
      <c r="I170" s="0" t="n">
        <v>2014</v>
      </c>
      <c r="J170" s="0" t="n">
        <v>50002</v>
      </c>
      <c r="K170" s="0" t="n">
        <v>2016</v>
      </c>
      <c r="DZ170" s="0" t="n">
        <v>1</v>
      </c>
      <c r="EA170" s="0" t="n">
        <v>297000</v>
      </c>
      <c r="EB170" s="0" t="n">
        <v>173000</v>
      </c>
      <c r="EC170" s="0" t="n">
        <v>124000</v>
      </c>
      <c r="EE170" s="0" t="s">
        <v>827</v>
      </c>
      <c r="EF170" s="0" t="s">
        <v>857</v>
      </c>
      <c r="EM170" s="0" t="n">
        <v>3.45986160554</v>
      </c>
      <c r="EO170" s="0" t="s">
        <v>829</v>
      </c>
      <c r="EP170" s="0" t="s">
        <v>1860</v>
      </c>
      <c r="EQ170" s="0" t="s">
        <v>846</v>
      </c>
      <c r="ER170" s="0" t="s">
        <v>1861</v>
      </c>
      <c r="ES170" s="0" t="n">
        <v>0.0106834006</v>
      </c>
      <c r="ET170" s="0" t="n">
        <v>8.1</v>
      </c>
      <c r="EU170" s="0" t="n">
        <v>78</v>
      </c>
      <c r="EV170" s="0" t="n">
        <v>27</v>
      </c>
      <c r="EW170" s="0" t="n">
        <v>3402000000</v>
      </c>
      <c r="EX170" s="0" t="s">
        <v>833</v>
      </c>
      <c r="EY170" s="0" t="n">
        <v>2012</v>
      </c>
      <c r="EZ170" s="0" t="s">
        <v>1862</v>
      </c>
      <c r="FA170" s="0" t="n">
        <v>0.01703133</v>
      </c>
      <c r="FB170" s="0" t="n">
        <v>0.0125594652</v>
      </c>
      <c r="FC170" s="0" t="n">
        <v>6412000000</v>
      </c>
      <c r="FD170" s="0" t="n">
        <v>4517000000</v>
      </c>
      <c r="FE170" s="0" t="n">
        <v>0.7</v>
      </c>
      <c r="GE170" s="0" t="s">
        <v>1863</v>
      </c>
      <c r="GF170" s="0" t="s">
        <v>989</v>
      </c>
      <c r="GG170" s="44" t="s">
        <v>837</v>
      </c>
      <c r="GH170" s="0" t="s">
        <v>580</v>
      </c>
      <c r="GI170" s="0" t="s">
        <v>580</v>
      </c>
    </row>
    <row r="171" customFormat="false" ht="12.8" hidden="false" customHeight="false" outlineLevel="0" collapsed="false">
      <c r="A171" s="0" t="n">
        <v>58531</v>
      </c>
      <c r="B171" s="0" t="s">
        <v>582</v>
      </c>
      <c r="F171" s="0" t="s">
        <v>823</v>
      </c>
      <c r="G171" s="0" t="s">
        <v>824</v>
      </c>
      <c r="H171" s="0" t="n">
        <v>2016</v>
      </c>
      <c r="I171" s="0" t="n">
        <v>2014</v>
      </c>
      <c r="J171" s="0" t="n">
        <v>78900</v>
      </c>
      <c r="K171" s="0" t="n">
        <v>2014</v>
      </c>
      <c r="DZ171" s="0" t="n">
        <v>1</v>
      </c>
      <c r="EA171" s="0" t="n">
        <v>586308</v>
      </c>
      <c r="EB171" s="0" t="n">
        <v>461798</v>
      </c>
      <c r="EC171" s="0" t="n">
        <v>124510</v>
      </c>
      <c r="EE171" s="0" t="s">
        <v>827</v>
      </c>
      <c r="EF171" s="0" t="s">
        <v>828</v>
      </c>
      <c r="EG171" s="0" t="n">
        <v>507517.555364</v>
      </c>
      <c r="EH171" s="0" t="n">
        <v>547207.409628</v>
      </c>
      <c r="EI171" s="0" t="n">
        <v>527362.482496</v>
      </c>
      <c r="EJ171" s="0" t="n">
        <v>383007.555364</v>
      </c>
      <c r="EK171" s="0" t="n">
        <v>422697.409628</v>
      </c>
      <c r="EL171" s="0" t="n">
        <v>402852.482496</v>
      </c>
      <c r="EM171" s="0" t="n">
        <v>5.8529531052</v>
      </c>
      <c r="EN171" s="0" t="n">
        <v>5.1058616286</v>
      </c>
      <c r="EO171" s="0" t="s">
        <v>829</v>
      </c>
      <c r="EQ171" s="0" t="s">
        <v>937</v>
      </c>
      <c r="ES171" s="0" t="n">
        <v>0.0176989817</v>
      </c>
      <c r="EU171" s="0" t="n">
        <v>10.3</v>
      </c>
      <c r="EV171" s="0" t="n">
        <v>4</v>
      </c>
      <c r="FA171" s="0" t="n">
        <v>0.0367294791</v>
      </c>
      <c r="FB171" s="0" t="n">
        <v>0.0356646952</v>
      </c>
      <c r="FC171" s="0" t="n">
        <v>766200000000</v>
      </c>
      <c r="FD171" s="0" t="n">
        <v>42870000000</v>
      </c>
      <c r="FE171" s="0" t="n">
        <v>0.06</v>
      </c>
      <c r="GE171" s="0" t="s">
        <v>1864</v>
      </c>
      <c r="GF171" s="0" t="s">
        <v>836</v>
      </c>
      <c r="GG171" s="44" t="s">
        <v>837</v>
      </c>
      <c r="GH171" s="0" t="s">
        <v>582</v>
      </c>
      <c r="GI171" s="0" t="s">
        <v>1865</v>
      </c>
    </row>
    <row r="172" customFormat="false" ht="12.8" hidden="false" customHeight="false" outlineLevel="0" collapsed="false">
      <c r="A172" s="0" t="n">
        <v>58609</v>
      </c>
      <c r="B172" s="0" t="s">
        <v>584</v>
      </c>
      <c r="F172" s="0" t="s">
        <v>980</v>
      </c>
      <c r="G172" s="0" t="s">
        <v>824</v>
      </c>
      <c r="H172" s="0" t="n">
        <v>2016</v>
      </c>
      <c r="I172" s="0" t="n">
        <v>2015</v>
      </c>
      <c r="J172" s="0" t="n">
        <v>6200</v>
      </c>
      <c r="K172" s="0" t="n">
        <v>2015</v>
      </c>
      <c r="EA172" s="0" t="n">
        <v>225</v>
      </c>
      <c r="EE172" s="0" t="s">
        <v>856</v>
      </c>
      <c r="EF172" s="0" t="s">
        <v>857</v>
      </c>
      <c r="EO172" s="0" t="s">
        <v>858</v>
      </c>
      <c r="EQ172" s="0" t="s">
        <v>846</v>
      </c>
      <c r="ER172" s="0" t="s">
        <v>1866</v>
      </c>
      <c r="ES172" s="0" t="n">
        <v>0.0106834006</v>
      </c>
      <c r="ET172" s="0" t="n">
        <v>10</v>
      </c>
      <c r="EU172" s="0" t="n">
        <v>88</v>
      </c>
      <c r="EV172" s="0" t="n">
        <v>10</v>
      </c>
      <c r="FA172" s="0" t="n">
        <v>0.01703133</v>
      </c>
      <c r="FB172" s="0" t="n">
        <v>0.0125594652</v>
      </c>
      <c r="FC172" s="0" t="n">
        <v>6412000000</v>
      </c>
      <c r="FD172" s="0" t="n">
        <v>4517000000</v>
      </c>
      <c r="FE172" s="0" t="n">
        <v>0.7</v>
      </c>
      <c r="GE172" s="0" t="s">
        <v>1867</v>
      </c>
      <c r="GF172" s="0" t="s">
        <v>989</v>
      </c>
      <c r="GG172" s="44" t="s">
        <v>990</v>
      </c>
      <c r="GH172" s="0" t="s">
        <v>1868</v>
      </c>
      <c r="GI172" s="0" t="s">
        <v>1868</v>
      </c>
    </row>
    <row r="173" customFormat="false" ht="23.85" hidden="false" customHeight="false" outlineLevel="0" collapsed="false">
      <c r="A173" s="0" t="n">
        <v>58610</v>
      </c>
      <c r="B173" s="0" t="s">
        <v>587</v>
      </c>
      <c r="F173" s="0" t="s">
        <v>980</v>
      </c>
      <c r="G173" s="0" t="s">
        <v>1869</v>
      </c>
      <c r="H173" s="0" t="n">
        <v>2016</v>
      </c>
      <c r="I173" s="0" t="n">
        <v>2014</v>
      </c>
      <c r="J173" s="0" t="n">
        <v>65308</v>
      </c>
      <c r="K173" s="0" t="n">
        <v>2016</v>
      </c>
      <c r="DZ173" s="0" t="n">
        <v>1</v>
      </c>
      <c r="EA173" s="0" t="n">
        <v>417000</v>
      </c>
      <c r="EB173" s="0" t="n">
        <v>289000</v>
      </c>
      <c r="EC173" s="0" t="n">
        <v>128000</v>
      </c>
      <c r="EE173" s="0" t="s">
        <v>827</v>
      </c>
      <c r="EF173" s="0" t="s">
        <v>857</v>
      </c>
      <c r="EM173" s="0" t="n">
        <v>4.42518527592</v>
      </c>
      <c r="EO173" s="0" t="s">
        <v>858</v>
      </c>
      <c r="EQ173" s="0" t="s">
        <v>846</v>
      </c>
      <c r="ER173" s="45" t="s">
        <v>1870</v>
      </c>
      <c r="ES173" s="0" t="n">
        <v>0.0106834006</v>
      </c>
      <c r="ET173" s="0" t="n">
        <v>7.5</v>
      </c>
      <c r="EU173" s="0" t="n">
        <v>7.5</v>
      </c>
      <c r="EV173" s="0" t="n">
        <v>22</v>
      </c>
      <c r="EW173" s="0" t="n">
        <v>19088026316</v>
      </c>
      <c r="EX173" s="0" t="s">
        <v>986</v>
      </c>
      <c r="EZ173" s="0" t="s">
        <v>1871</v>
      </c>
      <c r="FA173" s="0" t="n">
        <v>0.01703133</v>
      </c>
      <c r="FB173" s="0" t="n">
        <v>0.0125594652</v>
      </c>
      <c r="FC173" s="0" t="n">
        <v>6412000000</v>
      </c>
      <c r="FD173" s="0" t="n">
        <v>4517000000</v>
      </c>
      <c r="FE173" s="0" t="n">
        <v>0.7</v>
      </c>
      <c r="GE173" s="0" t="s">
        <v>1872</v>
      </c>
      <c r="GF173" s="0" t="s">
        <v>989</v>
      </c>
      <c r="GG173" s="44" t="s">
        <v>837</v>
      </c>
      <c r="GH173" s="0" t="s">
        <v>587</v>
      </c>
      <c r="GI173" s="0" t="s">
        <v>1873</v>
      </c>
    </row>
    <row r="174" customFormat="false" ht="12.8" hidden="false" customHeight="false" outlineLevel="0" collapsed="false">
      <c r="A174" s="0" t="n">
        <v>58621</v>
      </c>
      <c r="B174" s="0" t="s">
        <v>589</v>
      </c>
      <c r="F174" s="0" t="s">
        <v>823</v>
      </c>
      <c r="G174" s="0" t="s">
        <v>824</v>
      </c>
      <c r="H174" s="0" t="n">
        <v>2017</v>
      </c>
      <c r="I174" s="0" t="n">
        <v>2015</v>
      </c>
      <c r="J174" s="0" t="n">
        <v>44215</v>
      </c>
      <c r="K174" s="0" t="n">
        <v>2015</v>
      </c>
      <c r="DZ174" s="0" t="n">
        <v>1</v>
      </c>
      <c r="EA174" s="0" t="n">
        <v>347483.42</v>
      </c>
      <c r="EB174" s="0" t="n">
        <v>124461.79</v>
      </c>
      <c r="EC174" s="0" t="n">
        <v>223021.63</v>
      </c>
      <c r="ED174" s="0" t="s">
        <v>877</v>
      </c>
      <c r="EE174" s="0" t="s">
        <v>827</v>
      </c>
      <c r="EF174" s="0" t="s">
        <v>828</v>
      </c>
      <c r="EG174" s="0" t="n">
        <v>303329.814048</v>
      </c>
      <c r="EH174" s="0" t="n">
        <v>325571.726676</v>
      </c>
      <c r="EI174" s="0" t="n">
        <v>314450.770362</v>
      </c>
      <c r="EJ174" s="0" t="n">
        <v>80308.1840485</v>
      </c>
      <c r="EK174" s="0" t="n">
        <v>102550.096676</v>
      </c>
      <c r="EL174" s="0" t="n">
        <v>91429.1403621</v>
      </c>
      <c r="EM174" s="0" t="n">
        <v>2.81492231143</v>
      </c>
      <c r="EN174" s="0" t="n">
        <v>2.06783083483</v>
      </c>
      <c r="EO174" s="0" t="s">
        <v>845</v>
      </c>
      <c r="EP174" s="0" t="s">
        <v>1874</v>
      </c>
      <c r="EQ174" s="0" t="s">
        <v>846</v>
      </c>
      <c r="ER174" s="0" t="s">
        <v>1875</v>
      </c>
      <c r="ES174" s="0" t="n">
        <v>0.0176989817</v>
      </c>
      <c r="ET174" s="0" t="n">
        <v>10.8</v>
      </c>
      <c r="EU174" s="0" t="n">
        <v>51.5</v>
      </c>
      <c r="EV174" s="0" t="n">
        <v>633</v>
      </c>
      <c r="EZ174" s="0" t="s">
        <v>1876</v>
      </c>
      <c r="FA174" s="0" t="n">
        <v>0.0367294791</v>
      </c>
      <c r="FB174" s="0" t="n">
        <v>0.0356646952</v>
      </c>
      <c r="FC174" s="0" t="n">
        <v>766200000000</v>
      </c>
      <c r="FD174" s="0" t="n">
        <v>42870000000</v>
      </c>
      <c r="FE174" s="0" t="n">
        <v>0.06</v>
      </c>
      <c r="GE174" s="0" t="s">
        <v>1877</v>
      </c>
      <c r="GF174" s="0" t="s">
        <v>836</v>
      </c>
      <c r="GG174" s="44" t="s">
        <v>882</v>
      </c>
      <c r="GH174" s="0" t="s">
        <v>589</v>
      </c>
      <c r="GI174" s="0" t="s">
        <v>1878</v>
      </c>
    </row>
    <row r="175" customFormat="false" ht="12.8" hidden="false" customHeight="false" outlineLevel="0" collapsed="false">
      <c r="A175" s="0" t="n">
        <v>58627</v>
      </c>
      <c r="B175" s="0" t="s">
        <v>591</v>
      </c>
      <c r="F175" s="0" t="s">
        <v>823</v>
      </c>
      <c r="G175" s="0" t="s">
        <v>824</v>
      </c>
      <c r="H175" s="0" t="n">
        <v>2016</v>
      </c>
      <c r="I175" s="0" t="n">
        <v>2013</v>
      </c>
      <c r="J175" s="0" t="n">
        <v>26581</v>
      </c>
      <c r="K175" s="0" t="n">
        <v>2015</v>
      </c>
      <c r="DZ175" s="0" t="n">
        <v>1</v>
      </c>
      <c r="EA175" s="0" t="n">
        <v>401079</v>
      </c>
      <c r="EB175" s="0" t="n">
        <v>138542</v>
      </c>
      <c r="EC175" s="0" t="n">
        <v>262537</v>
      </c>
      <c r="EE175" s="0" t="s">
        <v>827</v>
      </c>
      <c r="EF175" s="0" t="s">
        <v>828</v>
      </c>
      <c r="EG175" s="0" t="n">
        <v>374534.908633</v>
      </c>
      <c r="EH175" s="0" t="n">
        <v>387906.214288</v>
      </c>
      <c r="EI175" s="0" t="n">
        <v>381220.56146</v>
      </c>
      <c r="EJ175" s="0" t="n">
        <v>111997.908633</v>
      </c>
      <c r="EK175" s="0" t="n">
        <v>125369.214288</v>
      </c>
      <c r="EL175" s="0" t="n">
        <v>118683.56146</v>
      </c>
      <c r="EM175" s="0" t="n">
        <v>5.21206877093</v>
      </c>
      <c r="EN175" s="0" t="n">
        <v>4.46497729433</v>
      </c>
      <c r="EO175" s="0" t="s">
        <v>829</v>
      </c>
      <c r="EQ175" s="0" t="s">
        <v>937</v>
      </c>
      <c r="ES175" s="0" t="n">
        <v>0.0176989817</v>
      </c>
      <c r="ET175" s="0" t="n">
        <v>13.7</v>
      </c>
      <c r="EU175" s="0" t="n">
        <v>43</v>
      </c>
      <c r="EV175" s="0" t="n">
        <v>132</v>
      </c>
      <c r="EX175" s="0" t="s">
        <v>833</v>
      </c>
      <c r="EY175" s="0" t="n">
        <v>2015</v>
      </c>
      <c r="FA175" s="0" t="n">
        <v>0.0367294791</v>
      </c>
      <c r="FB175" s="0" t="n">
        <v>0.0356646952</v>
      </c>
      <c r="FC175" s="0" t="n">
        <v>766200000000</v>
      </c>
      <c r="FD175" s="0" t="n">
        <v>42870000000</v>
      </c>
      <c r="FE175" s="0" t="n">
        <v>0.06</v>
      </c>
      <c r="GE175" s="0" t="s">
        <v>1879</v>
      </c>
      <c r="GF175" s="0" t="s">
        <v>836</v>
      </c>
      <c r="GG175" s="44" t="s">
        <v>850</v>
      </c>
      <c r="GH175" s="0" t="s">
        <v>591</v>
      </c>
      <c r="GI175" s="0" t="s">
        <v>1880</v>
      </c>
    </row>
    <row r="176" customFormat="false" ht="23.85" hidden="false" customHeight="false" outlineLevel="0" collapsed="false">
      <c r="A176" s="0" t="n">
        <v>58628</v>
      </c>
      <c r="B176" s="0" t="s">
        <v>593</v>
      </c>
      <c r="F176" s="0" t="s">
        <v>823</v>
      </c>
      <c r="G176" s="0" t="s">
        <v>824</v>
      </c>
      <c r="H176" s="0" t="n">
        <v>2016</v>
      </c>
      <c r="I176" s="0" t="n">
        <v>2005</v>
      </c>
      <c r="J176" s="0" t="n">
        <v>35371</v>
      </c>
      <c r="K176" s="0" t="n">
        <v>2010</v>
      </c>
      <c r="DZ176" s="0" t="n">
        <v>1</v>
      </c>
      <c r="EA176" s="0" t="n">
        <v>501147</v>
      </c>
      <c r="EB176" s="0" t="n">
        <v>266265</v>
      </c>
      <c r="EC176" s="0" t="n">
        <v>234882</v>
      </c>
      <c r="EE176" s="0" t="s">
        <v>827</v>
      </c>
      <c r="EF176" s="0" t="s">
        <v>828</v>
      </c>
      <c r="EG176" s="0" t="n">
        <v>465825.11385</v>
      </c>
      <c r="EH176" s="0" t="n">
        <v>483618.140912</v>
      </c>
      <c r="EI176" s="0" t="n">
        <v>474721.627381</v>
      </c>
      <c r="EJ176" s="0" t="n">
        <v>230943.11385</v>
      </c>
      <c r="EK176" s="0" t="n">
        <v>248736.140912</v>
      </c>
      <c r="EL176" s="0" t="n">
        <v>239839.627381</v>
      </c>
      <c r="EM176" s="0" t="n">
        <v>7.52777699245</v>
      </c>
      <c r="EN176" s="0" t="n">
        <v>6.78068551585</v>
      </c>
      <c r="EO176" s="0" t="s">
        <v>1117</v>
      </c>
      <c r="EP176" s="45" t="s">
        <v>1881</v>
      </c>
      <c r="EQ176" s="0" t="s">
        <v>937</v>
      </c>
      <c r="ES176" s="0" t="n">
        <v>0.0176989817</v>
      </c>
      <c r="ET176" s="0" t="n">
        <v>13.9</v>
      </c>
      <c r="EU176" s="0" t="n">
        <v>15.3</v>
      </c>
      <c r="EV176" s="0" t="n">
        <v>160</v>
      </c>
      <c r="FA176" s="0" t="n">
        <v>0.0367294791</v>
      </c>
      <c r="FB176" s="0" t="n">
        <v>0.0356646952</v>
      </c>
      <c r="FC176" s="0" t="n">
        <v>766200000000</v>
      </c>
      <c r="FD176" s="0" t="n">
        <v>42870000000</v>
      </c>
      <c r="FE176" s="0" t="n">
        <v>0.06</v>
      </c>
      <c r="GE176" s="0" t="s">
        <v>1882</v>
      </c>
      <c r="GF176" s="0" t="s">
        <v>836</v>
      </c>
      <c r="GG176" s="44" t="s">
        <v>1467</v>
      </c>
      <c r="GH176" s="0" t="s">
        <v>593</v>
      </c>
      <c r="GI176" s="0" t="s">
        <v>593</v>
      </c>
    </row>
    <row r="177" customFormat="false" ht="12.8" hidden="false" customHeight="false" outlineLevel="0" collapsed="false">
      <c r="A177" s="0" t="n">
        <v>59165</v>
      </c>
      <c r="B177" s="0" t="s">
        <v>595</v>
      </c>
      <c r="F177" s="0" t="s">
        <v>980</v>
      </c>
      <c r="G177" s="0" t="s">
        <v>854</v>
      </c>
      <c r="H177" s="0" t="n">
        <v>2017</v>
      </c>
      <c r="I177" s="0" t="n">
        <v>2015</v>
      </c>
      <c r="J177" s="0" t="n">
        <v>67347</v>
      </c>
      <c r="K177" s="0" t="n">
        <v>2015</v>
      </c>
      <c r="DZ177" s="0" t="n">
        <v>1</v>
      </c>
      <c r="EA177" s="0" t="n">
        <v>331283</v>
      </c>
      <c r="EB177" s="0" t="n">
        <v>247599</v>
      </c>
      <c r="EC177" s="0" t="n">
        <v>83684</v>
      </c>
      <c r="ED177" s="0" t="s">
        <v>888</v>
      </c>
      <c r="EE177" s="0" t="s">
        <v>827</v>
      </c>
      <c r="EF177" s="0" t="s">
        <v>828</v>
      </c>
      <c r="EG177" s="0" t="n">
        <v>307599.415521</v>
      </c>
      <c r="EH177" s="0" t="n">
        <v>311137.140554</v>
      </c>
      <c r="EI177" s="0" t="n">
        <v>309368.278038</v>
      </c>
      <c r="EJ177" s="0" t="n">
        <v>223915.415521</v>
      </c>
      <c r="EK177" s="0" t="n">
        <v>227453.140554</v>
      </c>
      <c r="EL177" s="0" t="n">
        <v>225684.278038</v>
      </c>
      <c r="EM177" s="0" t="n">
        <v>3.67646665776</v>
      </c>
      <c r="EN177" s="0" t="n">
        <v>3.35106653656</v>
      </c>
      <c r="EO177" s="0" t="s">
        <v>829</v>
      </c>
      <c r="EQ177" s="0" t="s">
        <v>846</v>
      </c>
      <c r="ER177" s="0" t="s">
        <v>1883</v>
      </c>
      <c r="ES177" s="0" t="n">
        <v>0.0106834006</v>
      </c>
      <c r="EU177" s="0" t="n">
        <v>24.9</v>
      </c>
      <c r="EW177" s="0" t="n">
        <v>35234000</v>
      </c>
      <c r="EX177" s="0" t="s">
        <v>986</v>
      </c>
      <c r="EY177" s="0" t="n">
        <v>2014</v>
      </c>
      <c r="EZ177" s="0" t="s">
        <v>1884</v>
      </c>
      <c r="FA177" s="0" t="n">
        <v>0.01703133</v>
      </c>
      <c r="FB177" s="0" t="n">
        <v>0.0125594652</v>
      </c>
      <c r="FC177" s="0" t="n">
        <v>6412000000</v>
      </c>
      <c r="FD177" s="0" t="n">
        <v>4517000000</v>
      </c>
      <c r="FE177" s="0" t="n">
        <v>0.7</v>
      </c>
      <c r="GE177" s="0" t="s">
        <v>1885</v>
      </c>
      <c r="GF177" s="0" t="s">
        <v>989</v>
      </c>
      <c r="GG177" s="44" t="s">
        <v>882</v>
      </c>
      <c r="GH177" s="0" t="s">
        <v>595</v>
      </c>
      <c r="GI177" s="0" t="s">
        <v>595</v>
      </c>
    </row>
    <row r="178" customFormat="false" ht="12.8" hidden="false" customHeight="false" outlineLevel="0" collapsed="false">
      <c r="A178" s="0" t="n">
        <v>59552</v>
      </c>
      <c r="B178" s="0" t="s">
        <v>597</v>
      </c>
      <c r="F178" s="0" t="s">
        <v>823</v>
      </c>
      <c r="G178" s="0" t="s">
        <v>824</v>
      </c>
      <c r="H178" s="0" t="n">
        <v>2016</v>
      </c>
      <c r="I178" s="0" t="n">
        <v>2010</v>
      </c>
      <c r="J178" s="0" t="n">
        <v>65600</v>
      </c>
      <c r="K178" s="0" t="n">
        <v>2010</v>
      </c>
      <c r="EA178" s="0" t="n">
        <v>348437</v>
      </c>
      <c r="EB178" s="0" t="n">
        <v>348437</v>
      </c>
      <c r="ED178" s="0" t="s">
        <v>1082</v>
      </c>
      <c r="EE178" s="0" t="s">
        <v>1083</v>
      </c>
      <c r="EF178" s="0" t="s">
        <v>1205</v>
      </c>
      <c r="EG178" s="0" t="n">
        <v>282928.087857</v>
      </c>
      <c r="EH178" s="0" t="n">
        <v>315927.510413</v>
      </c>
      <c r="EI178" s="0" t="n">
        <v>299427.799135</v>
      </c>
      <c r="EJ178" s="0" t="n">
        <v>282928.087857</v>
      </c>
      <c r="EK178" s="0" t="n">
        <v>315927.510413</v>
      </c>
      <c r="EL178" s="0" t="n">
        <v>299427.799135</v>
      </c>
      <c r="EM178" s="0" t="n">
        <v>5.31153963415</v>
      </c>
      <c r="EN178" s="0" t="n">
        <v>4.56444815755</v>
      </c>
      <c r="EO178" s="0" t="s">
        <v>845</v>
      </c>
      <c r="EP178" s="0" t="s">
        <v>1886</v>
      </c>
      <c r="EQ178" s="0" t="s">
        <v>846</v>
      </c>
      <c r="ER178" s="0" t="s">
        <v>1887</v>
      </c>
      <c r="ES178" s="0" t="n">
        <v>0.0176989817</v>
      </c>
      <c r="ET178" s="0" t="n">
        <v>23</v>
      </c>
      <c r="EU178" s="0" t="n">
        <v>25</v>
      </c>
      <c r="EV178" s="0" t="n">
        <v>15</v>
      </c>
      <c r="EX178" s="0" t="s">
        <v>833</v>
      </c>
      <c r="EY178" s="0" t="n">
        <v>2016</v>
      </c>
      <c r="FA178" s="0" t="n">
        <v>0.0367294791</v>
      </c>
      <c r="FB178" s="0" t="n">
        <v>0.0356646952</v>
      </c>
      <c r="FC178" s="0" t="n">
        <v>766200000000</v>
      </c>
      <c r="FD178" s="0" t="n">
        <v>42870000000</v>
      </c>
      <c r="FE178" s="0" t="n">
        <v>0.06</v>
      </c>
      <c r="GE178" s="0" t="s">
        <v>1888</v>
      </c>
      <c r="GF178" s="0" t="s">
        <v>836</v>
      </c>
      <c r="GG178" s="44" t="s">
        <v>1889</v>
      </c>
      <c r="GH178" s="0" t="s">
        <v>597</v>
      </c>
      <c r="GI178" s="0" t="s">
        <v>1890</v>
      </c>
    </row>
    <row r="179" customFormat="false" ht="12.8" hidden="false" customHeight="false" outlineLevel="0" collapsed="false">
      <c r="A179" s="0" t="n">
        <v>59595</v>
      </c>
      <c r="B179" s="0" t="s">
        <v>599</v>
      </c>
      <c r="F179" s="0" t="s">
        <v>823</v>
      </c>
      <c r="G179" s="0" t="n">
        <v>0</v>
      </c>
      <c r="H179" s="0" t="n">
        <v>2016</v>
      </c>
      <c r="I179" s="0" t="n">
        <v>2016</v>
      </c>
      <c r="J179" s="0" t="n">
        <v>4603</v>
      </c>
      <c r="K179" s="0" t="n">
        <v>2015</v>
      </c>
      <c r="EA179" s="0" t="n">
        <v>148025</v>
      </c>
      <c r="EE179" s="0" t="s">
        <v>856</v>
      </c>
      <c r="EF179" s="0" t="s">
        <v>828</v>
      </c>
      <c r="EG179" s="0" t="n">
        <v>143428.391424</v>
      </c>
      <c r="EH179" s="0" t="n">
        <v>145743.884443</v>
      </c>
      <c r="EI179" s="0" t="n">
        <v>144586.137933</v>
      </c>
      <c r="EO179" s="0" t="s">
        <v>868</v>
      </c>
      <c r="EQ179" s="0" t="s">
        <v>846</v>
      </c>
      <c r="ER179" s="0" t="s">
        <v>1891</v>
      </c>
      <c r="ES179" s="0" t="n">
        <v>0.0176989817</v>
      </c>
      <c r="EU179" s="0" t="n">
        <v>7.5</v>
      </c>
      <c r="FA179" s="0" t="n">
        <v>0.0367294791</v>
      </c>
      <c r="FB179" s="0" t="n">
        <v>0.0356646952</v>
      </c>
      <c r="FC179" s="0" t="n">
        <v>766200000000</v>
      </c>
      <c r="FD179" s="0" t="n">
        <v>42870000000</v>
      </c>
      <c r="FE179" s="0" t="n">
        <v>0.06</v>
      </c>
      <c r="GE179" s="0" t="s">
        <v>1892</v>
      </c>
      <c r="GF179" s="0" t="s">
        <v>836</v>
      </c>
      <c r="GG179" s="44" t="s">
        <v>1893</v>
      </c>
      <c r="GH179" s="0" t="s">
        <v>599</v>
      </c>
      <c r="GI179" s="0" t="s">
        <v>1894</v>
      </c>
    </row>
    <row r="180" customFormat="false" ht="12.8" hidden="false" customHeight="false" outlineLevel="0" collapsed="false">
      <c r="A180" s="0" t="n">
        <v>59612</v>
      </c>
      <c r="B180" s="0" t="s">
        <v>606</v>
      </c>
      <c r="F180" s="0" t="s">
        <v>823</v>
      </c>
      <c r="G180" s="0" t="s">
        <v>824</v>
      </c>
      <c r="H180" s="0" t="n">
        <v>2016</v>
      </c>
      <c r="I180" s="0" t="n">
        <v>2012</v>
      </c>
      <c r="J180" s="0" t="n">
        <v>19750</v>
      </c>
      <c r="K180" s="0" t="n">
        <v>2015</v>
      </c>
      <c r="DZ180" s="0" t="n">
        <v>0.999534005734</v>
      </c>
      <c r="EA180" s="0" t="n">
        <v>126611</v>
      </c>
      <c r="EB180" s="0" t="n">
        <v>123218</v>
      </c>
      <c r="EC180" s="0" t="n">
        <v>3334</v>
      </c>
      <c r="EE180" s="0" t="s">
        <v>827</v>
      </c>
      <c r="EF180" s="0" t="s">
        <v>828</v>
      </c>
      <c r="EG180" s="0" t="n">
        <v>106888.423554</v>
      </c>
      <c r="EH180" s="0" t="n">
        <v>116823.46312</v>
      </c>
      <c r="EI180" s="0" t="n">
        <v>111855.943337</v>
      </c>
      <c r="EJ180" s="0" t="n">
        <v>103495.423554</v>
      </c>
      <c r="EK180" s="0" t="n">
        <v>113430.46312</v>
      </c>
      <c r="EL180" s="0" t="n">
        <v>108462.943337</v>
      </c>
      <c r="EM180" s="0" t="n">
        <v>6.23888607595</v>
      </c>
      <c r="EN180" s="0" t="n">
        <v>5.49179459935</v>
      </c>
      <c r="EO180" s="0" t="s">
        <v>868</v>
      </c>
      <c r="EQ180" s="0" t="s">
        <v>846</v>
      </c>
      <c r="ES180" s="0" t="n">
        <v>0.0176989817</v>
      </c>
      <c r="ET180" s="0" t="n">
        <v>18</v>
      </c>
      <c r="EU180" s="0" t="n">
        <v>2.3</v>
      </c>
      <c r="EV180" s="0" t="n">
        <v>8</v>
      </c>
      <c r="EX180" s="0" t="s">
        <v>833</v>
      </c>
      <c r="EY180" s="0" t="n">
        <v>2015</v>
      </c>
      <c r="FA180" s="0" t="n">
        <v>0.0367294791</v>
      </c>
      <c r="FB180" s="0" t="n">
        <v>0.0356646952</v>
      </c>
      <c r="FC180" s="0" t="n">
        <v>766200000000</v>
      </c>
      <c r="FD180" s="0" t="n">
        <v>42870000000</v>
      </c>
      <c r="FE180" s="0" t="n">
        <v>0.06</v>
      </c>
      <c r="GE180" s="0" t="s">
        <v>1895</v>
      </c>
      <c r="GF180" s="0" t="s">
        <v>836</v>
      </c>
      <c r="GG180" s="44" t="s">
        <v>962</v>
      </c>
      <c r="GH180" s="0" t="s">
        <v>606</v>
      </c>
      <c r="GI180" s="0" t="s">
        <v>1896</v>
      </c>
    </row>
    <row r="181" customFormat="false" ht="35.05" hidden="false" customHeight="false" outlineLevel="0" collapsed="false">
      <c r="A181" s="0" t="n">
        <v>59669</v>
      </c>
      <c r="B181" s="0" t="s">
        <v>608</v>
      </c>
      <c r="F181" s="0" t="s">
        <v>970</v>
      </c>
      <c r="G181" s="0" t="s">
        <v>824</v>
      </c>
      <c r="H181" s="0" t="n">
        <v>2017</v>
      </c>
      <c r="I181" s="0" t="n">
        <v>2015</v>
      </c>
      <c r="J181" s="0" t="n">
        <v>52898</v>
      </c>
      <c r="K181" s="0" t="n">
        <v>2016</v>
      </c>
      <c r="DZ181" s="0" t="n">
        <v>1</v>
      </c>
      <c r="EA181" s="0" t="n">
        <v>187055</v>
      </c>
      <c r="EB181" s="0" t="n">
        <v>182896</v>
      </c>
      <c r="EC181" s="0" t="n">
        <v>4159</v>
      </c>
      <c r="ED181" s="0" t="s">
        <v>877</v>
      </c>
      <c r="EE181" s="0" t="s">
        <v>827</v>
      </c>
      <c r="EF181" s="0" t="s">
        <v>1167</v>
      </c>
      <c r="EG181" s="0" t="n">
        <v>78200.3886565</v>
      </c>
      <c r="EH181" s="0" t="n">
        <v>117647.9449</v>
      </c>
      <c r="EI181" s="0" t="n">
        <v>97924.1667783</v>
      </c>
      <c r="EJ181" s="0" t="n">
        <v>74041.3886565</v>
      </c>
      <c r="EK181" s="0" t="n">
        <v>113488.9449</v>
      </c>
      <c r="EL181" s="0" t="n">
        <v>93765.1667783</v>
      </c>
      <c r="EM181" s="0" t="n">
        <v>3.45752202352</v>
      </c>
      <c r="EN181" s="0" t="n">
        <v>1.77256544252</v>
      </c>
      <c r="EO181" s="0" t="s">
        <v>1897</v>
      </c>
      <c r="EP181" s="0" t="s">
        <v>1898</v>
      </c>
      <c r="EQ181" s="0" t="s">
        <v>1899</v>
      </c>
      <c r="ER181" s="45" t="s">
        <v>1900</v>
      </c>
      <c r="ES181" s="0" t="n">
        <v>0.046860437</v>
      </c>
      <c r="ET181" s="0" t="n">
        <v>11</v>
      </c>
      <c r="EU181" s="0" t="n">
        <v>11.8</v>
      </c>
      <c r="EV181" s="0" t="n">
        <v>90</v>
      </c>
      <c r="FA181" s="0" t="n">
        <v>0.1017275144</v>
      </c>
      <c r="FB181" s="0" t="n">
        <v>0.0734936045</v>
      </c>
      <c r="FC181" s="0" t="n">
        <v>151500000000</v>
      </c>
      <c r="FD181" s="0" t="n">
        <v>77960000000</v>
      </c>
      <c r="FE181" s="0" t="n">
        <v>0.51</v>
      </c>
      <c r="GE181" s="0" t="s">
        <v>1901</v>
      </c>
      <c r="GF181" s="0" t="s">
        <v>978</v>
      </c>
      <c r="GG181" s="44" t="s">
        <v>882</v>
      </c>
      <c r="GH181" s="0" t="s">
        <v>608</v>
      </c>
      <c r="GI181" s="0" t="s">
        <v>1902</v>
      </c>
    </row>
    <row r="182" customFormat="false" ht="12.8" hidden="false" customHeight="false" outlineLevel="0" collapsed="false">
      <c r="A182" s="0" t="n">
        <v>59996</v>
      </c>
      <c r="B182" s="0" t="s">
        <v>611</v>
      </c>
      <c r="F182" s="0" t="s">
        <v>1756</v>
      </c>
      <c r="G182" s="0" t="s">
        <v>854</v>
      </c>
      <c r="H182" s="0" t="n">
        <v>2016</v>
      </c>
      <c r="I182" s="0" t="n">
        <v>2010</v>
      </c>
      <c r="J182" s="0" t="n">
        <v>332458</v>
      </c>
      <c r="K182" s="0" t="n">
        <v>2015</v>
      </c>
      <c r="DZ182" s="0" t="n">
        <v>0.98768828397</v>
      </c>
      <c r="EA182" s="0" t="n">
        <v>457288</v>
      </c>
      <c r="EB182" s="0" t="n">
        <v>344419</v>
      </c>
      <c r="EC182" s="0" t="n">
        <v>107239</v>
      </c>
      <c r="EE182" s="0" t="s">
        <v>827</v>
      </c>
      <c r="EF182" s="0" t="s">
        <v>828</v>
      </c>
      <c r="EG182" s="0" t="n">
        <v>379073.76017</v>
      </c>
      <c r="EH182" s="0" t="n">
        <v>385670.044055</v>
      </c>
      <c r="EI182" s="0" t="n">
        <v>382371.902112</v>
      </c>
      <c r="EJ182" s="0" t="n">
        <v>266204.76017</v>
      </c>
      <c r="EK182" s="0" t="n">
        <v>272801.044055</v>
      </c>
      <c r="EL182" s="0" t="n">
        <v>269502.902112</v>
      </c>
      <c r="EM182" s="0" t="n">
        <v>1.03597747685</v>
      </c>
      <c r="EN182" s="0" t="n">
        <v>0.810637440254</v>
      </c>
      <c r="EO182" s="0" t="s">
        <v>1117</v>
      </c>
      <c r="ES182" s="0" t="n">
        <v>0.0076935557</v>
      </c>
      <c r="ET182" s="0" t="n">
        <v>25</v>
      </c>
      <c r="EU182" s="0" t="n">
        <v>285</v>
      </c>
      <c r="EV182" s="0" t="n">
        <v>10</v>
      </c>
      <c r="EX182" s="0" t="s">
        <v>1759</v>
      </c>
      <c r="FA182" s="0" t="n">
        <v>0.0084021612</v>
      </c>
      <c r="FB182" s="0" t="n">
        <v>0.0084021612</v>
      </c>
      <c r="FC182" s="0" t="n">
        <v>1</v>
      </c>
      <c r="FD182" s="0" t="n">
        <v>0</v>
      </c>
      <c r="FE182" s="0" t="n">
        <v>0</v>
      </c>
      <c r="GE182" s="0" t="s">
        <v>1903</v>
      </c>
      <c r="GF182" s="0" t="s">
        <v>1762</v>
      </c>
      <c r="GG182" s="44" t="s">
        <v>1904</v>
      </c>
      <c r="GH182" s="0" t="s">
        <v>611</v>
      </c>
      <c r="GI182" s="0" t="s">
        <v>1905</v>
      </c>
    </row>
    <row r="183" customFormat="false" ht="12.8" hidden="false" customHeight="false" outlineLevel="0" collapsed="false">
      <c r="A183" s="0" t="n">
        <v>60602</v>
      </c>
      <c r="B183" s="0" t="s">
        <v>613</v>
      </c>
      <c r="F183" s="0" t="s">
        <v>970</v>
      </c>
      <c r="G183" s="0" t="s">
        <v>824</v>
      </c>
      <c r="H183" s="0" t="n">
        <v>2016</v>
      </c>
      <c r="I183" s="0" t="n">
        <v>2008</v>
      </c>
      <c r="J183" s="0" t="n">
        <v>109600</v>
      </c>
      <c r="K183" s="0" t="n">
        <v>2011</v>
      </c>
      <c r="EA183" s="0" t="n">
        <v>538836</v>
      </c>
      <c r="EB183" s="0" t="n">
        <v>6354</v>
      </c>
      <c r="EE183" s="0" t="s">
        <v>932</v>
      </c>
      <c r="EF183" s="0" t="s">
        <v>857</v>
      </c>
      <c r="EM183" s="0" t="n">
        <v>0.0579744525547</v>
      </c>
      <c r="EO183" s="0" t="s">
        <v>868</v>
      </c>
      <c r="EP183" s="0" t="s">
        <v>1906</v>
      </c>
      <c r="EQ183" s="0" t="s">
        <v>831</v>
      </c>
      <c r="ER183" s="0" t="s">
        <v>1907</v>
      </c>
      <c r="ES183" s="0" t="n">
        <v>0.046860437</v>
      </c>
      <c r="ET183" s="0" t="n">
        <v>7.8</v>
      </c>
      <c r="EU183" s="0" t="n">
        <v>67.1</v>
      </c>
      <c r="EV183" s="0" t="n">
        <v>90</v>
      </c>
      <c r="EX183" s="0" t="s">
        <v>975</v>
      </c>
      <c r="FA183" s="0" t="n">
        <v>0.1017275144</v>
      </c>
      <c r="FB183" s="0" t="n">
        <v>0.0734936045</v>
      </c>
      <c r="FC183" s="0" t="n">
        <v>151500000000</v>
      </c>
      <c r="FD183" s="0" t="n">
        <v>77960000000</v>
      </c>
      <c r="FE183" s="0" t="n">
        <v>0.51</v>
      </c>
      <c r="GE183" s="0" t="s">
        <v>1908</v>
      </c>
      <c r="GF183" s="0" t="s">
        <v>978</v>
      </c>
      <c r="GG183" s="44" t="s">
        <v>1852</v>
      </c>
      <c r="GH183" s="0" t="s">
        <v>613</v>
      </c>
      <c r="GI183" s="0" t="s">
        <v>1909</v>
      </c>
    </row>
    <row r="184" customFormat="false" ht="12.8" hidden="false" customHeight="false" outlineLevel="0" collapsed="false">
      <c r="A184" s="0" t="n">
        <v>60656</v>
      </c>
      <c r="B184" s="0" t="s">
        <v>617</v>
      </c>
      <c r="F184" s="0" t="s">
        <v>823</v>
      </c>
      <c r="G184" s="0" t="s">
        <v>1910</v>
      </c>
      <c r="H184" s="0" t="n">
        <v>2016</v>
      </c>
      <c r="I184" s="0" t="n">
        <v>2011</v>
      </c>
      <c r="J184" s="0" t="n">
        <v>11082</v>
      </c>
      <c r="K184" s="0" t="n">
        <v>2013</v>
      </c>
      <c r="DZ184" s="0" t="n">
        <v>1</v>
      </c>
      <c r="EA184" s="0" t="n">
        <v>43442</v>
      </c>
      <c r="EB184" s="0" t="n">
        <v>17876</v>
      </c>
      <c r="EC184" s="0" t="n">
        <v>25566</v>
      </c>
      <c r="EE184" s="0" t="s">
        <v>827</v>
      </c>
      <c r="EF184" s="0" t="s">
        <v>1009</v>
      </c>
      <c r="EG184" s="0" t="n">
        <v>32375.3877382</v>
      </c>
      <c r="EH184" s="0" t="n">
        <v>37950.0767744</v>
      </c>
      <c r="EI184" s="0" t="n">
        <v>35162.7322563</v>
      </c>
      <c r="EJ184" s="0" t="n">
        <v>6809.38773822</v>
      </c>
      <c r="EK184" s="0" t="n">
        <v>12384.0767744</v>
      </c>
      <c r="EL184" s="0" t="n">
        <v>9596.73225632</v>
      </c>
      <c r="EM184" s="0" t="n">
        <v>1.61306623353</v>
      </c>
      <c r="EN184" s="0" t="n">
        <v>0.865974756932</v>
      </c>
      <c r="EO184" s="0" t="s">
        <v>829</v>
      </c>
      <c r="EQ184" s="0" t="s">
        <v>846</v>
      </c>
      <c r="ER184" s="0" t="s">
        <v>1911</v>
      </c>
      <c r="ES184" s="0" t="n">
        <v>0.0176989817</v>
      </c>
      <c r="ET184" s="0" t="n">
        <v>15</v>
      </c>
      <c r="EU184" s="0" t="n">
        <v>4.3</v>
      </c>
      <c r="EV184" s="0" t="n">
        <v>101</v>
      </c>
      <c r="EW184" s="0" t="n">
        <v>360400000000</v>
      </c>
      <c r="EX184" s="0" t="s">
        <v>833</v>
      </c>
      <c r="EY184" s="0" t="n">
        <v>2013</v>
      </c>
      <c r="EZ184" s="0" t="s">
        <v>1912</v>
      </c>
      <c r="FA184" s="0" t="n">
        <v>0.0367294791</v>
      </c>
      <c r="FB184" s="0" t="n">
        <v>0.0356646952</v>
      </c>
      <c r="FC184" s="0" t="n">
        <v>766200000000</v>
      </c>
      <c r="FD184" s="0" t="n">
        <v>42870000000</v>
      </c>
      <c r="FE184" s="0" t="n">
        <v>0.06</v>
      </c>
      <c r="GE184" s="0" t="s">
        <v>1913</v>
      </c>
      <c r="GF184" s="0" t="s">
        <v>836</v>
      </c>
      <c r="GG184" s="44" t="s">
        <v>1914</v>
      </c>
      <c r="GH184" s="0" t="s">
        <v>617</v>
      </c>
      <c r="GI184" s="0" t="s">
        <v>1915</v>
      </c>
    </row>
    <row r="185" customFormat="false" ht="12.8" hidden="false" customHeight="false" outlineLevel="0" collapsed="false">
      <c r="A185" s="0" t="n">
        <v>61753</v>
      </c>
      <c r="B185" s="0" t="s">
        <v>1916</v>
      </c>
      <c r="F185" s="0" t="s">
        <v>1042</v>
      </c>
      <c r="G185" s="0" t="s">
        <v>824</v>
      </c>
      <c r="H185" s="0" t="n">
        <v>2016</v>
      </c>
      <c r="I185" s="0" t="n">
        <v>2013</v>
      </c>
      <c r="J185" s="0" t="n">
        <v>458777</v>
      </c>
      <c r="K185" s="0" t="n">
        <v>2014</v>
      </c>
      <c r="DZ185" s="0" t="n">
        <v>1.00000000122</v>
      </c>
      <c r="EA185" s="0" t="n">
        <v>8180556.68</v>
      </c>
      <c r="EB185" s="0" t="n">
        <v>6911264.55</v>
      </c>
      <c r="EC185" s="0" t="n">
        <v>1269292.14</v>
      </c>
      <c r="EE185" s="0" t="s">
        <v>827</v>
      </c>
      <c r="EF185" s="0" t="s">
        <v>1033</v>
      </c>
      <c r="EG185" s="0" t="n">
        <v>7988838.22532</v>
      </c>
      <c r="EH185" s="0" t="n">
        <v>8014571.76735</v>
      </c>
      <c r="EI185" s="0" t="n">
        <v>8001704.99634</v>
      </c>
      <c r="EJ185" s="0" t="n">
        <v>6719546.09532</v>
      </c>
      <c r="EK185" s="0" t="n">
        <v>6745279.63735</v>
      </c>
      <c r="EL185" s="0" t="n">
        <v>6732412.86634</v>
      </c>
      <c r="EM185" s="0" t="n">
        <v>15.0645401797</v>
      </c>
      <c r="EN185" s="0" t="n">
        <v>14.6746956939</v>
      </c>
      <c r="EO185" s="0" t="s">
        <v>1117</v>
      </c>
      <c r="EQ185" s="0" t="s">
        <v>1035</v>
      </c>
      <c r="ES185" s="0" t="n">
        <v>0.0129213814</v>
      </c>
      <c r="ET185" s="0" t="n">
        <v>22.3</v>
      </c>
      <c r="EU185" s="0" t="n">
        <v>2143</v>
      </c>
      <c r="EV185" s="0" t="n">
        <v>20</v>
      </c>
      <c r="FA185" s="0" t="n">
        <v>0.0149246533</v>
      </c>
      <c r="FB185" s="0" t="n">
        <v>0.0149246533</v>
      </c>
      <c r="FC185" s="0" t="n">
        <v>1</v>
      </c>
      <c r="FD185" s="0" t="n">
        <v>0</v>
      </c>
      <c r="FE185" s="0" t="n">
        <v>0</v>
      </c>
      <c r="GE185" s="0" t="s">
        <v>1917</v>
      </c>
      <c r="GF185" s="0" t="s">
        <v>1047</v>
      </c>
      <c r="GG185" s="44" t="s">
        <v>850</v>
      </c>
      <c r="GH185" s="0" t="s">
        <v>1916</v>
      </c>
      <c r="GI185" s="0" t="s">
        <v>1918</v>
      </c>
    </row>
    <row r="186" customFormat="false" ht="12.8" hidden="false" customHeight="false" outlineLevel="0" collapsed="false">
      <c r="A186" s="0" t="n">
        <v>61790</v>
      </c>
      <c r="B186" s="0" t="s">
        <v>621</v>
      </c>
      <c r="F186" s="0" t="s">
        <v>823</v>
      </c>
      <c r="G186" s="0" t="s">
        <v>824</v>
      </c>
      <c r="H186" s="0" t="n">
        <v>2016</v>
      </c>
      <c r="I186" s="0" t="n">
        <v>2014</v>
      </c>
      <c r="J186" s="0" t="n">
        <v>10570</v>
      </c>
      <c r="K186" s="0" t="n">
        <v>2014</v>
      </c>
      <c r="DZ186" s="0" t="n">
        <v>1</v>
      </c>
      <c r="EA186" s="0" t="n">
        <v>167728</v>
      </c>
      <c r="EB186" s="0" t="n">
        <v>127138</v>
      </c>
      <c r="EC186" s="0" t="n">
        <v>40590</v>
      </c>
      <c r="EE186" s="0" t="s">
        <v>827</v>
      </c>
      <c r="EF186" s="0" t="s">
        <v>828</v>
      </c>
      <c r="EG186" s="0" t="n">
        <v>157172.676809</v>
      </c>
      <c r="EH186" s="0" t="n">
        <v>162489.809376</v>
      </c>
      <c r="EI186" s="0" t="n">
        <v>159831.243092</v>
      </c>
      <c r="EJ186" s="0" t="n">
        <v>116582.676809</v>
      </c>
      <c r="EK186" s="0" t="n">
        <v>121899.809376</v>
      </c>
      <c r="EL186" s="0" t="n">
        <v>119241.243092</v>
      </c>
      <c r="EM186" s="0" t="n">
        <v>12.0281929991</v>
      </c>
      <c r="EN186" s="0" t="n">
        <v>11.2811015225</v>
      </c>
      <c r="EO186" s="0" t="s">
        <v>829</v>
      </c>
      <c r="EQ186" s="0" t="s">
        <v>846</v>
      </c>
      <c r="ES186" s="0" t="n">
        <v>0.0176989817</v>
      </c>
      <c r="ET186" s="0" t="n">
        <v>15.1</v>
      </c>
      <c r="EU186" s="0" t="n">
        <v>5.2</v>
      </c>
      <c r="EV186" s="0" t="n">
        <v>7</v>
      </c>
      <c r="EX186" s="0" t="s">
        <v>833</v>
      </c>
      <c r="FA186" s="0" t="n">
        <v>0.0367294791</v>
      </c>
      <c r="FB186" s="0" t="n">
        <v>0.0356646952</v>
      </c>
      <c r="FC186" s="0" t="n">
        <v>766200000000</v>
      </c>
      <c r="FD186" s="0" t="n">
        <v>42870000000</v>
      </c>
      <c r="FE186" s="0" t="n">
        <v>0.06</v>
      </c>
      <c r="GE186" s="0" t="s">
        <v>1919</v>
      </c>
      <c r="GF186" s="0" t="s">
        <v>836</v>
      </c>
      <c r="GG186" s="44" t="s">
        <v>837</v>
      </c>
      <c r="GH186" s="0" t="s">
        <v>621</v>
      </c>
      <c r="GI186" s="0" t="s">
        <v>1920</v>
      </c>
    </row>
    <row r="187" customFormat="false" ht="12.8" hidden="false" customHeight="false" outlineLevel="0" collapsed="false">
      <c r="A187" s="0" t="n">
        <v>62180</v>
      </c>
      <c r="B187" s="0" t="s">
        <v>623</v>
      </c>
      <c r="F187" s="0" t="s">
        <v>1220</v>
      </c>
      <c r="G187" s="0" t="s">
        <v>854</v>
      </c>
      <c r="H187" s="0" t="n">
        <v>2016</v>
      </c>
      <c r="I187" s="0" t="n">
        <v>2016</v>
      </c>
      <c r="J187" s="0" t="n">
        <v>265000</v>
      </c>
      <c r="K187" s="0" t="n">
        <v>2014</v>
      </c>
      <c r="EA187" s="0" t="n">
        <v>2150000</v>
      </c>
      <c r="EE187" s="0" t="s">
        <v>856</v>
      </c>
      <c r="EF187" s="0" t="s">
        <v>1009</v>
      </c>
      <c r="EG187" s="0" t="n">
        <v>1997781.96628</v>
      </c>
      <c r="EH187" s="0" t="n">
        <v>2085974.46353</v>
      </c>
      <c r="EI187" s="0" t="n">
        <v>2041878.21491</v>
      </c>
      <c r="EO187" s="0" t="s">
        <v>858</v>
      </c>
      <c r="EP187" s="0" t="s">
        <v>1921</v>
      </c>
      <c r="ES187" s="0" t="n">
        <v>0.0086287785</v>
      </c>
      <c r="ET187" s="0" t="n">
        <v>10.5</v>
      </c>
      <c r="EU187" s="0" t="n">
        <v>142.3</v>
      </c>
      <c r="EV187" s="0" t="n">
        <v>212</v>
      </c>
      <c r="EX187" s="0" t="s">
        <v>1094</v>
      </c>
      <c r="EY187" s="0" t="n">
        <v>2015</v>
      </c>
      <c r="FA187" s="0" t="n">
        <v>0.032012112</v>
      </c>
      <c r="FB187" s="0" t="n">
        <v>0.0205145598</v>
      </c>
      <c r="FC187" s="0" t="n">
        <v>1566000000</v>
      </c>
      <c r="FD187" s="0" t="n">
        <v>770000000</v>
      </c>
      <c r="FE187" s="0" t="n">
        <v>0.49</v>
      </c>
      <c r="FF187" s="0" t="n">
        <v>2004</v>
      </c>
      <c r="GE187" s="0" t="s">
        <v>1922</v>
      </c>
      <c r="GF187" s="0" t="s">
        <v>1228</v>
      </c>
      <c r="GG187" s="44" t="s">
        <v>1098</v>
      </c>
      <c r="GH187" s="0" t="s">
        <v>1923</v>
      </c>
      <c r="GI187" s="0" t="s">
        <v>1923</v>
      </c>
    </row>
    <row r="188" customFormat="false" ht="12.8" hidden="false" customHeight="false" outlineLevel="0" collapsed="false">
      <c r="A188" s="0" t="n">
        <v>62864</v>
      </c>
      <c r="B188" s="0" t="s">
        <v>626</v>
      </c>
      <c r="F188" s="0" t="s">
        <v>823</v>
      </c>
      <c r="G188" s="0" t="s">
        <v>824</v>
      </c>
      <c r="H188" s="0" t="n">
        <v>2017</v>
      </c>
      <c r="I188" s="0" t="n">
        <v>2016</v>
      </c>
      <c r="J188" s="0" t="n">
        <v>60000</v>
      </c>
      <c r="K188" s="0" t="n">
        <v>2016</v>
      </c>
      <c r="DZ188" s="0" t="n">
        <v>1</v>
      </c>
      <c r="EA188" s="0" t="n">
        <v>578625</v>
      </c>
      <c r="EB188" s="0" t="n">
        <v>364183</v>
      </c>
      <c r="EC188" s="0" t="n">
        <v>214442</v>
      </c>
      <c r="ED188" s="0" t="s">
        <v>888</v>
      </c>
      <c r="EE188" s="0" t="s">
        <v>827</v>
      </c>
      <c r="EF188" s="0" t="s">
        <v>828</v>
      </c>
      <c r="EG188" s="0" t="n">
        <v>518708.312064</v>
      </c>
      <c r="EH188" s="0" t="n">
        <v>548890.710744</v>
      </c>
      <c r="EI188" s="0" t="n">
        <v>533799.511404</v>
      </c>
      <c r="EJ188" s="0" t="n">
        <v>304266.312064</v>
      </c>
      <c r="EK188" s="0" t="n">
        <v>334448.710744</v>
      </c>
      <c r="EL188" s="0" t="n">
        <v>319357.511404</v>
      </c>
      <c r="EM188" s="0" t="n">
        <v>6.06971666667</v>
      </c>
      <c r="EN188" s="0" t="n">
        <v>5.32262519007</v>
      </c>
      <c r="EO188" s="0" t="s">
        <v>868</v>
      </c>
      <c r="EP188" s="0" t="s">
        <v>1924</v>
      </c>
      <c r="EQ188" s="0" t="s">
        <v>1910</v>
      </c>
      <c r="ER188" s="0" t="s">
        <v>1925</v>
      </c>
      <c r="ES188" s="0" t="n">
        <v>0.0176989817</v>
      </c>
      <c r="ET188" s="0" t="n">
        <v>11.5</v>
      </c>
      <c r="EU188" s="0" t="n">
        <v>7.3</v>
      </c>
      <c r="EV188" s="0" t="n">
        <v>112</v>
      </c>
      <c r="FA188" s="0" t="n">
        <v>0.0367294791</v>
      </c>
      <c r="FB188" s="0" t="n">
        <v>0.0356646952</v>
      </c>
      <c r="FC188" s="0" t="n">
        <v>766200000000</v>
      </c>
      <c r="FD188" s="0" t="n">
        <v>42870000000</v>
      </c>
      <c r="FE188" s="0" t="n">
        <v>0.06</v>
      </c>
      <c r="GE188" s="0" t="s">
        <v>1926</v>
      </c>
      <c r="GF188" s="0" t="s">
        <v>836</v>
      </c>
      <c r="GG188" s="44" t="s">
        <v>1112</v>
      </c>
      <c r="GH188" s="0" t="s">
        <v>626</v>
      </c>
      <c r="GI188" s="0" t="s">
        <v>1927</v>
      </c>
    </row>
  </sheetData>
  <hyperlinks>
    <hyperlink ref="DN47" r:id="rId1" display="http://www.paris.fr/english/presentation-of-the-city/demographics-a-cosmopolitan-city/rub_8125_stand_29896_port_18748. 1.75 ???2006??? URL DOES NOT EXIST"/>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2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15.9285714285714"/>
    <col collapsed="false" hidden="false" max="1025" min="2" style="0" width="8.50510204081633"/>
  </cols>
  <sheetData>
    <row r="1" customFormat="false" ht="12.8" hidden="false" customHeight="false" outlineLevel="0" collapsed="false">
      <c r="A1" s="47" t="s">
        <v>1928</v>
      </c>
    </row>
    <row r="2" customFormat="false" ht="12.8" hidden="false" customHeight="false" outlineLevel="0" collapsed="false">
      <c r="A2" s="48"/>
    </row>
    <row r="3" customFormat="false" ht="12.8" hidden="false" customHeight="false" outlineLevel="0" collapsed="false">
      <c r="A3" s="4" t="s">
        <v>1929</v>
      </c>
    </row>
    <row r="4" customFormat="false" ht="12.8" hidden="false" customHeight="false" outlineLevel="0" collapsed="false">
      <c r="A4" s="0" t="s">
        <v>1930</v>
      </c>
    </row>
    <row r="6" customFormat="false" ht="12.8" hidden="false" customHeight="true" outlineLevel="0" collapsed="false">
      <c r="A6" s="49" t="s">
        <v>546</v>
      </c>
      <c r="B6" s="49"/>
    </row>
    <row r="7" customFormat="false" ht="12.8" hidden="false" customHeight="false" outlineLevel="0" collapsed="false">
      <c r="A7" s="0" t="s">
        <v>1931</v>
      </c>
    </row>
    <row r="9" customFormat="false" ht="12.8" hidden="false" customHeight="false" outlineLevel="0" collapsed="false">
      <c r="A9" s="50" t="s">
        <v>387</v>
      </c>
      <c r="B9" s="51"/>
      <c r="C9" s="51"/>
      <c r="D9" s="51"/>
      <c r="E9" s="51"/>
      <c r="F9" s="51"/>
      <c r="G9" s="51"/>
    </row>
    <row r="10" customFormat="false" ht="12.8" hidden="false" customHeight="false" outlineLevel="0" collapsed="false">
      <c r="A10" s="52" t="s">
        <v>1932</v>
      </c>
      <c r="B10" s="51"/>
      <c r="C10" s="51"/>
      <c r="D10" s="51"/>
      <c r="E10" s="51"/>
      <c r="F10" s="51"/>
      <c r="G10" s="51"/>
    </row>
    <row r="11" customFormat="false" ht="12.8" hidden="false" customHeight="false" outlineLevel="0" collapsed="false">
      <c r="A11" s="52"/>
      <c r="B11" s="51"/>
      <c r="C11" s="51"/>
      <c r="D11" s="51"/>
      <c r="E11" s="51"/>
      <c r="F11" s="51"/>
      <c r="G11" s="51"/>
    </row>
    <row r="12" customFormat="false" ht="12.8" hidden="false" customHeight="false" outlineLevel="0" collapsed="false">
      <c r="A12" s="50" t="s">
        <v>1933</v>
      </c>
      <c r="B12" s="51"/>
      <c r="C12" s="51"/>
      <c r="D12" s="51"/>
      <c r="E12" s="51"/>
      <c r="F12" s="51"/>
      <c r="G12" s="51"/>
    </row>
    <row r="13" customFormat="false" ht="12.8" hidden="false" customHeight="false" outlineLevel="0" collapsed="false">
      <c r="A13" s="52" t="s">
        <v>1934</v>
      </c>
      <c r="B13" s="51"/>
      <c r="C13" s="51"/>
      <c r="D13" s="51"/>
      <c r="E13" s="51"/>
      <c r="F13" s="51"/>
      <c r="G13" s="51"/>
    </row>
    <row r="15" customFormat="false" ht="12.8" hidden="false" customHeight="false" outlineLevel="0" collapsed="false">
      <c r="A15" s="4" t="s">
        <v>1935</v>
      </c>
    </row>
    <row r="16" customFormat="false" ht="12.8" hidden="false" customHeight="false" outlineLevel="0" collapsed="false">
      <c r="A16" s="0" t="s">
        <v>1936</v>
      </c>
    </row>
    <row r="17" customFormat="false" ht="12.8" hidden="false" customHeight="false" outlineLevel="0" collapsed="false">
      <c r="A17" s="0" t="s">
        <v>1937</v>
      </c>
    </row>
    <row r="18" customFormat="false" ht="12.8" hidden="false" customHeight="false" outlineLevel="0" collapsed="false">
      <c r="A18" s="0" t="s">
        <v>1938</v>
      </c>
    </row>
    <row r="19" customFormat="false" ht="12.8" hidden="false" customHeight="false" outlineLevel="0" collapsed="false">
      <c r="A19" s="0" t="s">
        <v>1939</v>
      </c>
    </row>
    <row r="21" customFormat="false" ht="12.8" hidden="false" customHeight="false" outlineLevel="0" collapsed="false">
      <c r="A21" s="4" t="s">
        <v>1940</v>
      </c>
    </row>
    <row r="22" customFormat="false" ht="12.8" hidden="false" customHeight="false" outlineLevel="0" collapsed="false">
      <c r="A22" s="0" t="s">
        <v>1941</v>
      </c>
    </row>
    <row r="25" customFormat="false" ht="12.8" hidden="false" customHeight="false" outlineLevel="0" collapsed="false">
      <c r="A25" s="4" t="s">
        <v>1942</v>
      </c>
    </row>
    <row r="26" customFormat="false" ht="12.8" hidden="false" customHeight="false" outlineLevel="0" collapsed="false">
      <c r="A26" s="0" t="s">
        <v>1943</v>
      </c>
    </row>
    <row r="27" customFormat="false" ht="12.8" hidden="false" customHeight="false" outlineLevel="0" collapsed="false">
      <c r="A27" s="0" t="s">
        <v>1944</v>
      </c>
    </row>
    <row r="29" customFormat="false" ht="12.8" hidden="false" customHeight="false" outlineLevel="0" collapsed="false">
      <c r="A29" s="4" t="s">
        <v>337</v>
      </c>
    </row>
    <row r="30" customFormat="false" ht="12.8" hidden="false" customHeight="false" outlineLevel="0" collapsed="false">
      <c r="A30" s="53" t="s">
        <v>1945</v>
      </c>
    </row>
    <row r="31" customFormat="false" ht="12.8" hidden="false" customHeight="false" outlineLevel="0" collapsed="false">
      <c r="A31" s="53" t="s">
        <v>1946</v>
      </c>
    </row>
    <row r="32" customFormat="false" ht="12.8" hidden="false" customHeight="false" outlineLevel="0" collapsed="false">
      <c r="A32" s="0" t="s">
        <v>1947</v>
      </c>
    </row>
    <row r="34" customFormat="false" ht="12.8" hidden="false" customHeight="false" outlineLevel="0" collapsed="false">
      <c r="A34" s="4" t="s">
        <v>1948</v>
      </c>
    </row>
    <row r="35" customFormat="false" ht="12.8" hidden="false" customHeight="false" outlineLevel="0" collapsed="false">
      <c r="A35" s="0" t="s">
        <v>1949</v>
      </c>
    </row>
    <row r="36" customFormat="false" ht="12.8" hidden="false" customHeight="false" outlineLevel="0" collapsed="false">
      <c r="A36" s="0" t="s">
        <v>1950</v>
      </c>
    </row>
    <row r="38" customFormat="false" ht="12.8" hidden="false" customHeight="false" outlineLevel="0" collapsed="false">
      <c r="A38" s="4" t="s">
        <v>52</v>
      </c>
    </row>
    <row r="39" customFormat="false" ht="12.8" hidden="false" customHeight="false" outlineLevel="0" collapsed="false">
      <c r="A39" s="0" t="s">
        <v>1951</v>
      </c>
    </row>
    <row r="41" customFormat="false" ht="12.8" hidden="false" customHeight="false" outlineLevel="0" collapsed="false">
      <c r="A41" s="4" t="s">
        <v>1952</v>
      </c>
    </row>
    <row r="42" customFormat="false" ht="12.8" hidden="false" customHeight="false" outlineLevel="0" collapsed="false">
      <c r="A42" s="0" t="s">
        <v>1953</v>
      </c>
    </row>
    <row r="47" customFormat="false" ht="12.8" hidden="false" customHeight="false" outlineLevel="0" collapsed="false">
      <c r="A47" s="4"/>
    </row>
    <row r="49" customFormat="false" ht="12.8" hidden="false" customHeight="false" outlineLevel="0" collapsed="false">
      <c r="A49" s="54"/>
      <c r="D49" s="55"/>
    </row>
    <row r="51" customFormat="false" ht="12.8" hidden="false" customHeight="false" outlineLevel="0" collapsed="false">
      <c r="A51" s="47" t="s">
        <v>1954</v>
      </c>
    </row>
    <row r="52" customFormat="false" ht="12.8" hidden="false" customHeight="false" outlineLevel="0" collapsed="false">
      <c r="A52" s="48"/>
    </row>
    <row r="53" customFormat="false" ht="12.8" hidden="false" customHeight="false" outlineLevel="0" collapsed="false">
      <c r="A53" s="48" t="s">
        <v>1955</v>
      </c>
    </row>
    <row r="54" customFormat="false" ht="12.8" hidden="false" customHeight="false" outlineLevel="0" collapsed="false">
      <c r="A54" s="45" t="s">
        <v>1956</v>
      </c>
    </row>
    <row r="55" customFormat="false" ht="12.8" hidden="false" customHeight="false" outlineLevel="0" collapsed="false">
      <c r="A55" s="56" t="s">
        <v>1957</v>
      </c>
    </row>
    <row r="56" customFormat="false" ht="12.8" hidden="false" customHeight="false" outlineLevel="0" collapsed="false">
      <c r="A56" s="48"/>
    </row>
    <row r="57" customFormat="false" ht="12.8" hidden="false" customHeight="false" outlineLevel="0" collapsed="false">
      <c r="A57" s="48"/>
    </row>
    <row r="58" customFormat="false" ht="12.8" hidden="false" customHeight="false" outlineLevel="0" collapsed="false">
      <c r="A58" s="48" t="s">
        <v>1958</v>
      </c>
    </row>
    <row r="59" customFormat="false" ht="12.8" hidden="false" customHeight="false" outlineLevel="0" collapsed="false">
      <c r="A59" s="0" t="s">
        <v>1959</v>
      </c>
    </row>
    <row r="60" customFormat="false" ht="12.8" hidden="false" customHeight="false" outlineLevel="0" collapsed="false">
      <c r="A60" s="0" t="s">
        <v>1960</v>
      </c>
    </row>
    <row r="61" customFormat="false" ht="12.8" hidden="false" customHeight="false" outlineLevel="0" collapsed="false">
      <c r="A61" s="28" t="s">
        <v>1961</v>
      </c>
    </row>
    <row r="63" customFormat="false" ht="12.8" hidden="false" customHeight="false" outlineLevel="0" collapsed="false">
      <c r="A63" s="0" t="s">
        <v>1962</v>
      </c>
    </row>
    <row r="64" customFormat="false" ht="12.8" hidden="false" customHeight="false" outlineLevel="0" collapsed="false">
      <c r="A64" s="0" t="s">
        <v>1963</v>
      </c>
    </row>
    <row r="66" customFormat="false" ht="12.8" hidden="false" customHeight="false" outlineLevel="0" collapsed="false">
      <c r="A66" s="0" t="s">
        <v>52</v>
      </c>
    </row>
    <row r="67" customFormat="false" ht="12.8" hidden="false" customHeight="false" outlineLevel="0" collapsed="false">
      <c r="A67" s="0" t="s">
        <v>1964</v>
      </c>
    </row>
    <row r="68" customFormat="false" ht="12.8" hidden="false" customHeight="false" outlineLevel="0" collapsed="false">
      <c r="A68" s="0" t="s">
        <v>1965</v>
      </c>
    </row>
    <row r="69" customFormat="false" ht="12.8" hidden="false" customHeight="false" outlineLevel="0" collapsed="false">
      <c r="A69" s="0" t="n">
        <f aca="false">192618 + 117815 + 54620 + 47264 + 16437 + 5274 + 4548</f>
        <v>438576</v>
      </c>
      <c r="B69" s="0" t="s">
        <v>1966</v>
      </c>
    </row>
    <row r="70" customFormat="false" ht="12.8" hidden="false" customHeight="false" outlineLevel="0" collapsed="false">
      <c r="A70" s="0" t="s">
        <v>1967</v>
      </c>
    </row>
    <row r="71" customFormat="false" ht="12.8" hidden="false" customHeight="false" outlineLevel="0" collapsed="false">
      <c r="A71" s="0" t="s">
        <v>1968</v>
      </c>
    </row>
    <row r="73" customFormat="false" ht="12.8" hidden="false" customHeight="false" outlineLevel="0" collapsed="false">
      <c r="A73" s="0" t="s">
        <v>379</v>
      </c>
    </row>
    <row r="74" customFormat="false" ht="12.8" hidden="false" customHeight="false" outlineLevel="0" collapsed="false">
      <c r="A74" s="0" t="s">
        <v>1969</v>
      </c>
    </row>
    <row r="76" customFormat="false" ht="12.8" hidden="false" customHeight="false" outlineLevel="0" collapsed="false">
      <c r="A76" s="0" t="s">
        <v>1970</v>
      </c>
    </row>
    <row r="77" customFormat="false" ht="12.8" hidden="false" customHeight="false" outlineLevel="0" collapsed="false">
      <c r="A77" s="0" t="s">
        <v>1971</v>
      </c>
    </row>
    <row r="78" customFormat="false" ht="12.8" hidden="false" customHeight="false" outlineLevel="0" collapsed="false">
      <c r="A78" s="0" t="s">
        <v>1972</v>
      </c>
    </row>
    <row r="80" customFormat="false" ht="12.8" hidden="false" customHeight="false" outlineLevel="0" collapsed="false">
      <c r="A80" s="0" t="s">
        <v>1973</v>
      </c>
    </row>
    <row r="81" customFormat="false" ht="12.8" hidden="false" customHeight="false" outlineLevel="0" collapsed="false">
      <c r="A81" s="0" t="s">
        <v>1974</v>
      </c>
    </row>
    <row r="83" customFormat="false" ht="12.8" hidden="false" customHeight="false" outlineLevel="0" collapsed="false">
      <c r="A83" s="0" t="s">
        <v>1975</v>
      </c>
    </row>
    <row r="84" customFormat="false" ht="12.8" hidden="false" customHeight="false" outlineLevel="0" collapsed="false">
      <c r="A84" s="0" t="s">
        <v>1976</v>
      </c>
    </row>
    <row r="85" customFormat="false" ht="12.8" hidden="false" customHeight="false" outlineLevel="0" collapsed="false">
      <c r="A85" s="0" t="s">
        <v>1977</v>
      </c>
    </row>
    <row r="86" customFormat="false" ht="12.8" hidden="false" customHeight="false" outlineLevel="0" collapsed="false">
      <c r="A86" s="0" t="s">
        <v>1978</v>
      </c>
    </row>
    <row r="87" customFormat="false" ht="12.8" hidden="false" customHeight="false" outlineLevel="0" collapsed="false">
      <c r="A87" s="0" t="s">
        <v>1979</v>
      </c>
    </row>
    <row r="89" customFormat="false" ht="12.8" hidden="false" customHeight="false" outlineLevel="0" collapsed="false">
      <c r="A89" s="0" t="s">
        <v>1980</v>
      </c>
    </row>
    <row r="90" customFormat="false" ht="12.8" hidden="false" customHeight="false" outlineLevel="0" collapsed="false">
      <c r="A90" s="0" t="s">
        <v>1981</v>
      </c>
    </row>
    <row r="91" customFormat="false" ht="12.8" hidden="false" customHeight="false" outlineLevel="0" collapsed="false">
      <c r="A91" s="28" t="s">
        <v>1982</v>
      </c>
    </row>
    <row r="92" customFormat="false" ht="12.8" hidden="false" customHeight="false" outlineLevel="0" collapsed="false">
      <c r="A92" s="0" t="s">
        <v>1983</v>
      </c>
    </row>
    <row r="94" customFormat="false" ht="12.8" hidden="false" customHeight="false" outlineLevel="0" collapsed="false">
      <c r="A94" s="0" t="s">
        <v>1984</v>
      </c>
    </row>
    <row r="95" customFormat="false" ht="12.8" hidden="false" customHeight="false" outlineLevel="0" collapsed="false">
      <c r="A95" s="0" t="s">
        <v>1985</v>
      </c>
    </row>
    <row r="96" customFormat="false" ht="12.8" hidden="false" customHeight="false" outlineLevel="0" collapsed="false">
      <c r="A96" s="0" t="s">
        <v>1986</v>
      </c>
    </row>
    <row r="98" customFormat="false" ht="12.8" hidden="false" customHeight="false" outlineLevel="0" collapsed="false">
      <c r="A98" s="0" t="s">
        <v>1987</v>
      </c>
    </row>
    <row r="99" customFormat="false" ht="12.8" hidden="false" customHeight="false" outlineLevel="0" collapsed="false">
      <c r="A99" s="0" t="s">
        <v>1988</v>
      </c>
    </row>
    <row r="100" customFormat="false" ht="12.8" hidden="false" customHeight="false" outlineLevel="0" collapsed="false">
      <c r="A100" s="0" t="s">
        <v>1989</v>
      </c>
    </row>
    <row r="101" customFormat="false" ht="12.8" hidden="false" customHeight="false" outlineLevel="0" collapsed="false">
      <c r="A101" s="0" t="s">
        <v>1990</v>
      </c>
    </row>
    <row r="102" customFormat="false" ht="12.8" hidden="false" customHeight="false" outlineLevel="0" collapsed="false">
      <c r="A102" s="0" t="s">
        <v>1991</v>
      </c>
    </row>
    <row r="104" customFormat="false" ht="12.8" hidden="false" customHeight="false" outlineLevel="0" collapsed="false">
      <c r="A104" s="0" t="s">
        <v>300</v>
      </c>
    </row>
    <row r="105" customFormat="false" ht="12.8" hidden="false" customHeight="false" outlineLevel="0" collapsed="false">
      <c r="A105" s="0" t="s">
        <v>1992</v>
      </c>
    </row>
    <row r="106" customFormat="false" ht="12.8" hidden="false" customHeight="false" outlineLevel="0" collapsed="false">
      <c r="A106" s="0" t="s">
        <v>1993</v>
      </c>
    </row>
    <row r="107" customFormat="false" ht="12.8" hidden="false" customHeight="false" outlineLevel="0" collapsed="false">
      <c r="A107" s="0" t="s">
        <v>1994</v>
      </c>
    </row>
    <row r="109" customFormat="false" ht="12.8" hidden="false" customHeight="false" outlineLevel="0" collapsed="false">
      <c r="A109" s="0" t="s">
        <v>1995</v>
      </c>
    </row>
    <row r="110" customFormat="false" ht="12.8" hidden="false" customHeight="false" outlineLevel="0" collapsed="false">
      <c r="A110" s="0" t="s">
        <v>1996</v>
      </c>
    </row>
    <row r="111" customFormat="false" ht="12.8" hidden="false" customHeight="false" outlineLevel="0" collapsed="false">
      <c r="A111" s="0" t="s">
        <v>1997</v>
      </c>
    </row>
    <row r="115" customFormat="false" ht="12.8" hidden="false" customHeight="false" outlineLevel="0" collapsed="false">
      <c r="A115" s="48" t="s">
        <v>1998</v>
      </c>
    </row>
    <row r="116" customFormat="false" ht="12.8" hidden="false" customHeight="false" outlineLevel="0" collapsed="false">
      <c r="A116" s="0" t="s">
        <v>1999</v>
      </c>
    </row>
    <row r="118" customFormat="false" ht="12.8" hidden="false" customHeight="false" outlineLevel="0" collapsed="false">
      <c r="A118" s="0" t="s">
        <v>2000</v>
      </c>
    </row>
    <row r="119" customFormat="false" ht="12.8" hidden="false" customHeight="false" outlineLevel="0" collapsed="false">
      <c r="A119" s="0" t="s">
        <v>2001</v>
      </c>
    </row>
    <row r="121" customFormat="false" ht="12.8" hidden="false" customHeight="false" outlineLevel="0" collapsed="false">
      <c r="A121" s="0" t="s">
        <v>2002</v>
      </c>
    </row>
    <row r="122" customFormat="false" ht="12.8" hidden="false" customHeight="false" outlineLevel="0" collapsed="false">
      <c r="A122" s="0" t="s">
        <v>2003</v>
      </c>
    </row>
    <row r="124" customFormat="false" ht="12.8" hidden="false" customHeight="false" outlineLevel="0" collapsed="false">
      <c r="A124" s="0" t="s">
        <v>2004</v>
      </c>
    </row>
    <row r="125" customFormat="false" ht="12.8" hidden="false" customHeight="false" outlineLevel="0" collapsed="false">
      <c r="A125" s="28" t="s">
        <v>2005</v>
      </c>
    </row>
    <row r="127" customFormat="false" ht="12.8" hidden="false" customHeight="false" outlineLevel="0" collapsed="false">
      <c r="A127" s="0" t="s">
        <v>2006</v>
      </c>
    </row>
    <row r="128" customFormat="false" ht="12.8" hidden="false" customHeight="false" outlineLevel="0" collapsed="false">
      <c r="A128" s="28" t="s">
        <v>2007</v>
      </c>
    </row>
    <row r="131" customFormat="false" ht="12.8" hidden="false" customHeight="false" outlineLevel="0" collapsed="false">
      <c r="A131" s="0" t="s">
        <v>2008</v>
      </c>
    </row>
    <row r="132" customFormat="false" ht="12.8" hidden="false" customHeight="false" outlineLevel="0" collapsed="false">
      <c r="A132" s="0" t="s">
        <v>2009</v>
      </c>
    </row>
    <row r="133" customFormat="false" ht="12.8" hidden="false" customHeight="false" outlineLevel="0" collapsed="false">
      <c r="A133" s="0" t="s">
        <v>2010</v>
      </c>
    </row>
    <row r="134" customFormat="false" ht="12.8" hidden="false" customHeight="false" outlineLevel="0" collapsed="false">
      <c r="A134" s="0" t="s">
        <v>2011</v>
      </c>
    </row>
    <row r="136" customFormat="false" ht="12.8" hidden="false" customHeight="false" outlineLevel="0" collapsed="false">
      <c r="A136" s="0" t="s">
        <v>1984</v>
      </c>
    </row>
    <row r="137" customFormat="false" ht="12.8" hidden="false" customHeight="false" outlineLevel="0" collapsed="false">
      <c r="A137" s="0" t="s">
        <v>2012</v>
      </c>
    </row>
    <row r="138" customFormat="false" ht="12.8" hidden="false" customHeight="false" outlineLevel="0" collapsed="false">
      <c r="A138" s="0" t="s">
        <v>1986</v>
      </c>
    </row>
    <row r="140" customFormat="false" ht="12.8" hidden="false" customHeight="false" outlineLevel="0" collapsed="false">
      <c r="A140" s="0" t="s">
        <v>2013</v>
      </c>
    </row>
    <row r="141" customFormat="false" ht="12.8" hidden="false" customHeight="false" outlineLevel="0" collapsed="false">
      <c r="A141" s="0" t="s">
        <v>2014</v>
      </c>
    </row>
    <row r="142" customFormat="false" ht="12.8" hidden="false" customHeight="false" outlineLevel="0" collapsed="false">
      <c r="A142" s="0" t="s">
        <v>2015</v>
      </c>
    </row>
    <row r="143" customFormat="false" ht="12.8" hidden="false" customHeight="false" outlineLevel="0" collapsed="false">
      <c r="A143" s="0" t="s">
        <v>2016</v>
      </c>
    </row>
    <row r="144" customFormat="false" ht="12.8" hidden="false" customHeight="false" outlineLevel="0" collapsed="false">
      <c r="A144" s="0" t="s">
        <v>2017</v>
      </c>
    </row>
    <row r="146" customFormat="false" ht="12.8" hidden="false" customHeight="false" outlineLevel="0" collapsed="false">
      <c r="A146" s="0" t="s">
        <v>2018</v>
      </c>
    </row>
    <row r="147" customFormat="false" ht="12.8" hidden="false" customHeight="false" outlineLevel="0" collapsed="false">
      <c r="A147" s="0" t="s">
        <v>2019</v>
      </c>
    </row>
    <row r="148" customFormat="false" ht="12.8" hidden="false" customHeight="false" outlineLevel="0" collapsed="false">
      <c r="A148" s="0" t="s">
        <v>2020</v>
      </c>
    </row>
    <row r="150" customFormat="false" ht="12.8" hidden="false" customHeight="false" outlineLevel="0" collapsed="false">
      <c r="A150" s="0" t="s">
        <v>2021</v>
      </c>
    </row>
    <row r="151" customFormat="false" ht="12.8" hidden="false" customHeight="false" outlineLevel="0" collapsed="false">
      <c r="A151" s="0" t="s">
        <v>2022</v>
      </c>
    </row>
    <row r="153" customFormat="false" ht="12.8" hidden="false" customHeight="false" outlineLevel="0" collapsed="false">
      <c r="A153" s="0" t="s">
        <v>2023</v>
      </c>
    </row>
    <row r="154" customFormat="false" ht="12.8" hidden="false" customHeight="false" outlineLevel="0" collapsed="false">
      <c r="A154" s="0" t="s">
        <v>2024</v>
      </c>
    </row>
    <row r="156" customFormat="false" ht="12.8" hidden="false" customHeight="false" outlineLevel="0" collapsed="false">
      <c r="A156" s="0" t="s">
        <v>2025</v>
      </c>
    </row>
    <row r="157" customFormat="false" ht="12.8" hidden="false" customHeight="false" outlineLevel="0" collapsed="false">
      <c r="A157" s="0" t="s">
        <v>2026</v>
      </c>
    </row>
    <row r="159" customFormat="false" ht="12.8" hidden="false" customHeight="false" outlineLevel="0" collapsed="false">
      <c r="A159" s="0" t="s">
        <v>2027</v>
      </c>
    </row>
    <row r="160" customFormat="false" ht="12.8" hidden="false" customHeight="false" outlineLevel="0" collapsed="false">
      <c r="A160" s="0" t="s">
        <v>2028</v>
      </c>
    </row>
    <row r="162" customFormat="false" ht="12.8" hidden="false" customHeight="false" outlineLevel="0" collapsed="false">
      <c r="A162" s="0" t="s">
        <v>2029</v>
      </c>
    </row>
    <row r="163" customFormat="false" ht="12.8" hidden="false" customHeight="false" outlineLevel="0" collapsed="false">
      <c r="A163" s="0" t="s">
        <v>2030</v>
      </c>
    </row>
    <row r="165" customFormat="false" ht="12.8" hidden="false" customHeight="false" outlineLevel="0" collapsed="false">
      <c r="A165" s="0" t="s">
        <v>2031</v>
      </c>
    </row>
    <row r="166" customFormat="false" ht="12.8" hidden="false" customHeight="false" outlineLevel="0" collapsed="false">
      <c r="A166" s="0" t="s">
        <v>2032</v>
      </c>
    </row>
    <row r="168" customFormat="false" ht="12.8" hidden="false" customHeight="false" outlineLevel="0" collapsed="false">
      <c r="A168" s="0" t="s">
        <v>2033</v>
      </c>
    </row>
    <row r="169" customFormat="false" ht="12.8" hidden="false" customHeight="false" outlineLevel="0" collapsed="false">
      <c r="A169" s="0" t="s">
        <v>2034</v>
      </c>
    </row>
    <row r="171" customFormat="false" ht="12.8" hidden="false" customHeight="false" outlineLevel="0" collapsed="false">
      <c r="A171" s="0" t="s">
        <v>2035</v>
      </c>
    </row>
    <row r="172" customFormat="false" ht="12.8" hidden="false" customHeight="false" outlineLevel="0" collapsed="false">
      <c r="A172" s="0" t="s">
        <v>2036</v>
      </c>
    </row>
    <row r="174" customFormat="false" ht="12.8" hidden="false" customHeight="false" outlineLevel="0" collapsed="false">
      <c r="A174" s="0" t="s">
        <v>2037</v>
      </c>
    </row>
    <row r="175" customFormat="false" ht="12.8" hidden="false" customHeight="false" outlineLevel="0" collapsed="false">
      <c r="A175" s="0" t="s">
        <v>2038</v>
      </c>
    </row>
    <row r="177" customFormat="false" ht="12.8" hidden="false" customHeight="false" outlineLevel="0" collapsed="false">
      <c r="A177" s="0" t="s">
        <v>2039</v>
      </c>
    </row>
    <row r="178" customFormat="false" ht="12.8" hidden="false" customHeight="false" outlineLevel="0" collapsed="false">
      <c r="A178" s="0" t="s">
        <v>2040</v>
      </c>
    </row>
    <row r="180" customFormat="false" ht="12.8" hidden="false" customHeight="false" outlineLevel="0" collapsed="false">
      <c r="A180" s="0" t="s">
        <v>2041</v>
      </c>
    </row>
    <row r="181" customFormat="false" ht="12.8" hidden="false" customHeight="false" outlineLevel="0" collapsed="false">
      <c r="A181" s="0" t="s">
        <v>2042</v>
      </c>
    </row>
    <row r="183" customFormat="false" ht="12.8" hidden="false" customHeight="false" outlineLevel="0" collapsed="false">
      <c r="A183" s="0" t="s">
        <v>2043</v>
      </c>
    </row>
    <row r="184" customFormat="false" ht="12.8" hidden="false" customHeight="false" outlineLevel="0" collapsed="false">
      <c r="A184" s="0" t="s">
        <v>2044</v>
      </c>
    </row>
    <row r="186" customFormat="false" ht="12.8" hidden="false" customHeight="false" outlineLevel="0" collapsed="false">
      <c r="A186" s="0" t="s">
        <v>2045</v>
      </c>
    </row>
    <row r="187" customFormat="false" ht="12.8" hidden="false" customHeight="false" outlineLevel="0" collapsed="false">
      <c r="A187" s="0" t="s">
        <v>2046</v>
      </c>
    </row>
    <row r="189" customFormat="false" ht="12.8" hidden="false" customHeight="false" outlineLevel="0" collapsed="false">
      <c r="A189" s="0" t="s">
        <v>2047</v>
      </c>
    </row>
    <row r="190" customFormat="false" ht="12.8" hidden="false" customHeight="false" outlineLevel="0" collapsed="false">
      <c r="A190" s="0" t="s">
        <v>2048</v>
      </c>
    </row>
    <row r="192" customFormat="false" ht="12.8" hidden="false" customHeight="false" outlineLevel="0" collapsed="false">
      <c r="A192" s="0" t="s">
        <v>2049</v>
      </c>
    </row>
    <row r="193" customFormat="false" ht="12.8" hidden="false" customHeight="false" outlineLevel="0" collapsed="false">
      <c r="A193" s="0" t="s">
        <v>2050</v>
      </c>
    </row>
    <row r="195" customFormat="false" ht="12.8" hidden="false" customHeight="false" outlineLevel="0" collapsed="false">
      <c r="A195" s="0" t="s">
        <v>2051</v>
      </c>
    </row>
    <row r="196" customFormat="false" ht="12.8" hidden="false" customHeight="false" outlineLevel="0" collapsed="false">
      <c r="A196" s="0" t="s">
        <v>2052</v>
      </c>
    </row>
    <row r="198" customFormat="false" ht="12.8" hidden="false" customHeight="false" outlineLevel="0" collapsed="false">
      <c r="A198" s="0" t="s">
        <v>1980</v>
      </c>
    </row>
    <row r="199" customFormat="false" ht="12.8" hidden="false" customHeight="false" outlineLevel="0" collapsed="false">
      <c r="A199" s="0" t="s">
        <v>2053</v>
      </c>
    </row>
    <row r="201" customFormat="false" ht="12.8" hidden="false" customHeight="false" outlineLevel="0" collapsed="false">
      <c r="A201" s="0" t="s">
        <v>2054</v>
      </c>
    </row>
    <row r="202" customFormat="false" ht="12.8" hidden="false" customHeight="false" outlineLevel="0" collapsed="false">
      <c r="A202" s="0" t="s">
        <v>2038</v>
      </c>
    </row>
    <row r="204" customFormat="false" ht="12.8" hidden="false" customHeight="false" outlineLevel="0" collapsed="false">
      <c r="A204" s="0" t="s">
        <v>2055</v>
      </c>
    </row>
    <row r="205" customFormat="false" ht="12.8" hidden="false" customHeight="false" outlineLevel="0" collapsed="false">
      <c r="A205" s="0" t="s">
        <v>2056</v>
      </c>
    </row>
    <row r="207" customFormat="false" ht="12.8" hidden="false" customHeight="false" outlineLevel="0" collapsed="false">
      <c r="A207" s="0" t="s">
        <v>2057</v>
      </c>
    </row>
    <row r="208" customFormat="false" ht="12.8" hidden="false" customHeight="false" outlineLevel="0" collapsed="false">
      <c r="A208" s="0" t="s">
        <v>2058</v>
      </c>
    </row>
    <row r="210" customFormat="false" ht="12.8" hidden="false" customHeight="false" outlineLevel="0" collapsed="false">
      <c r="A210" s="0" t="s">
        <v>2059</v>
      </c>
    </row>
    <row r="211" customFormat="false" ht="12.8" hidden="false" customHeight="false" outlineLevel="0" collapsed="false">
      <c r="A211" s="0" t="s">
        <v>2060</v>
      </c>
    </row>
    <row r="212" customFormat="false" ht="23.85" hidden="false" customHeight="true" outlineLevel="0" collapsed="false">
      <c r="A212" s="57" t="s">
        <v>2061</v>
      </c>
      <c r="B212" s="57"/>
      <c r="C212" s="57"/>
      <c r="D212" s="57"/>
      <c r="E212" s="57"/>
      <c r="F212" s="57"/>
      <c r="G212" s="57"/>
      <c r="H212" s="57"/>
      <c r="I212" s="57"/>
      <c r="J212" s="57"/>
    </row>
    <row r="213" customFormat="false" ht="12.8" hidden="false" customHeight="false" outlineLevel="0" collapsed="false">
      <c r="A213" s="0" t="s">
        <v>2062</v>
      </c>
    </row>
    <row r="214" customFormat="false" ht="12.8" hidden="false" customHeight="false" outlineLevel="0" collapsed="false">
      <c r="A214" s="0" t="s">
        <v>2063</v>
      </c>
    </row>
    <row r="215" customFormat="false" ht="12.8" hidden="false" customHeight="false" outlineLevel="0" collapsed="false">
      <c r="A215" s="0" t="s">
        <v>2064</v>
      </c>
    </row>
  </sheetData>
  <mergeCells count="2">
    <mergeCell ref="A6:B6"/>
    <mergeCell ref="A212:J212"/>
  </mergeCells>
  <hyperlinks>
    <hyperlink ref="A55" r:id="rId1" display="- estimated manually by drawing a square around village centre using https://www.daftlogic.com/projects-google-maps-area-calculator-tool.htm"/>
    <hyperlink ref="A61" r:id="rId2" display="source https://www.census.gov/quickfacts/fact/table/aspencitycolorado/PST045216"/>
    <hyperlink ref="A91" r:id="rId3" display="not the population of the city of Durban itself (595,061, see https://en.wikipedia.org/wiki/Durban and http://www.statssa.gov.za/?page_id=4286&amp;id=10350)"/>
    <hyperlink ref="A125" r:id="rId4" display="- cannot find the actual ref for the survey quoted in http://www.telegraph.co.uk/motoring/news/3122428/Birmingham-worst-place-for-commuting-survey.html and https://www.findaphd.com/search/projectdetails.aspx?PJID=61628"/>
    <hyperlink ref="A128" r:id="rId5" display="- cannot find the actual ref for the survey quoted in http://www.telegraph.co.uk/motoring/news/3122428/Birmingham-worst-place-for-commuting-survey.html    "/>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227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CNangini </cp:lastModifiedBy>
  <dcterms:modified xsi:type="dcterms:W3CDTF">2018-06-21T17:00:14Z</dcterms:modified>
  <cp:revision>59</cp:revision>
  <dc:subject/>
  <dc:title/>
</cp:coreProperties>
</file>