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0" windowWidth="10515" windowHeight="6480" tabRatio="637" firstSheet="2" activeTab="8"/>
  </bookViews>
  <sheets>
    <sheet name="Number 1" sheetId="1" r:id="rId1"/>
    <sheet name="Number 2 (a &amp; b)" sheetId="2" r:id="rId2"/>
    <sheet name="Number 2 (c)" sheetId="3" r:id="rId3"/>
    <sheet name="Number 3 (a)" sheetId="4" r:id="rId4"/>
    <sheet name="Number 3 (b)" sheetId="5" r:id="rId5"/>
    <sheet name="Number 4 (a)" sheetId="6" r:id="rId6"/>
    <sheet name="Number 4 (b)" sheetId="7" r:id="rId7"/>
    <sheet name="Number 4 (c)" sheetId="8" r:id="rId8"/>
    <sheet name="Regression Analysis" sheetId="9" r:id="rId9"/>
  </sheets>
  <calcPr calcId="145621"/>
</workbook>
</file>

<file path=xl/calcChain.xml><?xml version="1.0" encoding="utf-8"?>
<calcChain xmlns="http://schemas.openxmlformats.org/spreadsheetml/2006/main">
  <c r="F4" i="9" l="1"/>
  <c r="G16" i="8"/>
  <c r="F16" i="8"/>
  <c r="G15" i="8"/>
  <c r="F15" i="8"/>
  <c r="G14" i="8"/>
  <c r="F14" i="8"/>
  <c r="C18" i="8"/>
  <c r="B18" i="8"/>
  <c r="I4" i="7"/>
  <c r="I3" i="7"/>
  <c r="E18" i="7"/>
  <c r="E4" i="7"/>
  <c r="E5" i="7"/>
  <c r="E6" i="7"/>
  <c r="E7" i="7"/>
  <c r="E8" i="7"/>
  <c r="E9" i="7"/>
  <c r="E10" i="7"/>
  <c r="E11" i="7"/>
  <c r="E12" i="7"/>
  <c r="E13" i="7"/>
  <c r="E14" i="7"/>
  <c r="E15" i="7"/>
  <c r="E16" i="7"/>
  <c r="E17" i="7"/>
  <c r="E3" i="7"/>
  <c r="C18" i="7"/>
  <c r="B18" i="7"/>
  <c r="F17" i="7"/>
  <c r="D17" i="7"/>
  <c r="F16" i="7"/>
  <c r="D16" i="7"/>
  <c r="F15" i="7"/>
  <c r="D15" i="7"/>
  <c r="F14" i="7"/>
  <c r="D14" i="7"/>
  <c r="F13" i="7"/>
  <c r="D13" i="7"/>
  <c r="F12" i="7"/>
  <c r="D12" i="7"/>
  <c r="F11" i="7"/>
  <c r="D11" i="7"/>
  <c r="F10" i="7"/>
  <c r="D10" i="7"/>
  <c r="F9" i="7"/>
  <c r="D9" i="7"/>
  <c r="F8" i="7"/>
  <c r="D8" i="7"/>
  <c r="F7" i="7"/>
  <c r="D7" i="7"/>
  <c r="F6" i="7"/>
  <c r="D6" i="7"/>
  <c r="F5" i="7"/>
  <c r="D5" i="7"/>
  <c r="F4" i="7"/>
  <c r="D4" i="7"/>
  <c r="F3" i="7"/>
  <c r="F18" i="7" s="1"/>
  <c r="D3" i="7"/>
  <c r="D18" i="7" s="1"/>
  <c r="I5" i="6" l="1"/>
  <c r="I6" i="6"/>
  <c r="I7" i="6"/>
  <c r="I8" i="6"/>
  <c r="I9" i="6"/>
  <c r="I10" i="6"/>
  <c r="I11" i="6"/>
  <c r="I12" i="6"/>
  <c r="I13" i="6"/>
  <c r="I14" i="6"/>
  <c r="I15" i="6"/>
  <c r="I16" i="6"/>
  <c r="I17" i="6"/>
  <c r="I18" i="6"/>
  <c r="I4" i="6"/>
  <c r="J1" i="6"/>
  <c r="H1" i="6"/>
  <c r="E18" i="6"/>
  <c r="E4" i="6"/>
  <c r="E5" i="6"/>
  <c r="E6" i="6"/>
  <c r="E7" i="6"/>
  <c r="E8" i="6"/>
  <c r="E9" i="6"/>
  <c r="E10" i="6"/>
  <c r="E11" i="6"/>
  <c r="E12" i="6"/>
  <c r="E13" i="6"/>
  <c r="E14" i="6"/>
  <c r="E15" i="6"/>
  <c r="E16" i="6"/>
  <c r="E17" i="6"/>
  <c r="E3" i="6"/>
  <c r="D18" i="6"/>
  <c r="D4" i="6"/>
  <c r="D5" i="6"/>
  <c r="D6" i="6"/>
  <c r="D7" i="6"/>
  <c r="D8" i="6"/>
  <c r="D9" i="6"/>
  <c r="D10" i="6"/>
  <c r="D11" i="6"/>
  <c r="D12" i="6"/>
  <c r="D13" i="6"/>
  <c r="D14" i="6"/>
  <c r="D15" i="6"/>
  <c r="D16" i="6"/>
  <c r="D17" i="6"/>
  <c r="D3" i="6"/>
  <c r="C18" i="6"/>
  <c r="B18" i="6"/>
  <c r="J3" i="5"/>
  <c r="P17" i="5"/>
  <c r="E18" i="5"/>
  <c r="J4" i="5"/>
  <c r="J1" i="5"/>
  <c r="J2" i="5"/>
  <c r="F5" i="3"/>
  <c r="F8" i="3" s="1"/>
  <c r="E14" i="3" s="1"/>
  <c r="C18" i="5"/>
  <c r="E17" i="5"/>
  <c r="E16" i="5"/>
  <c r="E15" i="5"/>
  <c r="E14" i="5"/>
  <c r="E13" i="5"/>
  <c r="E12" i="5"/>
  <c r="E11" i="5"/>
  <c r="E10" i="5"/>
  <c r="E9" i="5"/>
  <c r="E8" i="5"/>
  <c r="E7" i="5"/>
  <c r="E6" i="5"/>
  <c r="E5" i="5"/>
  <c r="E4" i="5"/>
  <c r="E3" i="5"/>
  <c r="C17" i="5"/>
  <c r="C16" i="5"/>
  <c r="C15" i="5"/>
  <c r="C14" i="5"/>
  <c r="C13" i="5"/>
  <c r="C12" i="5"/>
  <c r="C11" i="5"/>
  <c r="C10" i="5"/>
  <c r="C9" i="5"/>
  <c r="C8" i="5"/>
  <c r="C7" i="5"/>
  <c r="C6" i="5"/>
  <c r="C5" i="5"/>
  <c r="C4" i="5"/>
  <c r="C3" i="5"/>
  <c r="H2" i="5"/>
  <c r="H3" i="5"/>
  <c r="H1" i="5"/>
  <c r="D18" i="5"/>
  <c r="B18" i="5"/>
  <c r="H3" i="4"/>
  <c r="H2" i="4"/>
  <c r="H1" i="4"/>
  <c r="M16" i="4"/>
  <c r="M15" i="4"/>
  <c r="M14" i="4"/>
  <c r="M13" i="4"/>
  <c r="M12" i="4"/>
  <c r="M11" i="4"/>
  <c r="M10" i="4"/>
  <c r="M9" i="4"/>
  <c r="M8" i="4"/>
  <c r="M7" i="4"/>
  <c r="M6" i="4"/>
  <c r="M5" i="4"/>
  <c r="M4" i="4"/>
  <c r="M3" i="4"/>
  <c r="M2" i="4"/>
  <c r="L16" i="4"/>
  <c r="L15" i="4"/>
  <c r="L14" i="4"/>
  <c r="L13" i="4"/>
  <c r="L12" i="4"/>
  <c r="L11" i="4"/>
  <c r="L10" i="4"/>
  <c r="L9" i="4"/>
  <c r="L8" i="4"/>
  <c r="L7" i="4"/>
  <c r="L6" i="4"/>
  <c r="L5" i="4"/>
  <c r="L4" i="4"/>
  <c r="L3" i="4"/>
  <c r="L2" i="4"/>
  <c r="F3" i="4"/>
  <c r="F2" i="4"/>
  <c r="F1" i="4"/>
  <c r="B18" i="4"/>
  <c r="C18" i="4"/>
  <c r="E15" i="2"/>
  <c r="C17" i="3"/>
  <c r="C16" i="3"/>
  <c r="C15" i="3"/>
  <c r="C14" i="3"/>
  <c r="C13" i="3"/>
  <c r="C12" i="3"/>
  <c r="C11" i="3"/>
  <c r="C10" i="3"/>
  <c r="C9" i="3"/>
  <c r="C8" i="3"/>
  <c r="C7" i="3"/>
  <c r="C6" i="3"/>
  <c r="C5" i="3"/>
  <c r="C4" i="3"/>
  <c r="C3" i="3"/>
  <c r="C2" i="3"/>
  <c r="C2" i="2"/>
  <c r="I3" i="2"/>
  <c r="I9" i="2" s="1"/>
  <c r="H11" i="2" s="1"/>
  <c r="F8" i="2"/>
  <c r="F3" i="3"/>
  <c r="F9" i="3" s="1"/>
  <c r="B17" i="3"/>
  <c r="I4" i="2"/>
  <c r="F9" i="2"/>
  <c r="F11" i="2"/>
  <c r="F5" i="2"/>
  <c r="C17" i="2"/>
  <c r="C16" i="2"/>
  <c r="C15" i="2"/>
  <c r="C14" i="2"/>
  <c r="C13" i="2"/>
  <c r="C12" i="2"/>
  <c r="C11" i="2"/>
  <c r="C10" i="2"/>
  <c r="C9" i="2"/>
  <c r="C8" i="2"/>
  <c r="C7" i="2"/>
  <c r="C6" i="2"/>
  <c r="C5" i="2"/>
  <c r="C4" i="2"/>
  <c r="C3" i="2"/>
  <c r="F4" i="2"/>
  <c r="F3" i="2"/>
  <c r="B17" i="2"/>
  <c r="G12" i="1"/>
  <c r="G6" i="1"/>
  <c r="G7" i="1" s="1"/>
  <c r="C15" i="1" s="1"/>
  <c r="B17" i="1"/>
  <c r="F4" i="3" l="1"/>
  <c r="C2" i="1"/>
  <c r="C4" i="1"/>
  <c r="C6" i="1"/>
  <c r="C8" i="1"/>
  <c r="C10" i="1"/>
  <c r="C12" i="1"/>
  <c r="C14" i="1"/>
  <c r="C16" i="1"/>
  <c r="G8" i="1"/>
  <c r="C3" i="1"/>
  <c r="C5" i="1"/>
  <c r="C7" i="1"/>
  <c r="C9" i="1"/>
  <c r="C11" i="1"/>
  <c r="C13" i="1"/>
  <c r="O16" i="5" l="1"/>
  <c r="O15" i="5"/>
  <c r="O14" i="5"/>
  <c r="O13" i="5"/>
  <c r="O12" i="5"/>
  <c r="O11" i="5"/>
  <c r="O10" i="5"/>
  <c r="O9" i="5"/>
  <c r="O8" i="5"/>
  <c r="O7" i="5"/>
  <c r="O6" i="5"/>
  <c r="O5" i="5"/>
  <c r="O4" i="5"/>
  <c r="O3" i="5"/>
  <c r="O2" i="5"/>
  <c r="N16" i="5"/>
  <c r="P16" i="5" s="1"/>
  <c r="N15" i="5"/>
  <c r="N14" i="5"/>
  <c r="P14" i="5" s="1"/>
  <c r="N13" i="5"/>
  <c r="N12" i="5"/>
  <c r="P12" i="5" s="1"/>
  <c r="N11" i="5"/>
  <c r="N10" i="5"/>
  <c r="P10" i="5" s="1"/>
  <c r="N9" i="5"/>
  <c r="N8" i="5"/>
  <c r="P8" i="5" s="1"/>
  <c r="N7" i="5"/>
  <c r="N6" i="5"/>
  <c r="P6" i="5" s="1"/>
  <c r="N5" i="5"/>
  <c r="N4" i="5"/>
  <c r="P4" i="5" s="1"/>
  <c r="N3" i="5"/>
  <c r="N2" i="5"/>
  <c r="P2" i="5" s="1"/>
  <c r="N5" i="4"/>
  <c r="N16" i="4"/>
  <c r="N2" i="4"/>
  <c r="N4" i="4"/>
  <c r="N8" i="4"/>
  <c r="N12" i="4"/>
  <c r="N9" i="4"/>
  <c r="N13" i="4"/>
  <c r="N6" i="4"/>
  <c r="N10" i="4"/>
  <c r="N14" i="4"/>
  <c r="N3" i="4"/>
  <c r="N7" i="4"/>
  <c r="N11" i="4"/>
  <c r="N15" i="4"/>
  <c r="C17" i="1"/>
  <c r="G9" i="1" s="1"/>
  <c r="G10" i="1" s="1"/>
  <c r="G11" i="1" s="1"/>
  <c r="P3" i="5" l="1"/>
  <c r="P5" i="5"/>
  <c r="P7" i="5"/>
  <c r="P9" i="5"/>
  <c r="P11" i="5"/>
  <c r="P13" i="5"/>
  <c r="P15" i="5"/>
  <c r="N17" i="4"/>
</calcChain>
</file>

<file path=xl/sharedStrings.xml><?xml version="1.0" encoding="utf-8"?>
<sst xmlns="http://schemas.openxmlformats.org/spreadsheetml/2006/main" count="296" uniqueCount="137">
  <si>
    <t>Name</t>
  </si>
  <si>
    <t>Height (cm)</t>
  </si>
  <si>
    <t>(Xi - x̄)²</t>
  </si>
  <si>
    <t>Syarifah Balqies Al-Haddad</t>
  </si>
  <si>
    <t>Aghil Adrian Aryananda</t>
  </si>
  <si>
    <t>Ahmad Akhyar</t>
  </si>
  <si>
    <t xml:space="preserve">Chandra Sakti Prabowo </t>
  </si>
  <si>
    <t>Ainul Mardhiah Hasan</t>
  </si>
  <si>
    <t>Nur Amalia Ramadhani</t>
  </si>
  <si>
    <t>Jihan Nasyifa Arwana</t>
  </si>
  <si>
    <t>Regina Farah Nafilah</t>
  </si>
  <si>
    <t>Inayah Salsabil</t>
  </si>
  <si>
    <t>Iin Fatimah Tri Utami</t>
  </si>
  <si>
    <t>Adilah Zahirah Fitri Djerman</t>
  </si>
  <si>
    <t>Mawaddah Warahmah</t>
  </si>
  <si>
    <t>Nur Febrianti Bakri</t>
  </si>
  <si>
    <t>Andi Muthi'ah Ilham</t>
  </si>
  <si>
    <t>Andi Ahyar</t>
  </si>
  <si>
    <t>Total</t>
  </si>
  <si>
    <t>Variance</t>
  </si>
  <si>
    <t>Standard Deviation</t>
  </si>
  <si>
    <t>Standard Error</t>
  </si>
  <si>
    <t>S</t>
  </si>
  <si>
    <r>
      <t>S</t>
    </r>
    <r>
      <rPr>
        <b/>
        <vertAlign val="superscript"/>
        <sz val="11"/>
        <color theme="1"/>
        <rFont val="Arial"/>
        <family val="2"/>
      </rPr>
      <t>2</t>
    </r>
  </si>
  <si>
    <r>
      <rPr>
        <b/>
        <sz val="13"/>
        <color theme="1"/>
        <rFont val="Arial"/>
        <family val="2"/>
      </rPr>
      <t>x̄</t>
    </r>
    <r>
      <rPr>
        <b/>
        <sz val="11"/>
        <color theme="1"/>
        <rFont val="Arial"/>
        <family val="2"/>
      </rPr>
      <t xml:space="preserve"> </t>
    </r>
  </si>
  <si>
    <r>
      <rPr>
        <b/>
        <sz val="13"/>
        <color theme="1"/>
        <rFont val="Arial"/>
        <family val="2"/>
      </rPr>
      <t>µ</t>
    </r>
    <r>
      <rPr>
        <b/>
        <sz val="11"/>
        <color theme="1"/>
        <rFont val="Arial"/>
        <family val="2"/>
      </rPr>
      <t xml:space="preserve"> </t>
    </r>
  </si>
  <si>
    <r>
      <t>SE</t>
    </r>
    <r>
      <rPr>
        <b/>
        <vertAlign val="subscript"/>
        <sz val="12"/>
        <color theme="1"/>
        <rFont val="Arial"/>
        <family val="2"/>
      </rPr>
      <t>x̄</t>
    </r>
  </si>
  <si>
    <t>Sample Mean</t>
  </si>
  <si>
    <t>Population Mean</t>
  </si>
  <si>
    <t>n</t>
  </si>
  <si>
    <t>Number of Sample</t>
  </si>
  <si>
    <t>Z</t>
  </si>
  <si>
    <t>Z-value for Sampling Distribution of the Mean</t>
  </si>
  <si>
    <t>Weight (kg)</t>
  </si>
  <si>
    <r>
      <rPr>
        <b/>
        <sz val="12"/>
        <color theme="1"/>
        <rFont val="Arial"/>
        <family val="2"/>
      </rPr>
      <t>n</t>
    </r>
    <r>
      <rPr>
        <sz val="11"/>
        <color theme="1"/>
        <rFont val="Arial"/>
        <family val="2"/>
      </rPr>
      <t xml:space="preserve"> (number of samples)</t>
    </r>
  </si>
  <si>
    <r>
      <rPr>
        <b/>
        <sz val="14"/>
        <color theme="1"/>
        <rFont val="Arial"/>
        <family val="2"/>
      </rPr>
      <t>x̄</t>
    </r>
    <r>
      <rPr>
        <sz val="11"/>
        <color theme="1"/>
        <rFont val="Arial"/>
        <family val="2"/>
      </rPr>
      <t xml:space="preserve"> (mean)</t>
    </r>
  </si>
  <si>
    <r>
      <rPr>
        <b/>
        <sz val="12"/>
        <color theme="1"/>
        <rFont val="Arial"/>
        <family val="2"/>
      </rPr>
      <t>S</t>
    </r>
    <r>
      <rPr>
        <sz val="11"/>
        <color theme="1"/>
        <rFont val="Arial"/>
        <family val="2"/>
      </rPr>
      <t xml:space="preserve"> (standard deviation sampling)</t>
    </r>
  </si>
  <si>
    <r>
      <rPr>
        <b/>
        <sz val="12"/>
        <color theme="1"/>
        <rFont val="Arial"/>
        <family val="2"/>
      </rPr>
      <t>H</t>
    </r>
    <r>
      <rPr>
        <b/>
        <vertAlign val="subscript"/>
        <sz val="12"/>
        <color theme="1"/>
        <rFont val="Arial"/>
        <family val="2"/>
      </rPr>
      <t>0</t>
    </r>
    <r>
      <rPr>
        <vertAlign val="subscript"/>
        <sz val="11"/>
        <color theme="1"/>
        <rFont val="Arial"/>
        <family val="2"/>
      </rPr>
      <t xml:space="preserve"> </t>
    </r>
    <r>
      <rPr>
        <sz val="11"/>
        <color theme="1"/>
        <rFont val="Arial"/>
        <family val="2"/>
      </rPr>
      <t>(null hypothesis)</t>
    </r>
  </si>
  <si>
    <r>
      <rPr>
        <b/>
        <sz val="12"/>
        <color theme="1"/>
        <rFont val="Arial"/>
        <family val="2"/>
      </rPr>
      <t>H</t>
    </r>
    <r>
      <rPr>
        <b/>
        <vertAlign val="subscript"/>
        <sz val="12"/>
        <color theme="1"/>
        <rFont val="Arial"/>
        <family val="2"/>
      </rPr>
      <t>1</t>
    </r>
    <r>
      <rPr>
        <vertAlign val="subscript"/>
        <sz val="11"/>
        <color theme="1"/>
        <rFont val="Arial"/>
        <family val="2"/>
      </rPr>
      <t xml:space="preserve"> </t>
    </r>
    <r>
      <rPr>
        <sz val="11"/>
        <color theme="1"/>
        <rFont val="Arial"/>
        <family val="2"/>
      </rPr>
      <t>(alternate hypothesis)</t>
    </r>
  </si>
  <si>
    <t>t-test</t>
  </si>
  <si>
    <r>
      <rPr>
        <b/>
        <sz val="12"/>
        <color theme="1"/>
        <rFont val="Arial"/>
        <family val="2"/>
      </rPr>
      <t>df</t>
    </r>
    <r>
      <rPr>
        <sz val="11"/>
        <color theme="1"/>
        <rFont val="Arial"/>
        <family val="2"/>
      </rPr>
      <t xml:space="preserve"> (degrees of freedom)</t>
    </r>
  </si>
  <si>
    <r>
      <rPr>
        <b/>
        <sz val="12"/>
        <color theme="1"/>
        <rFont val="Arial"/>
        <family val="2"/>
      </rPr>
      <t>α</t>
    </r>
    <r>
      <rPr>
        <sz val="11"/>
        <color theme="1"/>
        <rFont val="Arial"/>
        <family val="2"/>
      </rPr>
      <t xml:space="preserve"> (level of significance (two-tails))</t>
    </r>
  </si>
  <si>
    <r>
      <rPr>
        <b/>
        <sz val="12"/>
        <color theme="1"/>
        <rFont val="Arial"/>
        <family val="2"/>
      </rPr>
      <t>α</t>
    </r>
    <r>
      <rPr>
        <sz val="11"/>
        <color theme="1"/>
        <rFont val="Arial"/>
        <family val="2"/>
      </rPr>
      <t xml:space="preserve"> (the value of each tail)</t>
    </r>
  </si>
  <si>
    <r>
      <rPr>
        <b/>
        <sz val="12"/>
        <color theme="1"/>
        <rFont val="Arial"/>
        <family val="2"/>
      </rPr>
      <t>Critical Value</t>
    </r>
    <r>
      <rPr>
        <sz val="11"/>
        <color theme="1"/>
        <rFont val="Arial"/>
        <family val="2"/>
      </rPr>
      <t xml:space="preserve"> (t-distribution table)</t>
    </r>
  </si>
  <si>
    <r>
      <t xml:space="preserve">t-test </t>
    </r>
    <r>
      <rPr>
        <b/>
        <sz val="12"/>
        <color theme="1"/>
        <rFont val="Arial"/>
        <family val="2"/>
      </rPr>
      <t>&gt;</t>
    </r>
    <r>
      <rPr>
        <b/>
        <sz val="11"/>
        <color theme="1"/>
        <rFont val="Arial"/>
        <family val="2"/>
      </rPr>
      <t xml:space="preserve"> critical value</t>
    </r>
  </si>
  <si>
    <r>
      <rPr>
        <b/>
        <sz val="12"/>
        <color theme="1"/>
        <rFont val="Arial"/>
        <family val="2"/>
      </rPr>
      <t>α</t>
    </r>
    <r>
      <rPr>
        <sz val="11"/>
        <color theme="1"/>
        <rFont val="Arial"/>
        <family val="2"/>
      </rPr>
      <t xml:space="preserve"> (level of significance)</t>
    </r>
  </si>
  <si>
    <t>Left Tail</t>
  </si>
  <si>
    <t>Right Tail</t>
  </si>
  <si>
    <t>p-value</t>
  </si>
  <si>
    <r>
      <t xml:space="preserve">p-value </t>
    </r>
    <r>
      <rPr>
        <b/>
        <sz val="12"/>
        <color theme="1"/>
        <rFont val="Arial"/>
        <family val="2"/>
      </rPr>
      <t>&lt; α</t>
    </r>
  </si>
  <si>
    <t>Question (a)</t>
  </si>
  <si>
    <t>Question (b)</t>
  </si>
  <si>
    <r>
      <t>± t</t>
    </r>
    <r>
      <rPr>
        <vertAlign val="subscript"/>
        <sz val="11"/>
        <color theme="1"/>
        <rFont val="Arial"/>
        <family val="2"/>
      </rPr>
      <t>14,0.02</t>
    </r>
  </si>
  <si>
    <t>± 2.145</t>
  </si>
  <si>
    <r>
      <t xml:space="preserve">3.296262151 </t>
    </r>
    <r>
      <rPr>
        <b/>
        <sz val="12"/>
        <color theme="1"/>
        <rFont val="Arial"/>
        <family val="2"/>
      </rPr>
      <t>&gt;</t>
    </r>
    <r>
      <rPr>
        <sz val="11"/>
        <color theme="1"/>
        <rFont val="Arial"/>
        <family val="2"/>
      </rPr>
      <t xml:space="preserve"> ± 2.145</t>
    </r>
  </si>
  <si>
    <t>The t-test statistic falls into the rejection region, so we reject the null hypothesis and we conclude there is sufficient evidence that the mean body weight of my high school friends is not equal to 45</t>
  </si>
  <si>
    <t>Conclusion for Question (a)</t>
  </si>
  <si>
    <r>
      <t xml:space="preserve">0.0025 &lt; </t>
    </r>
    <r>
      <rPr>
        <b/>
        <sz val="11"/>
        <color theme="1"/>
        <rFont val="Arial"/>
        <family val="2"/>
      </rPr>
      <t>area</t>
    </r>
    <r>
      <rPr>
        <sz val="11"/>
        <color theme="1"/>
        <rFont val="Arial"/>
        <family val="2"/>
      </rPr>
      <t xml:space="preserve"> &lt; 0.0050</t>
    </r>
  </si>
  <si>
    <r>
      <t xml:space="preserve">0.005 &lt; </t>
    </r>
    <r>
      <rPr>
        <b/>
        <sz val="11"/>
        <color theme="1"/>
        <rFont val="Arial"/>
        <family val="2"/>
      </rPr>
      <t>p-value</t>
    </r>
    <r>
      <rPr>
        <sz val="11"/>
        <color theme="1"/>
        <rFont val="Arial"/>
        <family val="2"/>
      </rPr>
      <t xml:space="preserve"> &lt; 0.010</t>
    </r>
  </si>
  <si>
    <t>Conclusion for Question (b)</t>
  </si>
  <si>
    <r>
      <t xml:space="preserve">0.005301568 </t>
    </r>
    <r>
      <rPr>
        <b/>
        <sz val="12"/>
        <color theme="1"/>
        <rFont val="Arial"/>
        <family val="2"/>
      </rPr>
      <t>&lt;</t>
    </r>
    <r>
      <rPr>
        <sz val="11"/>
        <color theme="1"/>
        <rFont val="Arial"/>
        <family val="2"/>
      </rPr>
      <t xml:space="preserve"> 0.06</t>
    </r>
  </si>
  <si>
    <t>The p-value is less than alpha, so we reject the null hypothesis and we conclude there is sufficient evidence that the mean body weight of my high school friends is not equal to 45</t>
  </si>
  <si>
    <t>Shoe Size</t>
  </si>
  <si>
    <t>Question (c)</t>
  </si>
  <si>
    <t>Conclusion for Question (c)</t>
  </si>
  <si>
    <r>
      <rPr>
        <b/>
        <sz val="12"/>
        <color theme="1"/>
        <rFont val="Arial"/>
        <family val="2"/>
      </rPr>
      <t>α</t>
    </r>
    <r>
      <rPr>
        <sz val="11"/>
        <color theme="1"/>
        <rFont val="Arial"/>
        <family val="2"/>
      </rPr>
      <t xml:space="preserve"> (level of significance (one-tail))</t>
    </r>
  </si>
  <si>
    <r>
      <t>t</t>
    </r>
    <r>
      <rPr>
        <vertAlign val="subscript"/>
        <sz val="11"/>
        <color theme="1"/>
        <rFont val="Arial"/>
        <family val="2"/>
      </rPr>
      <t>14,0.10</t>
    </r>
  </si>
  <si>
    <r>
      <rPr>
        <sz val="12"/>
        <color theme="1"/>
        <rFont val="Arial"/>
        <family val="2"/>
      </rPr>
      <t>µ ≤</t>
    </r>
    <r>
      <rPr>
        <sz val="11"/>
        <color theme="1"/>
        <rFont val="Arial"/>
        <family val="2"/>
      </rPr>
      <t xml:space="preserve"> 38</t>
    </r>
  </si>
  <si>
    <r>
      <rPr>
        <sz val="12"/>
        <color theme="1"/>
        <rFont val="Arial"/>
        <family val="2"/>
      </rPr>
      <t>µ ≥</t>
    </r>
    <r>
      <rPr>
        <sz val="11"/>
        <color theme="1"/>
        <rFont val="Arial"/>
        <family val="2"/>
      </rPr>
      <t xml:space="preserve"> 38</t>
    </r>
  </si>
  <si>
    <r>
      <t xml:space="preserve">2.83929769 </t>
    </r>
    <r>
      <rPr>
        <b/>
        <sz val="12"/>
        <color theme="1"/>
        <rFont val="Arial"/>
        <family val="2"/>
      </rPr>
      <t xml:space="preserve">&gt; </t>
    </r>
    <r>
      <rPr>
        <sz val="11"/>
        <color theme="1"/>
        <rFont val="Arial"/>
        <family val="2"/>
      </rPr>
      <t>1.345</t>
    </r>
  </si>
  <si>
    <t>The t-test statistic falls into the rejection region, so we reject the null hypothesis and we conclude there is sufficient evidence that the mean shoe size of my high school friends is greater than 38</t>
  </si>
  <si>
    <r>
      <rPr>
        <sz val="12"/>
        <color theme="1"/>
        <rFont val="Arial"/>
        <family val="2"/>
      </rPr>
      <t>µ =</t>
    </r>
    <r>
      <rPr>
        <sz val="11"/>
        <color theme="1"/>
        <rFont val="Arial"/>
        <family val="2"/>
      </rPr>
      <t xml:space="preserve"> 45</t>
    </r>
  </si>
  <si>
    <r>
      <rPr>
        <sz val="12"/>
        <color theme="1"/>
        <rFont val="Arial"/>
        <family val="2"/>
      </rPr>
      <t>µ ≠</t>
    </r>
    <r>
      <rPr>
        <sz val="11"/>
        <color theme="1"/>
        <rFont val="Arial"/>
        <family val="2"/>
      </rPr>
      <t xml:space="preserve"> 45</t>
    </r>
  </si>
  <si>
    <t>Shoe Size (X)</t>
  </si>
  <si>
    <t>Number of Siblings (Y)</t>
  </si>
  <si>
    <t>X̅</t>
  </si>
  <si>
    <t>Y̅</t>
  </si>
  <si>
    <t>X</t>
  </si>
  <si>
    <t>Y</t>
  </si>
  <si>
    <r>
      <t>(X</t>
    </r>
    <r>
      <rPr>
        <b/>
        <sz val="9"/>
        <color theme="1"/>
        <rFont val="Arial"/>
        <family val="2"/>
      </rPr>
      <t>i</t>
    </r>
    <r>
      <rPr>
        <b/>
        <sz val="11"/>
        <color theme="1"/>
        <rFont val="Arial"/>
        <family val="2"/>
      </rPr>
      <t xml:space="preserve"> - X̅)</t>
    </r>
  </si>
  <si>
    <r>
      <t>(Y</t>
    </r>
    <r>
      <rPr>
        <b/>
        <sz val="9"/>
        <color theme="1"/>
        <rFont val="Arial"/>
        <family val="2"/>
      </rPr>
      <t>i</t>
    </r>
    <r>
      <rPr>
        <b/>
        <sz val="11"/>
        <color theme="1"/>
        <rFont val="Arial"/>
        <family val="2"/>
      </rPr>
      <t xml:space="preserve"> - Y̅)</t>
    </r>
  </si>
  <si>
    <r>
      <t>(X</t>
    </r>
    <r>
      <rPr>
        <b/>
        <sz val="9"/>
        <color theme="1"/>
        <rFont val="Arial"/>
        <family val="2"/>
      </rPr>
      <t>i</t>
    </r>
    <r>
      <rPr>
        <b/>
        <sz val="11"/>
        <color theme="1"/>
        <rFont val="Arial"/>
        <family val="2"/>
      </rPr>
      <t xml:space="preserve"> - X̅) . (Y</t>
    </r>
    <r>
      <rPr>
        <b/>
        <sz val="9"/>
        <color theme="1"/>
        <rFont val="Arial"/>
        <family val="2"/>
      </rPr>
      <t>i</t>
    </r>
    <r>
      <rPr>
        <b/>
        <sz val="11"/>
        <color theme="1"/>
        <rFont val="Arial"/>
        <family val="2"/>
      </rPr>
      <t xml:space="preserve"> - Y̅)</t>
    </r>
  </si>
  <si>
    <t>Sample Covariance</t>
  </si>
  <si>
    <t>Population Covariance</t>
  </si>
  <si>
    <t>Number of Siblings (X)</t>
  </si>
  <si>
    <t>Age of Respondent (Y)</t>
  </si>
  <si>
    <t>Correlation Coefficient</t>
  </si>
  <si>
    <r>
      <t>S</t>
    </r>
    <r>
      <rPr>
        <b/>
        <sz val="9"/>
        <color theme="1"/>
        <rFont val="Arial"/>
        <family val="2"/>
      </rPr>
      <t>x</t>
    </r>
  </si>
  <si>
    <r>
      <t>S</t>
    </r>
    <r>
      <rPr>
        <b/>
        <sz val="9"/>
        <color theme="1"/>
        <rFont val="Arial"/>
        <family val="2"/>
      </rPr>
      <t>y</t>
    </r>
  </si>
  <si>
    <r>
      <t>(X</t>
    </r>
    <r>
      <rPr>
        <b/>
        <sz val="9"/>
        <color theme="1"/>
        <rFont val="Arial"/>
        <family val="2"/>
      </rPr>
      <t>i</t>
    </r>
    <r>
      <rPr>
        <b/>
        <sz val="11"/>
        <color theme="1"/>
        <rFont val="Arial"/>
        <family val="2"/>
      </rPr>
      <t xml:space="preserve"> - X̅)²</t>
    </r>
  </si>
  <si>
    <r>
      <t>(Y</t>
    </r>
    <r>
      <rPr>
        <b/>
        <sz val="9"/>
        <color theme="1"/>
        <rFont val="Arial"/>
        <family val="2"/>
      </rPr>
      <t>i</t>
    </r>
    <r>
      <rPr>
        <b/>
        <sz val="11"/>
        <color theme="1"/>
        <rFont val="Arial"/>
        <family val="2"/>
      </rPr>
      <t xml:space="preserve"> - Y̅)²</t>
    </r>
  </si>
  <si>
    <t>Time Spent Watching a Movie in One Day (hour) (X)</t>
  </si>
  <si>
    <t xml:space="preserve"> Height (cm) (Y)</t>
  </si>
  <si>
    <t>X.Y</t>
  </si>
  <si>
    <t>X²</t>
  </si>
  <si>
    <t>a</t>
  </si>
  <si>
    <t>b</t>
  </si>
  <si>
    <r>
      <t xml:space="preserve">Regression Line </t>
    </r>
    <r>
      <rPr>
        <sz val="11"/>
        <color theme="1"/>
        <rFont val="Arial"/>
        <family val="2"/>
      </rPr>
      <t>( Y = a + b X )</t>
    </r>
  </si>
  <si>
    <t xml:space="preserve">Y </t>
  </si>
  <si>
    <t>Y = 165.54 + (-1.46) X</t>
  </si>
  <si>
    <t>Y²</t>
  </si>
  <si>
    <t>Correlation Coefficient (r)</t>
  </si>
  <si>
    <t>Coefficient of Determination (r²)</t>
  </si>
  <si>
    <t>SUMMARY OUTPUT</t>
  </si>
  <si>
    <t>Regression Statistics</t>
  </si>
  <si>
    <t>Multiple R</t>
  </si>
  <si>
    <t>R Square</t>
  </si>
  <si>
    <t>Adjusted R Square</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</si>
  <si>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</si>
  <si>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</si>
  <si>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</si>
  <si>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</si>
  <si>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</si>
  <si>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</si>
  <si>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</si>
  <si>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</si>
  <si>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</si>
  <si>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</si>
  <si>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</si>
  <si>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</si>
  <si>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</si>
  <si>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</si>
  <si>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</si>
  <si>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</si>
  <si>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</si>
  <si>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X Variable 1</t>
  </si>
  <si>
    <t>Mean</t>
  </si>
  <si>
    <t>Median</t>
  </si>
  <si>
    <t>Linearity</t>
  </si>
  <si>
    <t>Normality of Error</t>
  </si>
  <si>
    <t>Coefficient of Determination (r²) using SSR and SST from Regression Analysis</t>
  </si>
  <si>
    <t>Based on the covariance value obtained, the relationship between the two variables is almost unrelated or the relationship between the two variables is very weak because the value of the covariance is very small, even almost close to zero regardless of the positive or negative value of the covariance. In addition, visually through the scatter plot, it can also be seen that the two variables are not related to each other because there are no linear lines on the scatter plot.</t>
  </si>
  <si>
    <t>Based on the correlation coefficient value, the correlation between the two variables is almost unrelated or the correlation between the two variables is very weak because the value of the correlation coefficient is very small, even close to zero. In addition, visually through the scatter plot, it can also be seen that the two variables are not related to each other because there are no linear lines on the scatter plot, even the points are scattered everywhere.</t>
  </si>
  <si>
    <t>I use another formula to get the value of the coefficient of determination. The results remain the same if I use the SSR and SST values from the regression analysis. I get the coefficient of determination from the result of squaring the correlation coefficient. Here is another formula reference for the coefficient of determination I use: https://slideplayer.info/slide/12048757/</t>
  </si>
  <si>
    <t>Based on the results of the coefficient of determination, it can be concluded that the variation in height of my high school friends which can be explained by the variation in how long my high school friends watch movies in a day by the regression equation Y = 165.54 + (-1.46) X is 15.3% and the remaining 84.7% is influenced by other factors.</t>
  </si>
  <si>
    <r>
      <t xml:space="preserve">Based on the linearity assumption of the regression line </t>
    </r>
    <r>
      <rPr>
        <b/>
        <sz val="11"/>
        <color theme="1"/>
        <rFont val="Arial"/>
        <family val="2"/>
      </rPr>
      <t>Y = 165.54 + (-1.46) X</t>
    </r>
    <r>
      <rPr>
        <sz val="11"/>
        <color theme="1"/>
        <rFont val="Arial"/>
        <family val="2"/>
      </rPr>
      <t xml:space="preserve"> is quite difficult or even unusable because visually through the scatter plot it can be seen that there are no linear lines in the scatter plot, even only forming a straight line. In addition, the scatter plot also explains that the relationship is weak or even there is no relationship between the two variables.</t>
    </r>
  </si>
  <si>
    <r>
      <t xml:space="preserve">Based on the assumption of normality of error, the regression line </t>
    </r>
    <r>
      <rPr>
        <b/>
        <sz val="11"/>
        <color theme="1"/>
        <rFont val="Arial"/>
        <family val="2"/>
      </rPr>
      <t>Y = 165.54 + (-1.46) X</t>
    </r>
    <r>
      <rPr>
        <sz val="11"/>
        <color theme="1"/>
        <rFont val="Arial"/>
        <family val="2"/>
      </rPr>
      <t xml:space="preserve"> is also quite difficult or even cannot be used because of the 4 existing normality theories, none of the theories can fulfill the regression line.</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</si>
</sst>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0" formatCode="0.000"/>
    <numFmt numFmtId="171" formatCode="0.000000000"/>
    <numFmt numFmtId="176" formatCode="0.0000"/>
  </numFmts>
  <fonts count="19" x14ac:knownFonts="1">
    <font>
      <sz val="11"/>
      <color theme="1"/>
      <name val="Calibri"/>
      <family val="2"/>
      <scheme val="minor"/>
    </font>
    <font>
      <sz val="11"/>
      <color theme="1"/>
      <name val="Arial"/>
      <family val="2"/>
    </font>
    <font>
      <sz val="12"/>
      <color theme="1"/>
      <name val="Arial"/>
      <family val="2"/>
    </font>
    <font>
      <b/>
      <sz val="12"/>
      <color theme="1"/>
      <name val="Arial"/>
      <family val="2"/>
    </font>
    <font>
      <b/>
      <sz val="11"/>
      <color theme="1"/>
      <name val="Arial"/>
      <family val="2"/>
    </font>
    <font>
      <sz val="11"/>
      <color rgb="FF000000"/>
      <name val="Arial"/>
      <family val="2"/>
    </font>
    <font>
      <sz val="10"/>
      <color rgb="FF000000"/>
      <name val="Arial"/>
      <family val="2"/>
    </font>
    <font>
      <b/>
      <sz val="14"/>
      <color theme="1"/>
      <name val="Arial"/>
      <family val="2"/>
    </font>
    <font>
      <b/>
      <vertAlign val="superscript"/>
      <sz val="11"/>
      <color theme="1"/>
      <name val="Arial"/>
      <family val="2"/>
    </font>
    <font>
      <b/>
      <sz val="13"/>
      <color theme="1"/>
      <name val="Arial"/>
      <family val="2"/>
    </font>
    <font>
      <b/>
      <vertAlign val="subscript"/>
      <sz val="12"/>
      <color theme="1"/>
      <name val="Arial"/>
      <family val="2"/>
    </font>
    <font>
      <sz val="8"/>
      <color theme="1"/>
      <name val="Calibri"/>
      <family val="2"/>
      <scheme val="minor"/>
    </font>
    <font>
      <sz val="12"/>
      <color theme="1"/>
      <name val="Calibri"/>
      <family val="2"/>
      <scheme val="minor"/>
    </font>
    <font>
      <vertAlign val="subscript"/>
      <sz val="11"/>
      <color theme="1"/>
      <name val="Arial"/>
      <family val="2"/>
    </font>
    <font>
      <b/>
      <sz val="12"/>
      <color rgb="FFFF0000"/>
      <name val="Arial"/>
      <family val="2"/>
    </font>
    <font>
      <sz val="11"/>
      <color rgb="FFFF0000"/>
      <name val="Arial"/>
      <family val="2"/>
    </font>
    <font>
      <b/>
      <sz val="10"/>
      <color theme="1"/>
      <name val="Arial"/>
      <family val="2"/>
    </font>
    <font>
      <b/>
      <sz val="9"/>
      <color theme="1"/>
      <name val="Arial"/>
      <family val="2"/>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s>
  <cellStyleXfs count="3">
    <xf numFmtId="0" fontId="0" fillId="0" borderId="0"/>
    <xf numFmtId="0" fontId="6" fillId="0" borderId="0"/>
    <xf numFmtId="0" fontId="12" fillId="0" borderId="0"/>
  </cellStyleXfs>
  <cellXfs count="130">
    <xf numFmtId="0" fontId="0" fillId="0" borderId="0" xfId="0"/>
    <xf numFmtId="0" fontId="2" fillId="0" borderId="0" xfId="0" applyFont="1" applyBorder="1"/>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5" fillId="0" borderId="5" xfId="0" applyFont="1" applyBorder="1" applyAlignment="1">
      <alignment horizontal="left" vertical="center"/>
    </xf>
    <xf numFmtId="0" fontId="1" fillId="0" borderId="1" xfId="1" applyFont="1" applyBorder="1" applyAlignment="1">
      <alignment horizontal="center" vertical="center"/>
    </xf>
    <xf numFmtId="0" fontId="4" fillId="0" borderId="4" xfId="0" applyFont="1" applyBorder="1" applyAlignment="1">
      <alignment vertical="center"/>
    </xf>
    <xf numFmtId="0" fontId="4" fillId="0" borderId="4" xfId="0" applyFont="1" applyBorder="1" applyAlignment="1">
      <alignment horizontal="center" vertical="center"/>
    </xf>
    <xf numFmtId="0" fontId="0" fillId="0" borderId="0" xfId="0" applyBorder="1"/>
    <xf numFmtId="0" fontId="1" fillId="0" borderId="1"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1" fillId="0" borderId="3" xfId="0" applyFont="1" applyBorder="1" applyAlignment="1">
      <alignment horizontal="center" vertical="center"/>
    </xf>
    <xf numFmtId="0" fontId="4" fillId="0" borderId="1" xfId="0" applyFont="1" applyBorder="1" applyAlignment="1">
      <alignment horizontal="left" vertical="center"/>
    </xf>
    <xf numFmtId="0" fontId="11" fillId="0" borderId="0" xfId="0" applyFont="1"/>
    <xf numFmtId="0" fontId="4" fillId="0" borderId="1" xfId="0" applyFont="1" applyBorder="1" applyAlignment="1">
      <alignment horizontal="center" vertical="center" wrapText="1"/>
    </xf>
    <xf numFmtId="0" fontId="14" fillId="0" borderId="5" xfId="0" applyFont="1" applyBorder="1" applyAlignment="1">
      <alignment horizontal="center" vertical="center"/>
    </xf>
    <xf numFmtId="0" fontId="15" fillId="0" borderId="3"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4" fontId="1" fillId="0" borderId="2" xfId="0" applyNumberFormat="1" applyFont="1" applyBorder="1" applyAlignment="1">
      <alignment horizontal="left" vertical="center"/>
    </xf>
    <xf numFmtId="4" fontId="1" fillId="0" borderId="4" xfId="0" applyNumberFormat="1" applyFont="1" applyBorder="1" applyAlignment="1">
      <alignment horizontal="left" vertical="center"/>
    </xf>
    <xf numFmtId="0" fontId="3" fillId="0" borderId="5" xfId="0" applyFont="1" applyBorder="1" applyAlignment="1">
      <alignment horizontal="center" vertical="center"/>
    </xf>
    <xf numFmtId="0" fontId="2" fillId="0" borderId="3" xfId="0" applyFont="1" applyBorder="1" applyAlignment="1">
      <alignment horizontal="center" vertical="center"/>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1" fillId="0" borderId="1" xfId="0" applyFont="1" applyBorder="1" applyAlignment="1">
      <alignment horizontal="center" vertical="center"/>
    </xf>
    <xf numFmtId="2" fontId="1" fillId="0" borderId="1" xfId="0" applyNumberFormat="1" applyFont="1" applyBorder="1" applyAlignment="1">
      <alignment vertical="center"/>
    </xf>
    <xf numFmtId="0" fontId="1" fillId="0" borderId="1" xfId="0" applyFont="1" applyBorder="1" applyAlignment="1">
      <alignment vertical="center"/>
    </xf>
    <xf numFmtId="3" fontId="1" fillId="0" borderId="1" xfId="0" applyNumberFormat="1" applyFont="1" applyBorder="1" applyAlignment="1">
      <alignment vertical="center"/>
    </xf>
    <xf numFmtId="0" fontId="4" fillId="0" borderId="1" xfId="0" applyFont="1" applyBorder="1" applyAlignment="1">
      <alignment vertical="center"/>
    </xf>
    <xf numFmtId="0" fontId="1" fillId="0" borderId="1" xfId="0" applyFont="1" applyBorder="1" applyAlignment="1">
      <alignment horizontal="left" vertical="center"/>
    </xf>
    <xf numFmtId="0" fontId="3" fillId="0" borderId="1" xfId="0" applyFont="1" applyBorder="1" applyAlignment="1">
      <alignment vertical="center"/>
    </xf>
    <xf numFmtId="0"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0" fontId="0" fillId="0" borderId="0" xfId="0"/>
    <xf numFmtId="0" fontId="4" fillId="0" borderId="1" xfId="0" applyFont="1" applyBorder="1" applyAlignment="1">
      <alignment horizontal="center" vertical="center"/>
    </xf>
    <xf numFmtId="0" fontId="1" fillId="0" borderId="1" xfId="0" applyFont="1" applyBorder="1" applyAlignment="1">
      <alignment horizontal="center" vertical="center"/>
    </xf>
    <xf numFmtId="2" fontId="1" fillId="0" borderId="1" xfId="0" applyNumberFormat="1" applyFont="1" applyBorder="1" applyAlignment="1">
      <alignment vertical="center"/>
    </xf>
    <xf numFmtId="0" fontId="1" fillId="0" borderId="1" xfId="0" applyFont="1" applyBorder="1" applyAlignment="1">
      <alignment vertical="center"/>
    </xf>
    <xf numFmtId="3" fontId="1" fillId="0" borderId="1" xfId="0" applyNumberFormat="1" applyFont="1" applyBorder="1" applyAlignment="1">
      <alignment vertical="center"/>
    </xf>
    <xf numFmtId="0" fontId="4" fillId="0" borderId="1" xfId="0" applyFont="1" applyBorder="1" applyAlignment="1">
      <alignment vertical="center"/>
    </xf>
    <xf numFmtId="0" fontId="1" fillId="0" borderId="1" xfId="0" applyFont="1" applyBorder="1" applyAlignment="1">
      <alignment horizontal="left" vertical="center"/>
    </xf>
    <xf numFmtId="0" fontId="3" fillId="0" borderId="1" xfId="0" applyFont="1" applyBorder="1" applyAlignment="1">
      <alignment vertical="center"/>
    </xf>
    <xf numFmtId="0"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4" fillId="0" borderId="2" xfId="0" applyFont="1" applyBorder="1" applyAlignment="1">
      <alignment vertical="center"/>
    </xf>
    <xf numFmtId="0" fontId="1" fillId="0" borderId="1" xfId="0" applyFont="1" applyBorder="1" applyAlignment="1">
      <alignment horizontal="center" vertical="center" wrapText="1"/>
    </xf>
    <xf numFmtId="170" fontId="1" fillId="0" borderId="1" xfId="0" applyNumberFormat="1" applyFont="1" applyBorder="1" applyAlignment="1">
      <alignment horizontal="center" vertical="center"/>
    </xf>
    <xf numFmtId="0" fontId="1" fillId="0" borderId="3" xfId="0" applyFont="1" applyBorder="1" applyAlignment="1">
      <alignment horizontal="center" vertical="center"/>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3" fillId="0" borderId="3" xfId="0" applyFont="1" applyBorder="1" applyAlignment="1">
      <alignment horizontal="center" vertical="center"/>
    </xf>
    <xf numFmtId="171" fontId="1" fillId="0" borderId="1" xfId="0" applyNumberFormat="1" applyFont="1" applyBorder="1" applyAlignment="1">
      <alignment horizontal="center" vertical="center"/>
    </xf>
    <xf numFmtId="176" fontId="1" fillId="0" borderId="1" xfId="0" applyNumberFormat="1" applyFont="1" applyBorder="1" applyAlignment="1">
      <alignment horizontal="center" vertical="center"/>
    </xf>
    <xf numFmtId="0" fontId="1" fillId="0" borderId="5" xfId="1" applyFont="1" applyBorder="1" applyAlignment="1">
      <alignment horizontal="center" vertical="center"/>
    </xf>
    <xf numFmtId="0" fontId="1" fillId="0" borderId="0" xfId="0" applyFont="1" applyBorder="1" applyAlignment="1">
      <alignment vertical="center"/>
    </xf>
    <xf numFmtId="0" fontId="1" fillId="0" borderId="11" xfId="0" applyFont="1" applyBorder="1" applyAlignment="1">
      <alignment vertical="center"/>
    </xf>
    <xf numFmtId="0" fontId="4" fillId="0" borderId="5" xfId="0" applyFont="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horizontal="center" vertical="center"/>
    </xf>
    <xf numFmtId="1" fontId="1" fillId="0" borderId="1" xfId="0" applyNumberFormat="1" applyFont="1" applyBorder="1" applyAlignment="1">
      <alignment horizontal="center" vertical="center"/>
    </xf>
    <xf numFmtId="1" fontId="4" fillId="0" borderId="1" xfId="0" applyNumberFormat="1" applyFont="1" applyBorder="1" applyAlignment="1">
      <alignment horizontal="center" vertical="center"/>
    </xf>
    <xf numFmtId="2" fontId="0" fillId="0" borderId="0" xfId="0" applyNumberFormat="1"/>
    <xf numFmtId="2" fontId="4" fillId="0" borderId="1" xfId="0" applyNumberFormat="1" applyFont="1" applyBorder="1" applyAlignment="1">
      <alignment horizontal="center" vertical="center"/>
    </xf>
    <xf numFmtId="170" fontId="4" fillId="0" borderId="1" xfId="0" applyNumberFormat="1"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1" fillId="0" borderId="13" xfId="0" applyFont="1" applyBorder="1" applyAlignment="1">
      <alignment horizontal="center" vertical="center"/>
    </xf>
    <xf numFmtId="0" fontId="1" fillId="0" borderId="8" xfId="0" applyFont="1" applyBorder="1" applyAlignment="1">
      <alignment horizontal="center" vertical="center"/>
    </xf>
    <xf numFmtId="0" fontId="1" fillId="0" borderId="0" xfId="0" applyFont="1" applyAlignment="1">
      <alignment horizontal="center" vertical="center"/>
    </xf>
    <xf numFmtId="170" fontId="1" fillId="0" borderId="1" xfId="1" applyNumberFormat="1" applyFont="1" applyBorder="1" applyAlignment="1">
      <alignment horizontal="center" vertical="center"/>
    </xf>
    <xf numFmtId="0" fontId="1" fillId="0" borderId="5" xfId="1" applyFont="1" applyBorder="1" applyAlignment="1">
      <alignment horizontal="center" vertical="center"/>
    </xf>
    <xf numFmtId="0" fontId="1" fillId="0" borderId="3" xfId="1" applyFont="1" applyBorder="1" applyAlignment="1">
      <alignment horizontal="center" vertical="center"/>
    </xf>
    <xf numFmtId="0" fontId="0" fillId="0" borderId="0" xfId="0" applyFill="1" applyBorder="1" applyAlignment="1"/>
    <xf numFmtId="0" fontId="0" fillId="0" borderId="15" xfId="0" applyFill="1" applyBorder="1" applyAlignment="1"/>
    <xf numFmtId="0" fontId="18" fillId="0" borderId="16" xfId="0" applyFont="1" applyFill="1" applyBorder="1" applyAlignment="1">
      <alignment horizontal="center"/>
    </xf>
    <xf numFmtId="0" fontId="18" fillId="0" borderId="16" xfId="0" applyFont="1" applyFill="1" applyBorder="1" applyAlignment="1">
      <alignment horizontal="centerContinuous"/>
    </xf>
    <xf numFmtId="0" fontId="1" fillId="2" borderId="1" xfId="0" applyFont="1" applyFill="1" applyBorder="1" applyAlignment="1">
      <alignment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170" fontId="1" fillId="0" borderId="1" xfId="0" applyNumberFormat="1" applyFont="1" applyBorder="1" applyAlignment="1">
      <alignment horizontal="center" vertical="center" wrapText="1"/>
    </xf>
    <xf numFmtId="0" fontId="18" fillId="0" borderId="17" xfId="0" applyFont="1" applyFill="1" applyBorder="1" applyAlignment="1">
      <alignment horizontal="centerContinuous"/>
    </xf>
    <xf numFmtId="0" fontId="0" fillId="0" borderId="12" xfId="0" applyFill="1" applyBorder="1" applyAlignment="1"/>
    <xf numFmtId="0" fontId="0" fillId="0" borderId="18" xfId="0" applyFill="1" applyBorder="1" applyAlignment="1"/>
    <xf numFmtId="0" fontId="18" fillId="0" borderId="17" xfId="0" applyFont="1" applyFill="1" applyBorder="1" applyAlignment="1">
      <alignment horizontal="center"/>
    </xf>
    <xf numFmtId="0" fontId="0" fillId="2" borderId="0" xfId="0" applyFill="1" applyBorder="1" applyAlignment="1"/>
    <xf numFmtId="0" fontId="0" fillId="2" borderId="15" xfId="0" applyFill="1" applyBorder="1" applyAlignment="1"/>
    <xf numFmtId="0" fontId="18" fillId="2" borderId="16" xfId="0" applyFont="1" applyFill="1" applyBorder="1" applyAlignment="1">
      <alignment horizontal="center"/>
    </xf>
    <xf numFmtId="0" fontId="2" fillId="0" borderId="11"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2" xfId="0" applyFont="1" applyBorder="1" applyAlignment="1">
      <alignment horizontal="center" vertical="center" wrapText="1"/>
    </xf>
    <xf numFmtId="2" fontId="1" fillId="0" borderId="2" xfId="0" applyNumberFormat="1" applyFont="1" applyBorder="1" applyAlignment="1">
      <alignment horizontal="center" vertical="center"/>
    </xf>
    <xf numFmtId="2" fontId="4" fillId="0" borderId="2" xfId="0" applyNumberFormat="1" applyFont="1" applyBorder="1" applyAlignment="1">
      <alignment horizontal="center" vertical="center"/>
    </xf>
    <xf numFmtId="0" fontId="2" fillId="0" borderId="7"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0"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0" xfId="0" applyFont="1" applyBorder="1" applyAlignment="1">
      <alignment horizontal="center" vertical="center" wrapText="1"/>
    </xf>
    <xf numFmtId="176" fontId="1" fillId="0" borderId="2" xfId="0" applyNumberFormat="1" applyFont="1" applyBorder="1" applyAlignment="1">
      <alignment horizontal="center" vertical="center"/>
    </xf>
    <xf numFmtId="0" fontId="4" fillId="0" borderId="0" xfId="0" applyFont="1" applyBorder="1" applyAlignment="1">
      <alignment vertical="center" wrapText="1"/>
    </xf>
    <xf numFmtId="0" fontId="4"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1" fillId="2" borderId="1" xfId="0" applyFont="1" applyFill="1" applyBorder="1" applyAlignment="1">
      <alignment horizontal="center" vertic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400">
                <a:latin typeface="Arial" panose="020B0604020202020204" pitchFamily="34" charset="0"/>
                <a:cs typeface="Arial" panose="020B0604020202020204" pitchFamily="34" charset="0"/>
              </a:defRPr>
            </a:pPr>
            <a:r>
              <a:rPr lang="en-US" sz="1400">
                <a:latin typeface="Arial" panose="020B0604020202020204" pitchFamily="34" charset="0"/>
                <a:cs typeface="Arial" panose="020B0604020202020204" pitchFamily="34" charset="0"/>
              </a:rPr>
              <a:t>Relationship Between </a:t>
            </a:r>
            <a:r>
              <a:rPr lang="en-US" sz="1400" baseline="0">
                <a:latin typeface="Arial" panose="020B0604020202020204" pitchFamily="34" charset="0"/>
                <a:cs typeface="Arial" panose="020B0604020202020204" pitchFamily="34" charset="0"/>
              </a:rPr>
              <a:t> </a:t>
            </a:r>
            <a:r>
              <a:rPr lang="en-US" sz="1400">
                <a:latin typeface="Arial" panose="020B0604020202020204" pitchFamily="34" charset="0"/>
                <a:cs typeface="Arial" panose="020B0604020202020204" pitchFamily="34" charset="0"/>
              </a:rPr>
              <a:t>Shoe Size and Number of Siblings</a:t>
            </a:r>
          </a:p>
        </c:rich>
      </c:tx>
      <c:layout/>
      <c:overlay val="0"/>
    </c:title>
    <c:autoTitleDeleted val="0"/>
    <c:plotArea>
      <c:layout/>
      <c:scatterChart>
        <c:scatterStyle val="lineMarker"/>
        <c:varyColors val="0"/>
        <c:ser>
          <c:idx val="0"/>
          <c:order val="0"/>
          <c:tx>
            <c:v>x,y</c:v>
          </c:tx>
          <c:spPr>
            <a:ln w="47625">
              <a:noFill/>
            </a:ln>
          </c:spPr>
          <c:xVal>
            <c:numRef>
              <c:f>'Number 3 (a)'!$B$3:$B$17</c:f>
              <c:numCache>
                <c:formatCode>General</c:formatCode>
                <c:ptCount val="15"/>
                <c:pt idx="0">
                  <c:v>41</c:v>
                </c:pt>
                <c:pt idx="1">
                  <c:v>41</c:v>
                </c:pt>
                <c:pt idx="2">
                  <c:v>41</c:v>
                </c:pt>
                <c:pt idx="3">
                  <c:v>46</c:v>
                </c:pt>
                <c:pt idx="4">
                  <c:v>39</c:v>
                </c:pt>
                <c:pt idx="5">
                  <c:v>37</c:v>
                </c:pt>
                <c:pt idx="6">
                  <c:v>38</c:v>
                </c:pt>
                <c:pt idx="7">
                  <c:v>38</c:v>
                </c:pt>
                <c:pt idx="8">
                  <c:v>38</c:v>
                </c:pt>
                <c:pt idx="9">
                  <c:v>38</c:v>
                </c:pt>
                <c:pt idx="10">
                  <c:v>41</c:v>
                </c:pt>
                <c:pt idx="11">
                  <c:v>37</c:v>
                </c:pt>
                <c:pt idx="12">
                  <c:v>39</c:v>
                </c:pt>
                <c:pt idx="13">
                  <c:v>40</c:v>
                </c:pt>
                <c:pt idx="14">
                  <c:v>43</c:v>
                </c:pt>
              </c:numCache>
            </c:numRef>
          </c:xVal>
          <c:yVal>
            <c:numRef>
              <c:f>'Number 3 (a)'!$C$3:$C$17</c:f>
              <c:numCache>
                <c:formatCode>General</c:formatCode>
                <c:ptCount val="15"/>
                <c:pt idx="0">
                  <c:v>1</c:v>
                </c:pt>
                <c:pt idx="1">
                  <c:v>2</c:v>
                </c:pt>
                <c:pt idx="2">
                  <c:v>4</c:v>
                </c:pt>
                <c:pt idx="3">
                  <c:v>5</c:v>
                </c:pt>
                <c:pt idx="4">
                  <c:v>4</c:v>
                </c:pt>
                <c:pt idx="5">
                  <c:v>4</c:v>
                </c:pt>
                <c:pt idx="6">
                  <c:v>2</c:v>
                </c:pt>
                <c:pt idx="7">
                  <c:v>1</c:v>
                </c:pt>
                <c:pt idx="8">
                  <c:v>2</c:v>
                </c:pt>
                <c:pt idx="9">
                  <c:v>3</c:v>
                </c:pt>
                <c:pt idx="10">
                  <c:v>1</c:v>
                </c:pt>
                <c:pt idx="11">
                  <c:v>3</c:v>
                </c:pt>
                <c:pt idx="12">
                  <c:v>3</c:v>
                </c:pt>
                <c:pt idx="13">
                  <c:v>1</c:v>
                </c:pt>
                <c:pt idx="14">
                  <c:v>4</c:v>
                </c:pt>
              </c:numCache>
            </c:numRef>
          </c:yVal>
          <c:smooth val="0"/>
        </c:ser>
        <c:dLbls>
          <c:showLegendKey val="0"/>
          <c:showVal val="0"/>
          <c:showCatName val="0"/>
          <c:showSerName val="0"/>
          <c:showPercent val="0"/>
          <c:showBubbleSize val="0"/>
        </c:dLbls>
        <c:axId val="181445760"/>
        <c:axId val="181445184"/>
      </c:scatterChart>
      <c:valAx>
        <c:axId val="181445760"/>
        <c:scaling>
          <c:orientation val="minMax"/>
        </c:scaling>
        <c:delete val="0"/>
        <c:axPos val="b"/>
        <c:title>
          <c:tx>
            <c:rich>
              <a:bodyPr/>
              <a:lstStyle/>
              <a:p>
                <a:pPr>
                  <a:defRPr sz="1050">
                    <a:latin typeface="Arial" panose="020B0604020202020204" pitchFamily="34" charset="0"/>
                    <a:cs typeface="Arial" panose="020B0604020202020204" pitchFamily="34" charset="0"/>
                  </a:defRPr>
                </a:pPr>
                <a:r>
                  <a:rPr lang="en-GB" sz="1050">
                    <a:latin typeface="Arial" panose="020B0604020202020204" pitchFamily="34" charset="0"/>
                    <a:cs typeface="Arial" panose="020B0604020202020204" pitchFamily="34" charset="0"/>
                  </a:rPr>
                  <a:t>Shoe Size (x)</a:t>
                </a:r>
              </a:p>
            </c:rich>
          </c:tx>
          <c:layout>
            <c:manualLayout>
              <c:xMode val="edge"/>
              <c:yMode val="edge"/>
              <c:x val="0.38050087489063866"/>
              <c:y val="0.90243037328667253"/>
            </c:manualLayout>
          </c:layout>
          <c:overlay val="0"/>
        </c:title>
        <c:numFmt formatCode="General" sourceLinked="1"/>
        <c:majorTickMark val="none"/>
        <c:minorTickMark val="none"/>
        <c:tickLblPos val="nextTo"/>
        <c:crossAx val="181445184"/>
        <c:crosses val="autoZero"/>
        <c:crossBetween val="midCat"/>
      </c:valAx>
      <c:valAx>
        <c:axId val="181445184"/>
        <c:scaling>
          <c:orientation val="minMax"/>
        </c:scaling>
        <c:delete val="0"/>
        <c:axPos val="l"/>
        <c:majorGridlines/>
        <c:title>
          <c:tx>
            <c:rich>
              <a:bodyPr/>
              <a:lstStyle/>
              <a:p>
                <a:pPr>
                  <a:defRPr sz="1100">
                    <a:latin typeface="Arial" panose="020B0604020202020204" pitchFamily="34" charset="0"/>
                    <a:cs typeface="Arial" panose="020B0604020202020204" pitchFamily="34" charset="0"/>
                  </a:defRPr>
                </a:pPr>
                <a:r>
                  <a:rPr lang="en-GB" sz="1100">
                    <a:latin typeface="Arial" panose="020B0604020202020204" pitchFamily="34" charset="0"/>
                    <a:cs typeface="Arial" panose="020B0604020202020204" pitchFamily="34" charset="0"/>
                  </a:rPr>
                  <a:t>Number of Siblings  (y)</a:t>
                </a:r>
              </a:p>
            </c:rich>
          </c:tx>
          <c:layout>
            <c:manualLayout>
              <c:xMode val="edge"/>
              <c:yMode val="edge"/>
              <c:x val="1.3888888888888888E-2"/>
              <c:y val="0.22692330125400995"/>
            </c:manualLayout>
          </c:layout>
          <c:overlay val="0"/>
        </c:title>
        <c:numFmt formatCode="General" sourceLinked="1"/>
        <c:majorTickMark val="none"/>
        <c:minorTickMark val="none"/>
        <c:tickLblPos val="nextTo"/>
        <c:crossAx val="181445760"/>
        <c:crosses val="autoZero"/>
        <c:crossBetween val="midCat"/>
      </c:valAx>
    </c:plotArea>
    <c:legend>
      <c:legendPos val="r"/>
      <c:layout>
        <c:manualLayout>
          <c:xMode val="edge"/>
          <c:yMode val="edge"/>
          <c:x val="0.88795953630796143"/>
          <c:y val="0.47428732866724993"/>
          <c:w val="9.5373797025371826E-2"/>
          <c:h val="0.11612459900845727"/>
        </c:manualLayout>
      </c:layout>
      <c:overlay val="0"/>
      <c:txPr>
        <a:bodyPr/>
        <a:lstStyle/>
        <a:p>
          <a:pPr>
            <a:defRPr sz="1100">
              <a:latin typeface="Arial" panose="020B0604020202020204" pitchFamily="34" charset="0"/>
              <a:cs typeface="Arial" panose="020B0604020202020204" pitchFamily="34" charset="0"/>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20"/>
    </mc:Choice>
    <mc:Fallback>
      <c:style val="20"/>
    </mc:Fallback>
  </mc:AlternateContent>
  <c:chart>
    <c:title>
      <c:tx>
        <c:rich>
          <a:bodyPr/>
          <a:lstStyle/>
          <a:p>
            <a:pPr>
              <a:defRPr sz="1200">
                <a:latin typeface="Arial" panose="020B0604020202020204" pitchFamily="34" charset="0"/>
                <a:cs typeface="Arial" panose="020B0604020202020204" pitchFamily="34" charset="0"/>
              </a:defRPr>
            </a:pPr>
            <a:r>
              <a:rPr lang="en-US" sz="1200">
                <a:latin typeface="Arial" panose="020B0604020202020204" pitchFamily="34" charset="0"/>
                <a:cs typeface="Arial" panose="020B0604020202020204" pitchFamily="34" charset="0"/>
              </a:rPr>
              <a:t>Relationship Between Number of Siblings and the Age of Respondent</a:t>
            </a:r>
            <a:endParaRPr lang="en-GB" sz="1200">
              <a:latin typeface="Arial" panose="020B0604020202020204" pitchFamily="34" charset="0"/>
              <a:cs typeface="Arial" panose="020B0604020202020204" pitchFamily="34" charset="0"/>
            </a:endParaRPr>
          </a:p>
        </c:rich>
      </c:tx>
      <c:layout/>
      <c:overlay val="0"/>
    </c:title>
    <c:autoTitleDeleted val="0"/>
    <c:plotArea>
      <c:layout/>
      <c:scatterChart>
        <c:scatterStyle val="lineMarker"/>
        <c:varyColors val="0"/>
        <c:ser>
          <c:idx val="0"/>
          <c:order val="0"/>
          <c:tx>
            <c:v>x,y</c:v>
          </c:tx>
          <c:spPr>
            <a:ln w="47625">
              <a:noFill/>
            </a:ln>
          </c:spPr>
          <c:xVal>
            <c:numRef>
              <c:f>'Number 3 (b)'!$B$3:$B$17</c:f>
              <c:numCache>
                <c:formatCode>General</c:formatCode>
                <c:ptCount val="15"/>
                <c:pt idx="0">
                  <c:v>1</c:v>
                </c:pt>
                <c:pt idx="1">
                  <c:v>2</c:v>
                </c:pt>
                <c:pt idx="2">
                  <c:v>4</c:v>
                </c:pt>
                <c:pt idx="3">
                  <c:v>5</c:v>
                </c:pt>
                <c:pt idx="4">
                  <c:v>4</c:v>
                </c:pt>
                <c:pt idx="5">
                  <c:v>4</c:v>
                </c:pt>
                <c:pt idx="6">
                  <c:v>2</c:v>
                </c:pt>
                <c:pt idx="7">
                  <c:v>1</c:v>
                </c:pt>
                <c:pt idx="8">
                  <c:v>2</c:v>
                </c:pt>
                <c:pt idx="9">
                  <c:v>3</c:v>
                </c:pt>
                <c:pt idx="10">
                  <c:v>1</c:v>
                </c:pt>
                <c:pt idx="11">
                  <c:v>3</c:v>
                </c:pt>
                <c:pt idx="12">
                  <c:v>3</c:v>
                </c:pt>
                <c:pt idx="13">
                  <c:v>1</c:v>
                </c:pt>
                <c:pt idx="14">
                  <c:v>4</c:v>
                </c:pt>
              </c:numCache>
            </c:numRef>
          </c:xVal>
          <c:yVal>
            <c:numRef>
              <c:f>'Number 3 (b)'!$D$3:$D$17</c:f>
              <c:numCache>
                <c:formatCode>General</c:formatCode>
                <c:ptCount val="15"/>
                <c:pt idx="0">
                  <c:v>18</c:v>
                </c:pt>
                <c:pt idx="1">
                  <c:v>17</c:v>
                </c:pt>
                <c:pt idx="2">
                  <c:v>19</c:v>
                </c:pt>
                <c:pt idx="3">
                  <c:v>17</c:v>
                </c:pt>
                <c:pt idx="4">
                  <c:v>18</c:v>
                </c:pt>
                <c:pt idx="5">
                  <c:v>19</c:v>
                </c:pt>
                <c:pt idx="6">
                  <c:v>18</c:v>
                </c:pt>
                <c:pt idx="7">
                  <c:v>18</c:v>
                </c:pt>
                <c:pt idx="8">
                  <c:v>17</c:v>
                </c:pt>
                <c:pt idx="9">
                  <c:v>19</c:v>
                </c:pt>
                <c:pt idx="10">
                  <c:v>19</c:v>
                </c:pt>
                <c:pt idx="11">
                  <c:v>18</c:v>
                </c:pt>
                <c:pt idx="12">
                  <c:v>18</c:v>
                </c:pt>
                <c:pt idx="13">
                  <c:v>18</c:v>
                </c:pt>
                <c:pt idx="14">
                  <c:v>18</c:v>
                </c:pt>
              </c:numCache>
            </c:numRef>
          </c:yVal>
          <c:smooth val="0"/>
        </c:ser>
        <c:dLbls>
          <c:showLegendKey val="0"/>
          <c:showVal val="0"/>
          <c:showCatName val="0"/>
          <c:showSerName val="0"/>
          <c:showPercent val="0"/>
          <c:showBubbleSize val="0"/>
        </c:dLbls>
        <c:axId val="181449792"/>
        <c:axId val="181449216"/>
      </c:scatterChart>
      <c:valAx>
        <c:axId val="181449792"/>
        <c:scaling>
          <c:orientation val="minMax"/>
        </c:scaling>
        <c:delete val="0"/>
        <c:axPos val="b"/>
        <c:title>
          <c:tx>
            <c:rich>
              <a:bodyPr/>
              <a:lstStyle/>
              <a:p>
                <a:pPr>
                  <a:defRPr sz="1050">
                    <a:latin typeface="Arial" panose="020B0604020202020204" pitchFamily="34" charset="0"/>
                    <a:cs typeface="Arial" panose="020B0604020202020204" pitchFamily="34" charset="0"/>
                  </a:defRPr>
                </a:pPr>
                <a:r>
                  <a:rPr lang="en-GB" sz="1050">
                    <a:latin typeface="Arial" panose="020B0604020202020204" pitchFamily="34" charset="0"/>
                    <a:cs typeface="Arial" panose="020B0604020202020204" pitchFamily="34" charset="0"/>
                  </a:rPr>
                  <a:t>Number of Siblings (x)</a:t>
                </a:r>
              </a:p>
            </c:rich>
          </c:tx>
          <c:layout>
            <c:manualLayout>
              <c:xMode val="edge"/>
              <c:yMode val="edge"/>
              <c:x val="0.34238155748193483"/>
              <c:y val="0.89688205004908761"/>
            </c:manualLayout>
          </c:layout>
          <c:overlay val="0"/>
        </c:title>
        <c:numFmt formatCode="General" sourceLinked="1"/>
        <c:majorTickMark val="none"/>
        <c:minorTickMark val="none"/>
        <c:tickLblPos val="nextTo"/>
        <c:crossAx val="181449216"/>
        <c:crosses val="autoZero"/>
        <c:crossBetween val="midCat"/>
      </c:valAx>
      <c:valAx>
        <c:axId val="181449216"/>
        <c:scaling>
          <c:orientation val="minMax"/>
        </c:scaling>
        <c:delete val="0"/>
        <c:axPos val="l"/>
        <c:majorGridlines/>
        <c:title>
          <c:tx>
            <c:rich>
              <a:bodyPr/>
              <a:lstStyle/>
              <a:p>
                <a:pPr>
                  <a:defRPr sz="1100">
                    <a:latin typeface="Arial" panose="020B0604020202020204" pitchFamily="34" charset="0"/>
                    <a:cs typeface="Arial" panose="020B0604020202020204" pitchFamily="34" charset="0"/>
                  </a:defRPr>
                </a:pPr>
                <a:r>
                  <a:rPr lang="en-GB" sz="1100">
                    <a:latin typeface="Arial" panose="020B0604020202020204" pitchFamily="34" charset="0"/>
                    <a:cs typeface="Arial" panose="020B0604020202020204" pitchFamily="34" charset="0"/>
                  </a:rPr>
                  <a:t>Age of Respondent  (y)</a:t>
                </a:r>
              </a:p>
            </c:rich>
          </c:tx>
          <c:layout>
            <c:manualLayout>
              <c:xMode val="edge"/>
              <c:yMode val="edge"/>
              <c:x val="1.3888888888888888E-2"/>
              <c:y val="0.22089129483814524"/>
            </c:manualLayout>
          </c:layout>
          <c:overlay val="0"/>
        </c:title>
        <c:numFmt formatCode="General" sourceLinked="1"/>
        <c:majorTickMark val="none"/>
        <c:minorTickMark val="none"/>
        <c:tickLblPos val="nextTo"/>
        <c:crossAx val="181449792"/>
        <c:crosses val="autoZero"/>
        <c:crossBetween val="midCat"/>
      </c:valAx>
    </c:plotArea>
    <c:legend>
      <c:legendPos val="r"/>
      <c:layout>
        <c:manualLayout>
          <c:xMode val="edge"/>
          <c:yMode val="edge"/>
          <c:x val="0.88856671041119861"/>
          <c:y val="0.459358778069408"/>
          <c:w val="9.7618798238393881E-2"/>
          <c:h val="9.9273309785856786E-2"/>
        </c:manualLayout>
      </c:layout>
      <c:overlay val="0"/>
      <c:txPr>
        <a:bodyPr/>
        <a:lstStyle/>
        <a:p>
          <a:pPr>
            <a:defRPr sz="1100">
              <a:latin typeface="Arial" panose="020B0604020202020204" pitchFamily="34" charset="0"/>
              <a:cs typeface="Arial" panose="020B0604020202020204" pitchFamily="34" charset="0"/>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b="1" i="0" baseline="0">
                <a:effectLst/>
                <a:latin typeface="Arial" panose="020B0604020202020204" pitchFamily="34" charset="0"/>
                <a:cs typeface="Arial" panose="020B0604020202020204" pitchFamily="34" charset="0"/>
              </a:rPr>
              <a:t>Relationship Between Time Spent Watching a Movie in One Day and the Height of Respondent</a:t>
            </a:r>
            <a:endParaRPr lang="en-GB" sz="1200">
              <a:latin typeface="Arial" panose="020B0604020202020204" pitchFamily="34" charset="0"/>
              <a:cs typeface="Arial" panose="020B0604020202020204" pitchFamily="34" charset="0"/>
            </a:endParaRPr>
          </a:p>
        </c:rich>
      </c:tx>
      <c:layout/>
      <c:overlay val="0"/>
    </c:title>
    <c:autoTitleDeleted val="0"/>
    <c:plotArea>
      <c:layout/>
      <c:scatterChart>
        <c:scatterStyle val="lineMarker"/>
        <c:varyColors val="0"/>
        <c:ser>
          <c:idx val="0"/>
          <c:order val="0"/>
          <c:tx>
            <c:v>x,y</c:v>
          </c:tx>
          <c:spPr>
            <a:ln w="47625">
              <a:noFill/>
            </a:ln>
          </c:spPr>
          <c:xVal>
            <c:numRef>
              <c:f>'Number 4 (c)'!$B$3:$B$17</c:f>
              <c:numCache>
                <c:formatCode>General</c:formatCode>
                <c:ptCount val="15"/>
                <c:pt idx="0">
                  <c:v>6</c:v>
                </c:pt>
                <c:pt idx="1">
                  <c:v>2</c:v>
                </c:pt>
                <c:pt idx="2">
                  <c:v>3</c:v>
                </c:pt>
                <c:pt idx="3">
                  <c:v>1</c:v>
                </c:pt>
                <c:pt idx="4">
                  <c:v>5</c:v>
                </c:pt>
                <c:pt idx="5">
                  <c:v>8</c:v>
                </c:pt>
                <c:pt idx="6">
                  <c:v>4</c:v>
                </c:pt>
                <c:pt idx="7">
                  <c:v>4</c:v>
                </c:pt>
                <c:pt idx="8">
                  <c:v>3</c:v>
                </c:pt>
                <c:pt idx="9">
                  <c:v>2</c:v>
                </c:pt>
                <c:pt idx="10">
                  <c:v>2</c:v>
                </c:pt>
                <c:pt idx="11">
                  <c:v>1</c:v>
                </c:pt>
                <c:pt idx="12">
                  <c:v>8</c:v>
                </c:pt>
                <c:pt idx="13">
                  <c:v>3</c:v>
                </c:pt>
                <c:pt idx="14">
                  <c:v>3</c:v>
                </c:pt>
              </c:numCache>
            </c:numRef>
          </c:xVal>
          <c:yVal>
            <c:numRef>
              <c:f>'Number 4 (c)'!$C$3:$C$17</c:f>
              <c:numCache>
                <c:formatCode>General</c:formatCode>
                <c:ptCount val="15"/>
                <c:pt idx="0">
                  <c:v>165</c:v>
                </c:pt>
                <c:pt idx="1">
                  <c:v>159</c:v>
                </c:pt>
                <c:pt idx="2">
                  <c:v>166</c:v>
                </c:pt>
                <c:pt idx="3">
                  <c:v>181</c:v>
                </c:pt>
                <c:pt idx="4">
                  <c:v>160</c:v>
                </c:pt>
                <c:pt idx="5">
                  <c:v>150</c:v>
                </c:pt>
                <c:pt idx="6">
                  <c:v>156</c:v>
                </c:pt>
                <c:pt idx="7">
                  <c:v>160</c:v>
                </c:pt>
                <c:pt idx="8">
                  <c:v>152</c:v>
                </c:pt>
                <c:pt idx="9">
                  <c:v>155</c:v>
                </c:pt>
                <c:pt idx="10">
                  <c:v>162</c:v>
                </c:pt>
                <c:pt idx="11">
                  <c:v>151</c:v>
                </c:pt>
                <c:pt idx="12">
                  <c:v>152</c:v>
                </c:pt>
                <c:pt idx="13">
                  <c:v>169</c:v>
                </c:pt>
                <c:pt idx="14">
                  <c:v>165</c:v>
                </c:pt>
              </c:numCache>
            </c:numRef>
          </c:yVal>
          <c:smooth val="0"/>
        </c:ser>
        <c:dLbls>
          <c:dLblPos val="r"/>
          <c:showLegendKey val="0"/>
          <c:showVal val="0"/>
          <c:showCatName val="0"/>
          <c:showSerName val="0"/>
          <c:showPercent val="0"/>
          <c:showBubbleSize val="0"/>
        </c:dLbls>
        <c:axId val="181941888"/>
        <c:axId val="181941312"/>
      </c:scatterChart>
      <c:valAx>
        <c:axId val="181941888"/>
        <c:scaling>
          <c:orientation val="minMax"/>
        </c:scaling>
        <c:delete val="0"/>
        <c:axPos val="b"/>
        <c:title>
          <c:tx>
            <c:rich>
              <a:bodyPr/>
              <a:lstStyle/>
              <a:p>
                <a:pPr>
                  <a:defRPr sz="1050">
                    <a:latin typeface="Arial" panose="020B0604020202020204" pitchFamily="34" charset="0"/>
                    <a:cs typeface="Arial" panose="020B0604020202020204" pitchFamily="34" charset="0"/>
                  </a:defRPr>
                </a:pPr>
                <a:r>
                  <a:rPr lang="en-GB" sz="1050">
                    <a:latin typeface="Arial" panose="020B0604020202020204" pitchFamily="34" charset="0"/>
                    <a:cs typeface="Arial" panose="020B0604020202020204" pitchFamily="34" charset="0"/>
                  </a:rPr>
                  <a:t>Time Spent Watching a Movie in One Day (hour) (x)</a:t>
                </a:r>
              </a:p>
            </c:rich>
          </c:tx>
          <c:layout>
            <c:manualLayout>
              <c:xMode val="edge"/>
              <c:yMode val="edge"/>
              <c:x val="0.14497462817147858"/>
              <c:y val="0.90243037328667253"/>
            </c:manualLayout>
          </c:layout>
          <c:overlay val="0"/>
        </c:title>
        <c:numFmt formatCode="General" sourceLinked="1"/>
        <c:majorTickMark val="none"/>
        <c:minorTickMark val="none"/>
        <c:tickLblPos val="nextTo"/>
        <c:crossAx val="181941312"/>
        <c:crosses val="autoZero"/>
        <c:crossBetween val="midCat"/>
      </c:valAx>
      <c:valAx>
        <c:axId val="181941312"/>
        <c:scaling>
          <c:orientation val="minMax"/>
        </c:scaling>
        <c:delete val="0"/>
        <c:axPos val="l"/>
        <c:majorGridlines/>
        <c:title>
          <c:tx>
            <c:rich>
              <a:bodyPr/>
              <a:lstStyle/>
              <a:p>
                <a:pPr>
                  <a:defRPr sz="1100">
                    <a:latin typeface="Arial" panose="020B0604020202020204" pitchFamily="34" charset="0"/>
                    <a:cs typeface="Arial" panose="020B0604020202020204" pitchFamily="34" charset="0"/>
                  </a:defRPr>
                </a:pPr>
                <a:r>
                  <a:rPr lang="en-GB" sz="1100">
                    <a:latin typeface="Arial" panose="020B0604020202020204" pitchFamily="34" charset="0"/>
                    <a:cs typeface="Arial" panose="020B0604020202020204" pitchFamily="34" charset="0"/>
                  </a:rPr>
                  <a:t>Height (cm) (y)</a:t>
                </a:r>
              </a:p>
            </c:rich>
          </c:tx>
          <c:layout>
            <c:manualLayout>
              <c:xMode val="edge"/>
              <c:yMode val="edge"/>
              <c:x val="1.6666666666666666E-2"/>
              <c:y val="0.31150627004957715"/>
            </c:manualLayout>
          </c:layout>
          <c:overlay val="0"/>
        </c:title>
        <c:numFmt formatCode="General" sourceLinked="1"/>
        <c:majorTickMark val="none"/>
        <c:minorTickMark val="none"/>
        <c:tickLblPos val="nextTo"/>
        <c:crossAx val="181941888"/>
        <c:crosses val="autoZero"/>
        <c:crossBetween val="midCat"/>
      </c:valAx>
    </c:plotArea>
    <c:legend>
      <c:legendPos val="r"/>
      <c:layout>
        <c:manualLayout>
          <c:xMode val="edge"/>
          <c:yMode val="edge"/>
          <c:x val="0.87190004374453201"/>
          <c:y val="0.41306248177311178"/>
          <c:w val="9.4766622922134738E-2"/>
          <c:h val="0.17206948089822108"/>
        </c:manualLayout>
      </c:layout>
      <c:overlay val="0"/>
      <c:txPr>
        <a:bodyPr/>
        <a:lstStyle/>
        <a:p>
          <a:pPr>
            <a:defRPr sz="1100">
              <a:latin typeface="Arial" panose="020B0604020202020204" pitchFamily="34" charset="0"/>
              <a:cs typeface="Arial" panose="020B0604020202020204" pitchFamily="34" charset="0"/>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438150</xdr:colOff>
      <xdr:row>8</xdr:row>
      <xdr:rowOff>85725</xdr:rowOff>
    </xdr:from>
    <xdr:to>
      <xdr:col>8</xdr:col>
      <xdr:colOff>495300</xdr:colOff>
      <xdr:row>17</xdr:row>
      <xdr:rowOff>200025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38101</xdr:colOff>
      <xdr:row>9</xdr:row>
      <xdr:rowOff>133350</xdr:rowOff>
    </xdr:from>
    <xdr:to>
      <xdr:col>10</xdr:col>
      <xdr:colOff>457200</xdr:colOff>
      <xdr:row>18</xdr:row>
      <xdr:rowOff>228599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161925</xdr:colOff>
      <xdr:row>0</xdr:row>
      <xdr:rowOff>142875</xdr:rowOff>
    </xdr:from>
    <xdr:to>
      <xdr:col>10</xdr:col>
      <xdr:colOff>133350</xdr:colOff>
      <xdr:row>11</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H12" sqref="H12"/>
    </sheetView>
  </sheetViews>
  <sheetFormatPr defaultRowHeight="15" x14ac:dyDescent="0.25"/>
  <cols>
    <col min="1" max="1" width="31.5703125" customWidth="1"/>
    <col min="2" max="3" width="14.7109375" customWidth="1"/>
    <col min="5" max="5" width="6.28515625" customWidth="1"/>
    <col min="6" max="6" width="44.7109375" customWidth="1"/>
    <col min="7" max="7" width="18.28515625" customWidth="1"/>
    <col min="9" max="9" width="8.7109375" customWidth="1"/>
  </cols>
  <sheetData>
    <row r="1" spans="1:9" ht="20.100000000000001" customHeight="1" x14ac:dyDescent="0.25">
      <c r="A1" s="4" t="s">
        <v>0</v>
      </c>
      <c r="B1" s="4" t="s">
        <v>1</v>
      </c>
      <c r="C1" s="3" t="s">
        <v>2</v>
      </c>
    </row>
    <row r="2" spans="1:9" ht="20.100000000000001" customHeight="1" x14ac:dyDescent="0.25">
      <c r="A2" s="5" t="s">
        <v>3</v>
      </c>
      <c r="B2" s="6">
        <v>165</v>
      </c>
      <c r="C2" s="13">
        <f>(B2-G7)^2</f>
        <v>23.040000000000109</v>
      </c>
    </row>
    <row r="3" spans="1:9" ht="20.100000000000001" customHeight="1" x14ac:dyDescent="0.25">
      <c r="A3" s="5" t="s">
        <v>4</v>
      </c>
      <c r="B3" s="6">
        <v>159</v>
      </c>
      <c r="C3" s="13">
        <f>(B3-G7)^2</f>
        <v>1.4399999999999726</v>
      </c>
    </row>
    <row r="4" spans="1:9" ht="20.100000000000001" customHeight="1" x14ac:dyDescent="0.25">
      <c r="A4" s="5" t="s">
        <v>5</v>
      </c>
      <c r="B4" s="6">
        <v>166</v>
      </c>
      <c r="C4" s="13">
        <f>(B4-G7)^2</f>
        <v>33.640000000000128</v>
      </c>
    </row>
    <row r="5" spans="1:9" ht="20.100000000000001" customHeight="1" x14ac:dyDescent="0.25">
      <c r="A5" s="5" t="s">
        <v>6</v>
      </c>
      <c r="B5" s="6">
        <v>181</v>
      </c>
      <c r="C5" s="13">
        <f>(B5-G7)^2</f>
        <v>432.6400000000005</v>
      </c>
    </row>
    <row r="6" spans="1:9" ht="20.100000000000001" customHeight="1" x14ac:dyDescent="0.25">
      <c r="A6" s="5" t="s">
        <v>7</v>
      </c>
      <c r="B6" s="6">
        <v>160</v>
      </c>
      <c r="C6" s="13">
        <f>(B6-G7)^2</f>
        <v>3.9999999999995456E-2</v>
      </c>
      <c r="E6" s="2" t="s">
        <v>29</v>
      </c>
      <c r="F6" s="10" t="s">
        <v>30</v>
      </c>
      <c r="G6" s="10">
        <f>COUNT(B2:B16)</f>
        <v>15</v>
      </c>
    </row>
    <row r="7" spans="1:9" ht="20.100000000000001" customHeight="1" x14ac:dyDescent="0.25">
      <c r="A7" s="5" t="s">
        <v>8</v>
      </c>
      <c r="B7" s="6">
        <v>150</v>
      </c>
      <c r="C7" s="13">
        <f>(B7-G7)^2</f>
        <v>104.03999999999976</v>
      </c>
      <c r="E7" s="11" t="s">
        <v>24</v>
      </c>
      <c r="F7" s="10" t="s">
        <v>27</v>
      </c>
      <c r="G7" s="10">
        <f>B17/G6</f>
        <v>160.19999999999999</v>
      </c>
      <c r="H7" s="9"/>
      <c r="I7" s="15"/>
    </row>
    <row r="8" spans="1:9" ht="20.100000000000001" customHeight="1" x14ac:dyDescent="0.25">
      <c r="A8" s="5" t="s">
        <v>9</v>
      </c>
      <c r="B8" s="6">
        <v>156</v>
      </c>
      <c r="C8" s="13">
        <f>(B8-G7)^2</f>
        <v>17.639999999999905</v>
      </c>
      <c r="E8" s="11" t="s">
        <v>25</v>
      </c>
      <c r="F8" s="10" t="s">
        <v>28</v>
      </c>
      <c r="G8" s="10">
        <f>G7+(10%*G7)</f>
        <v>176.22</v>
      </c>
      <c r="H8" s="9"/>
    </row>
    <row r="9" spans="1:9" ht="20.100000000000001" customHeight="1" x14ac:dyDescent="0.25">
      <c r="A9" s="5" t="s">
        <v>10</v>
      </c>
      <c r="B9" s="6">
        <v>160</v>
      </c>
      <c r="C9" s="13">
        <f>(B9-G7)^2</f>
        <v>3.9999999999995456E-2</v>
      </c>
      <c r="E9" s="11" t="s">
        <v>23</v>
      </c>
      <c r="F9" s="10" t="s">
        <v>19</v>
      </c>
      <c r="G9" s="10">
        <f>C17/(G6-1)</f>
        <v>68.742857142857119</v>
      </c>
      <c r="H9" s="9"/>
    </row>
    <row r="10" spans="1:9" ht="20.100000000000001" customHeight="1" x14ac:dyDescent="0.25">
      <c r="A10" s="5" t="s">
        <v>11</v>
      </c>
      <c r="B10" s="6">
        <v>152</v>
      </c>
      <c r="C10" s="13">
        <f>(B10-G7)^2</f>
        <v>67.23999999999981</v>
      </c>
      <c r="E10" s="11" t="s">
        <v>22</v>
      </c>
      <c r="F10" s="10" t="s">
        <v>20</v>
      </c>
      <c r="G10" s="10">
        <f>SQRT(G9)</f>
        <v>8.2911312342078585</v>
      </c>
      <c r="H10" s="9"/>
    </row>
    <row r="11" spans="1:9" ht="20.100000000000001" customHeight="1" x14ac:dyDescent="0.25">
      <c r="A11" s="5" t="s">
        <v>12</v>
      </c>
      <c r="B11" s="6">
        <v>155</v>
      </c>
      <c r="C11" s="13">
        <f>(B11-G7)^2</f>
        <v>27.039999999999882</v>
      </c>
      <c r="E11" s="11" t="s">
        <v>26</v>
      </c>
      <c r="F11" s="10" t="s">
        <v>21</v>
      </c>
      <c r="G11" s="10">
        <f>G10/SQRT(G6)</f>
        <v>2.1407608794204789</v>
      </c>
      <c r="H11" s="9"/>
    </row>
    <row r="12" spans="1:9" ht="20.100000000000001" customHeight="1" x14ac:dyDescent="0.25">
      <c r="A12" s="5" t="s">
        <v>13</v>
      </c>
      <c r="B12" s="6">
        <v>162</v>
      </c>
      <c r="C12" s="13">
        <f>(B12-G7)^2</f>
        <v>3.2400000000000411</v>
      </c>
      <c r="E12" s="11" t="s">
        <v>31</v>
      </c>
      <c r="F12" s="10" t="s">
        <v>32</v>
      </c>
      <c r="G12" s="10">
        <f>(G7-G8)/G11</f>
        <v>-7.4833206053058818</v>
      </c>
    </row>
    <row r="13" spans="1:9" ht="20.100000000000001" customHeight="1" x14ac:dyDescent="0.25">
      <c r="A13" s="5" t="s">
        <v>14</v>
      </c>
      <c r="B13" s="6">
        <v>151</v>
      </c>
      <c r="C13" s="13">
        <f>(B13-G7)^2</f>
        <v>84.639999999999787</v>
      </c>
    </row>
    <row r="14" spans="1:9" ht="20.100000000000001" customHeight="1" x14ac:dyDescent="0.25">
      <c r="A14" s="5" t="s">
        <v>15</v>
      </c>
      <c r="B14" s="6">
        <v>152</v>
      </c>
      <c r="C14" s="13">
        <f>(B14-G7)^2</f>
        <v>67.23999999999981</v>
      </c>
    </row>
    <row r="15" spans="1:9" ht="20.100000000000001" customHeight="1" x14ac:dyDescent="0.25">
      <c r="A15" s="5" t="s">
        <v>16</v>
      </c>
      <c r="B15" s="6">
        <v>169</v>
      </c>
      <c r="C15" s="13">
        <f>(B15-G7)^2</f>
        <v>77.440000000000197</v>
      </c>
    </row>
    <row r="16" spans="1:9" ht="20.100000000000001" customHeight="1" x14ac:dyDescent="0.25">
      <c r="A16" s="5" t="s">
        <v>17</v>
      </c>
      <c r="B16" s="6">
        <v>165</v>
      </c>
      <c r="C16" s="13">
        <f>(B16-G7)^2</f>
        <v>23.040000000000109</v>
      </c>
    </row>
    <row r="17" spans="1:3" ht="20.100000000000001" customHeight="1" x14ac:dyDescent="0.25">
      <c r="A17" s="7" t="s">
        <v>18</v>
      </c>
      <c r="B17" s="8">
        <f>SUM(B2:B16)</f>
        <v>2403</v>
      </c>
      <c r="C17" s="11">
        <f>SUM(C2:C16)</f>
        <v>962.39999999999975</v>
      </c>
    </row>
    <row r="18" spans="1:3" ht="20.100000000000001" customHeight="1" x14ac:dyDescent="0.25">
      <c r="A18" s="1"/>
      <c r="B18" s="1"/>
      <c r="C18"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90" zoomScaleNormal="90" workbookViewId="0">
      <selection activeCell="H11" sqref="H11:I11"/>
    </sheetView>
  </sheetViews>
  <sheetFormatPr defaultRowHeight="15" x14ac:dyDescent="0.25"/>
  <cols>
    <col min="1" max="1" width="30.7109375" customWidth="1"/>
    <col min="2" max="2" width="13.7109375" customWidth="1"/>
    <col min="3" max="3" width="9.28515625" customWidth="1"/>
    <col min="5" max="5" width="36.42578125" customWidth="1"/>
    <col min="6" max="6" width="25.85546875" customWidth="1"/>
    <col min="8" max="9" width="25.85546875" customWidth="1"/>
  </cols>
  <sheetData>
    <row r="1" spans="1:9" ht="20.100000000000001" customHeight="1" x14ac:dyDescent="0.25">
      <c r="A1" s="12" t="s">
        <v>0</v>
      </c>
      <c r="B1" s="12" t="s">
        <v>33</v>
      </c>
      <c r="C1" s="11" t="s">
        <v>2</v>
      </c>
    </row>
    <row r="2" spans="1:9" ht="20.100000000000001" customHeight="1" x14ac:dyDescent="0.25">
      <c r="A2" s="5" t="s">
        <v>3</v>
      </c>
      <c r="B2" s="6">
        <v>98</v>
      </c>
      <c r="C2" s="13">
        <f>(B2-F4)^2</f>
        <v>1605.337777777778</v>
      </c>
      <c r="E2" s="23" t="s">
        <v>50</v>
      </c>
      <c r="F2" s="24"/>
      <c r="H2" s="23" t="s">
        <v>51</v>
      </c>
      <c r="I2" s="56"/>
    </row>
    <row r="3" spans="1:9" ht="20.100000000000001" customHeight="1" x14ac:dyDescent="0.25">
      <c r="A3" s="5" t="s">
        <v>4</v>
      </c>
      <c r="B3" s="6">
        <v>55</v>
      </c>
      <c r="C3" s="51">
        <f>(B3-F4)^2</f>
        <v>8.6044444444444252</v>
      </c>
      <c r="E3" s="32" t="s">
        <v>34</v>
      </c>
      <c r="F3" s="27">
        <f>COUNT(B2:B16)</f>
        <v>15</v>
      </c>
      <c r="H3" s="45" t="s">
        <v>39</v>
      </c>
      <c r="I3" s="57">
        <f>(F4-45)/(F5/SQRT(F3))</f>
        <v>3.2962621507229386</v>
      </c>
    </row>
    <row r="4" spans="1:9" ht="20.100000000000001" customHeight="1" x14ac:dyDescent="0.25">
      <c r="A4" s="5" t="s">
        <v>5</v>
      </c>
      <c r="B4" s="6">
        <v>70</v>
      </c>
      <c r="C4" s="51">
        <f>(B4-F4)^2</f>
        <v>145.60444444444451</v>
      </c>
      <c r="E4" s="28" t="s">
        <v>35</v>
      </c>
      <c r="F4" s="27">
        <f>B17/F3</f>
        <v>57.93333333333333</v>
      </c>
      <c r="H4" s="41" t="s">
        <v>40</v>
      </c>
      <c r="I4" s="46">
        <f>F3-1</f>
        <v>14</v>
      </c>
    </row>
    <row r="5" spans="1:9" ht="20.100000000000001" customHeight="1" x14ac:dyDescent="0.25">
      <c r="A5" s="5" t="s">
        <v>6</v>
      </c>
      <c r="B5" s="6">
        <v>65</v>
      </c>
      <c r="C5" s="51">
        <f>(B5-F4)^2</f>
        <v>49.937777777777825</v>
      </c>
      <c r="E5" s="30" t="s">
        <v>36</v>
      </c>
      <c r="F5" s="27">
        <f>SQRT(C17/(F3-1))</f>
        <v>15.1961774642115</v>
      </c>
      <c r="H5" s="41" t="s">
        <v>45</v>
      </c>
      <c r="I5" s="47">
        <v>0.06</v>
      </c>
    </row>
    <row r="6" spans="1:9" ht="20.100000000000001" customHeight="1" x14ac:dyDescent="0.25">
      <c r="A6" s="5" t="s">
        <v>7</v>
      </c>
      <c r="B6" s="6">
        <v>43</v>
      </c>
      <c r="C6" s="51">
        <f>(B6-F4)^2</f>
        <v>223.00444444444435</v>
      </c>
      <c r="E6" s="29" t="s">
        <v>37</v>
      </c>
      <c r="F6" s="34" t="s">
        <v>71</v>
      </c>
      <c r="H6" s="48" t="s">
        <v>46</v>
      </c>
      <c r="I6" s="39" t="s">
        <v>57</v>
      </c>
    </row>
    <row r="7" spans="1:9" ht="20.100000000000001" customHeight="1" x14ac:dyDescent="0.25">
      <c r="A7" s="5" t="s">
        <v>8</v>
      </c>
      <c r="B7" s="6">
        <v>51</v>
      </c>
      <c r="C7" s="51">
        <f>(B7-F4)^2</f>
        <v>48.071111111111065</v>
      </c>
      <c r="E7" s="29" t="s">
        <v>38</v>
      </c>
      <c r="F7" s="34" t="s">
        <v>72</v>
      </c>
      <c r="H7" s="48" t="s">
        <v>47</v>
      </c>
      <c r="I7" s="39" t="s">
        <v>57</v>
      </c>
    </row>
    <row r="8" spans="1:9" ht="20.100000000000001" customHeight="1" x14ac:dyDescent="0.25">
      <c r="A8" s="5" t="s">
        <v>9</v>
      </c>
      <c r="B8" s="6">
        <v>45</v>
      </c>
      <c r="C8" s="51">
        <f>(B8-F4)^2</f>
        <v>167.27111111111103</v>
      </c>
      <c r="E8" s="33" t="s">
        <v>39</v>
      </c>
      <c r="F8" s="46">
        <f>(F4-45)/(F5/SQRT(F3))</f>
        <v>3.2962621507229386</v>
      </c>
      <c r="H8" s="19" t="s">
        <v>58</v>
      </c>
      <c r="I8" s="20"/>
    </row>
    <row r="9" spans="1:9" ht="20.100000000000001" customHeight="1" x14ac:dyDescent="0.25">
      <c r="A9" s="5" t="s">
        <v>10</v>
      </c>
      <c r="B9" s="6">
        <v>50</v>
      </c>
      <c r="C9" s="51">
        <f>(B9-F4)^2</f>
        <v>62.937777777777725</v>
      </c>
      <c r="E9" s="29" t="s">
        <v>40</v>
      </c>
      <c r="F9" s="27">
        <f>F3-1</f>
        <v>14</v>
      </c>
      <c r="H9" s="43" t="s">
        <v>48</v>
      </c>
      <c r="I9" s="39">
        <f>_xlfn.T.DIST.2T(I3,I4)</f>
        <v>5.3015682694170655E-3</v>
      </c>
    </row>
    <row r="10" spans="1:9" ht="20.100000000000001" customHeight="1" x14ac:dyDescent="0.25">
      <c r="A10" s="5" t="s">
        <v>11</v>
      </c>
      <c r="B10" s="6">
        <v>39</v>
      </c>
      <c r="C10" s="51">
        <f>(B10-F4)^2</f>
        <v>358.47111111111099</v>
      </c>
      <c r="E10" s="29" t="s">
        <v>41</v>
      </c>
      <c r="F10" s="35">
        <v>0.04</v>
      </c>
      <c r="H10" s="17" t="s">
        <v>59</v>
      </c>
      <c r="I10" s="18"/>
    </row>
    <row r="11" spans="1:9" ht="20.100000000000001" customHeight="1" x14ac:dyDescent="0.25">
      <c r="A11" s="5" t="s">
        <v>12</v>
      </c>
      <c r="B11" s="6">
        <v>55</v>
      </c>
      <c r="C11" s="51">
        <f>(B11-F4)^2</f>
        <v>8.6044444444444252</v>
      </c>
      <c r="E11" s="29" t="s">
        <v>42</v>
      </c>
      <c r="F11" s="47">
        <f>F10/2</f>
        <v>0.02</v>
      </c>
      <c r="H11" s="19" t="str">
        <f>IF(I9&lt;I5,"Reject the null hypothesis","Do not Reject the null hypothesis")</f>
        <v>Reject the null hypothesis</v>
      </c>
      <c r="I11" s="20"/>
    </row>
    <row r="12" spans="1:9" ht="20.100000000000001" customHeight="1" x14ac:dyDescent="0.25">
      <c r="A12" s="5" t="s">
        <v>13</v>
      </c>
      <c r="B12" s="6">
        <v>75</v>
      </c>
      <c r="C12" s="51">
        <f>(B12-F4)^2</f>
        <v>291.27111111111122</v>
      </c>
      <c r="E12" s="21" t="s">
        <v>43</v>
      </c>
      <c r="F12" s="27" t="s">
        <v>52</v>
      </c>
      <c r="H12" s="43" t="s">
        <v>49</v>
      </c>
      <c r="I12" s="39" t="s">
        <v>60</v>
      </c>
    </row>
    <row r="13" spans="1:9" ht="20.100000000000001" customHeight="1" x14ac:dyDescent="0.25">
      <c r="A13" s="5" t="s">
        <v>14</v>
      </c>
      <c r="B13" s="6">
        <v>44</v>
      </c>
      <c r="C13" s="51">
        <f>(B13-F4)^2</f>
        <v>194.13777777777767</v>
      </c>
      <c r="E13" s="22"/>
      <c r="F13" s="27" t="s">
        <v>53</v>
      </c>
      <c r="H13" s="25" t="s">
        <v>61</v>
      </c>
      <c r="I13" s="26"/>
    </row>
    <row r="14" spans="1:9" ht="20.100000000000001" customHeight="1" x14ac:dyDescent="0.25">
      <c r="A14" s="5" t="s">
        <v>15</v>
      </c>
      <c r="B14" s="6">
        <v>54</v>
      </c>
      <c r="C14" s="51">
        <f>(B14-F4)^2</f>
        <v>15.471111111111085</v>
      </c>
      <c r="E14" s="17" t="s">
        <v>56</v>
      </c>
      <c r="F14" s="18"/>
      <c r="H14" s="52"/>
      <c r="I14" s="53"/>
    </row>
    <row r="15" spans="1:9" ht="20.100000000000001" customHeight="1" x14ac:dyDescent="0.25">
      <c r="A15" s="5" t="s">
        <v>16</v>
      </c>
      <c r="B15" s="6">
        <v>60</v>
      </c>
      <c r="C15" s="51">
        <f>(B15-F4)^2</f>
        <v>4.2711111111111251</v>
      </c>
      <c r="E15" s="19" t="str">
        <f>IF(F8&lt;F13,"Reject the null hypothesis","Do not Reject the null hypothesis")</f>
        <v>Reject the null hypothesis</v>
      </c>
      <c r="F15" s="20"/>
      <c r="H15" s="52"/>
      <c r="I15" s="53"/>
    </row>
    <row r="16" spans="1:9" ht="20.100000000000001" customHeight="1" x14ac:dyDescent="0.25">
      <c r="A16" s="5" t="s">
        <v>17</v>
      </c>
      <c r="B16" s="6">
        <v>65</v>
      </c>
      <c r="C16" s="51">
        <f>(B16-F4)^2</f>
        <v>49.937777777777825</v>
      </c>
      <c r="E16" s="31" t="s">
        <v>44</v>
      </c>
      <c r="F16" s="36" t="s">
        <v>54</v>
      </c>
      <c r="H16" s="54"/>
      <c r="I16" s="55"/>
    </row>
    <row r="17" spans="1:6" ht="20.100000000000001" customHeight="1" x14ac:dyDescent="0.25">
      <c r="A17" s="7" t="s">
        <v>18</v>
      </c>
      <c r="B17" s="8">
        <f>SUM(B2:B16)</f>
        <v>869</v>
      </c>
      <c r="C17" s="11">
        <f>SUM(C2:C16)</f>
        <v>3232.9333333333325</v>
      </c>
      <c r="E17" s="16" t="s">
        <v>55</v>
      </c>
      <c r="F17" s="16"/>
    </row>
    <row r="18" spans="1:6" x14ac:dyDescent="0.25">
      <c r="E18" s="16"/>
      <c r="F18" s="16"/>
    </row>
    <row r="19" spans="1:6" x14ac:dyDescent="0.25">
      <c r="E19" s="16"/>
      <c r="F19" s="16"/>
    </row>
    <row r="20" spans="1:6" x14ac:dyDescent="0.25">
      <c r="E20" s="16"/>
      <c r="F20" s="16"/>
    </row>
  </sheetData>
  <mergeCells count="10">
    <mergeCell ref="H13:I16"/>
    <mergeCell ref="H10:I10"/>
    <mergeCell ref="H11:I11"/>
    <mergeCell ref="H2:I2"/>
    <mergeCell ref="H8:I8"/>
    <mergeCell ref="E17:F20"/>
    <mergeCell ref="E14:F14"/>
    <mergeCell ref="E15:F15"/>
    <mergeCell ref="E12:E13"/>
    <mergeCell ref="E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E14" sqref="E14:F14"/>
    </sheetView>
  </sheetViews>
  <sheetFormatPr defaultRowHeight="15" x14ac:dyDescent="0.25"/>
  <cols>
    <col min="1" max="1" width="28.85546875" customWidth="1"/>
    <col min="2" max="2" width="16.5703125" customWidth="1"/>
    <col min="3" max="3" width="11.7109375" customWidth="1"/>
    <col min="5" max="5" width="36.7109375" customWidth="1"/>
    <col min="6" max="6" width="26" customWidth="1"/>
  </cols>
  <sheetData>
    <row r="1" spans="1:6" ht="20.100000000000001" customHeight="1" x14ac:dyDescent="0.25">
      <c r="A1" s="12" t="s">
        <v>0</v>
      </c>
      <c r="B1" s="12" t="s">
        <v>62</v>
      </c>
      <c r="C1" s="38" t="s">
        <v>2</v>
      </c>
    </row>
    <row r="2" spans="1:6" ht="20.100000000000001" customHeight="1" x14ac:dyDescent="0.25">
      <c r="A2" s="5" t="s">
        <v>3</v>
      </c>
      <c r="B2" s="6">
        <v>41</v>
      </c>
      <c r="C2" s="51">
        <f>(B2-F4)^2</f>
        <v>1.4400000000000068</v>
      </c>
      <c r="E2" s="23" t="s">
        <v>63</v>
      </c>
      <c r="F2" s="24"/>
    </row>
    <row r="3" spans="1:6" ht="20.100000000000001" customHeight="1" x14ac:dyDescent="0.25">
      <c r="A3" s="5" t="s">
        <v>4</v>
      </c>
      <c r="B3" s="6">
        <v>41</v>
      </c>
      <c r="C3" s="51">
        <f>(B3-F4)^2</f>
        <v>1.4400000000000068</v>
      </c>
      <c r="E3" s="44" t="s">
        <v>34</v>
      </c>
      <c r="F3" s="39">
        <f>COUNT(B2:B16)</f>
        <v>15</v>
      </c>
    </row>
    <row r="4" spans="1:6" ht="20.100000000000001" customHeight="1" x14ac:dyDescent="0.25">
      <c r="A4" s="5" t="s">
        <v>5</v>
      </c>
      <c r="B4" s="6">
        <v>41</v>
      </c>
      <c r="C4" s="51">
        <f>(B4-F4)^2</f>
        <v>1.4400000000000068</v>
      </c>
      <c r="E4" s="40" t="s">
        <v>35</v>
      </c>
      <c r="F4" s="39">
        <f>B17/F3</f>
        <v>39.799999999999997</v>
      </c>
    </row>
    <row r="5" spans="1:6" ht="20.100000000000001" customHeight="1" x14ac:dyDescent="0.25">
      <c r="A5" s="5" t="s">
        <v>6</v>
      </c>
      <c r="B5" s="6">
        <v>46</v>
      </c>
      <c r="C5" s="51">
        <f>(B5-F4)^2</f>
        <v>38.440000000000033</v>
      </c>
      <c r="E5" s="42" t="s">
        <v>36</v>
      </c>
      <c r="F5" s="39">
        <f>SQRT(C17/(F3-1))</f>
        <v>2.4553149347021512</v>
      </c>
    </row>
    <row r="6" spans="1:6" ht="20.100000000000001" customHeight="1" x14ac:dyDescent="0.25">
      <c r="A6" s="5" t="s">
        <v>7</v>
      </c>
      <c r="B6" s="6">
        <v>39</v>
      </c>
      <c r="C6" s="51">
        <f>(B6-F4)^2</f>
        <v>0.63999999999999546</v>
      </c>
      <c r="E6" s="41" t="s">
        <v>37</v>
      </c>
      <c r="F6" s="46" t="s">
        <v>67</v>
      </c>
    </row>
    <row r="7" spans="1:6" ht="20.100000000000001" customHeight="1" x14ac:dyDescent="0.25">
      <c r="A7" s="5" t="s">
        <v>8</v>
      </c>
      <c r="B7" s="6">
        <v>37</v>
      </c>
      <c r="C7" s="51">
        <f>(B7-F4)^2</f>
        <v>7.8399999999999839</v>
      </c>
      <c r="E7" s="41" t="s">
        <v>38</v>
      </c>
      <c r="F7" s="46" t="s">
        <v>68</v>
      </c>
    </row>
    <row r="8" spans="1:6" ht="20.100000000000001" customHeight="1" x14ac:dyDescent="0.25">
      <c r="A8" s="5" t="s">
        <v>9</v>
      </c>
      <c r="B8" s="6">
        <v>38</v>
      </c>
      <c r="C8" s="51">
        <f>(B8-F4)^2</f>
        <v>3.2399999999999896</v>
      </c>
      <c r="E8" s="45" t="s">
        <v>39</v>
      </c>
      <c r="F8" s="46">
        <f>(F4-38)/(F5/SQRT(F3))</f>
        <v>2.8392976903466036</v>
      </c>
    </row>
    <row r="9" spans="1:6" ht="20.100000000000001" customHeight="1" x14ac:dyDescent="0.25">
      <c r="A9" s="5" t="s">
        <v>10</v>
      </c>
      <c r="B9" s="6">
        <v>38</v>
      </c>
      <c r="C9" s="51">
        <f>(B9-F4)^2</f>
        <v>3.2399999999999896</v>
      </c>
      <c r="E9" s="41" t="s">
        <v>40</v>
      </c>
      <c r="F9" s="39">
        <f>F3-1</f>
        <v>14</v>
      </c>
    </row>
    <row r="10" spans="1:6" ht="20.100000000000001" customHeight="1" x14ac:dyDescent="0.25">
      <c r="A10" s="5" t="s">
        <v>11</v>
      </c>
      <c r="B10" s="6">
        <v>38</v>
      </c>
      <c r="C10" s="51">
        <f>(B10-F4)^2</f>
        <v>3.2399999999999896</v>
      </c>
      <c r="E10" s="41" t="s">
        <v>65</v>
      </c>
      <c r="F10" s="47">
        <v>0.1</v>
      </c>
    </row>
    <row r="11" spans="1:6" ht="20.100000000000001" customHeight="1" x14ac:dyDescent="0.25">
      <c r="A11" s="5" t="s">
        <v>12</v>
      </c>
      <c r="B11" s="6">
        <v>38</v>
      </c>
      <c r="C11" s="51">
        <f>(B11-F4)^2</f>
        <v>3.2399999999999896</v>
      </c>
      <c r="E11" s="21" t="s">
        <v>43</v>
      </c>
      <c r="F11" s="39" t="s">
        <v>66</v>
      </c>
    </row>
    <row r="12" spans="1:6" ht="20.100000000000001" customHeight="1" x14ac:dyDescent="0.25">
      <c r="A12" s="5" t="s">
        <v>13</v>
      </c>
      <c r="B12" s="6">
        <v>41</v>
      </c>
      <c r="C12" s="51">
        <f>(B12-F4)^2</f>
        <v>1.4400000000000068</v>
      </c>
      <c r="E12" s="22"/>
      <c r="F12" s="39">
        <v>1.345</v>
      </c>
    </row>
    <row r="13" spans="1:6" ht="20.100000000000001" customHeight="1" x14ac:dyDescent="0.25">
      <c r="A13" s="5" t="s">
        <v>14</v>
      </c>
      <c r="B13" s="6">
        <v>37</v>
      </c>
      <c r="C13" s="51">
        <f>(B13-F4)^2</f>
        <v>7.8399999999999839</v>
      </c>
      <c r="E13" s="17" t="s">
        <v>64</v>
      </c>
      <c r="F13" s="18"/>
    </row>
    <row r="14" spans="1:6" ht="20.100000000000001" customHeight="1" x14ac:dyDescent="0.25">
      <c r="A14" s="5" t="s">
        <v>15</v>
      </c>
      <c r="B14" s="6">
        <v>39</v>
      </c>
      <c r="C14" s="51">
        <f>(B14-F4)^2</f>
        <v>0.63999999999999546</v>
      </c>
      <c r="E14" s="19" t="str">
        <f>IF(F8&gt;F12,"Reject the null hypothesis","Do not Reject the null hypothesis")</f>
        <v>Reject the null hypothesis</v>
      </c>
      <c r="F14" s="20"/>
    </row>
    <row r="15" spans="1:6" ht="20.100000000000001" customHeight="1" x14ac:dyDescent="0.25">
      <c r="A15" s="5" t="s">
        <v>16</v>
      </c>
      <c r="B15" s="6">
        <v>40</v>
      </c>
      <c r="C15" s="51">
        <f>(B15-F4)^2</f>
        <v>4.0000000000001139E-2</v>
      </c>
      <c r="E15" s="43" t="s">
        <v>44</v>
      </c>
      <c r="F15" s="49" t="s">
        <v>69</v>
      </c>
    </row>
    <row r="16" spans="1:6" ht="20.100000000000001" customHeight="1" x14ac:dyDescent="0.25">
      <c r="A16" s="5" t="s">
        <v>17</v>
      </c>
      <c r="B16" s="6">
        <v>43</v>
      </c>
      <c r="C16" s="51">
        <f>(B16-F4)^2</f>
        <v>10.240000000000018</v>
      </c>
      <c r="E16" s="16" t="s">
        <v>70</v>
      </c>
      <c r="F16" s="16"/>
    </row>
    <row r="17" spans="1:6" ht="20.100000000000001" customHeight="1" x14ac:dyDescent="0.25">
      <c r="A17" s="7" t="s">
        <v>18</v>
      </c>
      <c r="B17" s="8">
        <f>SUM(B2:B16)</f>
        <v>597</v>
      </c>
      <c r="C17" s="38">
        <f>SUM(C2:C16)</f>
        <v>84.40000000000002</v>
      </c>
      <c r="E17" s="16"/>
      <c r="F17" s="16"/>
    </row>
    <row r="18" spans="1:6" x14ac:dyDescent="0.25">
      <c r="E18" s="16"/>
      <c r="F18" s="16"/>
    </row>
    <row r="19" spans="1:6" x14ac:dyDescent="0.25">
      <c r="E19" s="16"/>
      <c r="F19" s="16"/>
    </row>
  </sheetData>
  <mergeCells count="5">
    <mergeCell ref="E2:F2"/>
    <mergeCell ref="E11:E12"/>
    <mergeCell ref="E13:F13"/>
    <mergeCell ref="E14:F14"/>
    <mergeCell ref="E16:F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election activeCell="N2" sqref="N2"/>
    </sheetView>
  </sheetViews>
  <sheetFormatPr defaultRowHeight="15" x14ac:dyDescent="0.25"/>
  <cols>
    <col min="1" max="1" width="26.85546875" customWidth="1"/>
    <col min="2" max="2" width="11.5703125" customWidth="1"/>
    <col min="3" max="3" width="14.140625" customWidth="1"/>
    <col min="4" max="4" width="15.140625" customWidth="1"/>
    <col min="6" max="6" width="9.5703125" bestFit="1" customWidth="1"/>
    <col min="7" max="7" width="24.42578125" style="37" customWidth="1"/>
    <col min="8" max="8" width="9.5703125" style="37" customWidth="1"/>
    <col min="9" max="9" width="14.42578125" customWidth="1"/>
    <col min="10" max="11" width="7.7109375" customWidth="1"/>
    <col min="12" max="13" width="8.7109375" customWidth="1"/>
    <col min="14" max="15" width="16.7109375" customWidth="1"/>
  </cols>
  <sheetData>
    <row r="1" spans="1:16" ht="20.100000000000001" customHeight="1" x14ac:dyDescent="0.25">
      <c r="A1" s="70" t="s">
        <v>0</v>
      </c>
      <c r="B1" s="73" t="s">
        <v>73</v>
      </c>
      <c r="C1" s="73" t="s">
        <v>74</v>
      </c>
      <c r="D1" s="61"/>
      <c r="E1" s="2" t="s">
        <v>29</v>
      </c>
      <c r="F1" s="39">
        <f>COUNT(B3:B17)</f>
        <v>15</v>
      </c>
      <c r="G1" s="38" t="s">
        <v>81</v>
      </c>
      <c r="H1" s="65">
        <f>SUM(N2:N16)</f>
        <v>14</v>
      </c>
      <c r="J1" s="38" t="s">
        <v>77</v>
      </c>
      <c r="K1" s="38" t="s">
        <v>78</v>
      </c>
      <c r="L1" s="38" t="s">
        <v>79</v>
      </c>
      <c r="M1" s="38" t="s">
        <v>80</v>
      </c>
      <c r="N1" s="38" t="s">
        <v>81</v>
      </c>
    </row>
    <row r="2" spans="1:16" ht="20.100000000000001" customHeight="1" x14ac:dyDescent="0.25">
      <c r="A2" s="72"/>
      <c r="B2" s="74"/>
      <c r="C2" s="74"/>
      <c r="D2" s="61"/>
      <c r="E2" s="38" t="s">
        <v>75</v>
      </c>
      <c r="F2" s="39">
        <f>B18/F1</f>
        <v>39.799999999999997</v>
      </c>
      <c r="G2" s="38" t="s">
        <v>82</v>
      </c>
      <c r="H2" s="39">
        <f>H1/(F1-1)</f>
        <v>1</v>
      </c>
      <c r="J2" s="6">
        <v>41</v>
      </c>
      <c r="K2" s="59">
        <v>1</v>
      </c>
      <c r="L2" s="39">
        <f>J2-F2</f>
        <v>1.2000000000000028</v>
      </c>
      <c r="M2" s="47">
        <f>K2-F3</f>
        <v>-1.6666666666666665</v>
      </c>
      <c r="N2" s="47">
        <f>L2*M2</f>
        <v>-2.0000000000000044</v>
      </c>
    </row>
    <row r="3" spans="1:16" ht="20.100000000000001" customHeight="1" x14ac:dyDescent="0.25">
      <c r="A3" s="5" t="s">
        <v>3</v>
      </c>
      <c r="B3" s="6">
        <v>41</v>
      </c>
      <c r="C3" s="6">
        <v>1</v>
      </c>
      <c r="D3" s="60"/>
      <c r="E3" s="12" t="s">
        <v>76</v>
      </c>
      <c r="F3" s="106">
        <f>C18/F1</f>
        <v>2.6666666666666665</v>
      </c>
      <c r="G3" s="107" t="s">
        <v>83</v>
      </c>
      <c r="H3" s="106">
        <f>H1/F1</f>
        <v>0.93333333333333335</v>
      </c>
      <c r="J3" s="6">
        <v>41</v>
      </c>
      <c r="K3" s="59">
        <v>2</v>
      </c>
      <c r="L3" s="39">
        <f>J3-F2</f>
        <v>1.2000000000000028</v>
      </c>
      <c r="M3" s="47">
        <f>K3-F3</f>
        <v>-0.66666666666666652</v>
      </c>
      <c r="N3" s="47">
        <f t="shared" ref="N3:N15" si="0">L3*M3</f>
        <v>-0.80000000000000171</v>
      </c>
    </row>
    <row r="4" spans="1:16" ht="20.100000000000001" customHeight="1" x14ac:dyDescent="0.25">
      <c r="A4" s="5" t="s">
        <v>4</v>
      </c>
      <c r="B4" s="6">
        <v>41</v>
      </c>
      <c r="C4" s="6">
        <v>2</v>
      </c>
      <c r="D4" s="108" t="s">
        <v>131</v>
      </c>
      <c r="E4" s="109"/>
      <c r="F4" s="109"/>
      <c r="G4" s="109"/>
      <c r="H4" s="109"/>
      <c r="I4" s="110"/>
      <c r="J4" s="6">
        <v>41</v>
      </c>
      <c r="K4" s="59">
        <v>4</v>
      </c>
      <c r="L4" s="39">
        <f>J4-F2</f>
        <v>1.2000000000000028</v>
      </c>
      <c r="M4" s="47">
        <f>K4-F3</f>
        <v>1.3333333333333335</v>
      </c>
      <c r="N4" s="47">
        <f t="shared" si="0"/>
        <v>1.6000000000000039</v>
      </c>
    </row>
    <row r="5" spans="1:16" ht="20.100000000000001" customHeight="1" x14ac:dyDescent="0.25">
      <c r="A5" s="5" t="s">
        <v>5</v>
      </c>
      <c r="B5" s="6">
        <v>41</v>
      </c>
      <c r="C5" s="6">
        <v>4</v>
      </c>
      <c r="D5" s="103"/>
      <c r="E5" s="104"/>
      <c r="F5" s="104"/>
      <c r="G5" s="104"/>
      <c r="H5" s="104"/>
      <c r="I5" s="105"/>
      <c r="J5" s="6">
        <v>46</v>
      </c>
      <c r="K5" s="59">
        <v>5</v>
      </c>
      <c r="L5" s="39">
        <f>J5-F2</f>
        <v>6.2000000000000028</v>
      </c>
      <c r="M5" s="47">
        <f>K5-F3</f>
        <v>2.3333333333333335</v>
      </c>
      <c r="N5" s="47">
        <f t="shared" si="0"/>
        <v>14.466666666666674</v>
      </c>
      <c r="P5" s="67"/>
    </row>
    <row r="6" spans="1:16" ht="20.100000000000001" customHeight="1" x14ac:dyDescent="0.25">
      <c r="A6" s="5" t="s">
        <v>6</v>
      </c>
      <c r="B6" s="6">
        <v>46</v>
      </c>
      <c r="C6" s="6">
        <v>5</v>
      </c>
      <c r="D6" s="103"/>
      <c r="E6" s="104"/>
      <c r="F6" s="104"/>
      <c r="G6" s="104"/>
      <c r="H6" s="104"/>
      <c r="I6" s="105"/>
      <c r="J6" s="6">
        <v>39</v>
      </c>
      <c r="K6" s="59">
        <v>4</v>
      </c>
      <c r="L6" s="39">
        <f>J6-F2</f>
        <v>-0.79999999999999716</v>
      </c>
      <c r="M6" s="47">
        <f>K6-F3</f>
        <v>1.3333333333333335</v>
      </c>
      <c r="N6" s="47">
        <f t="shared" si="0"/>
        <v>-1.0666666666666631</v>
      </c>
    </row>
    <row r="7" spans="1:16" ht="20.100000000000001" customHeight="1" x14ac:dyDescent="0.25">
      <c r="A7" s="5" t="s">
        <v>7</v>
      </c>
      <c r="B7" s="6">
        <v>39</v>
      </c>
      <c r="C7" s="6">
        <v>4</v>
      </c>
      <c r="D7" s="103"/>
      <c r="E7" s="104"/>
      <c r="F7" s="104"/>
      <c r="G7" s="104"/>
      <c r="H7" s="104"/>
      <c r="I7" s="105"/>
      <c r="J7" s="6">
        <v>37</v>
      </c>
      <c r="K7" s="59">
        <v>4</v>
      </c>
      <c r="L7" s="39">
        <f>J7-F2</f>
        <v>-2.7999999999999972</v>
      </c>
      <c r="M7" s="47">
        <f>K7-F3</f>
        <v>1.3333333333333335</v>
      </c>
      <c r="N7" s="47">
        <f t="shared" si="0"/>
        <v>-3.7333333333333298</v>
      </c>
    </row>
    <row r="8" spans="1:16" ht="20.100000000000001" customHeight="1" x14ac:dyDescent="0.25">
      <c r="A8" s="5" t="s">
        <v>8</v>
      </c>
      <c r="B8" s="6">
        <v>37</v>
      </c>
      <c r="C8" s="6">
        <v>4</v>
      </c>
      <c r="D8" s="111"/>
      <c r="E8" s="112"/>
      <c r="F8" s="112"/>
      <c r="G8" s="112"/>
      <c r="H8" s="112"/>
      <c r="I8" s="113"/>
      <c r="J8" s="6">
        <v>38</v>
      </c>
      <c r="K8" s="59">
        <v>2</v>
      </c>
      <c r="L8" s="39">
        <f>J8-F2</f>
        <v>-1.7999999999999972</v>
      </c>
      <c r="M8" s="47">
        <f>K8-F3</f>
        <v>-0.66666666666666652</v>
      </c>
      <c r="N8" s="47">
        <f t="shared" si="0"/>
        <v>1.1999999999999977</v>
      </c>
    </row>
    <row r="9" spans="1:16" ht="20.100000000000001" customHeight="1" x14ac:dyDescent="0.25">
      <c r="A9" s="5" t="s">
        <v>9</v>
      </c>
      <c r="B9" s="6">
        <v>38</v>
      </c>
      <c r="C9" s="6">
        <v>2</v>
      </c>
      <c r="D9" s="60"/>
      <c r="J9" s="6">
        <v>38</v>
      </c>
      <c r="K9" s="59">
        <v>1</v>
      </c>
      <c r="L9" s="39">
        <f>J9-F2</f>
        <v>-1.7999999999999972</v>
      </c>
      <c r="M9" s="47">
        <f>K9-F3</f>
        <v>-1.6666666666666665</v>
      </c>
      <c r="N9" s="47">
        <f t="shared" si="0"/>
        <v>2.9999999999999951</v>
      </c>
    </row>
    <row r="10" spans="1:16" ht="20.100000000000001" customHeight="1" x14ac:dyDescent="0.25">
      <c r="A10" s="5" t="s">
        <v>10</v>
      </c>
      <c r="B10" s="6">
        <v>38</v>
      </c>
      <c r="C10" s="6">
        <v>1</v>
      </c>
      <c r="D10" s="60"/>
      <c r="J10" s="6">
        <v>38</v>
      </c>
      <c r="K10" s="59">
        <v>2</v>
      </c>
      <c r="L10" s="39">
        <f>J10-F2</f>
        <v>-1.7999999999999972</v>
      </c>
      <c r="M10" s="47">
        <f>K10-F3</f>
        <v>-0.66666666666666652</v>
      </c>
      <c r="N10" s="47">
        <f t="shared" si="0"/>
        <v>1.1999999999999977</v>
      </c>
    </row>
    <row r="11" spans="1:16" ht="20.100000000000001" customHeight="1" x14ac:dyDescent="0.25">
      <c r="A11" s="5" t="s">
        <v>11</v>
      </c>
      <c r="B11" s="6">
        <v>38</v>
      </c>
      <c r="C11" s="6">
        <v>2</v>
      </c>
      <c r="D11" s="60"/>
      <c r="J11" s="6">
        <v>38</v>
      </c>
      <c r="K11" s="59">
        <v>3</v>
      </c>
      <c r="L11" s="39">
        <f>J11-F2</f>
        <v>-1.7999999999999972</v>
      </c>
      <c r="M11" s="47">
        <f>K11-F3</f>
        <v>0.33333333333333348</v>
      </c>
      <c r="N11" s="47">
        <f t="shared" si="0"/>
        <v>-0.59999999999999931</v>
      </c>
    </row>
    <row r="12" spans="1:16" ht="20.100000000000001" customHeight="1" x14ac:dyDescent="0.25">
      <c r="A12" s="5" t="s">
        <v>12</v>
      </c>
      <c r="B12" s="6">
        <v>38</v>
      </c>
      <c r="C12" s="6">
        <v>3</v>
      </c>
      <c r="D12" s="60"/>
      <c r="J12" s="6">
        <v>41</v>
      </c>
      <c r="K12" s="59">
        <v>1</v>
      </c>
      <c r="L12" s="39">
        <f>J12-F2</f>
        <v>1.2000000000000028</v>
      </c>
      <c r="M12" s="47">
        <f>K12-F3</f>
        <v>-1.6666666666666665</v>
      </c>
      <c r="N12" s="47">
        <f t="shared" si="0"/>
        <v>-2.0000000000000044</v>
      </c>
    </row>
    <row r="13" spans="1:16" ht="20.100000000000001" customHeight="1" x14ac:dyDescent="0.25">
      <c r="A13" s="5" t="s">
        <v>13</v>
      </c>
      <c r="B13" s="6">
        <v>41</v>
      </c>
      <c r="C13" s="6">
        <v>1</v>
      </c>
      <c r="D13" s="60"/>
      <c r="J13" s="6">
        <v>37</v>
      </c>
      <c r="K13" s="59">
        <v>3</v>
      </c>
      <c r="L13" s="39">
        <f>J13-F2</f>
        <v>-2.7999999999999972</v>
      </c>
      <c r="M13" s="47">
        <f>K13-F3</f>
        <v>0.33333333333333348</v>
      </c>
      <c r="N13" s="47">
        <f t="shared" si="0"/>
        <v>-0.93333333333333279</v>
      </c>
    </row>
    <row r="14" spans="1:16" ht="20.100000000000001" customHeight="1" x14ac:dyDescent="0.25">
      <c r="A14" s="5" t="s">
        <v>14</v>
      </c>
      <c r="B14" s="6">
        <v>37</v>
      </c>
      <c r="C14" s="6">
        <v>3</v>
      </c>
      <c r="D14" s="60"/>
      <c r="J14" s="6">
        <v>39</v>
      </c>
      <c r="K14" s="59">
        <v>3</v>
      </c>
      <c r="L14" s="39">
        <f>J14-F2</f>
        <v>-0.79999999999999716</v>
      </c>
      <c r="M14" s="47">
        <f>K14-F3</f>
        <v>0.33333333333333348</v>
      </c>
      <c r="N14" s="47">
        <f t="shared" si="0"/>
        <v>-0.26666666666666583</v>
      </c>
    </row>
    <row r="15" spans="1:16" ht="20.100000000000001" customHeight="1" x14ac:dyDescent="0.25">
      <c r="A15" s="5" t="s">
        <v>15</v>
      </c>
      <c r="B15" s="6">
        <v>39</v>
      </c>
      <c r="C15" s="6">
        <v>3</v>
      </c>
      <c r="D15" s="60"/>
      <c r="J15" s="6">
        <v>40</v>
      </c>
      <c r="K15" s="59">
        <v>1</v>
      </c>
      <c r="L15" s="39">
        <f>J15-F2</f>
        <v>0.20000000000000284</v>
      </c>
      <c r="M15" s="47">
        <f>K15-F3</f>
        <v>-1.6666666666666665</v>
      </c>
      <c r="N15" s="47">
        <f t="shared" si="0"/>
        <v>-0.33333333333333803</v>
      </c>
    </row>
    <row r="16" spans="1:16" ht="20.100000000000001" customHeight="1" x14ac:dyDescent="0.25">
      <c r="A16" s="5" t="s">
        <v>16</v>
      </c>
      <c r="B16" s="6">
        <v>40</v>
      </c>
      <c r="C16" s="6">
        <v>1</v>
      </c>
      <c r="D16" s="60"/>
      <c r="J16" s="6">
        <v>43</v>
      </c>
      <c r="K16" s="59">
        <v>4</v>
      </c>
      <c r="L16" s="39">
        <f>J16-F2</f>
        <v>3.2000000000000028</v>
      </c>
      <c r="M16" s="47">
        <f>K16-F3</f>
        <v>1.3333333333333335</v>
      </c>
      <c r="N16" s="47">
        <f>L16*M16</f>
        <v>4.266666666666671</v>
      </c>
    </row>
    <row r="17" spans="1:14" ht="20.100000000000001" customHeight="1" x14ac:dyDescent="0.25">
      <c r="A17" s="5" t="s">
        <v>17</v>
      </c>
      <c r="B17" s="6">
        <v>43</v>
      </c>
      <c r="C17" s="6">
        <v>4</v>
      </c>
      <c r="J17" s="62" t="s">
        <v>18</v>
      </c>
      <c r="K17" s="64"/>
      <c r="L17" s="64"/>
      <c r="M17" s="63"/>
      <c r="N17" s="66">
        <f>SUM(N2:N16)</f>
        <v>14</v>
      </c>
    </row>
    <row r="18" spans="1:14" ht="20.100000000000001" customHeight="1" x14ac:dyDescent="0.25">
      <c r="A18" s="43" t="s">
        <v>18</v>
      </c>
      <c r="B18" s="38">
        <f>SUM(B3:B17)</f>
        <v>597</v>
      </c>
      <c r="C18" s="38">
        <f>SUM(C3:C17)</f>
        <v>40</v>
      </c>
    </row>
  </sheetData>
  <mergeCells count="5">
    <mergeCell ref="D4:I8"/>
    <mergeCell ref="J17:M17"/>
    <mergeCell ref="A1:A2"/>
    <mergeCell ref="B1:B2"/>
    <mergeCell ref="C1:C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P2" sqref="P2"/>
    </sheetView>
  </sheetViews>
  <sheetFormatPr defaultRowHeight="15" x14ac:dyDescent="0.25"/>
  <cols>
    <col min="1" max="1" width="26.5703125" customWidth="1"/>
    <col min="2" max="2" width="12.7109375" customWidth="1"/>
    <col min="3" max="3" width="8.7109375" style="37" customWidth="1"/>
    <col min="4" max="4" width="17.140625" customWidth="1"/>
    <col min="5" max="5" width="8.7109375" style="37" customWidth="1"/>
    <col min="6" max="6" width="7.7109375" customWidth="1"/>
    <col min="7" max="8" width="9.7109375" customWidth="1"/>
    <col min="9" max="9" width="17.5703125" customWidth="1"/>
    <col min="10" max="10" width="9.7109375" customWidth="1"/>
    <col min="11" max="12" width="7.7109375" customWidth="1"/>
    <col min="13" max="13" width="8" customWidth="1"/>
    <col min="14" max="15" width="8.7109375" customWidth="1"/>
    <col min="16" max="16" width="16" customWidth="1"/>
  </cols>
  <sheetData>
    <row r="1" spans="1:16" ht="20.100000000000001" customHeight="1" x14ac:dyDescent="0.25">
      <c r="A1" s="70" t="s">
        <v>0</v>
      </c>
      <c r="B1" s="73" t="s">
        <v>84</v>
      </c>
      <c r="C1" s="73" t="s">
        <v>89</v>
      </c>
      <c r="D1" s="73" t="s">
        <v>85</v>
      </c>
      <c r="E1" s="73" t="s">
        <v>90</v>
      </c>
      <c r="F1" s="77"/>
      <c r="G1" s="2" t="s">
        <v>29</v>
      </c>
      <c r="H1" s="39">
        <f>COUNT(B3:B17)</f>
        <v>15</v>
      </c>
      <c r="I1" s="38" t="s">
        <v>81</v>
      </c>
      <c r="J1" s="65">
        <f>SUM(P2:P16)</f>
        <v>2</v>
      </c>
      <c r="K1" s="77"/>
      <c r="L1" s="38" t="s">
        <v>77</v>
      </c>
      <c r="M1" s="38" t="s">
        <v>78</v>
      </c>
      <c r="N1" s="38" t="s">
        <v>79</v>
      </c>
      <c r="O1" s="38" t="s">
        <v>80</v>
      </c>
      <c r="P1" s="38" t="s">
        <v>81</v>
      </c>
    </row>
    <row r="2" spans="1:16" ht="20.100000000000001" customHeight="1" x14ac:dyDescent="0.25">
      <c r="A2" s="72"/>
      <c r="B2" s="74"/>
      <c r="C2" s="74"/>
      <c r="D2" s="74"/>
      <c r="E2" s="74"/>
      <c r="F2" s="77"/>
      <c r="G2" s="38" t="s">
        <v>75</v>
      </c>
      <c r="H2" s="47">
        <f>B18/H1</f>
        <v>2.6666666666666665</v>
      </c>
      <c r="I2" s="38" t="s">
        <v>87</v>
      </c>
      <c r="J2" s="58">
        <f>SQRT(C18/(H1-1))</f>
        <v>1.3451854182690985</v>
      </c>
      <c r="K2" s="77"/>
      <c r="L2" s="6">
        <v>1</v>
      </c>
      <c r="M2" s="6">
        <v>18</v>
      </c>
      <c r="N2" s="47">
        <f>L2-H2</f>
        <v>-1.6666666666666665</v>
      </c>
      <c r="O2" s="47">
        <f>M2-H3</f>
        <v>-6.666666666666643E-2</v>
      </c>
      <c r="P2" s="47">
        <f>N2*O2</f>
        <v>0.1111111111111107</v>
      </c>
    </row>
    <row r="3" spans="1:16" ht="20.100000000000001" customHeight="1" x14ac:dyDescent="0.25">
      <c r="A3" s="5" t="s">
        <v>3</v>
      </c>
      <c r="B3" s="6">
        <v>1</v>
      </c>
      <c r="C3" s="78">
        <f>(B3-H2)^2</f>
        <v>2.7777777777777772</v>
      </c>
      <c r="D3" s="6">
        <v>18</v>
      </c>
      <c r="E3" s="78">
        <f>(D3-H3)^2</f>
        <v>4.4444444444444132E-3</v>
      </c>
      <c r="F3" s="77"/>
      <c r="G3" s="38" t="s">
        <v>76</v>
      </c>
      <c r="H3" s="47">
        <f>D18/H1</f>
        <v>18.066666666666666</v>
      </c>
      <c r="I3" s="68" t="s">
        <v>88</v>
      </c>
      <c r="J3" s="58">
        <f>SQRT(E18/(H1-1))</f>
        <v>0.70373155054899672</v>
      </c>
      <c r="K3" s="77"/>
      <c r="L3" s="6">
        <v>2</v>
      </c>
      <c r="M3" s="6">
        <v>17</v>
      </c>
      <c r="N3" s="47">
        <f>L3-H2</f>
        <v>-0.66666666666666652</v>
      </c>
      <c r="O3" s="47">
        <f>M3-H3</f>
        <v>-1.0666666666666664</v>
      </c>
      <c r="P3" s="47">
        <f t="shared" ref="P3:P15" si="0">N3*O3</f>
        <v>0.71111111111111081</v>
      </c>
    </row>
    <row r="4" spans="1:16" ht="20.100000000000001" customHeight="1" x14ac:dyDescent="0.25">
      <c r="A4" s="5" t="s">
        <v>4</v>
      </c>
      <c r="B4" s="6">
        <v>2</v>
      </c>
      <c r="C4" s="78">
        <f>(B4-H2)^2</f>
        <v>0.44444444444444425</v>
      </c>
      <c r="D4" s="6">
        <v>17</v>
      </c>
      <c r="E4" s="78">
        <f>(D4-H3)^2</f>
        <v>1.1377777777777773</v>
      </c>
      <c r="F4" s="77"/>
      <c r="G4" s="71" t="s">
        <v>86</v>
      </c>
      <c r="H4" s="75"/>
      <c r="I4" s="76"/>
      <c r="J4" s="123">
        <f>J1/((H1-1)*J2*J3)</f>
        <v>0.15090818185978758</v>
      </c>
      <c r="K4" s="77"/>
      <c r="L4" s="6">
        <v>4</v>
      </c>
      <c r="M4" s="6">
        <v>19</v>
      </c>
      <c r="N4" s="47">
        <f>L4-H2</f>
        <v>1.3333333333333335</v>
      </c>
      <c r="O4" s="47">
        <f>M4-H3</f>
        <v>0.93333333333333357</v>
      </c>
      <c r="P4" s="47">
        <f t="shared" si="0"/>
        <v>1.2444444444444449</v>
      </c>
    </row>
    <row r="5" spans="1:16" ht="20.100000000000001" customHeight="1" x14ac:dyDescent="0.25">
      <c r="A5" s="5" t="s">
        <v>5</v>
      </c>
      <c r="B5" s="6">
        <v>4</v>
      </c>
      <c r="C5" s="78">
        <f>(B5-H2)^2</f>
        <v>1.7777777777777781</v>
      </c>
      <c r="D5" s="6">
        <v>19</v>
      </c>
      <c r="E5" s="78">
        <f>(D5-H3)^2</f>
        <v>0.8711111111111115</v>
      </c>
      <c r="F5" s="114" t="s">
        <v>132</v>
      </c>
      <c r="G5" s="115"/>
      <c r="H5" s="115"/>
      <c r="I5" s="115"/>
      <c r="J5" s="115"/>
      <c r="K5" s="116"/>
      <c r="L5" s="6">
        <v>5</v>
      </c>
      <c r="M5" s="6">
        <v>17</v>
      </c>
      <c r="N5" s="47">
        <f>L5-H2</f>
        <v>2.3333333333333335</v>
      </c>
      <c r="O5" s="47">
        <f>M5-H3</f>
        <v>-1.0666666666666664</v>
      </c>
      <c r="P5" s="47">
        <f t="shared" si="0"/>
        <v>-2.4888888888888885</v>
      </c>
    </row>
    <row r="6" spans="1:16" ht="20.100000000000001" customHeight="1" x14ac:dyDescent="0.25">
      <c r="A6" s="5" t="s">
        <v>6</v>
      </c>
      <c r="B6" s="6">
        <v>5</v>
      </c>
      <c r="C6" s="78">
        <f>(B6-H2)^2</f>
        <v>5.4444444444444455</v>
      </c>
      <c r="D6" s="6">
        <v>17</v>
      </c>
      <c r="E6" s="78">
        <f>(D6-H3)^2</f>
        <v>1.1377777777777773</v>
      </c>
      <c r="F6" s="117"/>
      <c r="G6" s="118"/>
      <c r="H6" s="118"/>
      <c r="I6" s="118"/>
      <c r="J6" s="118"/>
      <c r="K6" s="119"/>
      <c r="L6" s="6">
        <v>4</v>
      </c>
      <c r="M6" s="6">
        <v>18</v>
      </c>
      <c r="N6" s="47">
        <f>L6-H2</f>
        <v>1.3333333333333335</v>
      </c>
      <c r="O6" s="47">
        <f>M6-H3</f>
        <v>-6.666666666666643E-2</v>
      </c>
      <c r="P6" s="47">
        <f t="shared" si="0"/>
        <v>-8.8888888888888587E-2</v>
      </c>
    </row>
    <row r="7" spans="1:16" ht="20.100000000000001" customHeight="1" x14ac:dyDescent="0.25">
      <c r="A7" s="5" t="s">
        <v>7</v>
      </c>
      <c r="B7" s="6">
        <v>4</v>
      </c>
      <c r="C7" s="78">
        <f>(B7-H2)^2</f>
        <v>1.7777777777777781</v>
      </c>
      <c r="D7" s="6">
        <v>18</v>
      </c>
      <c r="E7" s="78">
        <f>(D7-H3)^2</f>
        <v>4.4444444444444132E-3</v>
      </c>
      <c r="F7" s="117"/>
      <c r="G7" s="118"/>
      <c r="H7" s="118"/>
      <c r="I7" s="118"/>
      <c r="J7" s="118"/>
      <c r="K7" s="119"/>
      <c r="L7" s="6">
        <v>4</v>
      </c>
      <c r="M7" s="6">
        <v>19</v>
      </c>
      <c r="N7" s="47">
        <f>L7-H2</f>
        <v>1.3333333333333335</v>
      </c>
      <c r="O7" s="47">
        <f>M7-H3</f>
        <v>0.93333333333333357</v>
      </c>
      <c r="P7" s="47">
        <f t="shared" si="0"/>
        <v>1.2444444444444449</v>
      </c>
    </row>
    <row r="8" spans="1:16" ht="20.100000000000001" customHeight="1" x14ac:dyDescent="0.25">
      <c r="A8" s="5" t="s">
        <v>8</v>
      </c>
      <c r="B8" s="6">
        <v>4</v>
      </c>
      <c r="C8" s="78">
        <f>(B8-H2)^2</f>
        <v>1.7777777777777781</v>
      </c>
      <c r="D8" s="6">
        <v>19</v>
      </c>
      <c r="E8" s="78">
        <f>(D8-H3)^2</f>
        <v>0.8711111111111115</v>
      </c>
      <c r="F8" s="117"/>
      <c r="G8" s="118"/>
      <c r="H8" s="118"/>
      <c r="I8" s="118"/>
      <c r="J8" s="118"/>
      <c r="K8" s="119"/>
      <c r="L8" s="6">
        <v>2</v>
      </c>
      <c r="M8" s="6">
        <v>18</v>
      </c>
      <c r="N8" s="47">
        <f>L8-H2</f>
        <v>-0.66666666666666652</v>
      </c>
      <c r="O8" s="47">
        <f>M8-H3</f>
        <v>-6.666666666666643E-2</v>
      </c>
      <c r="P8" s="47">
        <f t="shared" si="0"/>
        <v>4.444444444444428E-2</v>
      </c>
    </row>
    <row r="9" spans="1:16" ht="20.100000000000001" customHeight="1" x14ac:dyDescent="0.25">
      <c r="A9" s="5" t="s">
        <v>9</v>
      </c>
      <c r="B9" s="6">
        <v>2</v>
      </c>
      <c r="C9" s="78">
        <f>(B9-H2)^2</f>
        <v>0.44444444444444425</v>
      </c>
      <c r="D9" s="6">
        <v>18</v>
      </c>
      <c r="E9" s="78">
        <f>(D9-H3)^2</f>
        <v>4.4444444444444132E-3</v>
      </c>
      <c r="F9" s="120"/>
      <c r="G9" s="121"/>
      <c r="H9" s="121"/>
      <c r="I9" s="121"/>
      <c r="J9" s="121"/>
      <c r="K9" s="122"/>
      <c r="L9" s="6">
        <v>1</v>
      </c>
      <c r="M9" s="6">
        <v>18</v>
      </c>
      <c r="N9" s="47">
        <f>L9-H2</f>
        <v>-1.6666666666666665</v>
      </c>
      <c r="O9" s="47">
        <f>M9-H3</f>
        <v>-6.666666666666643E-2</v>
      </c>
      <c r="P9" s="47">
        <f t="shared" si="0"/>
        <v>0.1111111111111107</v>
      </c>
    </row>
    <row r="10" spans="1:16" ht="20.100000000000001" customHeight="1" x14ac:dyDescent="0.25">
      <c r="A10" s="5" t="s">
        <v>10</v>
      </c>
      <c r="B10" s="6">
        <v>1</v>
      </c>
      <c r="C10" s="78">
        <f>(B10-H2)^2</f>
        <v>2.7777777777777772</v>
      </c>
      <c r="D10" s="6">
        <v>18</v>
      </c>
      <c r="E10" s="78">
        <f>(D10-H3)^2</f>
        <v>4.4444444444444132E-3</v>
      </c>
      <c r="F10" s="77"/>
      <c r="G10" s="77"/>
      <c r="H10" s="77"/>
      <c r="I10" s="77"/>
      <c r="J10" s="77"/>
      <c r="K10" s="77"/>
      <c r="L10" s="6">
        <v>2</v>
      </c>
      <c r="M10" s="6">
        <v>17</v>
      </c>
      <c r="N10" s="47">
        <f>L10-H2</f>
        <v>-0.66666666666666652</v>
      </c>
      <c r="O10" s="47">
        <f>M10-H3</f>
        <v>-1.0666666666666664</v>
      </c>
      <c r="P10" s="47">
        <f t="shared" si="0"/>
        <v>0.71111111111111081</v>
      </c>
    </row>
    <row r="11" spans="1:16" ht="20.100000000000001" customHeight="1" x14ac:dyDescent="0.25">
      <c r="A11" s="5" t="s">
        <v>11</v>
      </c>
      <c r="B11" s="6">
        <v>2</v>
      </c>
      <c r="C11" s="78">
        <f>(B11-H2)^2</f>
        <v>0.44444444444444425</v>
      </c>
      <c r="D11" s="6">
        <v>17</v>
      </c>
      <c r="E11" s="78">
        <f>(D11-H3)^2</f>
        <v>1.1377777777777773</v>
      </c>
      <c r="F11" s="77"/>
      <c r="G11" s="77"/>
      <c r="H11" s="77"/>
      <c r="I11" s="77"/>
      <c r="J11" s="77"/>
      <c r="K11" s="77"/>
      <c r="L11" s="6">
        <v>3</v>
      </c>
      <c r="M11" s="6">
        <v>19</v>
      </c>
      <c r="N11" s="47">
        <f>L11-H2</f>
        <v>0.33333333333333348</v>
      </c>
      <c r="O11" s="47">
        <f>M11-H3</f>
        <v>0.93333333333333357</v>
      </c>
      <c r="P11" s="47">
        <f t="shared" si="0"/>
        <v>0.31111111111111134</v>
      </c>
    </row>
    <row r="12" spans="1:16" ht="20.100000000000001" customHeight="1" x14ac:dyDescent="0.25">
      <c r="A12" s="5" t="s">
        <v>12</v>
      </c>
      <c r="B12" s="6">
        <v>3</v>
      </c>
      <c r="C12" s="78">
        <f>(B12-H2)^2</f>
        <v>0.11111111111111122</v>
      </c>
      <c r="D12" s="6">
        <v>19</v>
      </c>
      <c r="E12" s="78">
        <f>(D12-H3)^2</f>
        <v>0.8711111111111115</v>
      </c>
      <c r="F12" s="77"/>
      <c r="G12" s="77"/>
      <c r="H12" s="77"/>
      <c r="I12" s="77"/>
      <c r="J12" s="77"/>
      <c r="K12" s="77"/>
      <c r="L12" s="6">
        <v>1</v>
      </c>
      <c r="M12" s="6">
        <v>18</v>
      </c>
      <c r="N12" s="47">
        <f>L12-H2</f>
        <v>-1.6666666666666665</v>
      </c>
      <c r="O12" s="47">
        <f>M12-H3</f>
        <v>-6.666666666666643E-2</v>
      </c>
      <c r="P12" s="47">
        <f t="shared" si="0"/>
        <v>0.1111111111111107</v>
      </c>
    </row>
    <row r="13" spans="1:16" ht="20.100000000000001" customHeight="1" x14ac:dyDescent="0.25">
      <c r="A13" s="5" t="s">
        <v>13</v>
      </c>
      <c r="B13" s="6">
        <v>1</v>
      </c>
      <c r="C13" s="78">
        <f>(B13-H2)^2</f>
        <v>2.7777777777777772</v>
      </c>
      <c r="D13" s="6">
        <v>19</v>
      </c>
      <c r="E13" s="78">
        <f>(D13-H3)^2</f>
        <v>0.8711111111111115</v>
      </c>
      <c r="F13" s="77"/>
      <c r="G13" s="77"/>
      <c r="H13" s="77"/>
      <c r="I13" s="77"/>
      <c r="J13" s="77"/>
      <c r="K13" s="77"/>
      <c r="L13" s="6">
        <v>3</v>
      </c>
      <c r="M13" s="6">
        <v>18</v>
      </c>
      <c r="N13" s="47">
        <f>L13-H2</f>
        <v>0.33333333333333348</v>
      </c>
      <c r="O13" s="47">
        <f>M13-H3</f>
        <v>-6.666666666666643E-2</v>
      </c>
      <c r="P13" s="47">
        <f t="shared" si="0"/>
        <v>-2.2222222222222154E-2</v>
      </c>
    </row>
    <row r="14" spans="1:16" ht="20.100000000000001" customHeight="1" x14ac:dyDescent="0.25">
      <c r="A14" s="5" t="s">
        <v>14</v>
      </c>
      <c r="B14" s="6">
        <v>3</v>
      </c>
      <c r="C14" s="78">
        <f>(B14-H2)^2</f>
        <v>0.11111111111111122</v>
      </c>
      <c r="D14" s="6">
        <v>18</v>
      </c>
      <c r="E14" s="78">
        <f>(D14-H3)^2</f>
        <v>4.4444444444444132E-3</v>
      </c>
      <c r="F14" s="77"/>
      <c r="G14" s="77"/>
      <c r="H14" s="77"/>
      <c r="I14" s="77"/>
      <c r="J14" s="77"/>
      <c r="K14" s="77"/>
      <c r="L14" s="6">
        <v>3</v>
      </c>
      <c r="M14" s="6">
        <v>18</v>
      </c>
      <c r="N14" s="47">
        <f>L14-H2</f>
        <v>0.33333333333333348</v>
      </c>
      <c r="O14" s="47">
        <f>M14-H3</f>
        <v>-6.666666666666643E-2</v>
      </c>
      <c r="P14" s="47">
        <f t="shared" si="0"/>
        <v>-2.2222222222222154E-2</v>
      </c>
    </row>
    <row r="15" spans="1:16" ht="20.100000000000001" customHeight="1" x14ac:dyDescent="0.25">
      <c r="A15" s="5" t="s">
        <v>15</v>
      </c>
      <c r="B15" s="6">
        <v>3</v>
      </c>
      <c r="C15" s="78">
        <f>(B15-H2)^2</f>
        <v>0.11111111111111122</v>
      </c>
      <c r="D15" s="6">
        <v>18</v>
      </c>
      <c r="E15" s="78">
        <f>(D15-H3)^2</f>
        <v>4.4444444444444132E-3</v>
      </c>
      <c r="F15" s="77"/>
      <c r="G15" s="77"/>
      <c r="H15" s="77"/>
      <c r="I15" s="77"/>
      <c r="J15" s="77"/>
      <c r="K15" s="77"/>
      <c r="L15" s="6">
        <v>1</v>
      </c>
      <c r="M15" s="6">
        <v>18</v>
      </c>
      <c r="N15" s="47">
        <f>L15-H2</f>
        <v>-1.6666666666666665</v>
      </c>
      <c r="O15" s="47">
        <f>M15-H3</f>
        <v>-6.666666666666643E-2</v>
      </c>
      <c r="P15" s="47">
        <f t="shared" si="0"/>
        <v>0.1111111111111107</v>
      </c>
    </row>
    <row r="16" spans="1:16" ht="20.100000000000001" customHeight="1" x14ac:dyDescent="0.25">
      <c r="A16" s="5" t="s">
        <v>16</v>
      </c>
      <c r="B16" s="6">
        <v>1</v>
      </c>
      <c r="C16" s="78">
        <f>(B16-H2)^2</f>
        <v>2.7777777777777772</v>
      </c>
      <c r="D16" s="6">
        <v>18</v>
      </c>
      <c r="E16" s="78">
        <f>(D16-H3)^2</f>
        <v>4.4444444444444132E-3</v>
      </c>
      <c r="F16" s="77"/>
      <c r="G16" s="77"/>
      <c r="H16" s="77"/>
      <c r="I16" s="77"/>
      <c r="J16" s="77"/>
      <c r="K16" s="77"/>
      <c r="L16" s="6">
        <v>4</v>
      </c>
      <c r="M16" s="6">
        <v>18</v>
      </c>
      <c r="N16" s="47">
        <f>L16-H2</f>
        <v>1.3333333333333335</v>
      </c>
      <c r="O16" s="47">
        <f>M16-H3</f>
        <v>-6.666666666666643E-2</v>
      </c>
      <c r="P16" s="47">
        <f>N16*O16</f>
        <v>-8.8888888888888587E-2</v>
      </c>
    </row>
    <row r="17" spans="1:16" ht="20.100000000000001" customHeight="1" x14ac:dyDescent="0.25">
      <c r="A17" s="5" t="s">
        <v>17</v>
      </c>
      <c r="B17" s="6">
        <v>4</v>
      </c>
      <c r="C17" s="78">
        <f>(B17-H2)^2</f>
        <v>1.7777777777777781</v>
      </c>
      <c r="D17" s="6">
        <v>18</v>
      </c>
      <c r="E17" s="78">
        <f>(D17-H3)^2</f>
        <v>4.4444444444444132E-3</v>
      </c>
      <c r="F17" s="77"/>
      <c r="G17" s="77"/>
      <c r="H17" s="77"/>
      <c r="I17" s="77"/>
      <c r="J17" s="77"/>
      <c r="K17" s="77"/>
      <c r="L17" s="62" t="s">
        <v>18</v>
      </c>
      <c r="M17" s="64"/>
      <c r="N17" s="64"/>
      <c r="O17" s="63"/>
      <c r="P17" s="66">
        <f>SUM(P2:P16)</f>
        <v>2</v>
      </c>
    </row>
    <row r="18" spans="1:16" ht="20.100000000000001" customHeight="1" x14ac:dyDescent="0.25">
      <c r="A18" s="14" t="s">
        <v>18</v>
      </c>
      <c r="B18" s="38">
        <f>SUM(B3:B17)</f>
        <v>40</v>
      </c>
      <c r="C18" s="69">
        <f>SUM(C3:C17)</f>
        <v>25.333333333333336</v>
      </c>
      <c r="D18" s="38">
        <f>SUM(D3:D17)</f>
        <v>271</v>
      </c>
      <c r="E18" s="69">
        <f>SUM(E3:E17)</f>
        <v>6.9333333333333318</v>
      </c>
      <c r="F18" s="77"/>
      <c r="G18" s="77"/>
      <c r="H18" s="77"/>
      <c r="I18" s="77"/>
      <c r="J18" s="77"/>
      <c r="K18" s="77"/>
      <c r="L18" s="77"/>
      <c r="M18" s="77"/>
      <c r="N18" s="77"/>
      <c r="O18" s="77"/>
      <c r="P18" s="77"/>
    </row>
    <row r="19" spans="1:16" ht="20.100000000000001" customHeight="1" x14ac:dyDescent="0.25"/>
    <row r="20" spans="1:16" ht="20.100000000000001" customHeight="1" x14ac:dyDescent="0.25"/>
  </sheetData>
  <mergeCells count="8">
    <mergeCell ref="F5:K9"/>
    <mergeCell ref="A1:A2"/>
    <mergeCell ref="B1:B2"/>
    <mergeCell ref="D1:D2"/>
    <mergeCell ref="L17:O17"/>
    <mergeCell ref="G4:I4"/>
    <mergeCell ref="C1:C2"/>
    <mergeCell ref="E1:E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E3" sqref="E3"/>
    </sheetView>
  </sheetViews>
  <sheetFormatPr defaultRowHeight="15" x14ac:dyDescent="0.25"/>
  <cols>
    <col min="1" max="1" width="27.7109375" customWidth="1"/>
    <col min="2" max="2" width="26.42578125" customWidth="1"/>
    <col min="3" max="3" width="13.42578125" customWidth="1"/>
    <col min="4" max="5" width="7.7109375" customWidth="1"/>
    <col min="7" max="10" width="15.7109375" customWidth="1"/>
  </cols>
  <sheetData>
    <row r="1" spans="1:10" ht="20.100000000000001" customHeight="1" x14ac:dyDescent="0.25">
      <c r="A1" s="70" t="s">
        <v>0</v>
      </c>
      <c r="B1" s="73" t="s">
        <v>91</v>
      </c>
      <c r="C1" s="73" t="s">
        <v>92</v>
      </c>
      <c r="D1" s="70" t="s">
        <v>94</v>
      </c>
      <c r="E1" s="70" t="s">
        <v>93</v>
      </c>
      <c r="G1" s="2" t="s">
        <v>95</v>
      </c>
      <c r="H1" s="47">
        <f>(C18*D18-B18*E18)/((COUNT(B3:B17)*D18)-B18^2)</f>
        <v>165.54134615384615</v>
      </c>
      <c r="I1" s="2" t="s">
        <v>96</v>
      </c>
      <c r="J1" s="47">
        <f>((COUNT(B3:B17)*E18)-(B18*C18))/((COUNT(B3:B17)*D18)-B18^2)</f>
        <v>-1.4567307692307692</v>
      </c>
    </row>
    <row r="2" spans="1:10" ht="28.5" customHeight="1" x14ac:dyDescent="0.25">
      <c r="A2" s="72"/>
      <c r="B2" s="74"/>
      <c r="C2" s="74"/>
      <c r="D2" s="72"/>
      <c r="E2" s="72"/>
      <c r="G2" s="62" t="s">
        <v>97</v>
      </c>
      <c r="H2" s="63"/>
      <c r="I2" s="62" t="s">
        <v>99</v>
      </c>
      <c r="J2" s="63"/>
    </row>
    <row r="3" spans="1:10" ht="20.100000000000001" customHeight="1" x14ac:dyDescent="0.25">
      <c r="A3" s="5" t="s">
        <v>3</v>
      </c>
      <c r="B3" s="6">
        <v>6</v>
      </c>
      <c r="C3" s="6">
        <v>165</v>
      </c>
      <c r="D3" s="39">
        <f>B3^2</f>
        <v>36</v>
      </c>
      <c r="E3" s="39">
        <f>B3*C3</f>
        <v>990</v>
      </c>
      <c r="G3" s="62" t="s">
        <v>77</v>
      </c>
      <c r="H3" s="63"/>
      <c r="I3" s="62" t="s">
        <v>98</v>
      </c>
      <c r="J3" s="63"/>
    </row>
    <row r="4" spans="1:10" ht="20.100000000000001" customHeight="1" x14ac:dyDescent="0.25">
      <c r="A4" s="5" t="s">
        <v>4</v>
      </c>
      <c r="B4" s="6">
        <v>2</v>
      </c>
      <c r="C4" s="6">
        <v>159</v>
      </c>
      <c r="D4" s="39">
        <f t="shared" ref="D4:D17" si="0">B4^2</f>
        <v>4</v>
      </c>
      <c r="E4" s="39">
        <f t="shared" ref="E4:E17" si="1">B4*C4</f>
        <v>318</v>
      </c>
      <c r="G4" s="79">
        <v>6</v>
      </c>
      <c r="H4" s="80"/>
      <c r="I4" s="19">
        <f>165.54+((-1.46)*G4)</f>
        <v>156.78</v>
      </c>
      <c r="J4" s="20"/>
    </row>
    <row r="5" spans="1:10" ht="20.100000000000001" customHeight="1" x14ac:dyDescent="0.25">
      <c r="A5" s="5" t="s">
        <v>5</v>
      </c>
      <c r="B5" s="6">
        <v>3</v>
      </c>
      <c r="C5" s="6">
        <v>166</v>
      </c>
      <c r="D5" s="39">
        <f t="shared" si="0"/>
        <v>9</v>
      </c>
      <c r="E5" s="39">
        <f t="shared" si="1"/>
        <v>498</v>
      </c>
      <c r="G5" s="79">
        <v>2</v>
      </c>
      <c r="H5" s="80"/>
      <c r="I5" s="19">
        <f t="shared" ref="I5:I18" si="2">165.54+((-1.46)*G5)</f>
        <v>162.62</v>
      </c>
      <c r="J5" s="20"/>
    </row>
    <row r="6" spans="1:10" ht="20.100000000000001" customHeight="1" x14ac:dyDescent="0.25">
      <c r="A6" s="5" t="s">
        <v>6</v>
      </c>
      <c r="B6" s="6">
        <v>1</v>
      </c>
      <c r="C6" s="6">
        <v>181</v>
      </c>
      <c r="D6" s="39">
        <f t="shared" si="0"/>
        <v>1</v>
      </c>
      <c r="E6" s="39">
        <f t="shared" si="1"/>
        <v>181</v>
      </c>
      <c r="G6" s="79">
        <v>3</v>
      </c>
      <c r="H6" s="80"/>
      <c r="I6" s="19">
        <f t="shared" si="2"/>
        <v>161.16</v>
      </c>
      <c r="J6" s="20"/>
    </row>
    <row r="7" spans="1:10" ht="20.100000000000001" customHeight="1" x14ac:dyDescent="0.25">
      <c r="A7" s="5" t="s">
        <v>7</v>
      </c>
      <c r="B7" s="6">
        <v>5</v>
      </c>
      <c r="C7" s="6">
        <v>160</v>
      </c>
      <c r="D7" s="39">
        <f t="shared" si="0"/>
        <v>25</v>
      </c>
      <c r="E7" s="39">
        <f t="shared" si="1"/>
        <v>800</v>
      </c>
      <c r="G7" s="79">
        <v>1</v>
      </c>
      <c r="H7" s="80"/>
      <c r="I7" s="19">
        <f t="shared" si="2"/>
        <v>164.07999999999998</v>
      </c>
      <c r="J7" s="20"/>
    </row>
    <row r="8" spans="1:10" ht="20.100000000000001" customHeight="1" x14ac:dyDescent="0.25">
      <c r="A8" s="5" t="s">
        <v>8</v>
      </c>
      <c r="B8" s="6">
        <v>8</v>
      </c>
      <c r="C8" s="6">
        <v>150</v>
      </c>
      <c r="D8" s="39">
        <f t="shared" si="0"/>
        <v>64</v>
      </c>
      <c r="E8" s="39">
        <f t="shared" si="1"/>
        <v>1200</v>
      </c>
      <c r="G8" s="79">
        <v>5</v>
      </c>
      <c r="H8" s="80"/>
      <c r="I8" s="19">
        <f t="shared" si="2"/>
        <v>158.23999999999998</v>
      </c>
      <c r="J8" s="20"/>
    </row>
    <row r="9" spans="1:10" ht="20.100000000000001" customHeight="1" x14ac:dyDescent="0.25">
      <c r="A9" s="5" t="s">
        <v>9</v>
      </c>
      <c r="B9" s="6">
        <v>4</v>
      </c>
      <c r="C9" s="6">
        <v>156</v>
      </c>
      <c r="D9" s="39">
        <f t="shared" si="0"/>
        <v>16</v>
      </c>
      <c r="E9" s="39">
        <f t="shared" si="1"/>
        <v>624</v>
      </c>
      <c r="G9" s="79">
        <v>8</v>
      </c>
      <c r="H9" s="80"/>
      <c r="I9" s="19">
        <f t="shared" si="2"/>
        <v>153.85999999999999</v>
      </c>
      <c r="J9" s="20"/>
    </row>
    <row r="10" spans="1:10" ht="20.100000000000001" customHeight="1" x14ac:dyDescent="0.25">
      <c r="A10" s="5" t="s">
        <v>10</v>
      </c>
      <c r="B10" s="6">
        <v>4</v>
      </c>
      <c r="C10" s="6">
        <v>160</v>
      </c>
      <c r="D10" s="39">
        <f t="shared" si="0"/>
        <v>16</v>
      </c>
      <c r="E10" s="39">
        <f t="shared" si="1"/>
        <v>640</v>
      </c>
      <c r="G10" s="79">
        <v>4</v>
      </c>
      <c r="H10" s="80"/>
      <c r="I10" s="19">
        <f t="shared" si="2"/>
        <v>159.69999999999999</v>
      </c>
      <c r="J10" s="20"/>
    </row>
    <row r="11" spans="1:10" ht="20.100000000000001" customHeight="1" x14ac:dyDescent="0.25">
      <c r="A11" s="5" t="s">
        <v>11</v>
      </c>
      <c r="B11" s="6">
        <v>3</v>
      </c>
      <c r="C11" s="6">
        <v>152</v>
      </c>
      <c r="D11" s="39">
        <f t="shared" si="0"/>
        <v>9</v>
      </c>
      <c r="E11" s="39">
        <f t="shared" si="1"/>
        <v>456</v>
      </c>
      <c r="G11" s="79">
        <v>4</v>
      </c>
      <c r="H11" s="80"/>
      <c r="I11" s="19">
        <f t="shared" si="2"/>
        <v>159.69999999999999</v>
      </c>
      <c r="J11" s="20"/>
    </row>
    <row r="12" spans="1:10" ht="20.100000000000001" customHeight="1" x14ac:dyDescent="0.25">
      <c r="A12" s="5" t="s">
        <v>12</v>
      </c>
      <c r="B12" s="6">
        <v>2</v>
      </c>
      <c r="C12" s="6">
        <v>155</v>
      </c>
      <c r="D12" s="39">
        <f t="shared" si="0"/>
        <v>4</v>
      </c>
      <c r="E12" s="39">
        <f t="shared" si="1"/>
        <v>310</v>
      </c>
      <c r="G12" s="79">
        <v>3</v>
      </c>
      <c r="H12" s="80"/>
      <c r="I12" s="19">
        <f t="shared" si="2"/>
        <v>161.16</v>
      </c>
      <c r="J12" s="20"/>
    </row>
    <row r="13" spans="1:10" ht="20.100000000000001" customHeight="1" x14ac:dyDescent="0.25">
      <c r="A13" s="5" t="s">
        <v>13</v>
      </c>
      <c r="B13" s="6">
        <v>2</v>
      </c>
      <c r="C13" s="6">
        <v>162</v>
      </c>
      <c r="D13" s="39">
        <f t="shared" si="0"/>
        <v>4</v>
      </c>
      <c r="E13" s="39">
        <f t="shared" si="1"/>
        <v>324</v>
      </c>
      <c r="G13" s="79">
        <v>2</v>
      </c>
      <c r="H13" s="80"/>
      <c r="I13" s="19">
        <f t="shared" si="2"/>
        <v>162.62</v>
      </c>
      <c r="J13" s="20"/>
    </row>
    <row r="14" spans="1:10" ht="20.100000000000001" customHeight="1" x14ac:dyDescent="0.25">
      <c r="A14" s="5" t="s">
        <v>14</v>
      </c>
      <c r="B14" s="6">
        <v>1</v>
      </c>
      <c r="C14" s="6">
        <v>151</v>
      </c>
      <c r="D14" s="39">
        <f t="shared" si="0"/>
        <v>1</v>
      </c>
      <c r="E14" s="39">
        <f t="shared" si="1"/>
        <v>151</v>
      </c>
      <c r="G14" s="79">
        <v>2</v>
      </c>
      <c r="H14" s="80"/>
      <c r="I14" s="19">
        <f t="shared" si="2"/>
        <v>162.62</v>
      </c>
      <c r="J14" s="20"/>
    </row>
    <row r="15" spans="1:10" ht="20.100000000000001" customHeight="1" x14ac:dyDescent="0.25">
      <c r="A15" s="5" t="s">
        <v>15</v>
      </c>
      <c r="B15" s="6">
        <v>8</v>
      </c>
      <c r="C15" s="6">
        <v>152</v>
      </c>
      <c r="D15" s="39">
        <f t="shared" si="0"/>
        <v>64</v>
      </c>
      <c r="E15" s="39">
        <f t="shared" si="1"/>
        <v>1216</v>
      </c>
      <c r="G15" s="79">
        <v>1</v>
      </c>
      <c r="H15" s="80"/>
      <c r="I15" s="19">
        <f t="shared" si="2"/>
        <v>164.07999999999998</v>
      </c>
      <c r="J15" s="20"/>
    </row>
    <row r="16" spans="1:10" ht="20.100000000000001" customHeight="1" x14ac:dyDescent="0.25">
      <c r="A16" s="5" t="s">
        <v>16</v>
      </c>
      <c r="B16" s="6">
        <v>3</v>
      </c>
      <c r="C16" s="6">
        <v>169</v>
      </c>
      <c r="D16" s="39">
        <f t="shared" si="0"/>
        <v>9</v>
      </c>
      <c r="E16" s="39">
        <f t="shared" si="1"/>
        <v>507</v>
      </c>
      <c r="G16" s="79">
        <v>8</v>
      </c>
      <c r="H16" s="80"/>
      <c r="I16" s="19">
        <f t="shared" si="2"/>
        <v>153.85999999999999</v>
      </c>
      <c r="J16" s="20"/>
    </row>
    <row r="17" spans="1:10" ht="20.100000000000001" customHeight="1" x14ac:dyDescent="0.25">
      <c r="A17" s="5" t="s">
        <v>17</v>
      </c>
      <c r="B17" s="6">
        <v>3</v>
      </c>
      <c r="C17" s="6">
        <v>165</v>
      </c>
      <c r="D17" s="39">
        <f t="shared" si="0"/>
        <v>9</v>
      </c>
      <c r="E17" s="39">
        <f t="shared" si="1"/>
        <v>495</v>
      </c>
      <c r="G17" s="79">
        <v>3</v>
      </c>
      <c r="H17" s="80"/>
      <c r="I17" s="19">
        <f t="shared" si="2"/>
        <v>161.16</v>
      </c>
      <c r="J17" s="20"/>
    </row>
    <row r="18" spans="1:10" ht="20.100000000000001" customHeight="1" x14ac:dyDescent="0.25">
      <c r="A18" s="14" t="s">
        <v>18</v>
      </c>
      <c r="B18" s="38">
        <f>SUM(B3:B17)</f>
        <v>55</v>
      </c>
      <c r="C18" s="38">
        <f>SUM(C3:C17)</f>
        <v>2403</v>
      </c>
      <c r="D18" s="38">
        <f>SUM(D3:D17)</f>
        <v>271</v>
      </c>
      <c r="E18" s="38">
        <f>SUM(E3:E17)</f>
        <v>8710</v>
      </c>
      <c r="G18" s="79">
        <v>3</v>
      </c>
      <c r="H18" s="80"/>
      <c r="I18" s="19">
        <f t="shared" si="2"/>
        <v>161.16</v>
      </c>
      <c r="J18" s="20"/>
    </row>
  </sheetData>
  <mergeCells count="39">
    <mergeCell ref="I13:J13"/>
    <mergeCell ref="I14:J14"/>
    <mergeCell ref="I15:J15"/>
    <mergeCell ref="I16:J16"/>
    <mergeCell ref="I17:J17"/>
    <mergeCell ref="I18:J18"/>
    <mergeCell ref="I7:J7"/>
    <mergeCell ref="I8:J8"/>
    <mergeCell ref="I9:J9"/>
    <mergeCell ref="I10:J10"/>
    <mergeCell ref="I11:J11"/>
    <mergeCell ref="I12:J12"/>
    <mergeCell ref="G13:H13"/>
    <mergeCell ref="G14:H14"/>
    <mergeCell ref="G15:H15"/>
    <mergeCell ref="G16:H16"/>
    <mergeCell ref="G17:H17"/>
    <mergeCell ref="G18:H18"/>
    <mergeCell ref="G7:H7"/>
    <mergeCell ref="G8:H8"/>
    <mergeCell ref="G9:H9"/>
    <mergeCell ref="G10:H10"/>
    <mergeCell ref="G11:H11"/>
    <mergeCell ref="G12:H12"/>
    <mergeCell ref="I2:J2"/>
    <mergeCell ref="G3:H3"/>
    <mergeCell ref="I3:J3"/>
    <mergeCell ref="G4:H4"/>
    <mergeCell ref="G5:H5"/>
    <mergeCell ref="G6:H6"/>
    <mergeCell ref="I5:J5"/>
    <mergeCell ref="I4:J4"/>
    <mergeCell ref="I6:J6"/>
    <mergeCell ref="A1:A2"/>
    <mergeCell ref="B1:B2"/>
    <mergeCell ref="C1:C2"/>
    <mergeCell ref="D1:D2"/>
    <mergeCell ref="E1:E2"/>
    <mergeCell ref="G2:H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I4" sqref="I4"/>
    </sheetView>
  </sheetViews>
  <sheetFormatPr defaultRowHeight="15" x14ac:dyDescent="0.25"/>
  <cols>
    <col min="1" max="1" width="27.7109375" customWidth="1"/>
    <col min="2" max="2" width="26.7109375" customWidth="1"/>
    <col min="3" max="3" width="13.7109375" customWidth="1"/>
    <col min="4" max="4" width="8.7109375" customWidth="1"/>
    <col min="5" max="5" width="8.7109375" style="37" customWidth="1"/>
    <col min="6" max="6" width="8.7109375" customWidth="1"/>
    <col min="8" max="8" width="51" customWidth="1"/>
    <col min="9" max="9" width="10.7109375" customWidth="1"/>
  </cols>
  <sheetData>
    <row r="1" spans="1:9" ht="20.100000000000001" customHeight="1" x14ac:dyDescent="0.25">
      <c r="A1" s="70" t="s">
        <v>0</v>
      </c>
      <c r="B1" s="73" t="s">
        <v>91</v>
      </c>
      <c r="C1" s="73" t="s">
        <v>92</v>
      </c>
      <c r="D1" s="70" t="s">
        <v>94</v>
      </c>
      <c r="E1" s="70" t="s">
        <v>100</v>
      </c>
      <c r="F1" s="70" t="s">
        <v>93</v>
      </c>
    </row>
    <row r="2" spans="1:9" ht="28.5" customHeight="1" x14ac:dyDescent="0.25">
      <c r="A2" s="72"/>
      <c r="B2" s="74"/>
      <c r="C2" s="74"/>
      <c r="D2" s="72"/>
      <c r="E2" s="72"/>
      <c r="F2" s="72"/>
    </row>
    <row r="3" spans="1:9" ht="20.100000000000001" customHeight="1" x14ac:dyDescent="0.25">
      <c r="A3" s="5" t="s">
        <v>3</v>
      </c>
      <c r="B3" s="6">
        <v>6</v>
      </c>
      <c r="C3" s="6">
        <v>165</v>
      </c>
      <c r="D3" s="39">
        <f>B3^2</f>
        <v>36</v>
      </c>
      <c r="E3" s="39">
        <f>C3^2</f>
        <v>27225</v>
      </c>
      <c r="F3" s="39">
        <f>B3*C3</f>
        <v>990</v>
      </c>
      <c r="H3" s="38" t="s">
        <v>101</v>
      </c>
      <c r="I3" s="50">
        <f>(15*F18-B18*C18)/SQRT((15*D18-(B18^2))*(15*E18-(C18^2)))</f>
        <v>-0.39099619089311033</v>
      </c>
    </row>
    <row r="4" spans="1:9" ht="20.100000000000001" customHeight="1" x14ac:dyDescent="0.25">
      <c r="A4" s="5" t="s">
        <v>4</v>
      </c>
      <c r="B4" s="6">
        <v>2</v>
      </c>
      <c r="C4" s="6">
        <v>159</v>
      </c>
      <c r="D4" s="39">
        <f t="shared" ref="D4:D17" si="0">B4^2</f>
        <v>4</v>
      </c>
      <c r="E4" s="39">
        <f t="shared" ref="E4:E17" si="1">C4^2</f>
        <v>25281</v>
      </c>
      <c r="F4" s="39">
        <f t="shared" ref="F4:F17" si="2">B4*C4</f>
        <v>318</v>
      </c>
      <c r="H4" s="38" t="s">
        <v>102</v>
      </c>
      <c r="I4" s="50">
        <f>I3^2</f>
        <v>0.15287802129292158</v>
      </c>
    </row>
    <row r="5" spans="1:9" ht="20.100000000000001" customHeight="1" x14ac:dyDescent="0.25">
      <c r="A5" s="5" t="s">
        <v>5</v>
      </c>
      <c r="B5" s="6">
        <v>3</v>
      </c>
      <c r="C5" s="6">
        <v>166</v>
      </c>
      <c r="D5" s="39">
        <f t="shared" si="0"/>
        <v>9</v>
      </c>
      <c r="E5" s="39">
        <f t="shared" si="1"/>
        <v>27556</v>
      </c>
      <c r="F5" s="39">
        <f t="shared" si="2"/>
        <v>498</v>
      </c>
      <c r="H5" s="25" t="s">
        <v>133</v>
      </c>
      <c r="I5" s="26"/>
    </row>
    <row r="6" spans="1:9" ht="20.100000000000001" customHeight="1" x14ac:dyDescent="0.25">
      <c r="A6" s="5" t="s">
        <v>6</v>
      </c>
      <c r="B6" s="6">
        <v>1</v>
      </c>
      <c r="C6" s="6">
        <v>181</v>
      </c>
      <c r="D6" s="39">
        <f t="shared" si="0"/>
        <v>1</v>
      </c>
      <c r="E6" s="39">
        <f t="shared" si="1"/>
        <v>32761</v>
      </c>
      <c r="F6" s="39">
        <f t="shared" si="2"/>
        <v>181</v>
      </c>
      <c r="H6" s="52"/>
      <c r="I6" s="53"/>
    </row>
    <row r="7" spans="1:9" ht="20.100000000000001" customHeight="1" x14ac:dyDescent="0.25">
      <c r="A7" s="5" t="s">
        <v>7</v>
      </c>
      <c r="B7" s="6">
        <v>5</v>
      </c>
      <c r="C7" s="6">
        <v>160</v>
      </c>
      <c r="D7" s="39">
        <f t="shared" si="0"/>
        <v>25</v>
      </c>
      <c r="E7" s="39">
        <f t="shared" si="1"/>
        <v>25600</v>
      </c>
      <c r="F7" s="39">
        <f t="shared" si="2"/>
        <v>800</v>
      </c>
      <c r="H7" s="52"/>
      <c r="I7" s="53"/>
    </row>
    <row r="8" spans="1:9" ht="20.100000000000001" customHeight="1" x14ac:dyDescent="0.25">
      <c r="A8" s="5" t="s">
        <v>8</v>
      </c>
      <c r="B8" s="6">
        <v>8</v>
      </c>
      <c r="C8" s="6">
        <v>150</v>
      </c>
      <c r="D8" s="39">
        <f t="shared" si="0"/>
        <v>64</v>
      </c>
      <c r="E8" s="39">
        <f t="shared" si="1"/>
        <v>22500</v>
      </c>
      <c r="F8" s="39">
        <f t="shared" si="2"/>
        <v>1200</v>
      </c>
      <c r="H8" s="52"/>
      <c r="I8" s="53"/>
    </row>
    <row r="9" spans="1:9" ht="20.100000000000001" customHeight="1" x14ac:dyDescent="0.25">
      <c r="A9" s="5" t="s">
        <v>9</v>
      </c>
      <c r="B9" s="6">
        <v>4</v>
      </c>
      <c r="C9" s="6">
        <v>156</v>
      </c>
      <c r="D9" s="39">
        <f t="shared" si="0"/>
        <v>16</v>
      </c>
      <c r="E9" s="39">
        <f t="shared" si="1"/>
        <v>24336</v>
      </c>
      <c r="F9" s="39">
        <f t="shared" si="2"/>
        <v>624</v>
      </c>
      <c r="H9" s="52"/>
      <c r="I9" s="53"/>
    </row>
    <row r="10" spans="1:9" ht="20.100000000000001" customHeight="1" x14ac:dyDescent="0.25">
      <c r="A10" s="5" t="s">
        <v>10</v>
      </c>
      <c r="B10" s="6">
        <v>4</v>
      </c>
      <c r="C10" s="6">
        <v>160</v>
      </c>
      <c r="D10" s="39">
        <f t="shared" si="0"/>
        <v>16</v>
      </c>
      <c r="E10" s="39">
        <f t="shared" si="1"/>
        <v>25600</v>
      </c>
      <c r="F10" s="39">
        <f t="shared" si="2"/>
        <v>640</v>
      </c>
      <c r="H10" s="54"/>
      <c r="I10" s="55"/>
    </row>
    <row r="11" spans="1:9" ht="20.100000000000001" customHeight="1" x14ac:dyDescent="0.25">
      <c r="A11" s="5" t="s">
        <v>11</v>
      </c>
      <c r="B11" s="6">
        <v>3</v>
      </c>
      <c r="C11" s="6">
        <v>152</v>
      </c>
      <c r="D11" s="39">
        <f t="shared" si="0"/>
        <v>9</v>
      </c>
      <c r="E11" s="39">
        <f t="shared" si="1"/>
        <v>23104</v>
      </c>
      <c r="F11" s="39">
        <f t="shared" si="2"/>
        <v>456</v>
      </c>
    </row>
    <row r="12" spans="1:9" ht="20.100000000000001" customHeight="1" x14ac:dyDescent="0.25">
      <c r="A12" s="5" t="s">
        <v>12</v>
      </c>
      <c r="B12" s="6">
        <v>2</v>
      </c>
      <c r="C12" s="6">
        <v>155</v>
      </c>
      <c r="D12" s="39">
        <f t="shared" si="0"/>
        <v>4</v>
      </c>
      <c r="E12" s="39">
        <f t="shared" si="1"/>
        <v>24025</v>
      </c>
      <c r="F12" s="39">
        <f t="shared" si="2"/>
        <v>310</v>
      </c>
      <c r="H12" s="124"/>
      <c r="I12" s="124"/>
    </row>
    <row r="13" spans="1:9" ht="20.100000000000001" customHeight="1" x14ac:dyDescent="0.25">
      <c r="A13" s="5" t="s">
        <v>13</v>
      </c>
      <c r="B13" s="6">
        <v>2</v>
      </c>
      <c r="C13" s="6">
        <v>162</v>
      </c>
      <c r="D13" s="39">
        <f t="shared" si="0"/>
        <v>4</v>
      </c>
      <c r="E13" s="39">
        <f t="shared" si="1"/>
        <v>26244</v>
      </c>
      <c r="F13" s="39">
        <f t="shared" si="2"/>
        <v>324</v>
      </c>
      <c r="H13" s="25" t="s">
        <v>134</v>
      </c>
      <c r="I13" s="26"/>
    </row>
    <row r="14" spans="1:9" ht="20.100000000000001" customHeight="1" x14ac:dyDescent="0.25">
      <c r="A14" s="5" t="s">
        <v>14</v>
      </c>
      <c r="B14" s="6">
        <v>1</v>
      </c>
      <c r="C14" s="6">
        <v>151</v>
      </c>
      <c r="D14" s="39">
        <f t="shared" si="0"/>
        <v>1</v>
      </c>
      <c r="E14" s="39">
        <f t="shared" si="1"/>
        <v>22801</v>
      </c>
      <c r="F14" s="39">
        <f t="shared" si="2"/>
        <v>151</v>
      </c>
      <c r="H14" s="52"/>
      <c r="I14" s="53"/>
    </row>
    <row r="15" spans="1:9" ht="20.100000000000001" customHeight="1" x14ac:dyDescent="0.25">
      <c r="A15" s="5" t="s">
        <v>15</v>
      </c>
      <c r="B15" s="6">
        <v>8</v>
      </c>
      <c r="C15" s="6">
        <v>152</v>
      </c>
      <c r="D15" s="39">
        <f t="shared" si="0"/>
        <v>64</v>
      </c>
      <c r="E15" s="39">
        <f t="shared" si="1"/>
        <v>23104</v>
      </c>
      <c r="F15" s="39">
        <f t="shared" si="2"/>
        <v>1216</v>
      </c>
      <c r="H15" s="52"/>
      <c r="I15" s="53"/>
    </row>
    <row r="16" spans="1:9" ht="20.100000000000001" customHeight="1" x14ac:dyDescent="0.25">
      <c r="A16" s="5" t="s">
        <v>16</v>
      </c>
      <c r="B16" s="6">
        <v>3</v>
      </c>
      <c r="C16" s="6">
        <v>169</v>
      </c>
      <c r="D16" s="39">
        <f t="shared" si="0"/>
        <v>9</v>
      </c>
      <c r="E16" s="39">
        <f t="shared" si="1"/>
        <v>28561</v>
      </c>
      <c r="F16" s="39">
        <f t="shared" si="2"/>
        <v>507</v>
      </c>
      <c r="H16" s="52"/>
      <c r="I16" s="53"/>
    </row>
    <row r="17" spans="1:9" ht="20.100000000000001" customHeight="1" x14ac:dyDescent="0.25">
      <c r="A17" s="5" t="s">
        <v>17</v>
      </c>
      <c r="B17" s="6">
        <v>3</v>
      </c>
      <c r="C17" s="6">
        <v>165</v>
      </c>
      <c r="D17" s="39">
        <f t="shared" si="0"/>
        <v>9</v>
      </c>
      <c r="E17" s="39">
        <f t="shared" si="1"/>
        <v>27225</v>
      </c>
      <c r="F17" s="39">
        <f t="shared" si="2"/>
        <v>495</v>
      </c>
      <c r="H17" s="54"/>
      <c r="I17" s="55"/>
    </row>
    <row r="18" spans="1:9" ht="20.100000000000001" customHeight="1" x14ac:dyDescent="0.25">
      <c r="A18" s="14" t="s">
        <v>18</v>
      </c>
      <c r="B18" s="38">
        <f>SUM(B3:B17)</f>
        <v>55</v>
      </c>
      <c r="C18" s="38">
        <f>SUM(C3:C17)</f>
        <v>2403</v>
      </c>
      <c r="D18" s="38">
        <f>SUM(D3:D17)</f>
        <v>271</v>
      </c>
      <c r="E18" s="38">
        <f>SUM(E3:E17)</f>
        <v>385923</v>
      </c>
      <c r="F18" s="38">
        <f>SUM(F3:F17)</f>
        <v>8710</v>
      </c>
    </row>
  </sheetData>
  <mergeCells count="8">
    <mergeCell ref="H5:I10"/>
    <mergeCell ref="H13:I17"/>
    <mergeCell ref="A1:A2"/>
    <mergeCell ref="B1:B2"/>
    <mergeCell ref="C1:C2"/>
    <mergeCell ref="D1:D2"/>
    <mergeCell ref="F1:F2"/>
    <mergeCell ref="E1: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election activeCell="G16" sqref="G16"/>
    </sheetView>
  </sheetViews>
  <sheetFormatPr defaultRowHeight="15" x14ac:dyDescent="0.25"/>
  <cols>
    <col min="1" max="2" width="26.7109375" customWidth="1"/>
    <col min="3" max="3" width="13.7109375" customWidth="1"/>
    <col min="5" max="5" width="20.5703125" customWidth="1"/>
    <col min="6" max="6" width="8.7109375" customWidth="1"/>
    <col min="8" max="9" width="5.28515625" customWidth="1"/>
    <col min="10" max="10" width="4.5703125" customWidth="1"/>
    <col min="11" max="11" width="4.42578125" customWidth="1"/>
  </cols>
  <sheetData>
    <row r="1" spans="1:16" ht="20.100000000000001" customHeight="1" x14ac:dyDescent="0.25">
      <c r="A1" s="70" t="s">
        <v>0</v>
      </c>
      <c r="B1" s="73" t="s">
        <v>91</v>
      </c>
      <c r="C1" s="73" t="s">
        <v>92</v>
      </c>
    </row>
    <row r="2" spans="1:16" ht="28.5" customHeight="1" x14ac:dyDescent="0.25">
      <c r="A2" s="72"/>
      <c r="B2" s="74"/>
      <c r="C2" s="74"/>
      <c r="L2" s="125" t="s">
        <v>128</v>
      </c>
      <c r="M2" s="126"/>
      <c r="N2" s="126"/>
      <c r="O2" s="126"/>
      <c r="P2" s="127"/>
    </row>
    <row r="3" spans="1:16" ht="20.100000000000001" customHeight="1" x14ac:dyDescent="0.25">
      <c r="A3" s="5" t="s">
        <v>3</v>
      </c>
      <c r="B3" s="6">
        <v>6</v>
      </c>
      <c r="C3" s="6">
        <v>165</v>
      </c>
      <c r="L3" s="86" t="s">
        <v>135</v>
      </c>
      <c r="M3" s="92"/>
      <c r="N3" s="92"/>
      <c r="O3" s="92"/>
      <c r="P3" s="87"/>
    </row>
    <row r="4" spans="1:16" ht="20.100000000000001" customHeight="1" x14ac:dyDescent="0.25">
      <c r="A4" s="5" t="s">
        <v>4</v>
      </c>
      <c r="B4" s="6">
        <v>2</v>
      </c>
      <c r="C4" s="6">
        <v>159</v>
      </c>
      <c r="L4" s="93"/>
      <c r="M4" s="90"/>
      <c r="N4" s="90"/>
      <c r="O4" s="90"/>
      <c r="P4" s="94"/>
    </row>
    <row r="5" spans="1:16" ht="20.100000000000001" customHeight="1" x14ac:dyDescent="0.25">
      <c r="A5" s="5" t="s">
        <v>5</v>
      </c>
      <c r="B5" s="6">
        <v>3</v>
      </c>
      <c r="C5" s="6">
        <v>166</v>
      </c>
      <c r="L5" s="93"/>
      <c r="M5" s="90"/>
      <c r="N5" s="90"/>
      <c r="O5" s="90"/>
      <c r="P5" s="94"/>
    </row>
    <row r="6" spans="1:16" ht="20.100000000000001" customHeight="1" x14ac:dyDescent="0.25">
      <c r="A6" s="5" t="s">
        <v>6</v>
      </c>
      <c r="B6" s="6">
        <v>1</v>
      </c>
      <c r="C6" s="6">
        <v>181</v>
      </c>
      <c r="L6" s="93"/>
      <c r="M6" s="90"/>
      <c r="N6" s="90"/>
      <c r="O6" s="90"/>
      <c r="P6" s="94"/>
    </row>
    <row r="7" spans="1:16" ht="20.100000000000001" customHeight="1" x14ac:dyDescent="0.25">
      <c r="A7" s="5" t="s">
        <v>7</v>
      </c>
      <c r="B7" s="6">
        <v>5</v>
      </c>
      <c r="C7" s="6">
        <v>160</v>
      </c>
      <c r="L7" s="93"/>
      <c r="M7" s="90"/>
      <c r="N7" s="90"/>
      <c r="O7" s="90"/>
      <c r="P7" s="94"/>
    </row>
    <row r="8" spans="1:16" ht="20.100000000000001" customHeight="1" x14ac:dyDescent="0.25">
      <c r="A8" s="5" t="s">
        <v>8</v>
      </c>
      <c r="B8" s="6">
        <v>8</v>
      </c>
      <c r="C8" s="6">
        <v>150</v>
      </c>
      <c r="L8" s="93"/>
      <c r="M8" s="90"/>
      <c r="N8" s="90"/>
      <c r="O8" s="90"/>
      <c r="P8" s="94"/>
    </row>
    <row r="9" spans="1:16" ht="20.100000000000001" customHeight="1" x14ac:dyDescent="0.25">
      <c r="A9" s="5" t="s">
        <v>9</v>
      </c>
      <c r="B9" s="6">
        <v>4</v>
      </c>
      <c r="C9" s="6">
        <v>156</v>
      </c>
      <c r="L9" s="88"/>
      <c r="M9" s="91"/>
      <c r="N9" s="91"/>
      <c r="O9" s="91"/>
      <c r="P9" s="89"/>
    </row>
    <row r="10" spans="1:16" ht="20.100000000000001" customHeight="1" x14ac:dyDescent="0.25">
      <c r="A10" s="5" t="s">
        <v>10</v>
      </c>
      <c r="B10" s="6">
        <v>4</v>
      </c>
      <c r="C10" s="6">
        <v>160</v>
      </c>
      <c r="L10" s="128" t="s">
        <v>129</v>
      </c>
      <c r="M10" s="129"/>
      <c r="N10" s="129"/>
      <c r="O10" s="129"/>
      <c r="P10" s="129"/>
    </row>
    <row r="11" spans="1:16" ht="20.100000000000001" customHeight="1" x14ac:dyDescent="0.25">
      <c r="A11" s="5" t="s">
        <v>11</v>
      </c>
      <c r="B11" s="6">
        <v>3</v>
      </c>
      <c r="C11" s="6">
        <v>152</v>
      </c>
      <c r="L11" s="86" t="s">
        <v>136</v>
      </c>
      <c r="M11" s="92"/>
      <c r="N11" s="92"/>
      <c r="O11" s="92"/>
      <c r="P11" s="87"/>
    </row>
    <row r="12" spans="1:16" ht="20.100000000000001" customHeight="1" x14ac:dyDescent="0.25">
      <c r="A12" s="5" t="s">
        <v>12</v>
      </c>
      <c r="B12" s="6">
        <v>2</v>
      </c>
      <c r="C12" s="6">
        <v>155</v>
      </c>
      <c r="L12" s="93"/>
      <c r="M12" s="90"/>
      <c r="N12" s="90"/>
      <c r="O12" s="90"/>
      <c r="P12" s="94"/>
    </row>
    <row r="13" spans="1:16" ht="20.100000000000001" customHeight="1" x14ac:dyDescent="0.25">
      <c r="A13" s="5" t="s">
        <v>13</v>
      </c>
      <c r="B13" s="6">
        <v>2</v>
      </c>
      <c r="C13" s="6">
        <v>162</v>
      </c>
      <c r="E13" s="85"/>
      <c r="F13" s="38" t="s">
        <v>77</v>
      </c>
      <c r="G13" s="38" t="s">
        <v>78</v>
      </c>
      <c r="L13" s="93"/>
      <c r="M13" s="90"/>
      <c r="N13" s="90"/>
      <c r="O13" s="90"/>
      <c r="P13" s="94"/>
    </row>
    <row r="14" spans="1:16" ht="20.100000000000001" customHeight="1" x14ac:dyDescent="0.25">
      <c r="A14" s="5" t="s">
        <v>14</v>
      </c>
      <c r="B14" s="6">
        <v>1</v>
      </c>
      <c r="C14" s="6">
        <v>151</v>
      </c>
      <c r="E14" s="38" t="s">
        <v>126</v>
      </c>
      <c r="F14" s="47">
        <f>B18/(COUNT(B3:B17))</f>
        <v>3.6666666666666665</v>
      </c>
      <c r="G14" s="39">
        <f>C18/COUNT(C3:C17)</f>
        <v>160.19999999999999</v>
      </c>
      <c r="L14" s="93"/>
      <c r="M14" s="90"/>
      <c r="N14" s="90"/>
      <c r="O14" s="90"/>
      <c r="P14" s="94"/>
    </row>
    <row r="15" spans="1:16" ht="20.100000000000001" customHeight="1" x14ac:dyDescent="0.25">
      <c r="A15" s="5" t="s">
        <v>15</v>
      </c>
      <c r="B15" s="6">
        <v>8</v>
      </c>
      <c r="C15" s="6">
        <v>152</v>
      </c>
      <c r="E15" s="38" t="s">
        <v>127</v>
      </c>
      <c r="F15" s="39">
        <f>MEDIAN(B3:B17)</f>
        <v>3</v>
      </c>
      <c r="G15" s="39">
        <f>MEDIAN(C3:C17)</f>
        <v>160</v>
      </c>
      <c r="L15" s="93"/>
      <c r="M15" s="90"/>
      <c r="N15" s="90"/>
      <c r="O15" s="90"/>
      <c r="P15" s="94"/>
    </row>
    <row r="16" spans="1:16" ht="20.100000000000001" customHeight="1" x14ac:dyDescent="0.25">
      <c r="A16" s="5" t="s">
        <v>16</v>
      </c>
      <c r="B16" s="6">
        <v>3</v>
      </c>
      <c r="C16" s="6">
        <v>169</v>
      </c>
      <c r="E16" s="38" t="s">
        <v>20</v>
      </c>
      <c r="F16" s="50">
        <f>_xlfn.STDEV.S(B3:B17)</f>
        <v>2.2253945610567474</v>
      </c>
      <c r="G16" s="50">
        <f>_xlfn.STDEV.S(C3:C17)</f>
        <v>8.2911312342078585</v>
      </c>
      <c r="L16" s="93"/>
      <c r="M16" s="90"/>
      <c r="N16" s="90"/>
      <c r="O16" s="90"/>
      <c r="P16" s="94"/>
    </row>
    <row r="17" spans="1:16" ht="20.100000000000001" customHeight="1" x14ac:dyDescent="0.25">
      <c r="A17" s="5" t="s">
        <v>17</v>
      </c>
      <c r="B17" s="6">
        <v>3</v>
      </c>
      <c r="C17" s="6">
        <v>165</v>
      </c>
      <c r="L17" s="88"/>
      <c r="M17" s="91"/>
      <c r="N17" s="91"/>
      <c r="O17" s="91"/>
      <c r="P17" s="89"/>
    </row>
    <row r="18" spans="1:16" ht="20.100000000000001" customHeight="1" x14ac:dyDescent="0.25">
      <c r="A18" s="14" t="s">
        <v>18</v>
      </c>
      <c r="B18" s="38">
        <f>SUM(B3:B17)</f>
        <v>55</v>
      </c>
      <c r="C18" s="38">
        <f>SUM(C3:C17)</f>
        <v>2403</v>
      </c>
    </row>
  </sheetData>
  <mergeCells count="7">
    <mergeCell ref="A1:A2"/>
    <mergeCell ref="B1:B2"/>
    <mergeCell ref="C1:C2"/>
    <mergeCell ref="L2:P2"/>
    <mergeCell ref="L3:P9"/>
    <mergeCell ref="L10:P10"/>
    <mergeCell ref="L11:P17"/>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abSelected="1" workbookViewId="0">
      <selection activeCell="F4" sqref="F4:F6"/>
    </sheetView>
  </sheetViews>
  <sheetFormatPr defaultRowHeight="15" x14ac:dyDescent="0.25"/>
  <cols>
    <col min="1" max="1" width="18.42578125" customWidth="1"/>
    <col min="2" max="2" width="18.28515625" customWidth="1"/>
    <col min="3" max="3" width="14.42578125" customWidth="1"/>
    <col min="4" max="4" width="14" customWidth="1"/>
    <col min="5" max="5" width="20.140625" customWidth="1"/>
    <col min="6" max="6" width="14" customWidth="1"/>
    <col min="7" max="7" width="13" customWidth="1"/>
    <col min="8" max="8" width="12.7109375" customWidth="1"/>
    <col min="9" max="9" width="13.85546875" customWidth="1"/>
    <col min="10" max="10" width="13.28515625" customWidth="1"/>
    <col min="11" max="11" width="10.85546875" customWidth="1"/>
    <col min="12" max="12" width="11.85546875" customWidth="1"/>
    <col min="13" max="13" width="12.140625" customWidth="1"/>
  </cols>
  <sheetData>
    <row r="1" spans="1:9" ht="20.100000000000001" customHeight="1" x14ac:dyDescent="0.25">
      <c r="A1" t="s">
        <v>103</v>
      </c>
    </row>
    <row r="2" spans="1:9" ht="19.5" customHeight="1" thickBot="1" x14ac:dyDescent="0.3"/>
    <row r="3" spans="1:9" ht="20.100000000000001" customHeight="1" x14ac:dyDescent="0.25">
      <c r="A3" s="84" t="s">
        <v>104</v>
      </c>
      <c r="B3" s="96"/>
    </row>
    <row r="4" spans="1:9" ht="20.100000000000001" customHeight="1" x14ac:dyDescent="0.25">
      <c r="A4" s="81" t="s">
        <v>105</v>
      </c>
      <c r="B4" s="97">
        <v>0.39099619089311011</v>
      </c>
      <c r="D4" s="16" t="s">
        <v>130</v>
      </c>
      <c r="E4" s="16"/>
      <c r="F4" s="95">
        <f>C12/C14</f>
        <v>0.15287802129292138</v>
      </c>
    </row>
    <row r="5" spans="1:9" ht="20.100000000000001" customHeight="1" x14ac:dyDescent="0.25">
      <c r="A5" s="81" t="s">
        <v>106</v>
      </c>
      <c r="B5" s="97">
        <v>0.15287802129292138</v>
      </c>
      <c r="D5" s="16"/>
      <c r="E5" s="16"/>
      <c r="F5" s="95"/>
    </row>
    <row r="6" spans="1:9" ht="20.100000000000001" customHeight="1" x14ac:dyDescent="0.25">
      <c r="A6" s="81" t="s">
        <v>107</v>
      </c>
      <c r="B6" s="97">
        <v>8.771479216160763E-2</v>
      </c>
      <c r="D6" s="16"/>
      <c r="E6" s="16"/>
      <c r="F6" s="95"/>
    </row>
    <row r="7" spans="1:9" ht="20.100000000000001" customHeight="1" x14ac:dyDescent="0.25">
      <c r="A7" s="81" t="s">
        <v>21</v>
      </c>
      <c r="B7" s="97">
        <v>7.9191597859859053</v>
      </c>
    </row>
    <row r="8" spans="1:9" ht="20.100000000000001" customHeight="1" thickBot="1" x14ac:dyDescent="0.3">
      <c r="A8" s="82" t="s">
        <v>108</v>
      </c>
      <c r="B8" s="98">
        <v>15</v>
      </c>
    </row>
    <row r="9" spans="1:9" ht="20.100000000000001" customHeight="1" x14ac:dyDescent="0.25"/>
    <row r="10" spans="1:9" ht="20.100000000000001" customHeight="1" thickBot="1" x14ac:dyDescent="0.3">
      <c r="A10" t="s">
        <v>109</v>
      </c>
    </row>
    <row r="11" spans="1:9" ht="20.100000000000001" customHeight="1" x14ac:dyDescent="0.25">
      <c r="A11" s="83"/>
      <c r="B11" s="83" t="s">
        <v>113</v>
      </c>
      <c r="C11" s="102" t="s">
        <v>114</v>
      </c>
      <c r="D11" s="83" t="s">
        <v>115</v>
      </c>
      <c r="E11" s="83" t="s">
        <v>116</v>
      </c>
      <c r="F11" s="99" t="s">
        <v>117</v>
      </c>
    </row>
    <row r="12" spans="1:9" ht="20.100000000000001" customHeight="1" x14ac:dyDescent="0.25">
      <c r="A12" s="100" t="s">
        <v>110</v>
      </c>
      <c r="B12" s="81">
        <v>1</v>
      </c>
      <c r="C12" s="100">
        <v>147.12980769230751</v>
      </c>
      <c r="D12" s="81">
        <v>147.12980769230751</v>
      </c>
      <c r="E12" s="81">
        <v>2.346078046329612</v>
      </c>
      <c r="F12" s="97">
        <v>0.14956536081411417</v>
      </c>
    </row>
    <row r="13" spans="1:9" ht="20.100000000000001" customHeight="1" x14ac:dyDescent="0.25">
      <c r="A13" s="81" t="s">
        <v>111</v>
      </c>
      <c r="B13" s="81">
        <v>13</v>
      </c>
      <c r="C13" s="81">
        <v>815.27019230769224</v>
      </c>
      <c r="D13" s="81">
        <v>62.713091715976326</v>
      </c>
      <c r="E13" s="81"/>
      <c r="F13" s="97"/>
    </row>
    <row r="14" spans="1:9" ht="20.100000000000001" customHeight="1" thickBot="1" x14ac:dyDescent="0.3">
      <c r="A14" s="101" t="s">
        <v>18</v>
      </c>
      <c r="B14" s="82">
        <v>14</v>
      </c>
      <c r="C14" s="101">
        <v>962.39999999999975</v>
      </c>
      <c r="D14" s="82"/>
      <c r="E14" s="82"/>
      <c r="F14" s="98"/>
    </row>
    <row r="15" spans="1:9" ht="20.100000000000001" customHeight="1" thickBot="1" x14ac:dyDescent="0.3"/>
    <row r="16" spans="1:9" ht="20.100000000000001" customHeight="1" x14ac:dyDescent="0.25">
      <c r="A16" s="83"/>
      <c r="B16" s="83" t="s">
        <v>118</v>
      </c>
      <c r="C16" s="83" t="s">
        <v>21</v>
      </c>
      <c r="D16" s="83" t="s">
        <v>119</v>
      </c>
      <c r="E16" s="83" t="s">
        <v>120</v>
      </c>
      <c r="F16" s="83" t="s">
        <v>121</v>
      </c>
      <c r="G16" s="83" t="s">
        <v>122</v>
      </c>
      <c r="H16" s="83" t="s">
        <v>123</v>
      </c>
      <c r="I16" s="99" t="s">
        <v>124</v>
      </c>
    </row>
    <row r="17" spans="1:9" ht="20.100000000000001" customHeight="1" x14ac:dyDescent="0.25">
      <c r="A17" s="81" t="s">
        <v>112</v>
      </c>
      <c r="B17" s="81">
        <v>165.54134615384615</v>
      </c>
      <c r="C17" s="81">
        <v>4.0424725696026655</v>
      </c>
      <c r="D17" s="81">
        <v>40.950518105832735</v>
      </c>
      <c r="E17" s="81">
        <v>3.9585635011305666E-15</v>
      </c>
      <c r="F17" s="81">
        <v>156.80811511986593</v>
      </c>
      <c r="G17" s="81">
        <v>174.27457718782637</v>
      </c>
      <c r="H17" s="81">
        <v>156.80811511986593</v>
      </c>
      <c r="I17" s="97">
        <v>174.27457718782637</v>
      </c>
    </row>
    <row r="18" spans="1:9" ht="20.100000000000001" customHeight="1" thickBot="1" x14ac:dyDescent="0.3">
      <c r="A18" s="82" t="s">
        <v>125</v>
      </c>
      <c r="B18" s="82">
        <v>-1.4567307692307687</v>
      </c>
      <c r="C18" s="82">
        <v>0.95106032716305866</v>
      </c>
      <c r="D18" s="82">
        <v>-1.5316912372699709</v>
      </c>
      <c r="E18" s="82">
        <v>0.14956536081411406</v>
      </c>
      <c r="F18" s="82">
        <v>-3.5113716904390899</v>
      </c>
      <c r="G18" s="82">
        <v>0.59791015197755248</v>
      </c>
      <c r="H18" s="82">
        <v>-3.5113716904390899</v>
      </c>
      <c r="I18" s="98">
        <v>0.59791015197755248</v>
      </c>
    </row>
    <row r="19" spans="1:9" ht="20.100000000000001" customHeight="1" x14ac:dyDescent="0.25"/>
    <row r="20" spans="1:9" ht="20.100000000000001" customHeight="1" x14ac:dyDescent="0.25"/>
    <row r="21" spans="1:9" ht="20.100000000000001" customHeight="1" x14ac:dyDescent="0.25"/>
    <row r="22" spans="1:9" ht="20.100000000000001" customHeight="1" x14ac:dyDescent="0.25"/>
    <row r="23" spans="1:9" ht="20.100000000000001" customHeight="1" x14ac:dyDescent="0.25"/>
  </sheetData>
  <mergeCells count="2">
    <mergeCell ref="D4:E6"/>
    <mergeCell ref="F4:F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Number 1</vt:lpstr>
      <vt:lpstr>Number 2 (a &amp; b)</vt:lpstr>
      <vt:lpstr>Number 2 (c)</vt:lpstr>
      <vt:lpstr>Number 3 (a)</vt:lpstr>
      <vt:lpstr>Number 3 (b)</vt:lpstr>
      <vt:lpstr>Number 4 (a)</vt:lpstr>
      <vt:lpstr>Number 4 (b)</vt:lpstr>
      <vt:lpstr>Number 4 (c)</vt:lpstr>
      <vt:lpstr>Regression Analysis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8.1</dc:creator>
  <cp:lastModifiedBy>Windows 8.1</cp:lastModifiedBy>
  <dcterms:created xsi:type="dcterms:W3CDTF">2021-01-13T17:08:05Z</dcterms:created>
  <dcterms:modified xsi:type="dcterms:W3CDTF">2021-01-15T15:45:48Z</dcterms:modified>
</cp:coreProperties>
</file>