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e654c33c624cd19/EEP/Especialidad de investigación epidemiológica/Taller estimación de riesgo/"/>
    </mc:Choice>
  </mc:AlternateContent>
  <xr:revisionPtr revIDLastSave="1066" documentId="11_AD4D2F04E46CFB4ACB3E20B16D57C76A693EDF08" xr6:coauthVersionLast="47" xr6:coauthVersionMax="47" xr10:uidLastSave="{C5081694-81BC-4BF0-BA4B-4099518C6F4B}"/>
  <bookViews>
    <workbookView xWindow="-28920" yWindow="-120" windowWidth="29040" windowHeight="15720" xr2:uid="{00000000-000D-0000-FFFF-FFFF0000000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6" i="2" l="1"/>
  <c r="AJ26" i="2"/>
  <c r="AL25" i="2" s="1"/>
  <c r="AJ25" i="2"/>
  <c r="AI25" i="2"/>
  <c r="AI17" i="2"/>
  <c r="AJ17" i="2"/>
  <c r="AJ16" i="2"/>
  <c r="AI16" i="2"/>
  <c r="AI8" i="2"/>
  <c r="AJ8" i="2"/>
  <c r="AJ7" i="2"/>
  <c r="AO8" i="2" s="1"/>
  <c r="AI7" i="2"/>
  <c r="Z7" i="2"/>
  <c r="AC27" i="2"/>
  <c r="H18" i="2"/>
  <c r="F27" i="2"/>
  <c r="H25" i="2"/>
  <c r="H16" i="2"/>
  <c r="H9" i="2"/>
  <c r="G9" i="2"/>
  <c r="F9" i="2"/>
  <c r="H8" i="2"/>
  <c r="AL7" i="2"/>
  <c r="AM8" i="2" s="1"/>
  <c r="H7" i="2"/>
  <c r="P7" i="2" s="1"/>
  <c r="Q7" i="2" l="1"/>
  <c r="AA7" i="2" s="1"/>
  <c r="Q8" i="2"/>
  <c r="AA8" i="2" s="1"/>
  <c r="AM7" i="2"/>
  <c r="AL16" i="2"/>
  <c r="AM17" i="2" s="1"/>
  <c r="P8" i="2"/>
  <c r="Z8" i="2" s="1"/>
  <c r="P25" i="2"/>
  <c r="Z25" i="2" s="1"/>
  <c r="AM26" i="2"/>
  <c r="AM25" i="2"/>
  <c r="H27" i="2"/>
  <c r="H26" i="2"/>
  <c r="F18" i="2"/>
  <c r="P16" i="2" s="1"/>
  <c r="Z16" i="2" s="1"/>
  <c r="AC7" i="2" l="1"/>
  <c r="AC9" i="2" s="1"/>
  <c r="AM16" i="2"/>
  <c r="G18" i="2"/>
  <c r="H17" i="2"/>
  <c r="P26" i="2"/>
  <c r="Z26" i="2" s="1"/>
  <c r="G27" i="2"/>
  <c r="Q25" i="2" s="1"/>
  <c r="AA25" i="2" s="1"/>
  <c r="Q16" i="2" l="1"/>
  <c r="AA16" i="2" s="1"/>
  <c r="P17" i="2"/>
  <c r="Z17" i="2" s="1"/>
  <c r="Q17" i="2"/>
  <c r="AA17" i="2" s="1"/>
  <c r="Q26" i="2"/>
  <c r="AA26" i="2" s="1"/>
  <c r="AC25" i="2" s="1"/>
  <c r="AC16" i="2" l="1"/>
  <c r="AC18" i="2" s="1"/>
</calcChain>
</file>

<file path=xl/sharedStrings.xml><?xml version="1.0" encoding="utf-8"?>
<sst xmlns="http://schemas.openxmlformats.org/spreadsheetml/2006/main" count="23" uniqueCount="11">
  <si>
    <t>Factores de riesgo</t>
  </si>
  <si>
    <t>Evento</t>
  </si>
  <si>
    <t>Frecuencias esperadas</t>
  </si>
  <si>
    <t>Cálculo de ᵡ²</t>
  </si>
  <si>
    <t>ᵡ²</t>
  </si>
  <si>
    <t>Cálculo de Odds Ratio</t>
  </si>
  <si>
    <t>OR</t>
  </si>
  <si>
    <t>IC 95%</t>
  </si>
  <si>
    <t>Decisión:</t>
  </si>
  <si>
    <t xml:space="preserve">Decisión: </t>
  </si>
  <si>
    <t>p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</si>
</sst>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8"/>
      <color theme="1"/>
      <name val="Calibri"/>
      <family val="2"/>
      <scheme val="minor"/>
    </font>
    <font>
      <b/>
      <sz val="3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vertical="center"/>
    </xf>
    <xf numFmtId="0" fontId="0" fillId="0" borderId="15" xfId="0" applyBorder="1"/>
    <xf numFmtId="0" fontId="1" fillId="0" borderId="0" xfId="0" applyFont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5" fillId="0" borderId="0" xfId="0" applyFont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22" xfId="0" applyBorder="1"/>
    <xf numFmtId="0" fontId="0" fillId="0" borderId="6" xfId="0" applyBorder="1"/>
    <xf numFmtId="165" fontId="6" fillId="0" borderId="0" xfId="0" applyNumberFormat="1" applyFont="1" applyAlignment="1">
      <alignment horizontal="center" vertical="center"/>
    </xf>
    <xf numFmtId="0" fontId="6" fillId="4" borderId="24" xfId="0" applyFont="1" applyFill="1" applyBorder="1"/>
    <xf numFmtId="166" fontId="6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5" fontId="8" fillId="8" borderId="24" xfId="0" applyNumberFormat="1" applyFont="1" applyFill="1" applyBorder="1" applyAlignment="1">
      <alignment horizontal="center" vertical="center"/>
    </xf>
    <xf numFmtId="165" fontId="8" fillId="8" borderId="26" xfId="0" applyNumberFormat="1" applyFont="1" applyFill="1" applyBorder="1" applyAlignment="1">
      <alignment horizontal="center" vertical="center"/>
    </xf>
    <xf numFmtId="165" fontId="8" fillId="8" borderId="2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164" fontId="5" fillId="8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164" fontId="9" fillId="8" borderId="15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1" fontId="10" fillId="4" borderId="2" xfId="0" applyNumberFormat="1" applyFont="1" applyFill="1" applyBorder="1" applyAlignment="1">
      <alignment horizontal="center" vertical="center"/>
    </xf>
    <xf numFmtId="1" fontId="10" fillId="4" borderId="3" xfId="0" applyNumberFormat="1" applyFont="1" applyFill="1" applyBorder="1" applyAlignment="1">
      <alignment horizontal="center" vertical="center"/>
    </xf>
    <xf numFmtId="1" fontId="10" fillId="4" borderId="4" xfId="0" applyNumberFormat="1" applyFont="1" applyFill="1" applyBorder="1" applyAlignment="1">
      <alignment horizontal="center" vertical="center"/>
    </xf>
    <xf numFmtId="1" fontId="10" fillId="4" borderId="5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164" fontId="10" fillId="4" borderId="20" xfId="0" applyNumberFormat="1" applyFont="1" applyFill="1" applyBorder="1" applyAlignment="1">
      <alignment horizontal="center" vertical="center"/>
    </xf>
    <xf numFmtId="164" fontId="10" fillId="4" borderId="21" xfId="0" applyNumberFormat="1" applyFont="1" applyFill="1" applyBorder="1" applyAlignment="1">
      <alignment horizontal="center" vertical="center"/>
    </xf>
    <xf numFmtId="164" fontId="10" fillId="4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  <dxf>
      <font>
        <color rgb="FF00B050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12371</xdr:colOff>
      <xdr:row>31</xdr:row>
      <xdr:rowOff>0</xdr:rowOff>
    </xdr:from>
    <xdr:to>
      <xdr:col>29</xdr:col>
      <xdr:colOff>12370</xdr:colOff>
      <xdr:row>46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14D666C-D383-4213-8A53-5A7F3366D0CE}"/>
            </a:ext>
          </a:extLst>
        </xdr:cNvPr>
        <xdr:cNvSpPr txBox="1"/>
      </xdr:nvSpPr>
      <xdr:spPr>
        <a:xfrm>
          <a:off x="11023271" y="6648450"/>
          <a:ext cx="5295899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2000" b="1" u="sng"/>
            <a:t>Prueba</a:t>
          </a:r>
          <a:r>
            <a:rPr lang="es-GT" sz="2000" b="1" u="sng" baseline="0"/>
            <a:t> de hipótesis para </a:t>
          </a:r>
          <a:r>
            <a:rPr lang="el-GR" sz="2000" b="1" u="sng" baseline="0"/>
            <a:t>ᵡ²</a:t>
          </a:r>
          <a:endParaRPr lang="es-GT" sz="2000" b="1" u="sng" baseline="0"/>
        </a:p>
        <a:p>
          <a:pPr algn="l"/>
          <a:r>
            <a:rPr lang="es-GT" sz="1400" b="0" u="none" baseline="0"/>
            <a:t>Para esta prueba se utilizará una significancia de 0.05 o </a:t>
          </a:r>
          <a:r>
            <a:rPr lang="el-GR" sz="1400" b="0" u="none" baseline="0">
              <a:latin typeface="Calibri" panose="020F0502020204030204" pitchFamily="34" charset="0"/>
              <a:cs typeface="Calibri" panose="020F0502020204030204" pitchFamily="34" charset="0"/>
            </a:rPr>
            <a:t>α</a:t>
          </a:r>
          <a:r>
            <a:rPr lang="es-GT" sz="1400" b="0" u="none" baseline="0">
              <a:latin typeface="Calibri" panose="020F0502020204030204" pitchFamily="34" charset="0"/>
              <a:cs typeface="Calibri" panose="020F0502020204030204" pitchFamily="34" charset="0"/>
            </a:rPr>
            <a:t> de 5%, con lo cual se obtiene un </a:t>
          </a:r>
          <a:r>
            <a:rPr lang="el-GR" sz="14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ᵡ²</a:t>
          </a:r>
          <a:r>
            <a:rPr lang="es-GT" sz="14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s-GT" sz="1400" b="0" u="non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3.84</a:t>
          </a:r>
          <a:r>
            <a:rPr lang="es-GT" sz="14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un grado de libertad, por tanto, la decisión de hipótesis queda de la siguiente manera:</a:t>
          </a:r>
        </a:p>
        <a:p>
          <a:pPr algn="ctr"/>
          <a:endParaRPr lang="es-GT" sz="14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GT" sz="18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H0: si </a:t>
          </a:r>
          <a:r>
            <a:rPr lang="el-G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ᵡ²</a:t>
          </a:r>
          <a:r>
            <a:rPr lang="es-GT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calculado es menor que </a:t>
          </a:r>
          <a:r>
            <a:rPr lang="el-G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ᵡ²</a:t>
          </a:r>
          <a:r>
            <a:rPr lang="es-GT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tabla, NO existe relación entre las categorías de las variables</a:t>
          </a:r>
        </a:p>
        <a:p>
          <a:pPr algn="l"/>
          <a:endParaRPr lang="es-GT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8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H1: </a:t>
          </a:r>
          <a:r>
            <a:rPr lang="es-GT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</a:t>
          </a:r>
          <a:r>
            <a:rPr lang="el-G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ᵡ²</a:t>
          </a:r>
          <a:r>
            <a:rPr lang="es-GT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calculado es mayor que </a:t>
          </a:r>
          <a:r>
            <a:rPr lang="el-G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ᵡ²</a:t>
          </a:r>
          <a:r>
            <a:rPr lang="es-GT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tabla, SÍ existe relación entre las categorías de las variables</a:t>
          </a:r>
          <a:endParaRPr lang="es-GT" sz="1800" b="1">
            <a:effectLst/>
          </a:endParaRPr>
        </a:p>
        <a:p>
          <a:pPr algn="ctr"/>
          <a:endParaRPr lang="es-GT" sz="1900" b="0" u="none"/>
        </a:p>
      </xdr:txBody>
    </xdr:sp>
    <xdr:clientData/>
  </xdr:twoCellAnchor>
  <xdr:twoCellAnchor>
    <xdr:from>
      <xdr:col>29</xdr:col>
      <xdr:colOff>974396</xdr:colOff>
      <xdr:row>30</xdr:row>
      <xdr:rowOff>171450</xdr:rowOff>
    </xdr:from>
    <xdr:to>
      <xdr:col>41</xdr:col>
      <xdr:colOff>412750</xdr:colOff>
      <xdr:row>45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B236169E-C9F8-492F-9930-C580D0163AFD}"/>
            </a:ext>
          </a:extLst>
        </xdr:cNvPr>
        <xdr:cNvSpPr txBox="1"/>
      </xdr:nvSpPr>
      <xdr:spPr>
        <a:xfrm>
          <a:off x="17627271" y="9315450"/>
          <a:ext cx="8106104" cy="2857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2000" b="1" u="sng" baseline="0"/>
            <a:t>Odds Ratio</a:t>
          </a:r>
        </a:p>
        <a:p>
          <a:pPr algn="l"/>
          <a:r>
            <a:rPr lang="es-GT" sz="1400" b="0" u="none" baseline="0"/>
            <a:t>El Odds Ratio indica la magnitud que un factor puede incrementar que se produzca o disminuya la aparición de un evento.</a:t>
          </a:r>
        </a:p>
        <a:p>
          <a:pPr algn="l"/>
          <a:endParaRPr lang="es-GT" sz="14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GT" sz="14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se obtiene un resultado de 1 se dice que el factor no es ni protector, ni de riesgo.</a:t>
          </a:r>
        </a:p>
        <a:p>
          <a:pPr algn="l"/>
          <a:endParaRPr lang="es-GT" sz="14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GT" sz="14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OR es mayor de 1, se dice que es la probabilidad de que el factor produzca la aparición del evento.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OR es menor de 1, se dice que es la probabilidad de que ocurra el evento pero en este caso no supera 1 y por tanto se considera protector.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GT" sz="14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intevalo de confianza (IC) no debe incluir el 1 para que se considere estadísticamente significativo y tiene relación con la interpretación del Chi Cuadrado.</a:t>
          </a:r>
          <a:endParaRPr lang="es-GT" sz="1800">
            <a:effectLst/>
          </a:endParaRPr>
        </a:p>
        <a:p>
          <a:pPr algn="l"/>
          <a:endParaRPr lang="es-GT" sz="14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21F3-057B-4272-8834-FBE051553CD4}">
  <dimension ref="B1:AO30"/>
  <sheetViews>
    <sheetView showGridLines="0" tabSelected="1" zoomScale="60" zoomScaleNormal="60" workbookViewId="0">
      <selection activeCell="AN29" sqref="AN29"/>
    </sheetView>
  </sheetViews>
  <sheetFormatPr baseColWidth="10" defaultRowHeight="15" x14ac:dyDescent="0.25"/>
  <cols>
    <col min="1" max="1" width="5.5703125" customWidth="1"/>
    <col min="2" max="2" width="4.7109375" customWidth="1"/>
    <col min="3" max="3" width="9.42578125" customWidth="1"/>
    <col min="9" max="9" width="5.28515625" customWidth="1"/>
    <col min="10" max="10" width="4.140625" customWidth="1"/>
    <col min="11" max="11" width="3.7109375" customWidth="1"/>
    <col min="12" max="12" width="4.28515625" customWidth="1"/>
    <col min="13" max="13" width="4.85546875" customWidth="1"/>
    <col min="14" max="14" width="11.85546875" bestFit="1" customWidth="1"/>
    <col min="18" max="18" width="4.85546875" customWidth="1"/>
    <col min="19" max="20" width="4.140625" customWidth="1"/>
    <col min="21" max="21" width="4.28515625" customWidth="1"/>
    <col min="22" max="22" width="3.7109375" customWidth="1"/>
    <col min="23" max="23" width="3.28515625" customWidth="1"/>
    <col min="26" max="27" width="12.5703125" bestFit="1" customWidth="1"/>
    <col min="29" max="29" width="23.140625" customWidth="1"/>
    <col min="30" max="30" width="14.7109375" bestFit="1" customWidth="1"/>
    <col min="31" max="31" width="3.7109375" customWidth="1"/>
    <col min="32" max="32" width="5.140625" customWidth="1"/>
    <col min="38" max="38" width="14.7109375" customWidth="1"/>
  </cols>
  <sheetData>
    <row r="1" spans="2:41" ht="15.75" thickBot="1" x14ac:dyDescent="0.3"/>
    <row r="2" spans="2:41" x14ac:dyDescent="0.25">
      <c r="B2" s="3"/>
      <c r="C2" s="4"/>
      <c r="D2" s="4"/>
      <c r="E2" s="4"/>
      <c r="F2" s="4"/>
      <c r="G2" s="4"/>
      <c r="H2" s="4"/>
      <c r="I2" s="5"/>
      <c r="L2" s="3"/>
      <c r="M2" s="4"/>
      <c r="N2" s="4"/>
      <c r="O2" s="4"/>
      <c r="P2" s="4"/>
      <c r="Q2" s="4"/>
      <c r="R2" s="4"/>
      <c r="S2" s="5"/>
      <c r="V2" s="3"/>
      <c r="W2" s="4"/>
      <c r="X2" s="4"/>
      <c r="Y2" s="4"/>
      <c r="Z2" s="4"/>
      <c r="AA2" s="4"/>
      <c r="AB2" s="4"/>
      <c r="AC2" s="5"/>
      <c r="AE2" s="3"/>
      <c r="AF2" s="4"/>
      <c r="AG2" s="4"/>
      <c r="AH2" s="4"/>
      <c r="AI2" s="4"/>
      <c r="AJ2" s="4"/>
      <c r="AK2" s="4"/>
      <c r="AL2" s="5"/>
    </row>
    <row r="3" spans="2:41" ht="43.5" x14ac:dyDescent="0.25">
      <c r="B3" s="6"/>
      <c r="E3" s="7"/>
      <c r="F3" s="34" t="s">
        <v>1</v>
      </c>
      <c r="G3" s="34"/>
      <c r="H3" s="7"/>
      <c r="I3" s="8"/>
      <c r="L3" s="6"/>
      <c r="M3" s="32" t="s">
        <v>2</v>
      </c>
      <c r="N3" s="32"/>
      <c r="O3" s="32"/>
      <c r="P3" s="32"/>
      <c r="Q3" s="32"/>
      <c r="R3" s="32"/>
      <c r="S3" s="8"/>
      <c r="V3" s="6"/>
      <c r="W3" s="32" t="s">
        <v>3</v>
      </c>
      <c r="X3" s="32"/>
      <c r="Y3" s="32"/>
      <c r="Z3" s="32"/>
      <c r="AA3" s="32"/>
      <c r="AB3" s="32"/>
      <c r="AC3" s="8"/>
      <c r="AE3" s="6"/>
      <c r="AF3" s="32" t="s">
        <v>5</v>
      </c>
      <c r="AG3" s="32"/>
      <c r="AH3" s="32"/>
      <c r="AI3" s="32"/>
      <c r="AJ3" s="32"/>
      <c r="AK3" s="32"/>
      <c r="AL3" s="8"/>
    </row>
    <row r="4" spans="2:41" ht="43.5" x14ac:dyDescent="0.25">
      <c r="B4" s="6"/>
      <c r="D4" s="7"/>
      <c r="E4" s="7"/>
      <c r="F4" s="35"/>
      <c r="G4" s="35"/>
      <c r="H4" s="7"/>
      <c r="I4" s="8"/>
      <c r="L4" s="6"/>
      <c r="M4" s="32"/>
      <c r="N4" s="32"/>
      <c r="O4" s="32"/>
      <c r="P4" s="32"/>
      <c r="Q4" s="32"/>
      <c r="R4" s="32"/>
      <c r="S4" s="8"/>
      <c r="V4" s="6"/>
      <c r="W4" s="32"/>
      <c r="X4" s="32"/>
      <c r="Y4" s="32"/>
      <c r="Z4" s="32"/>
      <c r="AA4" s="32"/>
      <c r="AB4" s="32"/>
      <c r="AC4" s="8"/>
      <c r="AE4" s="6"/>
      <c r="AF4" s="32"/>
      <c r="AG4" s="32"/>
      <c r="AH4" s="32"/>
      <c r="AI4" s="32"/>
      <c r="AJ4" s="32"/>
      <c r="AK4" s="32"/>
      <c r="AL4" s="8"/>
    </row>
    <row r="5" spans="2:41" ht="15.75" thickBot="1" x14ac:dyDescent="0.3">
      <c r="B5" s="6"/>
      <c r="F5" s="36"/>
      <c r="G5" s="36"/>
      <c r="I5" s="8"/>
      <c r="L5" s="6"/>
      <c r="P5" s="36"/>
      <c r="Q5" s="36"/>
      <c r="S5" s="8"/>
      <c r="V5" s="6"/>
      <c r="Z5" s="36"/>
      <c r="AA5" s="36"/>
      <c r="AC5" s="8"/>
      <c r="AE5" s="6"/>
      <c r="AI5" s="36"/>
      <c r="AJ5" s="36"/>
      <c r="AL5" s="8"/>
    </row>
    <row r="6" spans="2:41" ht="21.75" thickBot="1" x14ac:dyDescent="0.4">
      <c r="B6" s="6"/>
      <c r="F6" s="1"/>
      <c r="G6" s="1"/>
      <c r="I6" s="8"/>
      <c r="L6" s="6"/>
      <c r="P6" s="1"/>
      <c r="Q6" s="1"/>
      <c r="S6" s="8"/>
      <c r="V6" s="6"/>
      <c r="Z6" s="1"/>
      <c r="AA6" s="1"/>
      <c r="AC6" s="8"/>
      <c r="AE6" s="6"/>
      <c r="AI6" s="1"/>
      <c r="AJ6" s="1"/>
      <c r="AL6" s="8"/>
      <c r="AM6" s="20" t="s">
        <v>7</v>
      </c>
    </row>
    <row r="7" spans="2:41" ht="27" thickBot="1" x14ac:dyDescent="0.3">
      <c r="B7" s="6"/>
      <c r="C7" s="33" t="s">
        <v>0</v>
      </c>
      <c r="D7" s="31"/>
      <c r="E7" s="2"/>
      <c r="F7" s="49">
        <v>53</v>
      </c>
      <c r="G7" s="50">
        <v>370</v>
      </c>
      <c r="H7" s="51">
        <f>SUM(F7:G7)</f>
        <v>423</v>
      </c>
      <c r="I7" s="8"/>
      <c r="L7" s="6"/>
      <c r="M7" s="33"/>
      <c r="N7" s="31"/>
      <c r="O7" s="2"/>
      <c r="P7" s="63">
        <f>H7*F9/$H$9</f>
        <v>51.11047180667434</v>
      </c>
      <c r="Q7" s="64">
        <f>H7*G9/$H$9</f>
        <v>371.88952819332565</v>
      </c>
      <c r="S7" s="8"/>
      <c r="V7" s="6"/>
      <c r="W7" s="33"/>
      <c r="X7" s="31"/>
      <c r="Y7" s="2"/>
      <c r="Z7" s="67">
        <f>(F7-P7)^2/P7</f>
        <v>6.9854897972323096E-2</v>
      </c>
      <c r="AA7" s="68">
        <f>(G7-Q7)^2/Q7</f>
        <v>9.6004768155678218E-3</v>
      </c>
      <c r="AB7" s="47" t="s">
        <v>4</v>
      </c>
      <c r="AC7" s="48">
        <f>SUM(Z7:AA8)</f>
        <v>0.15481327509120452</v>
      </c>
      <c r="AE7" s="6"/>
      <c r="AF7" s="33"/>
      <c r="AG7" s="31"/>
      <c r="AH7" s="2"/>
      <c r="AI7" s="49">
        <f>F7</f>
        <v>53</v>
      </c>
      <c r="AJ7" s="49">
        <f>G7</f>
        <v>370</v>
      </c>
      <c r="AK7" s="46" t="s">
        <v>6</v>
      </c>
      <c r="AL7" s="45">
        <f>(AI7*AJ8)/(AJ7*AI8)</f>
        <v>1.0853430353430353</v>
      </c>
      <c r="AM7" s="30">
        <f>AL7*EXP(1.96*SQRT(1/AI7+1/AJ7+1/AI8+1/AJ8))</f>
        <v>1.6322044294921318</v>
      </c>
    </row>
    <row r="8" spans="2:41" ht="27" thickBot="1" x14ac:dyDescent="0.3">
      <c r="B8" s="6"/>
      <c r="C8" s="33"/>
      <c r="D8" s="31"/>
      <c r="E8" s="2"/>
      <c r="F8" s="52">
        <v>52</v>
      </c>
      <c r="G8" s="53">
        <v>394</v>
      </c>
      <c r="H8" s="51">
        <f>SUM(F8:G8)</f>
        <v>446</v>
      </c>
      <c r="I8" s="8"/>
      <c r="L8" s="6"/>
      <c r="M8" s="33"/>
      <c r="N8" s="31"/>
      <c r="O8" s="2"/>
      <c r="P8" s="65">
        <f>H8*F9/$H$9</f>
        <v>53.88952819332566</v>
      </c>
      <c r="Q8" s="66">
        <f>H8*G9/$H$9</f>
        <v>392.11047180667435</v>
      </c>
      <c r="S8" s="8"/>
      <c r="V8" s="6"/>
      <c r="W8" s="33"/>
      <c r="X8" s="31"/>
      <c r="Y8" s="2"/>
      <c r="Z8" s="69">
        <f>(F8-P8)^2/P8</f>
        <v>6.6252515341463383E-2</v>
      </c>
      <c r="AA8" s="70">
        <f>(G8-Q8)^2/Q8</f>
        <v>9.1053849618501978E-3</v>
      </c>
      <c r="AB8" s="47"/>
      <c r="AC8" s="48"/>
      <c r="AD8" s="22"/>
      <c r="AE8" s="6"/>
      <c r="AF8" s="33"/>
      <c r="AG8" s="31"/>
      <c r="AH8" s="2"/>
      <c r="AI8" s="49">
        <f>F8</f>
        <v>52</v>
      </c>
      <c r="AJ8" s="49">
        <f>G8</f>
        <v>394</v>
      </c>
      <c r="AK8" s="46"/>
      <c r="AL8" s="45"/>
      <c r="AM8" s="29">
        <f>AL7*EXP(-1.96*SQRT(1/AI7+1/AJ7+1/AI8+1/AJ8))</f>
        <v>0.72170463643096716</v>
      </c>
      <c r="AO8">
        <f>AJ7/AJ8</f>
        <v>0.93908629441624369</v>
      </c>
    </row>
    <row r="9" spans="2:41" ht="32.25" x14ac:dyDescent="0.25">
      <c r="B9" s="6"/>
      <c r="C9" s="33"/>
      <c r="D9" s="9"/>
      <c r="F9" s="54">
        <f>SUM(F7:F8)</f>
        <v>105</v>
      </c>
      <c r="G9" s="54">
        <f>SUM(G7:G8)</f>
        <v>764</v>
      </c>
      <c r="H9" s="55">
        <f>SUM(F7:G8)</f>
        <v>869</v>
      </c>
      <c r="I9" s="8"/>
      <c r="L9" s="6"/>
      <c r="M9" s="33"/>
      <c r="N9" s="9"/>
      <c r="P9" s="16"/>
      <c r="Q9" s="16"/>
      <c r="S9" s="8"/>
      <c r="V9" s="6"/>
      <c r="W9" s="33"/>
      <c r="X9" s="9"/>
      <c r="Z9" s="15"/>
      <c r="AA9" s="15"/>
      <c r="AB9" s="24" t="s">
        <v>10</v>
      </c>
      <c r="AC9" s="25">
        <f>+_xlfn.CHISQ.DIST.RT(AC7,1)</f>
        <v>0.69397741261713564</v>
      </c>
      <c r="AE9" s="6"/>
      <c r="AF9" s="33"/>
      <c r="AG9" s="9"/>
      <c r="AI9" s="15"/>
      <c r="AJ9" s="15"/>
      <c r="AK9" s="13"/>
      <c r="AL9" s="14"/>
      <c r="AM9" s="19"/>
    </row>
    <row r="10" spans="2:41" ht="21" x14ac:dyDescent="0.25">
      <c r="B10" s="6"/>
      <c r="C10" s="33"/>
      <c r="D10" s="9"/>
      <c r="I10" s="8"/>
      <c r="L10" s="6"/>
      <c r="M10" s="33"/>
      <c r="N10" s="9"/>
      <c r="P10" s="16"/>
      <c r="Q10" s="16"/>
      <c r="S10" s="8"/>
      <c r="V10" s="6"/>
      <c r="W10" s="33"/>
      <c r="X10" s="37" t="s">
        <v>8</v>
      </c>
      <c r="Y10" s="37"/>
      <c r="Z10" s="37"/>
      <c r="AA10" s="37"/>
      <c r="AB10" s="37"/>
      <c r="AC10" s="38"/>
      <c r="AE10" s="6"/>
      <c r="AF10" s="33"/>
      <c r="AG10" s="41" t="s">
        <v>9</v>
      </c>
      <c r="AH10" s="41"/>
      <c r="AI10" s="41"/>
      <c r="AJ10" s="41"/>
      <c r="AK10" s="41"/>
      <c r="AL10" s="42"/>
      <c r="AM10" s="19"/>
    </row>
    <row r="11" spans="2:41" ht="21" x14ac:dyDescent="0.25">
      <c r="B11" s="6"/>
      <c r="C11" s="33"/>
      <c r="D11" s="9"/>
      <c r="I11" s="8"/>
      <c r="L11" s="6"/>
      <c r="M11" s="33"/>
      <c r="N11" s="9"/>
      <c r="P11" s="16"/>
      <c r="Q11" s="16"/>
      <c r="S11" s="8"/>
      <c r="V11" s="6"/>
      <c r="W11" s="33"/>
      <c r="X11" s="37"/>
      <c r="Y11" s="37"/>
      <c r="Z11" s="37"/>
      <c r="AA11" s="37"/>
      <c r="AB11" s="37"/>
      <c r="AC11" s="38"/>
      <c r="AE11" s="6"/>
      <c r="AF11" s="33"/>
      <c r="AG11" s="41"/>
      <c r="AH11" s="41"/>
      <c r="AI11" s="41"/>
      <c r="AJ11" s="41"/>
      <c r="AK11" s="41"/>
      <c r="AL11" s="42"/>
      <c r="AM11" s="19"/>
    </row>
    <row r="12" spans="2:41" ht="21" x14ac:dyDescent="0.25">
      <c r="B12" s="6"/>
      <c r="C12" s="33"/>
      <c r="D12" s="9"/>
      <c r="I12" s="8"/>
      <c r="L12" s="6"/>
      <c r="M12" s="33"/>
      <c r="P12" s="16"/>
      <c r="Q12" s="16"/>
      <c r="S12" s="8"/>
      <c r="V12" s="6"/>
      <c r="W12" s="33"/>
      <c r="Z12" s="15"/>
      <c r="AA12" s="15"/>
      <c r="AC12" s="8"/>
      <c r="AE12" s="6"/>
      <c r="AF12" s="33"/>
      <c r="AI12" s="15"/>
      <c r="AJ12" s="15"/>
      <c r="AL12" s="8"/>
      <c r="AM12" s="19"/>
    </row>
    <row r="13" spans="2:41" ht="21" x14ac:dyDescent="0.25">
      <c r="B13" s="6"/>
      <c r="C13" s="33"/>
      <c r="D13" s="9"/>
      <c r="I13" s="8"/>
      <c r="L13" s="6"/>
      <c r="M13" s="33"/>
      <c r="N13" s="9"/>
      <c r="P13" s="16"/>
      <c r="Q13" s="16"/>
      <c r="S13" s="8"/>
      <c r="V13" s="6"/>
      <c r="W13" s="33"/>
      <c r="X13" s="9"/>
      <c r="Z13" s="15"/>
      <c r="AA13" s="15"/>
      <c r="AC13" s="8"/>
      <c r="AE13" s="6"/>
      <c r="AF13" s="33"/>
      <c r="AG13" s="9"/>
      <c r="AI13" s="15"/>
      <c r="AJ13" s="15"/>
      <c r="AL13" s="8"/>
      <c r="AM13" s="19"/>
    </row>
    <row r="14" spans="2:41" ht="21.75" thickBot="1" x14ac:dyDescent="0.3">
      <c r="B14" s="6"/>
      <c r="C14" s="33"/>
      <c r="D14" s="9"/>
      <c r="F14" s="36"/>
      <c r="G14" s="36"/>
      <c r="I14" s="8"/>
      <c r="L14" s="6"/>
      <c r="M14" s="33"/>
      <c r="N14" s="9"/>
      <c r="P14" s="36"/>
      <c r="Q14" s="36"/>
      <c r="S14" s="8"/>
      <c r="V14" s="6"/>
      <c r="W14" s="33"/>
      <c r="X14" s="9"/>
      <c r="Z14" s="36"/>
      <c r="AA14" s="36"/>
      <c r="AC14" s="8"/>
      <c r="AE14" s="6"/>
      <c r="AF14" s="33"/>
      <c r="AG14" s="9"/>
      <c r="AI14" s="36"/>
      <c r="AJ14" s="36"/>
      <c r="AL14" s="8"/>
      <c r="AM14" s="19"/>
    </row>
    <row r="15" spans="2:41" ht="21.75" thickBot="1" x14ac:dyDescent="0.4">
      <c r="B15" s="6"/>
      <c r="C15" s="33"/>
      <c r="D15" s="9"/>
      <c r="F15" s="1"/>
      <c r="G15" s="1"/>
      <c r="I15" s="8"/>
      <c r="L15" s="6"/>
      <c r="M15" s="33"/>
      <c r="N15" s="9"/>
      <c r="P15" s="1"/>
      <c r="Q15" s="1"/>
      <c r="S15" s="8"/>
      <c r="V15" s="6"/>
      <c r="W15" s="33"/>
      <c r="X15" s="9"/>
      <c r="Z15" s="1"/>
      <c r="AA15" s="1"/>
      <c r="AC15" s="8"/>
      <c r="AE15" s="6"/>
      <c r="AF15" s="33"/>
      <c r="AG15" s="9"/>
      <c r="AI15" s="1"/>
      <c r="AJ15" s="1"/>
      <c r="AL15" s="8"/>
      <c r="AM15" s="20" t="s">
        <v>7</v>
      </c>
    </row>
    <row r="16" spans="2:41" ht="27" thickBot="1" x14ac:dyDescent="0.3">
      <c r="B16" s="6"/>
      <c r="C16" s="33"/>
      <c r="D16" s="31"/>
      <c r="E16" s="2"/>
      <c r="F16" s="56">
        <v>20</v>
      </c>
      <c r="G16" s="57">
        <v>14</v>
      </c>
      <c r="H16" s="58">
        <f>SUM(F16:G16)</f>
        <v>34</v>
      </c>
      <c r="I16" s="8"/>
      <c r="L16" s="6"/>
      <c r="M16" s="33"/>
      <c r="N16" s="31"/>
      <c r="O16" s="2"/>
      <c r="P16" s="63">
        <f>H16*F18/$H$9</f>
        <v>2.7387802071346377</v>
      </c>
      <c r="Q16" s="64">
        <f>H16*G18/$H$9</f>
        <v>1.3693901035673188</v>
      </c>
      <c r="S16" s="8"/>
      <c r="V16" s="6"/>
      <c r="W16" s="33"/>
      <c r="X16" s="31"/>
      <c r="Y16" s="2"/>
      <c r="Z16" s="67">
        <f>(F16-P16)^2/P16</f>
        <v>108.78920037520184</v>
      </c>
      <c r="AA16" s="68">
        <f>(G16-Q16)^2/Q16</f>
        <v>116.49880186827318</v>
      </c>
      <c r="AB16" s="47" t="s">
        <v>4</v>
      </c>
      <c r="AC16" s="48">
        <f>SUM(Z16:AA17)</f>
        <v>683.20646630749081</v>
      </c>
      <c r="AE16" s="6"/>
      <c r="AF16" s="33"/>
      <c r="AG16" s="31"/>
      <c r="AH16" s="2"/>
      <c r="AI16" s="49">
        <f>F16</f>
        <v>20</v>
      </c>
      <c r="AJ16" s="49">
        <f>G16</f>
        <v>14</v>
      </c>
      <c r="AK16" s="46" t="s">
        <v>6</v>
      </c>
      <c r="AL16" s="45">
        <f>(AI16*AJ17)/(AJ16*AI17)</f>
        <v>0.6</v>
      </c>
      <c r="AM16" s="28">
        <f>AL16*EXP(1.96*SQRT(1/AI16+1/AJ16+1/AI17+1/AJ17))</f>
        <v>1.4068802518770225</v>
      </c>
    </row>
    <row r="17" spans="2:39" ht="27" thickBot="1" x14ac:dyDescent="0.3">
      <c r="B17" s="6"/>
      <c r="C17" s="33"/>
      <c r="D17" s="31"/>
      <c r="E17" s="2"/>
      <c r="F17" s="59">
        <v>50</v>
      </c>
      <c r="G17" s="60">
        <v>21</v>
      </c>
      <c r="H17" s="58">
        <f>SUM(F17:G17)</f>
        <v>71</v>
      </c>
      <c r="I17" s="8"/>
      <c r="L17" s="6"/>
      <c r="M17" s="33"/>
      <c r="N17" s="31"/>
      <c r="O17" s="2"/>
      <c r="P17" s="65">
        <f>H17*F18/$H$9</f>
        <v>5.7192174913693901</v>
      </c>
      <c r="Q17" s="66">
        <f>H17*G18/$H$9</f>
        <v>2.859608745684695</v>
      </c>
      <c r="S17" s="8"/>
      <c r="V17" s="6"/>
      <c r="W17" s="33"/>
      <c r="X17" s="31"/>
      <c r="Y17" s="2"/>
      <c r="Z17" s="69">
        <f>(F17-P17)^2/P17</f>
        <v>342.84195390988043</v>
      </c>
      <c r="AA17" s="70">
        <f>(G17-Q17)^2/Q17</f>
        <v>115.07651015413539</v>
      </c>
      <c r="AB17" s="47"/>
      <c r="AC17" s="48"/>
      <c r="AD17" s="22"/>
      <c r="AE17" s="6"/>
      <c r="AF17" s="33"/>
      <c r="AG17" s="31"/>
      <c r="AH17" s="2"/>
      <c r="AI17" s="49">
        <f>F17</f>
        <v>50</v>
      </c>
      <c r="AJ17" s="49">
        <f>G17</f>
        <v>21</v>
      </c>
      <c r="AK17" s="46"/>
      <c r="AL17" s="45"/>
      <c r="AM17" s="29">
        <f>AL16*EXP(-1.96*SQRT(1/AI16+1/AJ16+1/AI17+1/AJ17))</f>
        <v>0.25588531754546806</v>
      </c>
    </row>
    <row r="18" spans="2:39" ht="32.25" x14ac:dyDescent="0.25">
      <c r="B18" s="6"/>
      <c r="C18" s="33"/>
      <c r="D18" s="9"/>
      <c r="F18" s="61">
        <f>SUM(F16:F17)</f>
        <v>70</v>
      </c>
      <c r="G18" s="61">
        <f>SUM(G16:G17)</f>
        <v>35</v>
      </c>
      <c r="H18" s="62">
        <f>SUM(F16:G17)</f>
        <v>105</v>
      </c>
      <c r="I18" s="8"/>
      <c r="L18" s="6"/>
      <c r="M18" s="33"/>
      <c r="N18" s="9"/>
      <c r="P18" s="16"/>
      <c r="Q18" s="16"/>
      <c r="S18" s="8"/>
      <c r="V18" s="6"/>
      <c r="W18" s="33"/>
      <c r="X18" s="9"/>
      <c r="Z18" s="15"/>
      <c r="AA18" s="15"/>
      <c r="AB18" s="24" t="s">
        <v>10</v>
      </c>
      <c r="AC18" s="25">
        <f>+_xlfn.CHISQ.DIST.RT(AC16,1)</f>
        <v>1.3416262807205014E-150</v>
      </c>
      <c r="AE18" s="6"/>
      <c r="AF18" s="33"/>
      <c r="AG18" s="9"/>
      <c r="AI18" s="15"/>
      <c r="AJ18" s="15"/>
      <c r="AK18" s="13"/>
      <c r="AL18" s="14"/>
      <c r="AM18" s="19"/>
    </row>
    <row r="19" spans="2:39" ht="21" x14ac:dyDescent="0.25">
      <c r="B19" s="6"/>
      <c r="C19" s="33"/>
      <c r="D19" s="9"/>
      <c r="I19" s="8"/>
      <c r="L19" s="6"/>
      <c r="M19" s="33"/>
      <c r="N19" s="9"/>
      <c r="P19" s="16"/>
      <c r="Q19" s="16"/>
      <c r="S19" s="8"/>
      <c r="V19" s="6"/>
      <c r="W19" s="33"/>
      <c r="X19" s="37" t="s">
        <v>9</v>
      </c>
      <c r="Y19" s="37"/>
      <c r="Z19" s="37"/>
      <c r="AA19" s="37"/>
      <c r="AB19" s="37"/>
      <c r="AC19" s="38"/>
      <c r="AE19" s="6"/>
      <c r="AF19" s="33"/>
      <c r="AG19" s="41" t="s">
        <v>8</v>
      </c>
      <c r="AH19" s="41"/>
      <c r="AI19" s="41"/>
      <c r="AJ19" s="41"/>
      <c r="AK19" s="41"/>
      <c r="AL19" s="42"/>
      <c r="AM19" s="19"/>
    </row>
    <row r="20" spans="2:39" ht="21" x14ac:dyDescent="0.25">
      <c r="B20" s="6"/>
      <c r="C20" s="33"/>
      <c r="D20" s="9"/>
      <c r="I20" s="8"/>
      <c r="L20" s="6"/>
      <c r="M20" s="33"/>
      <c r="N20" s="9"/>
      <c r="P20" s="16"/>
      <c r="Q20" s="16"/>
      <c r="S20" s="8"/>
      <c r="V20" s="6"/>
      <c r="W20" s="33"/>
      <c r="X20" s="37"/>
      <c r="Y20" s="37"/>
      <c r="Z20" s="37"/>
      <c r="AA20" s="37"/>
      <c r="AB20" s="37"/>
      <c r="AC20" s="38"/>
      <c r="AE20" s="6"/>
      <c r="AF20" s="33"/>
      <c r="AG20" s="41"/>
      <c r="AH20" s="41"/>
      <c r="AI20" s="41"/>
      <c r="AJ20" s="41"/>
      <c r="AK20" s="41"/>
      <c r="AL20" s="42"/>
      <c r="AM20" s="19"/>
    </row>
    <row r="21" spans="2:39" ht="21" x14ac:dyDescent="0.25">
      <c r="B21" s="6"/>
      <c r="C21" s="33"/>
      <c r="D21" s="9"/>
      <c r="I21" s="8"/>
      <c r="L21" s="6"/>
      <c r="M21" s="33"/>
      <c r="N21" s="9"/>
      <c r="P21" s="16"/>
      <c r="Q21" s="16"/>
      <c r="S21" s="8"/>
      <c r="V21" s="6"/>
      <c r="W21" s="33"/>
      <c r="X21" s="9"/>
      <c r="Z21" s="15"/>
      <c r="AA21" s="15"/>
      <c r="AC21" s="8"/>
      <c r="AE21" s="6"/>
      <c r="AF21" s="33"/>
      <c r="AG21" s="9"/>
      <c r="AI21" s="15"/>
      <c r="AJ21" s="15"/>
      <c r="AL21" s="8"/>
      <c r="AM21" s="19"/>
    </row>
    <row r="22" spans="2:39" ht="21" x14ac:dyDescent="0.25">
      <c r="B22" s="6"/>
      <c r="C22" s="33"/>
      <c r="D22" s="9"/>
      <c r="I22" s="8"/>
      <c r="L22" s="6"/>
      <c r="M22" s="33"/>
      <c r="N22" s="9"/>
      <c r="P22" s="16"/>
      <c r="Q22" s="16"/>
      <c r="S22" s="8"/>
      <c r="V22" s="6"/>
      <c r="W22" s="33"/>
      <c r="X22" s="9"/>
      <c r="Z22" s="15"/>
      <c r="AA22" s="15"/>
      <c r="AC22" s="8"/>
      <c r="AE22" s="6"/>
      <c r="AF22" s="33"/>
      <c r="AG22" s="9"/>
      <c r="AI22" s="15"/>
      <c r="AJ22" s="15"/>
      <c r="AL22" s="8"/>
      <c r="AM22" s="19"/>
    </row>
    <row r="23" spans="2:39" ht="21.75" thickBot="1" x14ac:dyDescent="0.3">
      <c r="B23" s="6"/>
      <c r="C23" s="33"/>
      <c r="D23" s="9"/>
      <c r="F23" s="36"/>
      <c r="G23" s="36"/>
      <c r="I23" s="8"/>
      <c r="L23" s="6"/>
      <c r="M23" s="33"/>
      <c r="N23" s="9"/>
      <c r="P23" s="36"/>
      <c r="Q23" s="36"/>
      <c r="S23" s="8"/>
      <c r="V23" s="6"/>
      <c r="W23" s="33"/>
      <c r="X23" s="9"/>
      <c r="Z23" s="36"/>
      <c r="AA23" s="36"/>
      <c r="AC23" s="8"/>
      <c r="AE23" s="6"/>
      <c r="AF23" s="33"/>
      <c r="AG23" s="9"/>
      <c r="AI23" s="36"/>
      <c r="AJ23" s="36"/>
      <c r="AL23" s="8"/>
      <c r="AM23" s="19"/>
    </row>
    <row r="24" spans="2:39" ht="21.75" thickBot="1" x14ac:dyDescent="0.4">
      <c r="B24" s="6"/>
      <c r="C24" s="33"/>
      <c r="D24" s="9"/>
      <c r="F24" s="1"/>
      <c r="G24" s="1"/>
      <c r="I24" s="8"/>
      <c r="L24" s="6"/>
      <c r="M24" s="33"/>
      <c r="N24" s="9"/>
      <c r="P24" s="1"/>
      <c r="Q24" s="1"/>
      <c r="S24" s="8"/>
      <c r="V24" s="6"/>
      <c r="W24" s="33"/>
      <c r="X24" s="9"/>
      <c r="Z24" s="1"/>
      <c r="AA24" s="1"/>
      <c r="AC24" s="8"/>
      <c r="AE24" s="6"/>
      <c r="AF24" s="33"/>
      <c r="AG24" s="9"/>
      <c r="AI24" s="1"/>
      <c r="AJ24" s="1"/>
      <c r="AL24" s="8"/>
      <c r="AM24" s="20" t="s">
        <v>7</v>
      </c>
    </row>
    <row r="25" spans="2:39" ht="27" thickBot="1" x14ac:dyDescent="0.3">
      <c r="B25" s="6"/>
      <c r="C25" s="33"/>
      <c r="D25" s="31"/>
      <c r="E25" s="2"/>
      <c r="F25" s="49">
        <v>15</v>
      </c>
      <c r="G25" s="50">
        <v>13</v>
      </c>
      <c r="H25" s="51">
        <f>SUM(F25:G25)</f>
        <v>28</v>
      </c>
      <c r="I25" s="8"/>
      <c r="L25" s="6"/>
      <c r="M25" s="33"/>
      <c r="N25" s="31"/>
      <c r="O25" s="2"/>
      <c r="P25" s="63">
        <f>H25*F27/$H$9</f>
        <v>2.2554660529344073</v>
      </c>
      <c r="Q25" s="64">
        <f>H25*G27/$H$9</f>
        <v>1.1277330264672036</v>
      </c>
      <c r="S25" s="8"/>
      <c r="V25" s="6"/>
      <c r="W25" s="33"/>
      <c r="X25" s="31"/>
      <c r="Y25" s="2"/>
      <c r="Z25" s="67">
        <f>(F25-P25)^2/P25</f>
        <v>72.013119114158911</v>
      </c>
      <c r="AA25" s="68">
        <f>(G25-Q25)^2/Q25</f>
        <v>124.9858962917733</v>
      </c>
      <c r="AB25" s="47" t="s">
        <v>4</v>
      </c>
      <c r="AC25" s="48">
        <f>SUM(Z25:AA26)</f>
        <v>696.07220062938859</v>
      </c>
      <c r="AE25" s="6"/>
      <c r="AF25" s="33"/>
      <c r="AG25" s="31"/>
      <c r="AH25" s="2"/>
      <c r="AI25" s="49">
        <f>F25</f>
        <v>15</v>
      </c>
      <c r="AJ25" s="49">
        <f>G25</f>
        <v>13</v>
      </c>
      <c r="AK25" s="46" t="s">
        <v>6</v>
      </c>
      <c r="AL25" s="45">
        <f>(AI25*AJ26)/(AJ25*AI26)</f>
        <v>0.46153846153846156</v>
      </c>
      <c r="AM25" s="28">
        <f>AL25*EXP(1.96*SQRT(1/AI25+1/AJ25+1/AI26+1/AJ26))</f>
        <v>1.1264185341952433</v>
      </c>
    </row>
    <row r="26" spans="2:39" ht="27" thickBot="1" x14ac:dyDescent="0.4">
      <c r="B26" s="6"/>
      <c r="C26" s="33"/>
      <c r="D26" s="31"/>
      <c r="E26" s="2"/>
      <c r="F26" s="52">
        <v>55</v>
      </c>
      <c r="G26" s="53">
        <v>22</v>
      </c>
      <c r="H26" s="51">
        <f>SUM(F26:G26)</f>
        <v>77</v>
      </c>
      <c r="I26" s="8"/>
      <c r="L26" s="6"/>
      <c r="M26" s="33"/>
      <c r="N26" s="31"/>
      <c r="O26" s="2"/>
      <c r="P26" s="65">
        <f>H26*F27/$H$9</f>
        <v>6.2025316455696204</v>
      </c>
      <c r="Q26" s="66">
        <f>H26*G27/$H$9</f>
        <v>3.1012658227848102</v>
      </c>
      <c r="S26" s="8"/>
      <c r="V26" s="6"/>
      <c r="W26" s="33"/>
      <c r="X26" s="31"/>
      <c r="Y26" s="2"/>
      <c r="Z26" s="69">
        <f>(F26-P26)^2/P26</f>
        <v>383.90661327822266</v>
      </c>
      <c r="AA26" s="70">
        <f>(G26-Q26)^2/Q26</f>
        <v>115.16657194523378</v>
      </c>
      <c r="AB26" s="47"/>
      <c r="AC26" s="48"/>
      <c r="AD26" s="21"/>
      <c r="AE26" s="6"/>
      <c r="AF26" s="33"/>
      <c r="AG26" s="31"/>
      <c r="AH26" s="2"/>
      <c r="AI26" s="49">
        <f>F26</f>
        <v>55</v>
      </c>
      <c r="AJ26" s="49">
        <f>G26</f>
        <v>22</v>
      </c>
      <c r="AK26" s="46"/>
      <c r="AL26" s="45"/>
      <c r="AM26" s="29">
        <f>AL25*EXP(-1.96*SQRT(1/AI25+1/AJ25+1/AI26+1/AJ26))</f>
        <v>0.1891106591489797</v>
      </c>
    </row>
    <row r="27" spans="2:39" ht="32.25" x14ac:dyDescent="0.25">
      <c r="B27" s="6"/>
      <c r="F27" s="54">
        <f>SUM(F25:F26)</f>
        <v>70</v>
      </c>
      <c r="G27" s="54">
        <f>SUM(G25:G26)</f>
        <v>35</v>
      </c>
      <c r="H27" s="55">
        <f>SUM(F25:G26)</f>
        <v>105</v>
      </c>
      <c r="I27" s="8"/>
      <c r="L27" s="6"/>
      <c r="S27" s="8"/>
      <c r="V27" s="6"/>
      <c r="Y27" s="23"/>
      <c r="Z27" s="23"/>
      <c r="AA27" s="23"/>
      <c r="AB27" s="24" t="s">
        <v>10</v>
      </c>
      <c r="AC27" s="25">
        <f>+_xlfn.CHISQ.DIST.RT(AC25,1)</f>
        <v>2.1371418580721027E-153</v>
      </c>
      <c r="AE27" s="6"/>
      <c r="AH27" s="26"/>
      <c r="AI27" s="26"/>
      <c r="AJ27" s="26"/>
      <c r="AK27" s="26"/>
      <c r="AL27" s="27"/>
    </row>
    <row r="28" spans="2:39" x14ac:dyDescent="0.25">
      <c r="B28" s="6"/>
      <c r="F28" s="15"/>
      <c r="G28" s="15"/>
      <c r="H28" s="15"/>
      <c r="I28" s="8"/>
      <c r="L28" s="6"/>
      <c r="S28" s="8"/>
      <c r="V28" s="6"/>
      <c r="X28" s="37" t="s">
        <v>8</v>
      </c>
      <c r="Y28" s="37"/>
      <c r="Z28" s="37"/>
      <c r="AA28" s="37"/>
      <c r="AB28" s="37"/>
      <c r="AC28" s="38"/>
      <c r="AE28" s="6"/>
      <c r="AG28" s="41" t="s">
        <v>8</v>
      </c>
      <c r="AH28" s="41"/>
      <c r="AI28" s="41"/>
      <c r="AJ28" s="41"/>
      <c r="AK28" s="41"/>
      <c r="AL28" s="42"/>
    </row>
    <row r="29" spans="2:39" x14ac:dyDescent="0.25">
      <c r="B29" s="6"/>
      <c r="F29" s="15"/>
      <c r="G29" s="15"/>
      <c r="H29" s="15"/>
      <c r="I29" s="8"/>
      <c r="L29" s="6"/>
      <c r="S29" s="8"/>
      <c r="V29" s="6"/>
      <c r="X29" s="37"/>
      <c r="Y29" s="37"/>
      <c r="Z29" s="37"/>
      <c r="AA29" s="37"/>
      <c r="AB29" s="37"/>
      <c r="AC29" s="38"/>
      <c r="AE29" s="6"/>
      <c r="AG29" s="41"/>
      <c r="AH29" s="41"/>
      <c r="AI29" s="41"/>
      <c r="AJ29" s="41"/>
      <c r="AK29" s="41"/>
      <c r="AL29" s="42"/>
    </row>
    <row r="30" spans="2:39" ht="15.75" thickBot="1" x14ac:dyDescent="0.3">
      <c r="B30" s="10"/>
      <c r="C30" s="11"/>
      <c r="D30" s="11"/>
      <c r="E30" s="11"/>
      <c r="F30" s="11"/>
      <c r="G30" s="11"/>
      <c r="H30" s="11"/>
      <c r="I30" s="12"/>
      <c r="L30" s="10"/>
      <c r="M30" s="11"/>
      <c r="N30" s="11"/>
      <c r="O30" s="11"/>
      <c r="P30" s="11"/>
      <c r="Q30" s="11"/>
      <c r="R30" s="11"/>
      <c r="S30" s="12"/>
      <c r="V30" s="10"/>
      <c r="W30" s="11"/>
      <c r="X30" s="39"/>
      <c r="Y30" s="39"/>
      <c r="Z30" s="39"/>
      <c r="AA30" s="39"/>
      <c r="AB30" s="39"/>
      <c r="AC30" s="40"/>
      <c r="AE30" s="17"/>
      <c r="AF30" s="18"/>
      <c r="AG30" s="43"/>
      <c r="AH30" s="43"/>
      <c r="AI30" s="43"/>
      <c r="AJ30" s="43"/>
      <c r="AK30" s="43"/>
      <c r="AL30" s="44"/>
    </row>
  </sheetData>
  <mergeCells count="50">
    <mergeCell ref="F3:G4"/>
    <mergeCell ref="M3:R4"/>
    <mergeCell ref="W3:AB4"/>
    <mergeCell ref="AF3:AK4"/>
    <mergeCell ref="F5:G5"/>
    <mergeCell ref="P5:Q5"/>
    <mergeCell ref="Z5:AA5"/>
    <mergeCell ref="AI5:AJ5"/>
    <mergeCell ref="C7:C26"/>
    <mergeCell ref="D7:D8"/>
    <mergeCell ref="M7:M26"/>
    <mergeCell ref="N7:N8"/>
    <mergeCell ref="W7:W26"/>
    <mergeCell ref="F14:G14"/>
    <mergeCell ref="P14:Q14"/>
    <mergeCell ref="D16:D17"/>
    <mergeCell ref="N16:N17"/>
    <mergeCell ref="D25:D26"/>
    <mergeCell ref="N25:N26"/>
    <mergeCell ref="F23:G23"/>
    <mergeCell ref="P23:Q23"/>
    <mergeCell ref="Z23:AA23"/>
    <mergeCell ref="AI23:AJ23"/>
    <mergeCell ref="AL7:AL8"/>
    <mergeCell ref="X10:AC11"/>
    <mergeCell ref="AG10:AL11"/>
    <mergeCell ref="Z14:AA14"/>
    <mergeCell ref="AI14:AJ14"/>
    <mergeCell ref="X7:X8"/>
    <mergeCell ref="AB7:AB8"/>
    <mergeCell ref="AC7:AC8"/>
    <mergeCell ref="AF7:AF26"/>
    <mergeCell ref="AG7:AG8"/>
    <mergeCell ref="AK7:AK8"/>
    <mergeCell ref="AB16:AB17"/>
    <mergeCell ref="X28:AC30"/>
    <mergeCell ref="AG28:AL30"/>
    <mergeCell ref="AL16:AL17"/>
    <mergeCell ref="X16:X17"/>
    <mergeCell ref="AK25:AK26"/>
    <mergeCell ref="AL25:AL26"/>
    <mergeCell ref="X25:X26"/>
    <mergeCell ref="AB25:AB26"/>
    <mergeCell ref="AC25:AC26"/>
    <mergeCell ref="AG25:AG26"/>
    <mergeCell ref="AG19:AL20"/>
    <mergeCell ref="AC16:AC17"/>
    <mergeCell ref="AG16:AG17"/>
    <mergeCell ref="AK16:AK17"/>
    <mergeCell ref="X19:AC20"/>
  </mergeCells>
  <conditionalFormatting sqref="AC9">
    <cfRule type="cellIs" dxfId="5" priority="5" operator="greaterThan">
      <formula>0.05</formula>
    </cfRule>
    <cfRule type="cellIs" dxfId="4" priority="7" operator="lessThanOrEqual">
      <formula>0.05</formula>
    </cfRule>
  </conditionalFormatting>
  <conditionalFormatting sqref="AC18">
    <cfRule type="cellIs" dxfId="3" priority="3" operator="greaterThan">
      <formula>0.05</formula>
    </cfRule>
    <cfRule type="cellIs" dxfId="2" priority="4" operator="lessThanOrEqual">
      <formula>0.05</formula>
    </cfRule>
  </conditionalFormatting>
  <conditionalFormatting sqref="AC27">
    <cfRule type="cellIs" dxfId="1" priority="1" operator="greaterThan">
      <formula>0.05</formula>
    </cfRule>
    <cfRule type="cellIs" dxfId="0" priority="2" operator="lessThanOrEqual">
      <formula>0.05</formula>
    </cfRule>
  </conditionalFormatting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Junior Emerson Jovián Ajché Toledo</cp:lastModifiedBy>
  <dcterms:created xsi:type="dcterms:W3CDTF">2015-06-05T18:19:34Z</dcterms:created>
  <dcterms:modified xsi:type="dcterms:W3CDTF">2024-08-07T00:34:29Z</dcterms:modified>
</cp:coreProperties>
</file>