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alifa\Desktop\"/>
    </mc:Choice>
  </mc:AlternateContent>
  <xr:revisionPtr revIDLastSave="0" documentId="8_{CF839309-C7A2-41F0-87E1-51EBAB1B21A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OS MIR " sheetId="1" r:id="rId1"/>
    <sheet name="LOS NBE" sheetId="5" r:id="rId2"/>
  </sheets>
  <definedNames>
    <definedName name="_xlnm.Print_Area" localSheetId="0">'LOS MIR '!$C$2:$H$52</definedName>
    <definedName name="_xlnm.Print_Area" localSheetId="1">'LOS NBE'!$C$2:$H$52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5" l="1"/>
  <c r="H26" i="5"/>
  <c r="H15" i="1"/>
  <c r="H15" i="5"/>
  <c r="I26" i="1"/>
  <c r="I28" i="1" s="1"/>
  <c r="I29" i="1"/>
  <c r="I26" i="5"/>
  <c r="H32" i="5"/>
  <c r="D44" i="5"/>
  <c r="G28" i="5" l="1"/>
  <c r="G31" i="5"/>
  <c r="H31" i="5" s="1"/>
  <c r="G30" i="5"/>
  <c r="H30" i="5" s="1"/>
  <c r="G29" i="5"/>
  <c r="G26" i="5"/>
  <c r="G31" i="1"/>
  <c r="G30" i="1"/>
  <c r="G29" i="1"/>
  <c r="G28" i="1"/>
  <c r="G27" i="1"/>
  <c r="G26" i="1"/>
  <c r="H26" i="1" s="1"/>
  <c r="H5" i="1" s="1"/>
  <c r="I31" i="1"/>
  <c r="I31" i="5"/>
  <c r="I27" i="1"/>
  <c r="I28" i="5"/>
  <c r="I29" i="5"/>
  <c r="I27" i="5"/>
  <c r="H31" i="1" l="1"/>
  <c r="D45" i="5" l="1"/>
  <c r="H6" i="5" s="1"/>
  <c r="H11" i="5" l="1"/>
  <c r="H10" i="5"/>
  <c r="E9" i="5"/>
  <c r="H29" i="5"/>
  <c r="H28" i="5"/>
  <c r="H7" i="5" s="1"/>
  <c r="H27" i="5"/>
  <c r="H5" i="5"/>
  <c r="G11" i="5"/>
  <c r="G10" i="5"/>
  <c r="G9" i="5"/>
  <c r="G8" i="5"/>
  <c r="G7" i="5"/>
  <c r="G6" i="5"/>
  <c r="D44" i="1"/>
  <c r="D45" i="1" s="1"/>
  <c r="H6" i="1" s="1"/>
  <c r="H9" i="5" l="1"/>
  <c r="E11" i="5"/>
  <c r="E7" i="5"/>
  <c r="E8" i="5"/>
  <c r="H8" i="5"/>
  <c r="E6" i="5"/>
  <c r="E10" i="5"/>
  <c r="G11" i="1" l="1"/>
  <c r="G10" i="1"/>
  <c r="G9" i="1"/>
  <c r="G8" i="1"/>
  <c r="G7" i="1"/>
  <c r="G6" i="1"/>
  <c r="H32" i="1" l="1"/>
  <c r="H11" i="1" s="1"/>
  <c r="H10" i="1" l="1"/>
  <c r="E6" i="1" l="1"/>
  <c r="E10" i="1" l="1"/>
  <c r="H27" i="1"/>
  <c r="H30" i="1"/>
  <c r="H28" i="1"/>
  <c r="H7" i="1" s="1"/>
  <c r="E9" i="1" l="1"/>
  <c r="H9" i="1"/>
  <c r="E7" i="1"/>
  <c r="H29" i="1"/>
  <c r="H8" i="1" s="1"/>
  <c r="E11" i="1"/>
  <c r="E8" i="1" l="1"/>
</calcChain>
</file>

<file path=xl/sharedStrings.xml><?xml version="1.0" encoding="utf-8"?>
<sst xmlns="http://schemas.openxmlformats.org/spreadsheetml/2006/main" count="194" uniqueCount="64">
  <si>
    <t>1.2 sqm/php</t>
  </si>
  <si>
    <t>1.0 sqm/php</t>
  </si>
  <si>
    <t>1.7 sqm/php</t>
  </si>
  <si>
    <t>2.3 sqm/php</t>
  </si>
  <si>
    <t>70-80 % of total</t>
  </si>
  <si>
    <t>6 minutes</t>
  </si>
  <si>
    <t>5 minutes</t>
  </si>
  <si>
    <t>10 minutes</t>
  </si>
  <si>
    <t>20 minutes</t>
  </si>
  <si>
    <t>30 minutes</t>
  </si>
  <si>
    <t>45 minutes</t>
  </si>
  <si>
    <t>Day</t>
  </si>
  <si>
    <t>PHP-m</t>
  </si>
  <si>
    <t>Occupancy rate</t>
  </si>
  <si>
    <t>Gate area sqm</t>
  </si>
  <si>
    <t>a. Check-in Queue Area</t>
  </si>
  <si>
    <t>b. Gate hold room</t>
  </si>
  <si>
    <t>c. Passport control arrivals</t>
  </si>
  <si>
    <t>d. Passport control departure</t>
  </si>
  <si>
    <t>e. Baggage claim</t>
  </si>
  <si>
    <t>f. Arrival hall</t>
  </si>
  <si>
    <t>h. Domestic Passenger facilities</t>
  </si>
  <si>
    <t xml:space="preserve">i. Number of operational gate contact stands </t>
  </si>
  <si>
    <t>j. Maximum queue time</t>
  </si>
  <si>
    <t>iii. Other services queue time</t>
  </si>
  <si>
    <t xml:space="preserve">  i. Check In queue time</t>
  </si>
  <si>
    <t xml:space="preserve"> ii. Customs queue time</t>
  </si>
  <si>
    <t>l. Maximum baggage delivery time</t>
  </si>
  <si>
    <t>65% occupancy rate</t>
  </si>
  <si>
    <t xml:space="preserve">  i. For Type E Aircraft</t>
  </si>
  <si>
    <t xml:space="preserve"> ii. For Type D Aircraft</t>
  </si>
  <si>
    <t>iii. For Type C Aircraft</t>
  </si>
  <si>
    <t>Service Level 
Measurements</t>
  </si>
  <si>
    <t>g. International Passenger facilities</t>
  </si>
  <si>
    <t>Passenger</t>
  </si>
  <si>
    <t>Aircraft capacity</t>
  </si>
  <si>
    <t>Passengers seated constant</t>
  </si>
  <si>
    <t>Passengers standing constant</t>
  </si>
  <si>
    <t>Passengers seated assumption %</t>
  </si>
  <si>
    <t>Passengers standing assumption %</t>
  </si>
  <si>
    <t>80% aircraft capacity</t>
  </si>
  <si>
    <t>Arrival hall, Number of meeters/greeters per pax</t>
  </si>
  <si>
    <t>Capacity Performance Requirements</t>
  </si>
  <si>
    <t>Gate hold room Calculation</t>
  </si>
  <si>
    <t>Airport Facts 
(sqm)</t>
  </si>
  <si>
    <t>Space required sqm</t>
  </si>
  <si>
    <t>27 sqm/php</t>
  </si>
  <si>
    <t>22 sqm/php</t>
  </si>
  <si>
    <t>TTL PH</t>
  </si>
  <si>
    <t>Number of gates</t>
  </si>
  <si>
    <t>Peak Hour Passenger ( Arrival ) 40th PH</t>
  </si>
  <si>
    <t>Peak Hour Passenger ( Departure ) 40th PH</t>
  </si>
  <si>
    <t>i. Number of operational parking stands</t>
  </si>
  <si>
    <t>-</t>
  </si>
  <si>
    <t>Enfidha Hammamet International Airport Calculations</t>
  </si>
  <si>
    <t xml:space="preserve"> Monastir Habib Borguiba International Airport Calculations </t>
  </si>
  <si>
    <t>40th Peak Hour in 2024</t>
  </si>
  <si>
    <t>Key Performance Indicators -
Enfidha Hammamet  International Airport 2024 H1</t>
  </si>
  <si>
    <t>Key Performance Indicators -
 Monastir Habib Borguiba International Airport 2024 H1</t>
  </si>
  <si>
    <t xml:space="preserve">  i. Check In process time</t>
  </si>
  <si>
    <t xml:space="preserve"> ii. Customs process time</t>
  </si>
  <si>
    <t>Dwell Time
 (minute/ 10th Pax)</t>
  </si>
  <si>
    <t>Actual Queue Waiting 
time (minute)</t>
  </si>
  <si>
    <t>Actual Process Time
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</si>
</sst>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s]"/>
  </numFmts>
  <fonts count="15" x14ac:knownFonts="1">
    <font>
      <sz val="11"/>
      <color theme="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u/>
      <sz val="18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8"/>
      <color theme="0" tint="-4.9989318521683403E-2"/>
      <name val="Arial"/>
      <family val="2"/>
      <charset val="162"/>
    </font>
    <font>
      <b/>
      <sz val="12"/>
      <color theme="0"/>
      <name val="Arial"/>
      <family val="2"/>
      <charset val="162"/>
    </font>
    <font>
      <sz val="12"/>
      <name val="Arial"/>
      <family val="2"/>
      <charset val="162"/>
    </font>
    <font>
      <b/>
      <sz val="16"/>
      <color theme="0" tint="-4.9989318521683403E-2"/>
      <name val="Arial"/>
      <family val="2"/>
      <charset val="162"/>
    </font>
    <font>
      <sz val="11"/>
      <name val="Arial"/>
      <family val="2"/>
    </font>
    <font>
      <sz val="12"/>
      <name val="Arial"/>
      <family val="2"/>
    </font>
    <font>
      <b/>
      <sz val="11"/>
      <color theme="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" fontId="4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9" fontId="4" fillId="0" borderId="0" xfId="0" applyNumberFormat="1" applyFont="1"/>
    <xf numFmtId="0" fontId="10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5" borderId="1" xfId="0" quotePrefix="1" applyNumberFormat="1" applyFont="1" applyFill="1" applyBorder="1" applyAlignment="1">
      <alignment horizontal="center"/>
    </xf>
    <xf numFmtId="4" fontId="13" fillId="3" borderId="1" xfId="0" applyNumberFormat="1" applyFont="1" applyFill="1" applyBorder="1" applyAlignment="1">
      <alignment horizontal="center" vertical="center" wrapText="1"/>
    </xf>
    <xf numFmtId="4" fontId="1" fillId="5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4" fontId="1" fillId="5" borderId="1" xfId="0" quotePrefix="1" applyNumberFormat="1" applyFont="1" applyFill="1" applyBorder="1" applyAlignment="1">
      <alignment horizontal="center"/>
    </xf>
    <xf numFmtId="4" fontId="13" fillId="3" borderId="1" xfId="0" quotePrefix="1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/>
    </xf>
    <xf numFmtId="2" fontId="4" fillId="0" borderId="0" xfId="0" applyNumberFormat="1" applyFont="1"/>
    <xf numFmtId="9" fontId="1" fillId="5" borderId="1" xfId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/>
    </xf>
    <xf numFmtId="165" fontId="4" fillId="0" borderId="0" xfId="0" applyNumberFormat="1" applyFont="1"/>
    <xf numFmtId="0" fontId="14" fillId="4" borderId="1" xfId="0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16" fontId="7" fillId="3" borderId="3" xfId="0" applyNumberFormat="1" applyFont="1" applyFill="1" applyBorder="1" applyAlignment="1">
      <alignment horizontal="center" vertical="center"/>
    </xf>
    <xf numFmtId="2" fontId="7" fillId="3" borderId="2" xfId="0" applyNumberFormat="1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4" borderId="2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1" defaultTableStyle="TableStyleMedium9" defaultPivotStyle="PivotStyleLight16">
    <tableStyle name="Invisible" pivot="0" table="0" count="0" xr9:uid="{F5352573-82F8-41FD-A93F-F0CE275E1B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Y63"/>
  <sheetViews>
    <sheetView showGridLines="0" topLeftCell="C1" zoomScale="80" zoomScaleNormal="80" workbookViewId="0">
      <selection activeCell="E39" sqref="E39"/>
    </sheetView>
  </sheetViews>
  <sheetFormatPr defaultColWidth="9.109375" defaultRowHeight="18" customHeight="1" x14ac:dyDescent="0.25"/>
  <cols>
    <col min="1" max="2" width="3.88671875" style="7" customWidth="1"/>
    <col min="3" max="3" width="49.33203125" style="7" bestFit="1" customWidth="1"/>
    <col min="4" max="4" width="16" style="7" bestFit="1" customWidth="1"/>
    <col min="5" max="5" width="17.33203125" style="7" bestFit="1" customWidth="1"/>
    <col min="6" max="6" width="17.6640625" style="7" bestFit="1" customWidth="1"/>
    <col min="7" max="7" width="14" style="8" bestFit="1" customWidth="1"/>
    <col min="8" max="8" width="12" style="8" bestFit="1" customWidth="1"/>
    <col min="9" max="9" width="13.88671875" style="7" customWidth="1"/>
    <col min="10" max="10" width="11.109375" style="7" customWidth="1"/>
    <col min="11" max="11" width="50.6640625" style="7" bestFit="1" customWidth="1"/>
    <col min="12" max="12" width="22.88671875" style="7" bestFit="1" customWidth="1"/>
    <col min="13" max="13" width="32.5546875" style="7" bestFit="1" customWidth="1"/>
    <col min="14" max="14" width="31.88671875" style="7" bestFit="1" customWidth="1"/>
    <col min="15" max="15" width="23" style="7" bestFit="1" customWidth="1"/>
    <col min="16" max="16" width="15.5546875" style="7" bestFit="1" customWidth="1"/>
    <col min="17" max="24" width="9.109375" style="7"/>
    <col min="25" max="25" width="9.109375" style="7" customWidth="1"/>
    <col min="26" max="16384" width="9.109375" style="7"/>
  </cols>
  <sheetData>
    <row r="1" spans="3:25" ht="15" customHeight="1" x14ac:dyDescent="0.4">
      <c r="D1" s="6"/>
      <c r="E1" s="6"/>
      <c r="F1" s="6"/>
      <c r="G1" s="6"/>
      <c r="H1" s="6"/>
    </row>
    <row r="2" spans="3:25" s="1" customFormat="1" ht="46.5" customHeight="1" x14ac:dyDescent="0.25">
      <c r="C2" s="45" t="s">
        <v>58</v>
      </c>
      <c r="D2" s="45"/>
      <c r="E2" s="45"/>
      <c r="F2" s="45"/>
      <c r="G2" s="45"/>
      <c r="H2" s="45"/>
    </row>
    <row r="3" spans="3:25" s="1" customFormat="1" ht="12.75" customHeight="1" x14ac:dyDescent="0.3">
      <c r="C3" s="2"/>
      <c r="D3" s="2"/>
      <c r="E3" s="2"/>
      <c r="F3" s="2"/>
      <c r="G3" s="38"/>
      <c r="H3" s="38"/>
    </row>
    <row r="4" spans="3:25" s="1" customFormat="1" ht="33" customHeight="1" x14ac:dyDescent="0.25">
      <c r="C4" s="42" t="s">
        <v>42</v>
      </c>
      <c r="D4" s="43"/>
      <c r="E4" s="44"/>
      <c r="F4" s="39" t="s">
        <v>32</v>
      </c>
      <c r="G4" s="40"/>
      <c r="H4" s="41"/>
    </row>
    <row r="5" spans="3:25" s="1" customFormat="1" ht="18" customHeight="1" x14ac:dyDescent="0.25">
      <c r="C5" s="46" t="s">
        <v>15</v>
      </c>
      <c r="D5" s="47"/>
      <c r="E5" s="48"/>
      <c r="F5" s="34" t="s">
        <v>0</v>
      </c>
      <c r="G5" s="35"/>
      <c r="H5" s="21">
        <f>$D$26/H26</f>
        <v>20.811812675503074</v>
      </c>
    </row>
    <row r="6" spans="3:25" s="1" customFormat="1" ht="18" customHeight="1" x14ac:dyDescent="0.25">
      <c r="C6" s="46" t="s">
        <v>16</v>
      </c>
      <c r="D6" s="47" t="s">
        <v>28</v>
      </c>
      <c r="E6" s="48">
        <f>D45</f>
        <v>0.52201739130434777</v>
      </c>
      <c r="F6" s="34" t="s">
        <v>28</v>
      </c>
      <c r="G6" s="35">
        <f>F45</f>
        <v>0</v>
      </c>
      <c r="H6" s="30">
        <f>D45</f>
        <v>0.52201739130434777</v>
      </c>
      <c r="Y6" s="9"/>
    </row>
    <row r="7" spans="3:25" s="1" customFormat="1" ht="18" customHeight="1" x14ac:dyDescent="0.25">
      <c r="C7" s="46" t="s">
        <v>17</v>
      </c>
      <c r="D7" s="47" t="s">
        <v>1</v>
      </c>
      <c r="E7" s="48">
        <f>$D$28/(H28)</f>
        <v>15.947567164405452</v>
      </c>
      <c r="F7" s="34" t="s">
        <v>1</v>
      </c>
      <c r="G7" s="35" t="e">
        <f>$D$28/(J28)</f>
        <v>#DIV/0!</v>
      </c>
      <c r="H7" s="21">
        <f>$D$28/(H28)</f>
        <v>15.947567164405452</v>
      </c>
    </row>
    <row r="8" spans="3:25" s="1" customFormat="1" ht="18" customHeight="1" x14ac:dyDescent="0.25">
      <c r="C8" s="46" t="s">
        <v>18</v>
      </c>
      <c r="D8" s="47" t="s">
        <v>1</v>
      </c>
      <c r="E8" s="48">
        <f>$D$29/H29</f>
        <v>8.028228012906391</v>
      </c>
      <c r="F8" s="34" t="s">
        <v>1</v>
      </c>
      <c r="G8" s="35" t="e">
        <f>$D$29/J29</f>
        <v>#DIV/0!</v>
      </c>
      <c r="H8" s="21">
        <f>$D$29/H29</f>
        <v>8.028228012906391</v>
      </c>
    </row>
    <row r="9" spans="3:25" s="1" customFormat="1" ht="18" customHeight="1" x14ac:dyDescent="0.25">
      <c r="C9" s="46" t="s">
        <v>19</v>
      </c>
      <c r="D9" s="47" t="s">
        <v>2</v>
      </c>
      <c r="E9" s="48">
        <f>$D$30/H30</f>
        <v>10.920054140340625</v>
      </c>
      <c r="F9" s="34" t="s">
        <v>2</v>
      </c>
      <c r="G9" s="35" t="e">
        <f>$D$30/J30</f>
        <v>#DIV/0!</v>
      </c>
      <c r="H9" s="21">
        <f>$D$30/H30</f>
        <v>10.920054140340625</v>
      </c>
    </row>
    <row r="10" spans="3:25" s="1" customFormat="1" ht="18" customHeight="1" x14ac:dyDescent="0.25">
      <c r="C10" s="46" t="s">
        <v>20</v>
      </c>
      <c r="D10" s="47" t="s">
        <v>3</v>
      </c>
      <c r="E10" s="48">
        <f>$D$31/H31</f>
        <v>12.105071584345929</v>
      </c>
      <c r="F10" s="34" t="s">
        <v>3</v>
      </c>
      <c r="G10" s="35" t="e">
        <f>$D$31/J31</f>
        <v>#DIV/0!</v>
      </c>
      <c r="H10" s="21">
        <f>$D$31/H31</f>
        <v>12.105071584345929</v>
      </c>
    </row>
    <row r="11" spans="3:25" s="1" customFormat="1" ht="18" customHeight="1" x14ac:dyDescent="0.25">
      <c r="C11" s="46" t="s">
        <v>33</v>
      </c>
      <c r="D11" s="47" t="s">
        <v>46</v>
      </c>
      <c r="E11" s="48">
        <f>$D$32/H32</f>
        <v>34.724518817382098</v>
      </c>
      <c r="F11" s="34" t="s">
        <v>46</v>
      </c>
      <c r="G11" s="35" t="e">
        <f>$D$32/J32</f>
        <v>#DIV/0!</v>
      </c>
      <c r="H11" s="21">
        <f>$D$32/H32</f>
        <v>34.724518817382098</v>
      </c>
    </row>
    <row r="12" spans="3:25" s="1" customFormat="1" ht="18" customHeight="1" x14ac:dyDescent="0.25">
      <c r="C12" s="46" t="s">
        <v>21</v>
      </c>
      <c r="D12" s="47" t="s">
        <v>47</v>
      </c>
      <c r="E12" s="48" t="s">
        <v>53</v>
      </c>
      <c r="F12" s="34" t="s">
        <v>47</v>
      </c>
      <c r="G12" s="35" t="s">
        <v>53</v>
      </c>
      <c r="H12" s="22" t="s">
        <v>53</v>
      </c>
    </row>
    <row r="13" spans="3:25" s="1" customFormat="1" ht="18" customHeight="1" x14ac:dyDescent="0.25">
      <c r="C13" s="46" t="s">
        <v>22</v>
      </c>
      <c r="D13" s="47" t="s">
        <v>4</v>
      </c>
      <c r="E13" s="48" t="s">
        <v>53</v>
      </c>
      <c r="F13" s="34" t="s">
        <v>4</v>
      </c>
      <c r="G13" s="35" t="s">
        <v>53</v>
      </c>
      <c r="H13" s="22" t="s">
        <v>53</v>
      </c>
    </row>
    <row r="14" spans="3:25" s="1" customFormat="1" ht="18" customHeight="1" x14ac:dyDescent="0.25">
      <c r="C14" s="46" t="s">
        <v>23</v>
      </c>
      <c r="D14" s="47"/>
      <c r="E14" s="47"/>
      <c r="F14" s="47"/>
      <c r="G14" s="47"/>
      <c r="H14" s="48"/>
    </row>
    <row r="15" spans="3:25" s="1" customFormat="1" ht="18" customHeight="1" x14ac:dyDescent="0.25">
      <c r="C15" s="46" t="s">
        <v>59</v>
      </c>
      <c r="D15" s="47" t="s">
        <v>5</v>
      </c>
      <c r="E15" s="48">
        <v>3.4</v>
      </c>
      <c r="F15" s="36">
        <v>3.4</v>
      </c>
      <c r="G15" s="37"/>
      <c r="H15" s="21">
        <f>E26</f>
        <v>0.44</v>
      </c>
    </row>
    <row r="16" spans="3:25" s="1" customFormat="1" ht="18" customHeight="1" x14ac:dyDescent="0.25">
      <c r="C16" s="46" t="s">
        <v>60</v>
      </c>
      <c r="D16" s="47" t="s">
        <v>6</v>
      </c>
      <c r="E16" s="48">
        <v>2</v>
      </c>
      <c r="F16" s="36">
        <v>2</v>
      </c>
      <c r="G16" s="37"/>
      <c r="H16" s="21">
        <v>1.08</v>
      </c>
    </row>
    <row r="17" spans="3:14" s="1" customFormat="1" ht="18" customHeight="1" x14ac:dyDescent="0.25">
      <c r="C17" s="46" t="s">
        <v>24</v>
      </c>
      <c r="D17" s="47" t="s">
        <v>7</v>
      </c>
      <c r="E17" s="48" t="s">
        <v>53</v>
      </c>
      <c r="F17" s="34" t="s">
        <v>7</v>
      </c>
      <c r="G17" s="35"/>
      <c r="H17" s="22" t="s">
        <v>53</v>
      </c>
    </row>
    <row r="18" spans="3:14" s="1" customFormat="1" ht="18" customHeight="1" x14ac:dyDescent="0.25">
      <c r="C18" s="46" t="s">
        <v>27</v>
      </c>
      <c r="D18" s="47"/>
      <c r="E18" s="47"/>
      <c r="F18" s="47"/>
      <c r="G18" s="47"/>
      <c r="H18" s="48"/>
    </row>
    <row r="19" spans="3:14" s="1" customFormat="1" ht="18" customHeight="1" x14ac:dyDescent="0.25">
      <c r="C19" s="46" t="s">
        <v>29</v>
      </c>
      <c r="D19" s="47" t="s">
        <v>10</v>
      </c>
      <c r="E19" s="48">
        <v>30</v>
      </c>
      <c r="F19" s="34" t="s">
        <v>10</v>
      </c>
      <c r="G19" s="35">
        <v>30</v>
      </c>
      <c r="H19" s="21">
        <v>30</v>
      </c>
    </row>
    <row r="20" spans="3:14" s="1" customFormat="1" ht="18" customHeight="1" x14ac:dyDescent="0.25">
      <c r="C20" s="46" t="s">
        <v>30</v>
      </c>
      <c r="D20" s="47" t="s">
        <v>9</v>
      </c>
      <c r="E20" s="48">
        <v>15.2</v>
      </c>
      <c r="F20" s="34" t="s">
        <v>9</v>
      </c>
      <c r="G20" s="35">
        <v>15.2</v>
      </c>
      <c r="H20" s="21">
        <v>15.2</v>
      </c>
    </row>
    <row r="21" spans="3:14" s="1" customFormat="1" ht="18" customHeight="1" x14ac:dyDescent="0.25">
      <c r="C21" s="46" t="s">
        <v>31</v>
      </c>
      <c r="D21" s="47" t="s">
        <v>8</v>
      </c>
      <c r="E21" s="48">
        <v>20</v>
      </c>
      <c r="F21" s="34" t="s">
        <v>8</v>
      </c>
      <c r="G21" s="35">
        <v>20</v>
      </c>
      <c r="H21" s="21">
        <v>20</v>
      </c>
    </row>
    <row r="22" spans="3:14" s="1" customFormat="1" ht="18" customHeight="1" x14ac:dyDescent="0.25"/>
    <row r="23" spans="3:14" s="1" customFormat="1" ht="21.75" customHeight="1" x14ac:dyDescent="0.25">
      <c r="C23" s="49" t="s">
        <v>55</v>
      </c>
      <c r="D23" s="49"/>
      <c r="E23" s="49"/>
      <c r="F23" s="49"/>
      <c r="G23" s="49"/>
      <c r="H23" s="49"/>
    </row>
    <row r="24" spans="3:14" s="1" customFormat="1" ht="6.75" customHeight="1" x14ac:dyDescent="0.25"/>
    <row r="25" spans="3:14" s="1" customFormat="1" ht="45.6" customHeight="1" x14ac:dyDescent="0.25">
      <c r="C25" s="14" t="s">
        <v>42</v>
      </c>
      <c r="D25" s="15" t="s">
        <v>44</v>
      </c>
      <c r="E25" s="15" t="s">
        <v>63</v>
      </c>
      <c r="F25" s="15" t="s">
        <v>62</v>
      </c>
      <c r="G25" s="33" t="s">
        <v>61</v>
      </c>
      <c r="H25" s="16" t="s">
        <v>12</v>
      </c>
    </row>
    <row r="26" spans="3:14" s="1" customFormat="1" ht="15" x14ac:dyDescent="0.25">
      <c r="C26" s="17" t="s">
        <v>15</v>
      </c>
      <c r="D26" s="23">
        <v>730</v>
      </c>
      <c r="E26" s="24">
        <v>0.44</v>
      </c>
      <c r="F26" s="24">
        <v>22.16</v>
      </c>
      <c r="G26" s="24">
        <f>((F26+E26)/I26)*10</f>
        <v>4.487364620938628</v>
      </c>
      <c r="H26" s="25">
        <f>$D$38*G26/60</f>
        <v>35.076233453670277</v>
      </c>
      <c r="I26" s="1">
        <f>F26/E26</f>
        <v>50.363636363636367</v>
      </c>
    </row>
    <row r="27" spans="3:14" s="1" customFormat="1" ht="15" x14ac:dyDescent="0.25">
      <c r="C27" s="17" t="s">
        <v>16</v>
      </c>
      <c r="D27" s="23">
        <v>1150</v>
      </c>
      <c r="E27" s="24">
        <v>0.06</v>
      </c>
      <c r="F27" s="24">
        <v>3.021818181818182</v>
      </c>
      <c r="G27" s="24">
        <f>((F27+E27)/I26)*10</f>
        <v>0.61191335740072206</v>
      </c>
      <c r="H27" s="25">
        <f>$D$38*G27/60</f>
        <v>4.7831227436823109</v>
      </c>
      <c r="I27" s="1">
        <f>I26*E27</f>
        <v>3.021818181818182</v>
      </c>
    </row>
    <row r="28" spans="3:14" s="1" customFormat="1" ht="15" x14ac:dyDescent="0.25">
      <c r="C28" s="17" t="s">
        <v>17</v>
      </c>
      <c r="D28" s="23">
        <v>696</v>
      </c>
      <c r="E28" s="24">
        <v>0.49</v>
      </c>
      <c r="F28" s="24">
        <v>24.67818181818182</v>
      </c>
      <c r="G28" s="24">
        <f>((F28+E28)/I26)*10</f>
        <v>4.9972924187725623</v>
      </c>
      <c r="H28" s="25">
        <f>$D$37*G28/60</f>
        <v>43.643020457280379</v>
      </c>
      <c r="I28" s="1">
        <f>I26*E28</f>
        <v>24.67818181818182</v>
      </c>
    </row>
    <row r="29" spans="3:14" s="1" customFormat="1" ht="15" x14ac:dyDescent="0.25">
      <c r="C29" s="17" t="s">
        <v>18</v>
      </c>
      <c r="D29" s="23">
        <v>320</v>
      </c>
      <c r="E29" s="24">
        <v>0.5</v>
      </c>
      <c r="F29" s="24">
        <v>25.181818181818183</v>
      </c>
      <c r="G29" s="24">
        <f>((F29+E29)/I26)*10</f>
        <v>5.0992779783393507</v>
      </c>
      <c r="H29" s="25">
        <f>$D$38*G29/60</f>
        <v>39.859356197352589</v>
      </c>
      <c r="I29" s="1">
        <f>I26*E29</f>
        <v>25.181818181818183</v>
      </c>
    </row>
    <row r="30" spans="3:14" s="1" customFormat="1" ht="15" x14ac:dyDescent="0.25">
      <c r="C30" s="17" t="s">
        <v>19</v>
      </c>
      <c r="D30" s="23">
        <v>840</v>
      </c>
      <c r="E30" s="24">
        <v>8.35</v>
      </c>
      <c r="F30" s="24">
        <v>36.01</v>
      </c>
      <c r="G30" s="24">
        <f>((F30+E30)/I26)*10</f>
        <v>8.8079422382671471</v>
      </c>
      <c r="H30" s="25">
        <f>$D$37*G30/60</f>
        <v>76.922695547533081</v>
      </c>
    </row>
    <row r="31" spans="3:14" s="1" customFormat="1" ht="15" x14ac:dyDescent="0.25">
      <c r="C31" s="17" t="s">
        <v>20</v>
      </c>
      <c r="D31" s="23">
        <v>400</v>
      </c>
      <c r="E31" s="24">
        <v>0.53</v>
      </c>
      <c r="F31" s="24">
        <v>26.692727272727275</v>
      </c>
      <c r="G31" s="24">
        <f>((F31+E31)/I26)*10</f>
        <v>5.4052346570397116</v>
      </c>
      <c r="H31" s="25">
        <f>$D$37*D52*G31/60</f>
        <v>33.044001203369433</v>
      </c>
      <c r="I31" s="1">
        <f>I26*E31</f>
        <v>26.692727272727275</v>
      </c>
    </row>
    <row r="32" spans="3:14" s="1" customFormat="1" ht="15" x14ac:dyDescent="0.25">
      <c r="C32" s="17" t="s">
        <v>33</v>
      </c>
      <c r="D32" s="23">
        <v>28000</v>
      </c>
      <c r="E32" s="26" t="s">
        <v>53</v>
      </c>
      <c r="F32" s="24" t="s">
        <v>53</v>
      </c>
      <c r="G32" s="24">
        <v>41.6</v>
      </c>
      <c r="H32" s="25">
        <f>$H$38*G32/60</f>
        <v>806.34666666666669</v>
      </c>
      <c r="N32" s="4"/>
    </row>
    <row r="33" spans="3:14" s="1" customFormat="1" ht="15" x14ac:dyDescent="0.25">
      <c r="C33" s="17" t="s">
        <v>21</v>
      </c>
      <c r="D33" s="27" t="s">
        <v>53</v>
      </c>
      <c r="E33" s="26" t="s">
        <v>53</v>
      </c>
      <c r="F33" s="26" t="s">
        <v>53</v>
      </c>
      <c r="G33" s="26" t="s">
        <v>53</v>
      </c>
      <c r="H33" s="26" t="s">
        <v>53</v>
      </c>
      <c r="N33" s="4"/>
    </row>
    <row r="34" spans="3:14" s="1" customFormat="1" ht="15" x14ac:dyDescent="0.25">
      <c r="C34" s="17" t="s">
        <v>52</v>
      </c>
      <c r="D34" s="23">
        <v>25</v>
      </c>
      <c r="E34" s="26" t="s">
        <v>53</v>
      </c>
      <c r="F34" s="26" t="s">
        <v>53</v>
      </c>
      <c r="G34" s="26" t="s">
        <v>53</v>
      </c>
      <c r="H34" s="26" t="s">
        <v>53</v>
      </c>
      <c r="N34" s="4"/>
    </row>
    <row r="35" spans="3:14" s="1" customFormat="1" ht="6.75" customHeight="1" x14ac:dyDescent="0.25">
      <c r="E35" s="10"/>
      <c r="F35" s="10"/>
      <c r="G35" s="10"/>
      <c r="H35" s="10"/>
      <c r="N35" s="4"/>
    </row>
    <row r="36" spans="3:14" s="1" customFormat="1" ht="15.6" x14ac:dyDescent="0.25">
      <c r="C36" s="14" t="s">
        <v>56</v>
      </c>
      <c r="D36" s="15" t="s">
        <v>34</v>
      </c>
      <c r="E36" s="14" t="s">
        <v>11</v>
      </c>
      <c r="H36" s="15" t="s">
        <v>48</v>
      </c>
      <c r="I36" s="5"/>
      <c r="N36" s="4"/>
    </row>
    <row r="37" spans="3:14" s="1" customFormat="1" ht="15.75" customHeight="1" x14ac:dyDescent="0.25">
      <c r="C37" s="17" t="s">
        <v>50</v>
      </c>
      <c r="D37" s="18">
        <v>524</v>
      </c>
      <c r="E37" s="19">
        <v>45457</v>
      </c>
      <c r="H37" s="19">
        <v>45464</v>
      </c>
      <c r="N37" s="4"/>
    </row>
    <row r="38" spans="3:14" s="1" customFormat="1" ht="18" customHeight="1" x14ac:dyDescent="0.25">
      <c r="C38" s="17" t="s">
        <v>51</v>
      </c>
      <c r="D38" s="18">
        <v>469</v>
      </c>
      <c r="E38" s="19">
        <v>45395</v>
      </c>
      <c r="H38" s="18">
        <v>1163</v>
      </c>
      <c r="L38" s="4"/>
    </row>
    <row r="39" spans="3:14" s="1" customFormat="1" ht="6.75" customHeight="1" x14ac:dyDescent="0.25">
      <c r="E39" s="10"/>
      <c r="H39" s="10"/>
      <c r="L39" s="4"/>
    </row>
    <row r="40" spans="3:14" s="1" customFormat="1" ht="18" customHeight="1" x14ac:dyDescent="0.25">
      <c r="C40" s="42" t="s">
        <v>43</v>
      </c>
      <c r="D40" s="44"/>
    </row>
    <row r="41" spans="3:14" s="1" customFormat="1" ht="15" x14ac:dyDescent="0.25">
      <c r="C41" s="17" t="s">
        <v>35</v>
      </c>
      <c r="D41" s="28">
        <v>189</v>
      </c>
    </row>
    <row r="42" spans="3:14" s="1" customFormat="1" ht="15" x14ac:dyDescent="0.25">
      <c r="C42" s="17" t="s">
        <v>49</v>
      </c>
      <c r="D42" s="28">
        <v>12</v>
      </c>
    </row>
    <row r="43" spans="3:14" s="1" customFormat="1" ht="15" x14ac:dyDescent="0.25">
      <c r="C43" s="17" t="s">
        <v>14</v>
      </c>
      <c r="D43" s="28">
        <v>1150</v>
      </c>
    </row>
    <row r="44" spans="3:14" s="1" customFormat="1" ht="15" x14ac:dyDescent="0.25">
      <c r="C44" s="17" t="s">
        <v>45</v>
      </c>
      <c r="D44" s="28">
        <f>$D$48*D38*$D$50*$D$46/10000 +$D$48*D38*$D$49*$D$47/10000</f>
        <v>600.31999999999994</v>
      </c>
    </row>
    <row r="45" spans="3:14" s="1" customFormat="1" ht="15" x14ac:dyDescent="0.25">
      <c r="C45" s="17" t="s">
        <v>13</v>
      </c>
      <c r="D45" s="28">
        <f>D44/D43</f>
        <v>0.52201739130434777</v>
      </c>
    </row>
    <row r="46" spans="3:14" s="1" customFormat="1" ht="15" x14ac:dyDescent="0.25">
      <c r="C46" s="17" t="s">
        <v>36</v>
      </c>
      <c r="D46" s="28">
        <v>1.7</v>
      </c>
    </row>
    <row r="47" spans="3:14" s="1" customFormat="1" ht="15" x14ac:dyDescent="0.25">
      <c r="C47" s="17" t="s">
        <v>37</v>
      </c>
      <c r="D47" s="28">
        <v>1.2</v>
      </c>
    </row>
    <row r="48" spans="3:14" s="1" customFormat="1" ht="15" x14ac:dyDescent="0.25">
      <c r="C48" s="17" t="s">
        <v>38</v>
      </c>
      <c r="D48" s="28">
        <v>80</v>
      </c>
    </row>
    <row r="49" spans="3:16" s="1" customFormat="1" ht="15" x14ac:dyDescent="0.25">
      <c r="C49" s="17" t="s">
        <v>39</v>
      </c>
      <c r="D49" s="28">
        <v>20</v>
      </c>
    </row>
    <row r="50" spans="3:16" s="1" customFormat="1" ht="15" x14ac:dyDescent="0.25">
      <c r="C50" s="17" t="s">
        <v>40</v>
      </c>
      <c r="D50" s="28">
        <v>80</v>
      </c>
    </row>
    <row r="51" spans="3:16" s="1" customFormat="1" ht="6.75" customHeight="1" x14ac:dyDescent="0.25">
      <c r="D51" s="29"/>
    </row>
    <row r="52" spans="3:16" s="1" customFormat="1" ht="15" x14ac:dyDescent="0.25">
      <c r="C52" s="17" t="s">
        <v>41</v>
      </c>
      <c r="D52" s="28">
        <v>0.7</v>
      </c>
    </row>
    <row r="53" spans="3:16" s="1" customFormat="1" ht="15" x14ac:dyDescent="0.25">
      <c r="D53" s="7"/>
    </row>
    <row r="54" spans="3:16" ht="18" customHeight="1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ht="18" customHeight="1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ht="18" customHeight="1" x14ac:dyDescent="0.25">
      <c r="E56" s="1"/>
      <c r="F56" s="1"/>
      <c r="G56" s="1"/>
      <c r="H56" s="1"/>
      <c r="I56" s="1"/>
      <c r="J56" s="1"/>
    </row>
    <row r="57" spans="3:16" ht="18" customHeight="1" x14ac:dyDescent="0.25">
      <c r="E57" s="1"/>
      <c r="F57" s="1"/>
      <c r="G57" s="1"/>
    </row>
    <row r="58" spans="3:16" ht="18" customHeight="1" x14ac:dyDescent="0.25">
      <c r="E58" s="1"/>
      <c r="F58" s="1"/>
      <c r="G58" s="1"/>
    </row>
    <row r="59" spans="3:16" ht="18" customHeight="1" x14ac:dyDescent="0.25">
      <c r="E59" s="1"/>
      <c r="F59" s="1"/>
      <c r="G59" s="1"/>
    </row>
    <row r="60" spans="3:16" ht="18" customHeight="1" x14ac:dyDescent="0.25">
      <c r="E60" s="1"/>
      <c r="F60" s="1"/>
      <c r="G60" s="3"/>
    </row>
    <row r="61" spans="3:16" ht="18" customHeight="1" x14ac:dyDescent="0.25">
      <c r="E61" s="1"/>
      <c r="F61" s="1"/>
      <c r="G61" s="3"/>
    </row>
    <row r="63" spans="3:16" ht="18" customHeight="1" x14ac:dyDescent="0.25">
      <c r="C63" s="1"/>
    </row>
  </sheetData>
  <mergeCells count="38">
    <mergeCell ref="C23:H23"/>
    <mergeCell ref="C40:D40"/>
    <mergeCell ref="C21:E21"/>
    <mergeCell ref="C14:H14"/>
    <mergeCell ref="C18:H18"/>
    <mergeCell ref="C19:E19"/>
    <mergeCell ref="C20:E20"/>
    <mergeCell ref="F17:G17"/>
    <mergeCell ref="C4:E4"/>
    <mergeCell ref="C2:H2"/>
    <mergeCell ref="F20:G20"/>
    <mergeCell ref="F21:G21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5:E15"/>
    <mergeCell ref="C16:E16"/>
    <mergeCell ref="C17:E17"/>
    <mergeCell ref="F13:G13"/>
    <mergeCell ref="F15:G15"/>
    <mergeCell ref="F16:G16"/>
    <mergeCell ref="F19:G19"/>
    <mergeCell ref="G3:H3"/>
    <mergeCell ref="F4:H4"/>
    <mergeCell ref="F5:G5"/>
    <mergeCell ref="F6:G6"/>
    <mergeCell ref="F7:G7"/>
    <mergeCell ref="F8:G8"/>
    <mergeCell ref="F9:G9"/>
    <mergeCell ref="F10:G10"/>
    <mergeCell ref="F11:G11"/>
    <mergeCell ref="F12:G12"/>
  </mergeCells>
  <conditionalFormatting sqref="H5">
    <cfRule type="cellIs" dxfId="13" priority="1" operator="lessThan">
      <formula>1.2</formula>
    </cfRule>
  </conditionalFormatting>
  <conditionalFormatting sqref="H6">
    <cfRule type="cellIs" dxfId="12" priority="8" operator="greaterThan">
      <formula>#REF!</formula>
    </cfRule>
  </conditionalFormatting>
  <conditionalFormatting sqref="H7:H8">
    <cfRule type="cellIs" dxfId="11" priority="5" operator="lessThan">
      <formula>1</formula>
    </cfRule>
  </conditionalFormatting>
  <conditionalFormatting sqref="H9">
    <cfRule type="cellIs" dxfId="10" priority="7" operator="lessThan">
      <formula>1.7</formula>
    </cfRule>
  </conditionalFormatting>
  <conditionalFormatting sqref="H10">
    <cfRule type="cellIs" dxfId="9" priority="6" operator="lessThan">
      <formula>2.3</formula>
    </cfRule>
  </conditionalFormatting>
  <conditionalFormatting sqref="H15">
    <cfRule type="cellIs" dxfId="8" priority="4" operator="greaterThan">
      <formula>6</formula>
    </cfRule>
  </conditionalFormatting>
  <conditionalFormatting sqref="H16">
    <cfRule type="cellIs" dxfId="7" priority="3" operator="greaterThan">
      <formula>5</formula>
    </cfRule>
  </conditionalFormatting>
  <conditionalFormatting sqref="H21">
    <cfRule type="cellIs" dxfId="6" priority="2" operator="greaterThan">
      <formula>20</formula>
    </cfRule>
  </conditionalFormatting>
  <printOptions horizontalCentered="1"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Footer>&amp;LTAV Macedonia Ohrid “St.Paul the Apostle” Airport @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8C20-54F8-4FE1-860F-1134DE8A2F16}">
  <sheetPr>
    <pageSetUpPr fitToPage="1"/>
  </sheetPr>
  <dimension ref="C1:Y63"/>
  <sheetViews>
    <sheetView showGridLines="0" tabSelected="1" topLeftCell="C5" zoomScale="80" zoomScaleNormal="80" workbookViewId="0">
      <selection activeCell="H16" sqref="H16"/>
    </sheetView>
  </sheetViews>
  <sheetFormatPr defaultColWidth="9.109375" defaultRowHeight="18" customHeight="1" x14ac:dyDescent="0.25"/>
  <cols>
    <col min="1" max="2" width="3.88671875" style="7" customWidth="1"/>
    <col min="3" max="3" width="49.33203125" style="7" bestFit="1" customWidth="1"/>
    <col min="4" max="4" width="16" style="7" bestFit="1" customWidth="1"/>
    <col min="5" max="5" width="17.33203125" style="7" bestFit="1" customWidth="1"/>
    <col min="6" max="6" width="17.6640625" style="7" bestFit="1" customWidth="1"/>
    <col min="7" max="7" width="14" style="8" bestFit="1" customWidth="1"/>
    <col min="8" max="8" width="12" style="8" bestFit="1" customWidth="1"/>
    <col min="9" max="9" width="13.88671875" style="7" customWidth="1"/>
    <col min="10" max="10" width="11.109375" style="7" customWidth="1"/>
    <col min="11" max="13" width="9" style="7" customWidth="1"/>
    <col min="14" max="24" width="9.109375" style="7"/>
    <col min="25" max="25" width="9.109375" style="7" customWidth="1"/>
    <col min="26" max="16384" width="9.109375" style="7"/>
  </cols>
  <sheetData>
    <row r="1" spans="3:25" ht="15" customHeight="1" x14ac:dyDescent="0.4">
      <c r="D1" s="6"/>
      <c r="E1" s="6"/>
      <c r="F1" s="6"/>
      <c r="G1" s="6"/>
      <c r="H1" s="6"/>
    </row>
    <row r="2" spans="3:25" s="1" customFormat="1" ht="46.5" customHeight="1" x14ac:dyDescent="0.25">
      <c r="C2" s="45" t="s">
        <v>57</v>
      </c>
      <c r="D2" s="45"/>
      <c r="E2" s="45"/>
      <c r="F2" s="45"/>
      <c r="G2" s="45"/>
      <c r="H2" s="45"/>
    </row>
    <row r="3" spans="3:25" s="1" customFormat="1" ht="12.75" customHeight="1" x14ac:dyDescent="0.3">
      <c r="C3" s="2"/>
      <c r="D3" s="2"/>
      <c r="E3" s="2"/>
      <c r="F3" s="2"/>
      <c r="G3" s="38"/>
      <c r="H3" s="38"/>
    </row>
    <row r="4" spans="3:25" s="1" customFormat="1" ht="33" customHeight="1" x14ac:dyDescent="0.25">
      <c r="C4" s="42" t="s">
        <v>42</v>
      </c>
      <c r="D4" s="43"/>
      <c r="E4" s="44"/>
      <c r="F4" s="39" t="s">
        <v>32</v>
      </c>
      <c r="G4" s="40"/>
      <c r="H4" s="41"/>
    </row>
    <row r="5" spans="3:25" s="1" customFormat="1" ht="18" customHeight="1" x14ac:dyDescent="0.25">
      <c r="C5" s="46" t="s">
        <v>15</v>
      </c>
      <c r="D5" s="47"/>
      <c r="E5" s="48"/>
      <c r="F5" s="34" t="s">
        <v>0</v>
      </c>
      <c r="G5" s="35"/>
      <c r="H5" s="21">
        <f>$D$26/H26</f>
        <v>45.833333333333336</v>
      </c>
    </row>
    <row r="6" spans="3:25" s="1" customFormat="1" ht="18" customHeight="1" x14ac:dyDescent="0.25">
      <c r="C6" s="46" t="s">
        <v>16</v>
      </c>
      <c r="D6" s="47" t="s">
        <v>28</v>
      </c>
      <c r="E6" s="48">
        <f>D45</f>
        <v>0.41727999999999998</v>
      </c>
      <c r="F6" s="34" t="s">
        <v>28</v>
      </c>
      <c r="G6" s="35">
        <f>F45</f>
        <v>0</v>
      </c>
      <c r="H6" s="30">
        <f>D45</f>
        <v>0.41727999999999998</v>
      </c>
      <c r="Y6" s="9"/>
    </row>
    <row r="7" spans="3:25" s="1" customFormat="1" ht="18" customHeight="1" x14ac:dyDescent="0.25">
      <c r="C7" s="46" t="s">
        <v>17</v>
      </c>
      <c r="D7" s="47" t="s">
        <v>1</v>
      </c>
      <c r="E7" s="48">
        <f>$D$28/(H28)</f>
        <v>17.767751588591697</v>
      </c>
      <c r="F7" s="34" t="s">
        <v>1</v>
      </c>
      <c r="G7" s="35" t="e">
        <f>$D$28/(J28)</f>
        <v>#DIV/0!</v>
      </c>
      <c r="H7" s="21">
        <f>$D$28/(H28)</f>
        <v>17.767751588591697</v>
      </c>
    </row>
    <row r="8" spans="3:25" s="1" customFormat="1" ht="18" customHeight="1" x14ac:dyDescent="0.25">
      <c r="C8" s="46" t="s">
        <v>18</v>
      </c>
      <c r="D8" s="47" t="s">
        <v>1</v>
      </c>
      <c r="E8" s="48">
        <f>$D$29/H29</f>
        <v>10.455773280835087</v>
      </c>
      <c r="F8" s="34" t="s">
        <v>1</v>
      </c>
      <c r="G8" s="35" t="e">
        <f>$D$29/J29</f>
        <v>#DIV/0!</v>
      </c>
      <c r="H8" s="21">
        <f>$D$29/H29</f>
        <v>10.455773280835087</v>
      </c>
    </row>
    <row r="9" spans="3:25" s="1" customFormat="1" ht="18" customHeight="1" x14ac:dyDescent="0.25">
      <c r="C9" s="46" t="s">
        <v>19</v>
      </c>
      <c r="D9" s="47" t="s">
        <v>2</v>
      </c>
      <c r="E9" s="48">
        <f>$D$30/H30</f>
        <v>34.781871538954455</v>
      </c>
      <c r="F9" s="34" t="s">
        <v>2</v>
      </c>
      <c r="G9" s="35" t="e">
        <f>$D$30/J30</f>
        <v>#DIV/0!</v>
      </c>
      <c r="H9" s="21">
        <f>$D$30/H30</f>
        <v>34.781871538954455</v>
      </c>
    </row>
    <row r="10" spans="3:25" s="1" customFormat="1" ht="18" customHeight="1" x14ac:dyDescent="0.25">
      <c r="C10" s="46" t="s">
        <v>20</v>
      </c>
      <c r="D10" s="47" t="s">
        <v>3</v>
      </c>
      <c r="E10" s="48">
        <f>$D$31/H31</f>
        <v>34.96485042960586</v>
      </c>
      <c r="F10" s="34" t="s">
        <v>3</v>
      </c>
      <c r="G10" s="35" t="e">
        <f>$D$31/J31</f>
        <v>#DIV/0!</v>
      </c>
      <c r="H10" s="21">
        <f>$D$31/H31</f>
        <v>34.96485042960586</v>
      </c>
    </row>
    <row r="11" spans="3:25" s="1" customFormat="1" ht="18" customHeight="1" x14ac:dyDescent="0.25">
      <c r="C11" s="46" t="s">
        <v>33</v>
      </c>
      <c r="D11" s="47" t="s">
        <v>46</v>
      </c>
      <c r="E11" s="48">
        <f>$D$32/H32</f>
        <v>31.021397616468036</v>
      </c>
      <c r="F11" s="34" t="s">
        <v>46</v>
      </c>
      <c r="G11" s="35" t="e">
        <f>$D$32/J32</f>
        <v>#DIV/0!</v>
      </c>
      <c r="H11" s="21">
        <f>$D$32/H32</f>
        <v>31.021397616468036</v>
      </c>
    </row>
    <row r="12" spans="3:25" s="1" customFormat="1" ht="18" customHeight="1" x14ac:dyDescent="0.25">
      <c r="C12" s="46" t="s">
        <v>21</v>
      </c>
      <c r="D12" s="47" t="s">
        <v>47</v>
      </c>
      <c r="E12" s="48" t="s">
        <v>53</v>
      </c>
      <c r="F12" s="34" t="s">
        <v>47</v>
      </c>
      <c r="G12" s="35" t="s">
        <v>53</v>
      </c>
      <c r="H12" s="22" t="s">
        <v>53</v>
      </c>
    </row>
    <row r="13" spans="3:25" s="1" customFormat="1" ht="18" customHeight="1" x14ac:dyDescent="0.25">
      <c r="C13" s="46" t="s">
        <v>22</v>
      </c>
      <c r="D13" s="47" t="s">
        <v>4</v>
      </c>
      <c r="E13" s="48" t="s">
        <v>53</v>
      </c>
      <c r="F13" s="34" t="s">
        <v>4</v>
      </c>
      <c r="G13" s="35" t="s">
        <v>53</v>
      </c>
      <c r="H13" s="22" t="s">
        <v>53</v>
      </c>
    </row>
    <row r="14" spans="3:25" s="1" customFormat="1" ht="18" customHeight="1" x14ac:dyDescent="0.25">
      <c r="C14" s="11" t="s">
        <v>23</v>
      </c>
      <c r="D14" s="12"/>
      <c r="E14" s="12"/>
      <c r="F14" s="12"/>
      <c r="G14" s="12"/>
      <c r="H14" s="13"/>
    </row>
    <row r="15" spans="3:25" s="1" customFormat="1" ht="18" customHeight="1" x14ac:dyDescent="0.25">
      <c r="C15" s="46" t="s">
        <v>25</v>
      </c>
      <c r="D15" s="47" t="s">
        <v>5</v>
      </c>
      <c r="E15" s="48">
        <v>3.4</v>
      </c>
      <c r="F15" s="36">
        <v>3.4</v>
      </c>
      <c r="G15" s="37"/>
      <c r="H15" s="22">
        <f>E26</f>
        <v>0.44</v>
      </c>
    </row>
    <row r="16" spans="3:25" s="1" customFormat="1" ht="18" customHeight="1" x14ac:dyDescent="0.25">
      <c r="C16" s="46" t="s">
        <v>26</v>
      </c>
      <c r="D16" s="47" t="s">
        <v>6</v>
      </c>
      <c r="E16" s="48">
        <v>2</v>
      </c>
      <c r="F16" s="36">
        <v>2</v>
      </c>
      <c r="G16" s="37"/>
      <c r="H16" s="22">
        <v>0.51</v>
      </c>
    </row>
    <row r="17" spans="3:20" s="1" customFormat="1" ht="18" customHeight="1" x14ac:dyDescent="0.25">
      <c r="C17" s="46" t="s">
        <v>24</v>
      </c>
      <c r="D17" s="47" t="s">
        <v>7</v>
      </c>
      <c r="E17" s="48" t="s">
        <v>53</v>
      </c>
      <c r="F17" s="34" t="s">
        <v>7</v>
      </c>
      <c r="G17" s="35" t="s">
        <v>53</v>
      </c>
      <c r="H17" s="22" t="s">
        <v>53</v>
      </c>
    </row>
    <row r="18" spans="3:20" s="1" customFormat="1" ht="18" customHeight="1" x14ac:dyDescent="0.25">
      <c r="C18" s="11" t="s">
        <v>27</v>
      </c>
      <c r="D18" s="12"/>
      <c r="E18" s="12"/>
      <c r="F18" s="12"/>
      <c r="G18" s="12"/>
      <c r="H18" s="13"/>
    </row>
    <row r="19" spans="3:20" s="1" customFormat="1" ht="18" customHeight="1" x14ac:dyDescent="0.25">
      <c r="C19" s="46" t="s">
        <v>29</v>
      </c>
      <c r="D19" s="47" t="s">
        <v>10</v>
      </c>
      <c r="E19" s="48">
        <v>30</v>
      </c>
      <c r="F19" s="34" t="s">
        <v>10</v>
      </c>
      <c r="G19" s="35">
        <v>30</v>
      </c>
      <c r="H19" s="21">
        <v>30</v>
      </c>
    </row>
    <row r="20" spans="3:20" s="1" customFormat="1" ht="18" customHeight="1" x14ac:dyDescent="0.25">
      <c r="C20" s="46" t="s">
        <v>30</v>
      </c>
      <c r="D20" s="47" t="s">
        <v>9</v>
      </c>
      <c r="E20" s="48">
        <v>15.2</v>
      </c>
      <c r="F20" s="34" t="s">
        <v>9</v>
      </c>
      <c r="G20" s="35">
        <v>15.2</v>
      </c>
      <c r="H20" s="21">
        <v>20.3</v>
      </c>
    </row>
    <row r="21" spans="3:20" s="1" customFormat="1" ht="18" customHeight="1" x14ac:dyDescent="0.25">
      <c r="C21" s="46" t="s">
        <v>31</v>
      </c>
      <c r="D21" s="47" t="s">
        <v>8</v>
      </c>
      <c r="E21" s="48">
        <v>20</v>
      </c>
      <c r="F21" s="34" t="s">
        <v>8</v>
      </c>
      <c r="G21" s="35">
        <v>20</v>
      </c>
      <c r="H21" s="21">
        <v>20</v>
      </c>
    </row>
    <row r="22" spans="3:20" s="1" customFormat="1" ht="18" customHeight="1" x14ac:dyDescent="0.25"/>
    <row r="23" spans="3:20" s="1" customFormat="1" ht="21.75" customHeight="1" x14ac:dyDescent="0.25">
      <c r="C23" s="49" t="s">
        <v>54</v>
      </c>
      <c r="D23" s="49"/>
      <c r="E23" s="49"/>
      <c r="F23" s="49"/>
      <c r="G23" s="49"/>
      <c r="H23" s="49"/>
      <c r="S23" s="32"/>
      <c r="T23" s="32"/>
    </row>
    <row r="24" spans="3:20" s="1" customFormat="1" ht="6.75" customHeight="1" x14ac:dyDescent="0.25">
      <c r="S24" s="32"/>
      <c r="T24" s="32"/>
    </row>
    <row r="25" spans="3:20" s="1" customFormat="1" ht="45.6" customHeight="1" x14ac:dyDescent="0.25">
      <c r="C25" s="14" t="s">
        <v>42</v>
      </c>
      <c r="D25" s="15" t="s">
        <v>44</v>
      </c>
      <c r="E25" s="15" t="s">
        <v>63</v>
      </c>
      <c r="F25" s="15" t="s">
        <v>62</v>
      </c>
      <c r="G25" s="33" t="s">
        <v>61</v>
      </c>
      <c r="H25" s="16" t="s">
        <v>12</v>
      </c>
    </row>
    <row r="26" spans="3:20" s="1" customFormat="1" ht="15" x14ac:dyDescent="0.25">
      <c r="C26" s="17" t="s">
        <v>15</v>
      </c>
      <c r="D26" s="23">
        <v>2200</v>
      </c>
      <c r="E26" s="24">
        <v>0.44</v>
      </c>
      <c r="F26" s="24">
        <v>21</v>
      </c>
      <c r="G26" s="24">
        <f>((F26+E26)/I26)*10</f>
        <v>4.4921904761904763</v>
      </c>
      <c r="H26" s="31">
        <f>ROUNDDOWN(($D$38*G26/60),0)</f>
        <v>48</v>
      </c>
      <c r="I26" s="1">
        <f>F26/E26</f>
        <v>47.727272727272727</v>
      </c>
    </row>
    <row r="27" spans="3:20" s="1" customFormat="1" ht="15" x14ac:dyDescent="0.25">
      <c r="C27" s="17" t="s">
        <v>16</v>
      </c>
      <c r="D27" s="23">
        <v>5150</v>
      </c>
      <c r="E27" s="24">
        <v>0.05</v>
      </c>
      <c r="F27" s="24">
        <v>2.3863636363636362</v>
      </c>
      <c r="G27" s="24">
        <f>((F27+E27)/I26)*10</f>
        <v>0.51047619047619042</v>
      </c>
      <c r="H27" s="31">
        <f>$D$38*G27/60</f>
        <v>5.5471746031746019</v>
      </c>
      <c r="I27" s="1">
        <f>I26*E27</f>
        <v>2.3863636363636362</v>
      </c>
    </row>
    <row r="28" spans="3:20" s="1" customFormat="1" ht="15" x14ac:dyDescent="0.25">
      <c r="C28" s="17" t="s">
        <v>17</v>
      </c>
      <c r="D28" s="23">
        <v>1026</v>
      </c>
      <c r="E28" s="24">
        <v>0.48</v>
      </c>
      <c r="F28" s="24">
        <v>22.909090909090907</v>
      </c>
      <c r="G28" s="24">
        <f>((F28+E28)/I26)*10</f>
        <v>4.9005714285714284</v>
      </c>
      <c r="H28" s="31">
        <f>$D$37*G28/60</f>
        <v>57.745066666666659</v>
      </c>
      <c r="I28" s="1">
        <f>E28*I26</f>
        <v>22.909090909090907</v>
      </c>
    </row>
    <row r="29" spans="3:20" s="1" customFormat="1" ht="15" x14ac:dyDescent="0.25">
      <c r="C29" s="17" t="s">
        <v>18</v>
      </c>
      <c r="D29" s="23">
        <v>580</v>
      </c>
      <c r="E29" s="24">
        <v>0.5</v>
      </c>
      <c r="F29" s="24">
        <v>23.863636363636363</v>
      </c>
      <c r="G29" s="24">
        <f>((F29+E29)/I26)*10</f>
        <v>5.1047619047619053</v>
      </c>
      <c r="H29" s="31">
        <f>$D$38*G29/60</f>
        <v>55.471746031746036</v>
      </c>
      <c r="I29" s="1">
        <f>E29*I26</f>
        <v>23.863636363636363</v>
      </c>
    </row>
    <row r="30" spans="3:20" s="1" customFormat="1" ht="15" x14ac:dyDescent="0.25">
      <c r="C30" s="17" t="s">
        <v>19</v>
      </c>
      <c r="D30" s="23">
        <v>4340</v>
      </c>
      <c r="E30" s="24">
        <v>14.43</v>
      </c>
      <c r="F30" s="24">
        <v>36.11</v>
      </c>
      <c r="G30" s="24">
        <f>((F30+E30)/I26)*10</f>
        <v>10.589333333333332</v>
      </c>
      <c r="H30" s="31">
        <f>$D$37*G30/60</f>
        <v>124.77764444444443</v>
      </c>
      <c r="N30" s="4"/>
    </row>
    <row r="31" spans="3:20" s="1" customFormat="1" ht="15" x14ac:dyDescent="0.25">
      <c r="C31" s="17" t="s">
        <v>20</v>
      </c>
      <c r="D31" s="23">
        <v>1325</v>
      </c>
      <c r="E31" s="24">
        <v>0.45</v>
      </c>
      <c r="F31" s="24">
        <v>21.477272727272727</v>
      </c>
      <c r="G31" s="24">
        <f>((F31+E31)/I26)*10</f>
        <v>4.5942857142857143</v>
      </c>
      <c r="H31" s="31">
        <f>$D$37*D52*G31/60</f>
        <v>37.895200000000003</v>
      </c>
      <c r="I31" s="1">
        <f>I26*E31</f>
        <v>21.477272727272727</v>
      </c>
      <c r="N31" s="4"/>
    </row>
    <row r="32" spans="3:20" s="1" customFormat="1" ht="15" x14ac:dyDescent="0.25">
      <c r="C32" s="17" t="s">
        <v>33</v>
      </c>
      <c r="D32" s="23">
        <v>38177</v>
      </c>
      <c r="E32" s="26"/>
      <c r="F32" s="26"/>
      <c r="G32" s="24">
        <v>41.6</v>
      </c>
      <c r="H32" s="31">
        <f>$H$38*G32/60</f>
        <v>1230.6666666666667</v>
      </c>
      <c r="N32" s="4"/>
    </row>
    <row r="33" spans="3:14" s="1" customFormat="1" ht="15" x14ac:dyDescent="0.25">
      <c r="C33" s="17" t="s">
        <v>21</v>
      </c>
      <c r="D33" s="23">
        <v>250</v>
      </c>
      <c r="E33" s="26"/>
      <c r="F33" s="26"/>
      <c r="G33" s="26" t="s">
        <v>53</v>
      </c>
      <c r="H33" s="26" t="s">
        <v>53</v>
      </c>
      <c r="N33" s="4"/>
    </row>
    <row r="34" spans="3:14" s="1" customFormat="1" ht="15" x14ac:dyDescent="0.25">
      <c r="C34" s="17" t="s">
        <v>52</v>
      </c>
      <c r="D34" s="23">
        <v>51</v>
      </c>
      <c r="E34" s="26"/>
      <c r="F34" s="26"/>
      <c r="G34" s="26" t="s">
        <v>53</v>
      </c>
      <c r="H34" s="26" t="s">
        <v>53</v>
      </c>
      <c r="N34" s="4"/>
    </row>
    <row r="35" spans="3:14" s="1" customFormat="1" ht="6.75" customHeight="1" x14ac:dyDescent="0.25">
      <c r="E35" s="10"/>
      <c r="F35" s="10"/>
      <c r="G35" s="10"/>
      <c r="H35" s="10"/>
      <c r="N35" s="4"/>
    </row>
    <row r="36" spans="3:14" s="1" customFormat="1" ht="15.6" x14ac:dyDescent="0.25">
      <c r="C36" s="14" t="s">
        <v>56</v>
      </c>
      <c r="D36" s="15" t="s">
        <v>34</v>
      </c>
      <c r="E36" s="15" t="s">
        <v>11</v>
      </c>
      <c r="H36" s="15" t="s">
        <v>48</v>
      </c>
      <c r="I36" s="5"/>
      <c r="L36" s="4"/>
    </row>
    <row r="37" spans="3:14" s="1" customFormat="1" ht="15.75" customHeight="1" x14ac:dyDescent="0.25">
      <c r="C37" s="17" t="s">
        <v>50</v>
      </c>
      <c r="D37" s="20">
        <v>707</v>
      </c>
      <c r="E37" s="19">
        <v>45473</v>
      </c>
      <c r="H37" s="19">
        <v>45443</v>
      </c>
      <c r="L37" s="4"/>
    </row>
    <row r="38" spans="3:14" s="1" customFormat="1" ht="18" customHeight="1" x14ac:dyDescent="0.25">
      <c r="C38" s="17" t="s">
        <v>51</v>
      </c>
      <c r="D38" s="20">
        <v>652</v>
      </c>
      <c r="E38" s="19">
        <v>45462</v>
      </c>
      <c r="H38" s="20">
        <v>1775</v>
      </c>
    </row>
    <row r="39" spans="3:14" s="1" customFormat="1" ht="6.75" customHeight="1" x14ac:dyDescent="0.25">
      <c r="E39" s="10"/>
      <c r="H39" s="10"/>
    </row>
    <row r="40" spans="3:14" s="1" customFormat="1" ht="18" customHeight="1" x14ac:dyDescent="0.25">
      <c r="C40" s="42" t="s">
        <v>43</v>
      </c>
      <c r="D40" s="44"/>
    </row>
    <row r="41" spans="3:14" s="1" customFormat="1" ht="15" x14ac:dyDescent="0.25">
      <c r="C41" s="17" t="s">
        <v>35</v>
      </c>
      <c r="D41" s="28">
        <v>189</v>
      </c>
    </row>
    <row r="42" spans="3:14" s="1" customFormat="1" ht="15" x14ac:dyDescent="0.25">
      <c r="C42" s="17" t="s">
        <v>49</v>
      </c>
      <c r="D42" s="28">
        <v>18</v>
      </c>
    </row>
    <row r="43" spans="3:14" s="1" customFormat="1" ht="15" x14ac:dyDescent="0.25">
      <c r="C43" s="17" t="s">
        <v>14</v>
      </c>
      <c r="D43" s="28">
        <v>2000</v>
      </c>
    </row>
    <row r="44" spans="3:14" s="1" customFormat="1" ht="15" x14ac:dyDescent="0.25">
      <c r="C44" s="17" t="s">
        <v>45</v>
      </c>
      <c r="D44" s="28">
        <f>$D$48*D38*$D$50*$D$46/10000 +$D$48*D38*$D$49*$D$47/10000</f>
        <v>834.56</v>
      </c>
    </row>
    <row r="45" spans="3:14" s="1" customFormat="1" ht="15" x14ac:dyDescent="0.25">
      <c r="C45" s="17" t="s">
        <v>13</v>
      </c>
      <c r="D45" s="28">
        <f>D44/D43</f>
        <v>0.41727999999999998</v>
      </c>
    </row>
    <row r="46" spans="3:14" s="1" customFormat="1" ht="15" x14ac:dyDescent="0.25">
      <c r="C46" s="17" t="s">
        <v>36</v>
      </c>
      <c r="D46" s="28">
        <v>1.7</v>
      </c>
    </row>
    <row r="47" spans="3:14" s="1" customFormat="1" ht="15" x14ac:dyDescent="0.25">
      <c r="C47" s="17" t="s">
        <v>37</v>
      </c>
      <c r="D47" s="28">
        <v>1.2</v>
      </c>
    </row>
    <row r="48" spans="3:14" s="1" customFormat="1" ht="15" x14ac:dyDescent="0.25">
      <c r="C48" s="17" t="s">
        <v>38</v>
      </c>
      <c r="D48" s="28">
        <v>80</v>
      </c>
    </row>
    <row r="49" spans="3:10" s="1" customFormat="1" ht="15" x14ac:dyDescent="0.25">
      <c r="C49" s="17" t="s">
        <v>39</v>
      </c>
      <c r="D49" s="28">
        <v>20</v>
      </c>
    </row>
    <row r="50" spans="3:10" s="1" customFormat="1" ht="15" x14ac:dyDescent="0.25">
      <c r="C50" s="17" t="s">
        <v>40</v>
      </c>
      <c r="D50" s="28">
        <v>80</v>
      </c>
    </row>
    <row r="51" spans="3:10" s="1" customFormat="1" ht="6.75" customHeight="1" x14ac:dyDescent="0.25">
      <c r="D51" s="29"/>
    </row>
    <row r="52" spans="3:10" s="1" customFormat="1" ht="15" x14ac:dyDescent="0.25">
      <c r="C52" s="17" t="s">
        <v>41</v>
      </c>
      <c r="D52" s="28">
        <v>0.7</v>
      </c>
    </row>
    <row r="53" spans="3:10" s="1" customFormat="1" ht="15" x14ac:dyDescent="0.25">
      <c r="D53" s="7"/>
    </row>
    <row r="54" spans="3:10" ht="18" customHeight="1" x14ac:dyDescent="0.25">
      <c r="E54" s="1"/>
      <c r="F54" s="1"/>
      <c r="G54" s="1"/>
      <c r="H54" s="1"/>
      <c r="I54" s="1"/>
      <c r="J54" s="1"/>
    </row>
    <row r="55" spans="3:10" ht="18" customHeight="1" x14ac:dyDescent="0.25">
      <c r="E55" s="1"/>
      <c r="F55" s="1"/>
      <c r="G55" s="1"/>
      <c r="H55" s="1"/>
      <c r="I55" s="1"/>
      <c r="J55" s="1"/>
    </row>
    <row r="56" spans="3:10" ht="18" customHeight="1" x14ac:dyDescent="0.25">
      <c r="E56" s="1"/>
      <c r="F56" s="1"/>
      <c r="G56" s="1"/>
      <c r="H56" s="1"/>
      <c r="I56" s="1"/>
      <c r="J56" s="1"/>
    </row>
    <row r="57" spans="3:10" ht="18" customHeight="1" x14ac:dyDescent="0.25">
      <c r="E57" s="1"/>
      <c r="F57" s="1"/>
      <c r="G57" s="1"/>
    </row>
    <row r="58" spans="3:10" ht="18" customHeight="1" x14ac:dyDescent="0.25">
      <c r="E58" s="1"/>
      <c r="F58" s="1"/>
      <c r="G58" s="1"/>
    </row>
    <row r="59" spans="3:10" ht="18" customHeight="1" x14ac:dyDescent="0.25">
      <c r="E59" s="1"/>
      <c r="F59" s="1"/>
      <c r="G59" s="1"/>
    </row>
    <row r="60" spans="3:10" ht="18" customHeight="1" x14ac:dyDescent="0.25">
      <c r="E60" s="1"/>
      <c r="F60" s="1"/>
      <c r="G60" s="3"/>
    </row>
    <row r="61" spans="3:10" ht="18" customHeight="1" x14ac:dyDescent="0.25">
      <c r="E61" s="1"/>
      <c r="F61" s="1"/>
      <c r="G61" s="3"/>
    </row>
    <row r="63" spans="3:10" ht="18" customHeight="1" x14ac:dyDescent="0.25">
      <c r="C63" s="1"/>
    </row>
  </sheetData>
  <mergeCells count="36">
    <mergeCell ref="C2:H2"/>
    <mergeCell ref="G3:H3"/>
    <mergeCell ref="C4:E4"/>
    <mergeCell ref="F4:H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5:E15"/>
    <mergeCell ref="F15:G15"/>
    <mergeCell ref="C40:D40"/>
    <mergeCell ref="C16:E16"/>
    <mergeCell ref="F16:G16"/>
    <mergeCell ref="C17:E17"/>
    <mergeCell ref="F17:G17"/>
    <mergeCell ref="C19:E19"/>
    <mergeCell ref="F19:G19"/>
    <mergeCell ref="C20:E20"/>
    <mergeCell ref="F20:G20"/>
    <mergeCell ref="C21:E21"/>
    <mergeCell ref="F21:G21"/>
    <mergeCell ref="C23:H23"/>
  </mergeCells>
  <conditionalFormatting sqref="H5">
    <cfRule type="cellIs" dxfId="5" priority="1" operator="lessThan">
      <formula>1.2</formula>
    </cfRule>
  </conditionalFormatting>
  <conditionalFormatting sqref="H6">
    <cfRule type="cellIs" dxfId="4" priority="8" operator="greaterThan">
      <formula>#REF!</formula>
    </cfRule>
  </conditionalFormatting>
  <conditionalFormatting sqref="H7:H8">
    <cfRule type="cellIs" dxfId="3" priority="5" operator="lessThan">
      <formula>1</formula>
    </cfRule>
  </conditionalFormatting>
  <conditionalFormatting sqref="H9">
    <cfRule type="cellIs" dxfId="2" priority="7" operator="lessThan">
      <formula>1.7</formula>
    </cfRule>
  </conditionalFormatting>
  <conditionalFormatting sqref="H10">
    <cfRule type="cellIs" dxfId="1" priority="6" operator="lessThan">
      <formula>2.3</formula>
    </cfRule>
  </conditionalFormatting>
  <conditionalFormatting sqref="H21">
    <cfRule type="cellIs" dxfId="0" priority="2" operator="greaterThan">
      <formula>20</formula>
    </cfRule>
  </conditionalFormatting>
  <printOptions horizontalCentered="1" gridLines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&amp;LTAV Macedonia Ohrid “St.Paul the Apostle” Airport @ 2012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LOS MIR </vt:lpstr>
      <vt:lpstr>LOS NBE</vt:lpstr>
      <vt:lpstr>'LOS MIR '!Print_Area</vt:lpstr>
      <vt:lpstr>'LOS NBE'!Print_Area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KPI - Capacity Performance - SKP 2011</dc:title>
  <dc:subject>Operations Diractorate@2011</dc:subject>
  <dc:creator>Ufuk KAVLAK</dc:creator>
  <cp:lastModifiedBy>Abdallah Ben Khalifa</cp:lastModifiedBy>
  <cp:revision>1</cp:revision>
  <cp:lastPrinted>2025-01-22T11:09:29Z</cp:lastPrinted>
  <dcterms:created xsi:type="dcterms:W3CDTF">2011-07-22T11:11:18Z</dcterms:created>
  <dcterms:modified xsi:type="dcterms:W3CDTF">2025-06-18T22:12:54Z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64440492-4C8B-11D1-8B70-080036B11A03}" pid="4">
    <vt:lpwstr>Ufuk KAVLAK</vt:lpwstr>
  </property>
</Properties>
</file>