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13785" yWindow="1080" windowWidth="13800" windowHeight="15675"/>
  </bookViews>
  <sheets>
    <sheet name="LoopFilter LPF" sheetId="4" r:id="rId1"/>
    <sheet name="Branch LPF" sheetId="3" r:id="rId2"/>
    <sheet name="2nd order LPFz" sheetId="1" r:id="rId3"/>
    <sheet name="LFz" sheetId="2" r:id="rId4"/>
  </sheets>
  <calcPr calcId="19102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4"/>
  <c r="B5"/>
  <c r="B4"/>
  <c r="B6" l="1"/>
  <c r="B8" s="1"/>
  <c r="B10" s="1"/>
  <c r="B15" i="1"/>
  <c r="B16"/>
  <c r="B14"/>
  <c r="B17" i="3"/>
  <c r="B5"/>
  <c r="B4"/>
  <c r="B19" i="2"/>
  <c r="B5"/>
  <c r="B4"/>
  <c r="B6" s="1"/>
  <c r="B8" s="1"/>
  <c r="B10" s="1"/>
  <c r="B16" s="1"/>
  <c r="B19" i="1"/>
  <c r="B24" s="1"/>
  <c r="B5"/>
  <c r="B4"/>
  <c r="B6" i="3" l="1"/>
  <c r="B8" s="1"/>
  <c r="B9" s="1"/>
  <c r="B14" s="1"/>
  <c r="B19" s="1"/>
  <c r="B9" i="4"/>
  <c r="B14" s="1"/>
  <c r="B19" s="1"/>
  <c r="B22" i="1"/>
  <c r="B21" i="2"/>
  <c r="B11"/>
  <c r="B9"/>
  <c r="B22"/>
  <c r="B6" i="1"/>
  <c r="B8" s="1"/>
  <c r="B10" i="3" l="1"/>
  <c r="B12" i="4"/>
  <c r="B20" s="1"/>
  <c r="B13"/>
  <c r="B18" s="1"/>
  <c r="B12" i="3"/>
  <c r="B20" s="1"/>
  <c r="B13"/>
  <c r="B18" s="1"/>
  <c r="B15" i="2"/>
  <c r="B20" s="1"/>
  <c r="B12"/>
  <c r="B23"/>
  <c r="B9" i="1" l="1"/>
  <c r="B10"/>
  <c r="B23" s="1"/>
  <c r="B20" l="1"/>
  <c r="B21"/>
</calcChain>
</file>

<file path=xl/sharedStrings.xml><?xml version="1.0" encoding="utf-8"?>
<sst xmlns="http://schemas.openxmlformats.org/spreadsheetml/2006/main" count="133" uniqueCount="36">
  <si>
    <t>cutoff freq</t>
  </si>
  <si>
    <t>Hz</t>
  </si>
  <si>
    <t>sample rate</t>
  </si>
  <si>
    <t>radian cutoff</t>
  </si>
  <si>
    <t>rad/s</t>
  </si>
  <si>
    <t>T</t>
  </si>
  <si>
    <t>prewarp</t>
  </si>
  <si>
    <t>b0</t>
  </si>
  <si>
    <t>scale bits</t>
  </si>
  <si>
    <t>scale factor</t>
  </si>
  <si>
    <t>omega*T</t>
  </si>
  <si>
    <t>2+omega*T</t>
  </si>
  <si>
    <t>2-omega*T</t>
  </si>
  <si>
    <t>a1</t>
  </si>
  <si>
    <t xml:space="preserve">b1 </t>
  </si>
  <si>
    <t>Single Pole Discrete Time IIR LPF</t>
  </si>
  <si>
    <t>s</t>
  </si>
  <si>
    <t>Sample Time</t>
  </si>
  <si>
    <t>Bilinear Z transform frequency pre-warp</t>
  </si>
  <si>
    <t>Transfer function constants</t>
  </si>
  <si>
    <t>Denominator</t>
  </si>
  <si>
    <t>Numerator</t>
  </si>
  <si>
    <t>b0_scaled</t>
  </si>
  <si>
    <t>b1_scaled</t>
  </si>
  <si>
    <t>a1_scaled</t>
  </si>
  <si>
    <t>Proportional-Integral Loop Filter IIR</t>
  </si>
  <si>
    <t>gain</t>
  </si>
  <si>
    <t>tau 1</t>
  </si>
  <si>
    <t>Gain normalizing time constant</t>
  </si>
  <si>
    <t>seconds</t>
  </si>
  <si>
    <t>usec</t>
  </si>
  <si>
    <t>omega*T-2</t>
  </si>
  <si>
    <t>a2</t>
  </si>
  <si>
    <t>b2</t>
  </si>
  <si>
    <t>b2 scaled</t>
  </si>
  <si>
    <t>a2 scaled</t>
  </si>
</sst>
</file>

<file path=xl/styles.xml><?xml version="1.0" encoding="utf-8"?>
<styleSheet xmlns="http://schemas.openxmlformats.org/spreadsheetml/2006/main">
  <fonts count="3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D20"/>
  <sheetViews>
    <sheetView tabSelected="1" workbookViewId="0">
      <selection activeCell="B4" sqref="B4"/>
    </sheetView>
  </sheetViews>
  <sheetFormatPr defaultColWidth="11" defaultRowHeight="15.75"/>
  <cols>
    <col min="2" max="2" width="12.125" bestFit="1" customWidth="1"/>
    <col min="4" max="4" width="34.875" bestFit="1" customWidth="1"/>
  </cols>
  <sheetData>
    <row r="1" spans="1:4" ht="18.75">
      <c r="A1" s="2" t="s">
        <v>15</v>
      </c>
      <c r="B1" s="2"/>
      <c r="C1" s="2"/>
    </row>
    <row r="2" spans="1:4">
      <c r="A2" t="s">
        <v>0</v>
      </c>
      <c r="B2">
        <v>230</v>
      </c>
      <c r="C2" t="s">
        <v>1</v>
      </c>
    </row>
    <row r="3" spans="1:4">
      <c r="A3" t="s">
        <v>2</v>
      </c>
      <c r="B3">
        <v>57600</v>
      </c>
      <c r="C3" t="s">
        <v>1</v>
      </c>
    </row>
    <row r="4" spans="1:4">
      <c r="A4" t="s">
        <v>3</v>
      </c>
      <c r="B4">
        <f>2*PI()*B2</f>
        <v>1445.1326206513049</v>
      </c>
      <c r="C4" t="s">
        <v>4</v>
      </c>
    </row>
    <row r="5" spans="1:4">
      <c r="A5" t="s">
        <v>5</v>
      </c>
      <c r="B5">
        <f>1/B3</f>
        <v>1.7361111111111111E-5</v>
      </c>
      <c r="C5" t="s">
        <v>16</v>
      </c>
      <c r="D5" t="s">
        <v>17</v>
      </c>
    </row>
    <row r="6" spans="1:4">
      <c r="A6" t="s">
        <v>6</v>
      </c>
      <c r="B6">
        <f>(2*B3)*TAN(B4*B5/2)</f>
        <v>1445.2084302571027</v>
      </c>
      <c r="C6" t="s">
        <v>4</v>
      </c>
      <c r="D6" t="s">
        <v>18</v>
      </c>
    </row>
    <row r="8" spans="1:4">
      <c r="A8" t="s">
        <v>10</v>
      </c>
      <c r="B8">
        <f>B6*B5</f>
        <v>2.5090424136408034E-2</v>
      </c>
      <c r="D8" t="s">
        <v>19</v>
      </c>
    </row>
    <row r="9" spans="1:4">
      <c r="A9" t="s">
        <v>11</v>
      </c>
      <c r="B9">
        <f>2+(B8)</f>
        <v>2.0250904241364078</v>
      </c>
    </row>
    <row r="10" spans="1:4">
      <c r="A10" t="s">
        <v>12</v>
      </c>
      <c r="B10">
        <f>2-B8</f>
        <v>1.9749095758635919</v>
      </c>
    </row>
    <row r="12" spans="1:4">
      <c r="A12" t="s">
        <v>13</v>
      </c>
      <c r="B12">
        <f>B10/B9</f>
        <v>0.97522044069009151</v>
      </c>
      <c r="D12" t="s">
        <v>20</v>
      </c>
    </row>
    <row r="13" spans="1:4">
      <c r="A13" t="s">
        <v>7</v>
      </c>
      <c r="B13">
        <f>B8/B9</f>
        <v>1.2389779654954297E-2</v>
      </c>
      <c r="D13" t="s">
        <v>21</v>
      </c>
    </row>
    <row r="14" spans="1:4">
      <c r="A14" t="s">
        <v>14</v>
      </c>
      <c r="B14">
        <f>B8/B9</f>
        <v>1.2389779654954297E-2</v>
      </c>
      <c r="D14" t="s">
        <v>21</v>
      </c>
    </row>
    <row r="16" spans="1:4">
      <c r="A16" t="s">
        <v>8</v>
      </c>
      <c r="B16">
        <v>15</v>
      </c>
    </row>
    <row r="17" spans="1:4">
      <c r="A17" t="s">
        <v>9</v>
      </c>
      <c r="B17">
        <f>POWER(2,B16)</f>
        <v>32768</v>
      </c>
    </row>
    <row r="18" spans="1:4">
      <c r="A18" t="s">
        <v>22</v>
      </c>
      <c r="B18">
        <f>ROUND(B17*B13,0)</f>
        <v>406</v>
      </c>
      <c r="D18" t="s">
        <v>21</v>
      </c>
    </row>
    <row r="19" spans="1:4">
      <c r="A19" t="s">
        <v>23</v>
      </c>
      <c r="B19">
        <f>ROUND(B17*B14,0)</f>
        <v>406</v>
      </c>
      <c r="D19" t="s">
        <v>21</v>
      </c>
    </row>
    <row r="20" spans="1:4">
      <c r="A20" t="s">
        <v>24</v>
      </c>
      <c r="B20">
        <f>ROUND(B17*B12,0)</f>
        <v>31956</v>
      </c>
      <c r="D20" t="s">
        <v>20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0"/>
  <sheetViews>
    <sheetView workbookViewId="0">
      <selection activeCell="B3" sqref="B3"/>
    </sheetView>
  </sheetViews>
  <sheetFormatPr defaultColWidth="11" defaultRowHeight="15.75"/>
  <cols>
    <col min="2" max="2" width="12.125" bestFit="1" customWidth="1"/>
    <col min="4" max="4" width="34.875" bestFit="1" customWidth="1"/>
  </cols>
  <sheetData>
    <row r="1" spans="1:4" ht="18.75">
      <c r="A1" s="2" t="s">
        <v>15</v>
      </c>
      <c r="B1" s="2"/>
      <c r="C1" s="2"/>
    </row>
    <row r="2" spans="1:4">
      <c r="A2" t="s">
        <v>0</v>
      </c>
      <c r="B2">
        <v>1400</v>
      </c>
      <c r="C2" t="s">
        <v>1</v>
      </c>
    </row>
    <row r="3" spans="1:4">
      <c r="A3" t="s">
        <v>2</v>
      </c>
      <c r="B3">
        <v>57600</v>
      </c>
      <c r="C3" t="s">
        <v>1</v>
      </c>
    </row>
    <row r="4" spans="1:4">
      <c r="A4" t="s">
        <v>3</v>
      </c>
      <c r="B4">
        <f>2*PI()*B2</f>
        <v>8796.45943005142</v>
      </c>
      <c r="C4" t="s">
        <v>4</v>
      </c>
    </row>
    <row r="5" spans="1:4">
      <c r="A5" t="s">
        <v>5</v>
      </c>
      <c r="B5">
        <f>1/B3</f>
        <v>1.7361111111111111E-5</v>
      </c>
      <c r="C5" t="s">
        <v>16</v>
      </c>
      <c r="D5" t="s">
        <v>17</v>
      </c>
    </row>
    <row r="6" spans="1:4">
      <c r="A6" t="s">
        <v>6</v>
      </c>
      <c r="B6">
        <f>(2*B3)*TAN(B4*B5/2)</f>
        <v>8813.5955141053546</v>
      </c>
      <c r="C6" t="s">
        <v>4</v>
      </c>
      <c r="D6" t="s">
        <v>18</v>
      </c>
    </row>
    <row r="8" spans="1:4">
      <c r="A8" t="s">
        <v>10</v>
      </c>
      <c r="B8">
        <f>B6*B5</f>
        <v>0.15301381100877351</v>
      </c>
      <c r="D8" t="s">
        <v>19</v>
      </c>
    </row>
    <row r="9" spans="1:4">
      <c r="A9" t="s">
        <v>11</v>
      </c>
      <c r="B9">
        <f>2+(B8)</f>
        <v>2.1530138110087735</v>
      </c>
    </row>
    <row r="10" spans="1:4">
      <c r="A10" t="s">
        <v>12</v>
      </c>
      <c r="B10">
        <f>2-B8</f>
        <v>1.8469861889912265</v>
      </c>
    </row>
    <row r="12" spans="1:4">
      <c r="A12" t="s">
        <v>13</v>
      </c>
      <c r="B12">
        <f>B10/B9</f>
        <v>0.85786081796002933</v>
      </c>
      <c r="D12" t="s">
        <v>20</v>
      </c>
    </row>
    <row r="13" spans="1:4">
      <c r="A13" t="s">
        <v>7</v>
      </c>
      <c r="B13">
        <f>B8/B9</f>
        <v>7.106959101998532E-2</v>
      </c>
      <c r="D13" t="s">
        <v>21</v>
      </c>
    </row>
    <row r="14" spans="1:4">
      <c r="A14" t="s">
        <v>14</v>
      </c>
      <c r="B14">
        <f>B8/B9</f>
        <v>7.106959101998532E-2</v>
      </c>
      <c r="D14" t="s">
        <v>21</v>
      </c>
    </row>
    <row r="16" spans="1:4">
      <c r="A16" t="s">
        <v>8</v>
      </c>
      <c r="B16">
        <v>15</v>
      </c>
    </row>
    <row r="17" spans="1:4">
      <c r="A17" t="s">
        <v>9</v>
      </c>
      <c r="B17">
        <f>POWER(2,B16)</f>
        <v>32768</v>
      </c>
    </row>
    <row r="18" spans="1:4">
      <c r="A18" t="s">
        <v>22</v>
      </c>
      <c r="B18">
        <f>ROUND(B17*B13,0)</f>
        <v>2329</v>
      </c>
      <c r="D18" t="s">
        <v>21</v>
      </c>
    </row>
    <row r="19" spans="1:4">
      <c r="A19" t="s">
        <v>23</v>
      </c>
      <c r="B19">
        <f>ROUND(B17*B14,0)</f>
        <v>2329</v>
      </c>
      <c r="D19" t="s">
        <v>21</v>
      </c>
    </row>
    <row r="20" spans="1:4">
      <c r="A20" t="s">
        <v>24</v>
      </c>
      <c r="B20">
        <f>ROUND(B17*B12,0)</f>
        <v>28110</v>
      </c>
      <c r="D20" t="s">
        <v>20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4"/>
  <sheetViews>
    <sheetView workbookViewId="0">
      <selection activeCell="B19" sqref="B19"/>
    </sheetView>
  </sheetViews>
  <sheetFormatPr defaultColWidth="11" defaultRowHeight="15.75"/>
  <cols>
    <col min="2" max="2" width="12.125" bestFit="1" customWidth="1"/>
    <col min="4" max="4" width="34.875" bestFit="1" customWidth="1"/>
  </cols>
  <sheetData>
    <row r="1" spans="1:4" ht="18.75">
      <c r="A1" s="2" t="s">
        <v>15</v>
      </c>
      <c r="B1" s="2"/>
      <c r="C1" s="2"/>
    </row>
    <row r="2" spans="1:4">
      <c r="A2" t="s">
        <v>0</v>
      </c>
      <c r="B2">
        <v>1400</v>
      </c>
      <c r="C2" t="s">
        <v>1</v>
      </c>
    </row>
    <row r="3" spans="1:4">
      <c r="A3" t="s">
        <v>2</v>
      </c>
      <c r="B3">
        <v>28800</v>
      </c>
      <c r="C3" t="s">
        <v>1</v>
      </c>
    </row>
    <row r="4" spans="1:4">
      <c r="A4" t="s">
        <v>3</v>
      </c>
      <c r="B4">
        <f>2*PI()*B2</f>
        <v>8796.45943005142</v>
      </c>
      <c r="C4" t="s">
        <v>4</v>
      </c>
    </row>
    <row r="5" spans="1:4">
      <c r="A5" t="s">
        <v>5</v>
      </c>
      <c r="B5">
        <f>1/B3</f>
        <v>3.4722222222222222E-5</v>
      </c>
      <c r="C5" t="s">
        <v>16</v>
      </c>
      <c r="D5" t="s">
        <v>17</v>
      </c>
    </row>
    <row r="6" spans="1:4">
      <c r="A6" t="s">
        <v>6</v>
      </c>
      <c r="B6">
        <f>(2*B3)*TAN(B4*B5/2)</f>
        <v>8865.4879330461536</v>
      </c>
      <c r="C6" t="s">
        <v>4</v>
      </c>
      <c r="D6" t="s">
        <v>18</v>
      </c>
    </row>
    <row r="8" spans="1:4">
      <c r="A8" t="s">
        <v>10</v>
      </c>
      <c r="B8">
        <f>B6*B5</f>
        <v>0.30782944211965813</v>
      </c>
      <c r="D8" t="s">
        <v>19</v>
      </c>
    </row>
    <row r="9" spans="1:4">
      <c r="A9" t="s">
        <v>11</v>
      </c>
      <c r="B9">
        <f>2+(B8)</f>
        <v>2.3078294421196581</v>
      </c>
    </row>
    <row r="10" spans="1:4">
      <c r="A10" t="s">
        <v>12</v>
      </c>
      <c r="B10">
        <f>2-B8</f>
        <v>1.6921705578803419</v>
      </c>
    </row>
    <row r="12" spans="1:4" ht="17.25">
      <c r="A12" t="s">
        <v>13</v>
      </c>
      <c r="B12" s="1">
        <v>-1.5729712736308801</v>
      </c>
      <c r="D12" t="s">
        <v>20</v>
      </c>
    </row>
    <row r="13" spans="1:4" ht="17.25">
      <c r="A13" t="s">
        <v>32</v>
      </c>
      <c r="B13" s="1">
        <v>0.64930619341182005</v>
      </c>
    </row>
    <row r="14" spans="1:4">
      <c r="A14" t="s">
        <v>7</v>
      </c>
      <c r="B14">
        <f>1/52.4006576738302</f>
        <v>1.9083729945233441E-2</v>
      </c>
      <c r="D14" t="s">
        <v>21</v>
      </c>
    </row>
    <row r="15" spans="1:4">
      <c r="A15" t="s">
        <v>14</v>
      </c>
      <c r="B15">
        <f>2/52.4006576738302</f>
        <v>3.8167459890466882E-2</v>
      </c>
      <c r="D15" t="s">
        <v>21</v>
      </c>
    </row>
    <row r="16" spans="1:4">
      <c r="A16" t="s">
        <v>33</v>
      </c>
      <c r="B16">
        <f>1/52.4006576738302</f>
        <v>1.9083729945233441E-2</v>
      </c>
    </row>
    <row r="18" spans="1:4">
      <c r="A18" t="s">
        <v>8</v>
      </c>
      <c r="B18">
        <v>14</v>
      </c>
    </row>
    <row r="19" spans="1:4">
      <c r="A19" t="s">
        <v>9</v>
      </c>
      <c r="B19">
        <f>POWER(2,B18)</f>
        <v>16384</v>
      </c>
    </row>
    <row r="20" spans="1:4">
      <c r="A20" t="s">
        <v>22</v>
      </c>
      <c r="B20">
        <f>ROUND(B19*B14,0)</f>
        <v>313</v>
      </c>
      <c r="D20" t="s">
        <v>21</v>
      </c>
    </row>
    <row r="21" spans="1:4">
      <c r="A21" t="s">
        <v>23</v>
      </c>
      <c r="B21">
        <f>ROUND(B19*B15,0)</f>
        <v>625</v>
      </c>
      <c r="D21" t="s">
        <v>21</v>
      </c>
    </row>
    <row r="22" spans="1:4">
      <c r="A22" t="s">
        <v>34</v>
      </c>
      <c r="B22">
        <f>ROUND(B19*B16,0)</f>
        <v>313</v>
      </c>
    </row>
    <row r="23" spans="1:4">
      <c r="A23" t="s">
        <v>24</v>
      </c>
      <c r="B23">
        <f>ROUND(B19*B12,0)</f>
        <v>-25772</v>
      </c>
      <c r="D23" t="s">
        <v>20</v>
      </c>
    </row>
    <row r="24" spans="1:4">
      <c r="A24" t="s">
        <v>35</v>
      </c>
      <c r="B24">
        <f>ROUND(B19*B13,0)</f>
        <v>10638</v>
      </c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3"/>
  <sheetViews>
    <sheetView workbookViewId="0">
      <selection activeCell="B25" sqref="B25"/>
    </sheetView>
  </sheetViews>
  <sheetFormatPr defaultColWidth="11" defaultRowHeight="15.75"/>
  <cols>
    <col min="2" max="2" width="14.5" customWidth="1"/>
    <col min="3" max="3" width="17.5" customWidth="1"/>
    <col min="4" max="4" width="34.875" bestFit="1" customWidth="1"/>
  </cols>
  <sheetData>
    <row r="1" spans="1:4" ht="18.75">
      <c r="A1" s="2" t="s">
        <v>25</v>
      </c>
      <c r="B1" s="2"/>
      <c r="C1" s="2"/>
    </row>
    <row r="2" spans="1:4">
      <c r="A2" t="s">
        <v>0</v>
      </c>
      <c r="B2">
        <v>480</v>
      </c>
      <c r="C2" t="s">
        <v>1</v>
      </c>
    </row>
    <row r="3" spans="1:4">
      <c r="A3" t="s">
        <v>2</v>
      </c>
      <c r="B3">
        <v>28800</v>
      </c>
      <c r="C3" t="s">
        <v>1</v>
      </c>
    </row>
    <row r="4" spans="1:4">
      <c r="A4" t="s">
        <v>3</v>
      </c>
      <c r="B4">
        <f>2*PI()*B2</f>
        <v>3015.9289474462012</v>
      </c>
      <c r="C4" t="s">
        <v>4</v>
      </c>
    </row>
    <row r="5" spans="1:4">
      <c r="A5" t="s">
        <v>5</v>
      </c>
      <c r="B5">
        <f>1/B3</f>
        <v>3.4722222222222222E-5</v>
      </c>
      <c r="C5" t="s">
        <v>16</v>
      </c>
      <c r="D5" t="s">
        <v>17</v>
      </c>
    </row>
    <row r="6" spans="1:4">
      <c r="A6" t="s">
        <v>6</v>
      </c>
      <c r="B6">
        <f>(2*B3)*TAN(B4*B5/2)</f>
        <v>3018.6880867031732</v>
      </c>
      <c r="C6" t="s">
        <v>4</v>
      </c>
      <c r="D6" t="s">
        <v>18</v>
      </c>
    </row>
    <row r="8" spans="1:4">
      <c r="A8" t="s">
        <v>10</v>
      </c>
      <c r="B8">
        <f>B6*B5</f>
        <v>0.10481555856608241</v>
      </c>
      <c r="D8" t="s">
        <v>19</v>
      </c>
    </row>
    <row r="9" spans="1:4">
      <c r="A9" t="s">
        <v>11</v>
      </c>
      <c r="B9">
        <f>2+(B8)</f>
        <v>2.1048155585660826</v>
      </c>
    </row>
    <row r="10" spans="1:4">
      <c r="A10" t="s">
        <v>31</v>
      </c>
      <c r="B10">
        <f>B8-2</f>
        <v>-1.8951844414339176</v>
      </c>
    </row>
    <row r="11" spans="1:4">
      <c r="A11" t="s">
        <v>27</v>
      </c>
      <c r="B11">
        <f>1/(2*B6)</f>
        <v>1.6563486708097406E-4</v>
      </c>
      <c r="C11" t="s">
        <v>29</v>
      </c>
      <c r="D11" t="s">
        <v>28</v>
      </c>
    </row>
    <row r="12" spans="1:4">
      <c r="B12">
        <f>B11*1000000</f>
        <v>165.63486708097406</v>
      </c>
      <c r="C12" t="s">
        <v>30</v>
      </c>
    </row>
    <row r="14" spans="1:4">
      <c r="A14" t="s">
        <v>13</v>
      </c>
      <c r="B14">
        <v>1</v>
      </c>
      <c r="D14" t="s">
        <v>20</v>
      </c>
    </row>
    <row r="15" spans="1:4">
      <c r="A15" t="s">
        <v>7</v>
      </c>
      <c r="B15">
        <f>B9</f>
        <v>2.1048155585660826</v>
      </c>
      <c r="D15" t="s">
        <v>21</v>
      </c>
    </row>
    <row r="16" spans="1:4">
      <c r="A16" t="s">
        <v>14</v>
      </c>
      <c r="B16">
        <f>B10</f>
        <v>-1.8951844414339176</v>
      </c>
      <c r="D16" t="s">
        <v>21</v>
      </c>
    </row>
    <row r="18" spans="1:4">
      <c r="A18" t="s">
        <v>8</v>
      </c>
      <c r="B18">
        <v>15</v>
      </c>
    </row>
    <row r="19" spans="1:4">
      <c r="A19" t="s">
        <v>9</v>
      </c>
      <c r="B19">
        <f>POWER(2,B18)</f>
        <v>32768</v>
      </c>
    </row>
    <row r="20" spans="1:4">
      <c r="A20" t="s">
        <v>22</v>
      </c>
      <c r="B20">
        <f>ROUND(B19*B15,0)</f>
        <v>68971</v>
      </c>
      <c r="D20" t="s">
        <v>20</v>
      </c>
    </row>
    <row r="21" spans="1:4">
      <c r="A21" t="s">
        <v>23</v>
      </c>
      <c r="B21">
        <f>ROUND(B16*B19,0)</f>
        <v>-62101</v>
      </c>
      <c r="D21" t="s">
        <v>21</v>
      </c>
    </row>
    <row r="22" spans="1:4">
      <c r="A22" t="s">
        <v>24</v>
      </c>
      <c r="B22">
        <f>ROUND(B19*B14,0)</f>
        <v>32768</v>
      </c>
      <c r="D22" t="s">
        <v>21</v>
      </c>
    </row>
    <row r="23" spans="1:4">
      <c r="A23" t="s">
        <v>26</v>
      </c>
      <c r="B23">
        <f>1/(B11*B6*2)</f>
        <v>1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LoopFilter LPF</vt:lpstr>
      <vt:lpstr>Branch LPF</vt:lpstr>
      <vt:lpstr>2nd order LPFz</vt:lpstr>
      <vt:lpstr>LFz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2023-02-12T02:17:44Z</dcterms:created>
  <dcterms:modified xsi:type="dcterms:W3CDTF">2023-05-04T19:00:54Z</dcterms:modified>
</cp:coreProperties>
</file>