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nocarrillo/github/N9600A-sim/"/>
    </mc:Choice>
  </mc:AlternateContent>
  <xr:revisionPtr revIDLastSave="0" documentId="13_ncr:1_{A26D89D4-78FB-5A43-BC25-26C8A9677B71}" xr6:coauthVersionLast="47" xr6:coauthVersionMax="47" xr10:uidLastSave="{00000000-0000-0000-0000-000000000000}"/>
  <bookViews>
    <workbookView xWindow="13780" yWindow="1080" windowWidth="13800" windowHeight="15680" xr2:uid="{00000000-000D-0000-FFFF-FFFF00000000}"/>
  </bookViews>
  <sheets>
    <sheet name="LoopFilter LPF" sheetId="4" r:id="rId1"/>
    <sheet name="Branch LPF" sheetId="3" r:id="rId2"/>
    <sheet name="2nd order LPFz" sheetId="1" r:id="rId3"/>
    <sheet name="LFz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7" i="4" l="1"/>
  <c r="B5" i="4"/>
  <c r="B4" i="4"/>
  <c r="B6" i="4" l="1"/>
  <c r="B8" i="4" s="1"/>
  <c r="B10" i="4" s="1"/>
  <c r="B15" i="1"/>
  <c r="B16" i="1"/>
  <c r="B14" i="1"/>
  <c r="B17" i="3"/>
  <c r="B5" i="3"/>
  <c r="B4" i="3"/>
  <c r="B6" i="3" s="1"/>
  <c r="B8" i="3" s="1"/>
  <c r="B19" i="2"/>
  <c r="B5" i="2"/>
  <c r="B4" i="2"/>
  <c r="B6" i="2" s="1"/>
  <c r="B8" i="2" s="1"/>
  <c r="B10" i="2" s="1"/>
  <c r="B16" i="2" s="1"/>
  <c r="B19" i="1"/>
  <c r="B24" i="1" s="1"/>
  <c r="B5" i="1"/>
  <c r="B4" i="1"/>
  <c r="B9" i="4" l="1"/>
  <c r="B14" i="4" s="1"/>
  <c r="B19" i="4" s="1"/>
  <c r="B13" i="4"/>
  <c r="B18" i="4" s="1"/>
  <c r="B12" i="4"/>
  <c r="B20" i="4" s="1"/>
  <c r="B22" i="1"/>
  <c r="B9" i="3"/>
  <c r="B14" i="3" s="1"/>
  <c r="B19" i="3" s="1"/>
  <c r="B10" i="3"/>
  <c r="B21" i="2"/>
  <c r="B11" i="2"/>
  <c r="B9" i="2"/>
  <c r="B22" i="2"/>
  <c r="B6" i="1"/>
  <c r="B8" i="1" s="1"/>
  <c r="B12" i="3" l="1"/>
  <c r="B20" i="3" s="1"/>
  <c r="B13" i="3"/>
  <c r="B18" i="3" s="1"/>
  <c r="B15" i="2"/>
  <c r="B20" i="2" s="1"/>
  <c r="B12" i="2"/>
  <c r="B23" i="2"/>
  <c r="B9" i="1" l="1"/>
  <c r="B10" i="1"/>
  <c r="B23" i="1" s="1"/>
  <c r="B20" i="1" l="1"/>
  <c r="B21" i="1"/>
</calcChain>
</file>

<file path=xl/sharedStrings.xml><?xml version="1.0" encoding="utf-8"?>
<sst xmlns="http://schemas.openxmlformats.org/spreadsheetml/2006/main" count="133" uniqueCount="36">
  <si>
    <t>cutoff freq</t>
  </si>
  <si>
    <t>Hz</t>
  </si>
  <si>
    <t>sample rate</t>
  </si>
  <si>
    <t>radian cutoff</t>
  </si>
  <si>
    <t>rad/s</t>
  </si>
  <si>
    <t>T</t>
  </si>
  <si>
    <t>prewarp</t>
  </si>
  <si>
    <t>b0</t>
  </si>
  <si>
    <t>scale bits</t>
  </si>
  <si>
    <t>scale factor</t>
  </si>
  <si>
    <t>omega*T</t>
  </si>
  <si>
    <t>2+omega*T</t>
  </si>
  <si>
    <t>2-omega*T</t>
  </si>
  <si>
    <t>a1</t>
  </si>
  <si>
    <t xml:space="preserve">b1 </t>
  </si>
  <si>
    <t>Single Pole Discrete Time IIR LPF</t>
  </si>
  <si>
    <t>s</t>
  </si>
  <si>
    <t>Sample Time</t>
  </si>
  <si>
    <t>Bilinear Z transform frequency pre-warp</t>
  </si>
  <si>
    <t>Transfer function constants</t>
  </si>
  <si>
    <t>Denominator</t>
  </si>
  <si>
    <t>Numerator</t>
  </si>
  <si>
    <t>b0_scaled</t>
  </si>
  <si>
    <t>b1_scaled</t>
  </si>
  <si>
    <t>a1_scaled</t>
  </si>
  <si>
    <t>Proportional-Integral Loop Filter IIR</t>
  </si>
  <si>
    <t>gain</t>
  </si>
  <si>
    <t>tau 1</t>
  </si>
  <si>
    <t>Gain normalizing time constant</t>
  </si>
  <si>
    <t>seconds</t>
  </si>
  <si>
    <t>usec</t>
  </si>
  <si>
    <t>omega*T-2</t>
  </si>
  <si>
    <t>a2</t>
  </si>
  <si>
    <t>b2</t>
  </si>
  <si>
    <t>b2 scaled</t>
  </si>
  <si>
    <t>a2 scaled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</si>
</sst>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rgb="FF000000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0"/>
  <sheetViews>
    <sheetView tabSelected="1" workbookViewId="0">
      <selection activeCell="B2" sqref="B2"/>
    </sheetView>
  </sheetViews>
  <sheetFormatPr baseColWidth="10" defaultColWidth="11" defaultRowHeight="16" x14ac:dyDescent="0.2"/>
  <cols>
    <col min="2" max="2" width="12.1640625" bestFit="1" customWidth="1"/>
    <col min="4" max="4" width="34.83203125" bestFit="1" customWidth="1"/>
  </cols>
  <sheetData>
    <row r="1" spans="1:4" ht="19" x14ac:dyDescent="0.25">
      <c r="A1" s="2" t="s">
        <v>15</v>
      </c>
      <c r="B1" s="2"/>
      <c r="C1" s="2"/>
    </row>
    <row r="2" spans="1:4" x14ac:dyDescent="0.2">
      <c r="A2" t="s">
        <v>0</v>
      </c>
      <c r="B2">
        <v>232</v>
      </c>
      <c r="C2" t="s">
        <v>1</v>
      </c>
    </row>
    <row r="3" spans="1:4" x14ac:dyDescent="0.2">
      <c r="A3" t="s">
        <v>2</v>
      </c>
      <c r="B3">
        <v>28800</v>
      </c>
      <c r="C3" t="s">
        <v>1</v>
      </c>
    </row>
    <row r="4" spans="1:4" x14ac:dyDescent="0.2">
      <c r="A4" t="s">
        <v>3</v>
      </c>
      <c r="B4">
        <f>2*PI()*B2</f>
        <v>1457.6989912656641</v>
      </c>
      <c r="C4" t="s">
        <v>4</v>
      </c>
    </row>
    <row r="5" spans="1:4" x14ac:dyDescent="0.2">
      <c r="A5" t="s">
        <v>5</v>
      </c>
      <c r="B5">
        <f>1/B3</f>
        <v>3.4722222222222222E-5</v>
      </c>
      <c r="C5" t="s">
        <v>16</v>
      </c>
      <c r="D5" t="s">
        <v>17</v>
      </c>
    </row>
    <row r="6" spans="1:4" x14ac:dyDescent="0.2">
      <c r="A6" t="s">
        <v>6</v>
      </c>
      <c r="B6">
        <f>(2*B3)*TAN(B4*B5/2)</f>
        <v>1458.0102693977869</v>
      </c>
      <c r="C6" t="s">
        <v>4</v>
      </c>
      <c r="D6" t="s">
        <v>18</v>
      </c>
    </row>
    <row r="8" spans="1:4" x14ac:dyDescent="0.2">
      <c r="A8" t="s">
        <v>10</v>
      </c>
      <c r="B8">
        <f>B6*B5</f>
        <v>5.062535657631205E-2</v>
      </c>
      <c r="D8" t="s">
        <v>19</v>
      </c>
    </row>
    <row r="9" spans="1:4" x14ac:dyDescent="0.2">
      <c r="A9" t="s">
        <v>11</v>
      </c>
      <c r="B9">
        <f>2+(B8)</f>
        <v>2.0506253565763122</v>
      </c>
    </row>
    <row r="10" spans="1:4" x14ac:dyDescent="0.2">
      <c r="A10" t="s">
        <v>12</v>
      </c>
      <c r="B10">
        <f>2-B8</f>
        <v>1.949374643423688</v>
      </c>
    </row>
    <row r="12" spans="1:4" x14ac:dyDescent="0.2">
      <c r="A12" t="s">
        <v>13</v>
      </c>
      <c r="B12">
        <f>B10/B9</f>
        <v>0.95062447032174102</v>
      </c>
      <c r="D12" t="s">
        <v>20</v>
      </c>
    </row>
    <row r="13" spans="1:4" x14ac:dyDescent="0.2">
      <c r="A13" t="s">
        <v>7</v>
      </c>
      <c r="B13">
        <f>B8/B9</f>
        <v>2.4687764839129489E-2</v>
      </c>
      <c r="D13" t="s">
        <v>21</v>
      </c>
    </row>
    <row r="14" spans="1:4" x14ac:dyDescent="0.2">
      <c r="A14" t="s">
        <v>14</v>
      </c>
      <c r="B14">
        <f>B8/B9</f>
        <v>2.4687764839129489E-2</v>
      </c>
      <c r="D14" t="s">
        <v>21</v>
      </c>
    </row>
    <row r="16" spans="1:4" x14ac:dyDescent="0.2">
      <c r="A16" t="s">
        <v>8</v>
      </c>
      <c r="B16">
        <v>15</v>
      </c>
    </row>
    <row r="17" spans="1:4" x14ac:dyDescent="0.2">
      <c r="A17" t="s">
        <v>9</v>
      </c>
      <c r="B17">
        <f>POWER(2,B16)</f>
        <v>32768</v>
      </c>
    </row>
    <row r="18" spans="1:4" x14ac:dyDescent="0.2">
      <c r="A18" t="s">
        <v>22</v>
      </c>
      <c r="B18">
        <f>ROUND(B17*B13,0)</f>
        <v>809</v>
      </c>
      <c r="D18" t="s">
        <v>21</v>
      </c>
    </row>
    <row r="19" spans="1:4" x14ac:dyDescent="0.2">
      <c r="A19" t="s">
        <v>23</v>
      </c>
      <c r="B19">
        <f>ROUND(B17*B14,0)</f>
        <v>809</v>
      </c>
      <c r="D19" t="s">
        <v>21</v>
      </c>
    </row>
    <row r="20" spans="1:4" x14ac:dyDescent="0.2">
      <c r="A20" t="s">
        <v>24</v>
      </c>
      <c r="B20">
        <f>ROUND(B17*B12,0)</f>
        <v>31150</v>
      </c>
      <c r="D20" t="s">
        <v>20</v>
      </c>
    </row>
  </sheetData>
  <mergeCells count="1">
    <mergeCell ref="A1:C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0"/>
  <sheetViews>
    <sheetView workbookViewId="0">
      <selection activeCell="B3" sqref="B3"/>
    </sheetView>
  </sheetViews>
  <sheetFormatPr baseColWidth="10" defaultColWidth="11" defaultRowHeight="16" x14ac:dyDescent="0.2"/>
  <cols>
    <col min="2" max="2" width="12.1640625" bestFit="1" customWidth="1"/>
    <col min="4" max="4" width="34.83203125" bestFit="1" customWidth="1"/>
  </cols>
  <sheetData>
    <row r="1" spans="1:4" ht="19" x14ac:dyDescent="0.25">
      <c r="A1" s="2" t="s">
        <v>15</v>
      </c>
      <c r="B1" s="2"/>
      <c r="C1" s="2"/>
    </row>
    <row r="2" spans="1:4" x14ac:dyDescent="0.2">
      <c r="A2" t="s">
        <v>0</v>
      </c>
      <c r="B2">
        <v>1400</v>
      </c>
      <c r="C2" t="s">
        <v>1</v>
      </c>
    </row>
    <row r="3" spans="1:4" x14ac:dyDescent="0.2">
      <c r="A3" t="s">
        <v>2</v>
      </c>
      <c r="B3">
        <v>28800</v>
      </c>
      <c r="C3" t="s">
        <v>1</v>
      </c>
    </row>
    <row r="4" spans="1:4" x14ac:dyDescent="0.2">
      <c r="A4" t="s">
        <v>3</v>
      </c>
      <c r="B4">
        <f>2*PI()*B2</f>
        <v>8796.45943005142</v>
      </c>
      <c r="C4" t="s">
        <v>4</v>
      </c>
    </row>
    <row r="5" spans="1:4" x14ac:dyDescent="0.2">
      <c r="A5" t="s">
        <v>5</v>
      </c>
      <c r="B5">
        <f>1/B3</f>
        <v>3.4722222222222222E-5</v>
      </c>
      <c r="C5" t="s">
        <v>16</v>
      </c>
      <c r="D5" t="s">
        <v>17</v>
      </c>
    </row>
    <row r="6" spans="1:4" x14ac:dyDescent="0.2">
      <c r="A6" t="s">
        <v>6</v>
      </c>
      <c r="B6">
        <f>(2*B3)*TAN(B4*B5/2)</f>
        <v>8865.4879330461536</v>
      </c>
      <c r="C6" t="s">
        <v>4</v>
      </c>
      <c r="D6" t="s">
        <v>18</v>
      </c>
    </row>
    <row r="8" spans="1:4" x14ac:dyDescent="0.2">
      <c r="A8" t="s">
        <v>10</v>
      </c>
      <c r="B8">
        <f>B6*B5</f>
        <v>0.30782944211965813</v>
      </c>
      <c r="D8" t="s">
        <v>19</v>
      </c>
    </row>
    <row r="9" spans="1:4" x14ac:dyDescent="0.2">
      <c r="A9" t="s">
        <v>11</v>
      </c>
      <c r="B9">
        <f>2+(B8)</f>
        <v>2.3078294421196581</v>
      </c>
    </row>
    <row r="10" spans="1:4" x14ac:dyDescent="0.2">
      <c r="A10" t="s">
        <v>12</v>
      </c>
      <c r="B10">
        <f>2-B8</f>
        <v>1.6921705578803419</v>
      </c>
    </row>
    <row r="12" spans="1:4" x14ac:dyDescent="0.2">
      <c r="A12" t="s">
        <v>13</v>
      </c>
      <c r="B12">
        <f>B10/B9</f>
        <v>0.7332303362618271</v>
      </c>
      <c r="D12" t="s">
        <v>20</v>
      </c>
    </row>
    <row r="13" spans="1:4" x14ac:dyDescent="0.2">
      <c r="A13" t="s">
        <v>7</v>
      </c>
      <c r="B13">
        <f>B8/B9</f>
        <v>0.13338483186908642</v>
      </c>
      <c r="D13" t="s">
        <v>21</v>
      </c>
    </row>
    <row r="14" spans="1:4" x14ac:dyDescent="0.2">
      <c r="A14" t="s">
        <v>14</v>
      </c>
      <c r="B14">
        <f>B8/B9</f>
        <v>0.13338483186908642</v>
      </c>
      <c r="D14" t="s">
        <v>21</v>
      </c>
    </row>
    <row r="16" spans="1:4" x14ac:dyDescent="0.2">
      <c r="A16" t="s">
        <v>8</v>
      </c>
      <c r="B16">
        <v>15</v>
      </c>
    </row>
    <row r="17" spans="1:4" x14ac:dyDescent="0.2">
      <c r="A17" t="s">
        <v>9</v>
      </c>
      <c r="B17">
        <f>POWER(2,B16)</f>
        <v>32768</v>
      </c>
    </row>
    <row r="18" spans="1:4" x14ac:dyDescent="0.2">
      <c r="A18" t="s">
        <v>22</v>
      </c>
      <c r="B18">
        <f>ROUND(B17*B13,0)</f>
        <v>4371</v>
      </c>
      <c r="D18" t="s">
        <v>21</v>
      </c>
    </row>
    <row r="19" spans="1:4" x14ac:dyDescent="0.2">
      <c r="A19" t="s">
        <v>23</v>
      </c>
      <c r="B19">
        <f>ROUND(B17*B14,0)</f>
        <v>4371</v>
      </c>
      <c r="D19" t="s">
        <v>21</v>
      </c>
    </row>
    <row r="20" spans="1:4" x14ac:dyDescent="0.2">
      <c r="A20" t="s">
        <v>24</v>
      </c>
      <c r="B20">
        <f>ROUND(B17*B12,0)</f>
        <v>24026</v>
      </c>
      <c r="D20" t="s">
        <v>20</v>
      </c>
    </row>
  </sheetData>
  <mergeCells count="1">
    <mergeCell ref="A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4"/>
  <sheetViews>
    <sheetView workbookViewId="0">
      <selection activeCell="B19" sqref="B19"/>
    </sheetView>
  </sheetViews>
  <sheetFormatPr baseColWidth="10" defaultColWidth="11" defaultRowHeight="16" x14ac:dyDescent="0.2"/>
  <cols>
    <col min="2" max="2" width="12.1640625" bestFit="1" customWidth="1"/>
    <col min="4" max="4" width="34.83203125" bestFit="1" customWidth="1"/>
  </cols>
  <sheetData>
    <row r="1" spans="1:4" ht="19" x14ac:dyDescent="0.25">
      <c r="A1" s="2" t="s">
        <v>15</v>
      </c>
      <c r="B1" s="2"/>
      <c r="C1" s="2"/>
    </row>
    <row r="2" spans="1:4" x14ac:dyDescent="0.2">
      <c r="A2" t="s">
        <v>0</v>
      </c>
      <c r="B2">
        <v>1400</v>
      </c>
      <c r="C2" t="s">
        <v>1</v>
      </c>
    </row>
    <row r="3" spans="1:4" x14ac:dyDescent="0.2">
      <c r="A3" t="s">
        <v>2</v>
      </c>
      <c r="B3">
        <v>28800</v>
      </c>
      <c r="C3" t="s">
        <v>1</v>
      </c>
    </row>
    <row r="4" spans="1:4" x14ac:dyDescent="0.2">
      <c r="A4" t="s">
        <v>3</v>
      </c>
      <c r="B4">
        <f>2*PI()*B2</f>
        <v>8796.45943005142</v>
      </c>
      <c r="C4" t="s">
        <v>4</v>
      </c>
    </row>
    <row r="5" spans="1:4" x14ac:dyDescent="0.2">
      <c r="A5" t="s">
        <v>5</v>
      </c>
      <c r="B5">
        <f>1/B3</f>
        <v>3.4722222222222222E-5</v>
      </c>
      <c r="C5" t="s">
        <v>16</v>
      </c>
      <c r="D5" t="s">
        <v>17</v>
      </c>
    </row>
    <row r="6" spans="1:4" x14ac:dyDescent="0.2">
      <c r="A6" t="s">
        <v>6</v>
      </c>
      <c r="B6">
        <f>(2*B3)*TAN(B4*B5/2)</f>
        <v>8865.4879330461536</v>
      </c>
      <c r="C6" t="s">
        <v>4</v>
      </c>
      <c r="D6" t="s">
        <v>18</v>
      </c>
    </row>
    <row r="8" spans="1:4" x14ac:dyDescent="0.2">
      <c r="A8" t="s">
        <v>10</v>
      </c>
      <c r="B8">
        <f>B6*B5</f>
        <v>0.30782944211965813</v>
      </c>
      <c r="D8" t="s">
        <v>19</v>
      </c>
    </row>
    <row r="9" spans="1:4" x14ac:dyDescent="0.2">
      <c r="A9" t="s">
        <v>11</v>
      </c>
      <c r="B9">
        <f>2+(B8)</f>
        <v>2.3078294421196581</v>
      </c>
    </row>
    <row r="10" spans="1:4" x14ac:dyDescent="0.2">
      <c r="A10" t="s">
        <v>12</v>
      </c>
      <c r="B10">
        <f>2-B8</f>
        <v>1.6921705578803419</v>
      </c>
    </row>
    <row r="12" spans="1:4" ht="18" x14ac:dyDescent="0.25">
      <c r="A12" t="s">
        <v>13</v>
      </c>
      <c r="B12" s="1">
        <v>-1.5729712736308801</v>
      </c>
      <c r="D12" t="s">
        <v>20</v>
      </c>
    </row>
    <row r="13" spans="1:4" ht="18" x14ac:dyDescent="0.25">
      <c r="A13" t="s">
        <v>32</v>
      </c>
      <c r="B13" s="1">
        <v>0.64930619341182005</v>
      </c>
    </row>
    <row r="14" spans="1:4" x14ac:dyDescent="0.2">
      <c r="A14" t="s">
        <v>7</v>
      </c>
      <c r="B14">
        <f>1/52.4006576738302</f>
        <v>1.9083729945233441E-2</v>
      </c>
      <c r="D14" t="s">
        <v>21</v>
      </c>
    </row>
    <row r="15" spans="1:4" x14ac:dyDescent="0.2">
      <c r="A15" t="s">
        <v>14</v>
      </c>
      <c r="B15">
        <f>2/52.4006576738302</f>
        <v>3.8167459890466882E-2</v>
      </c>
      <c r="D15" t="s">
        <v>21</v>
      </c>
    </row>
    <row r="16" spans="1:4" x14ac:dyDescent="0.2">
      <c r="A16" t="s">
        <v>33</v>
      </c>
      <c r="B16">
        <f>1/52.4006576738302</f>
        <v>1.9083729945233441E-2</v>
      </c>
    </row>
    <row r="18" spans="1:4" x14ac:dyDescent="0.2">
      <c r="A18" t="s">
        <v>8</v>
      </c>
      <c r="B18">
        <v>14</v>
      </c>
    </row>
    <row r="19" spans="1:4" x14ac:dyDescent="0.2">
      <c r="A19" t="s">
        <v>9</v>
      </c>
      <c r="B19">
        <f>POWER(2,B18)</f>
        <v>16384</v>
      </c>
    </row>
    <row r="20" spans="1:4" x14ac:dyDescent="0.2">
      <c r="A20" t="s">
        <v>22</v>
      </c>
      <c r="B20">
        <f>ROUND(B19*B14,0)</f>
        <v>313</v>
      </c>
      <c r="D20" t="s">
        <v>21</v>
      </c>
    </row>
    <row r="21" spans="1:4" x14ac:dyDescent="0.2">
      <c r="A21" t="s">
        <v>23</v>
      </c>
      <c r="B21">
        <f>ROUND(B19*B15,0)</f>
        <v>625</v>
      </c>
      <c r="D21" t="s">
        <v>21</v>
      </c>
    </row>
    <row r="22" spans="1:4" x14ac:dyDescent="0.2">
      <c r="A22" t="s">
        <v>34</v>
      </c>
      <c r="B22">
        <f>ROUND(B19*B16,0)</f>
        <v>313</v>
      </c>
    </row>
    <row r="23" spans="1:4" x14ac:dyDescent="0.2">
      <c r="A23" t="s">
        <v>24</v>
      </c>
      <c r="B23">
        <f>ROUND(B19*B12,0)</f>
        <v>-25772</v>
      </c>
      <c r="D23" t="s">
        <v>20</v>
      </c>
    </row>
    <row r="24" spans="1:4" x14ac:dyDescent="0.2">
      <c r="A24" t="s">
        <v>35</v>
      </c>
      <c r="B24">
        <f>ROUND(B19*B13,0)</f>
        <v>10638</v>
      </c>
    </row>
  </sheetData>
  <mergeCells count="1">
    <mergeCell ref="A1:C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3"/>
  <sheetViews>
    <sheetView workbookViewId="0">
      <selection activeCell="B25" sqref="B25"/>
    </sheetView>
  </sheetViews>
  <sheetFormatPr baseColWidth="10" defaultColWidth="11" defaultRowHeight="16" x14ac:dyDescent="0.2"/>
  <cols>
    <col min="2" max="2" width="14.5" customWidth="1"/>
    <col min="3" max="3" width="17.5" customWidth="1"/>
    <col min="4" max="4" width="34.83203125" bestFit="1" customWidth="1"/>
  </cols>
  <sheetData>
    <row r="1" spans="1:4" ht="19" x14ac:dyDescent="0.25">
      <c r="A1" s="2" t="s">
        <v>25</v>
      </c>
      <c r="B1" s="2"/>
      <c r="C1" s="2"/>
    </row>
    <row r="2" spans="1:4" x14ac:dyDescent="0.2">
      <c r="A2" t="s">
        <v>0</v>
      </c>
      <c r="B2">
        <v>480</v>
      </c>
      <c r="C2" t="s">
        <v>1</v>
      </c>
    </row>
    <row r="3" spans="1:4" x14ac:dyDescent="0.2">
      <c r="A3" t="s">
        <v>2</v>
      </c>
      <c r="B3">
        <v>28800</v>
      </c>
      <c r="C3" t="s">
        <v>1</v>
      </c>
    </row>
    <row r="4" spans="1:4" x14ac:dyDescent="0.2">
      <c r="A4" t="s">
        <v>3</v>
      </c>
      <c r="B4">
        <f>2*PI()*B2</f>
        <v>3015.9289474462012</v>
      </c>
      <c r="C4" t="s">
        <v>4</v>
      </c>
    </row>
    <row r="5" spans="1:4" x14ac:dyDescent="0.2">
      <c r="A5" t="s">
        <v>5</v>
      </c>
      <c r="B5">
        <f>1/B3</f>
        <v>3.4722222222222222E-5</v>
      </c>
      <c r="C5" t="s">
        <v>16</v>
      </c>
      <c r="D5" t="s">
        <v>17</v>
      </c>
    </row>
    <row r="6" spans="1:4" x14ac:dyDescent="0.2">
      <c r="A6" t="s">
        <v>6</v>
      </c>
      <c r="B6">
        <f>(2*B3)*TAN(B4*B5/2)</f>
        <v>3018.6880867031732</v>
      </c>
      <c r="C6" t="s">
        <v>4</v>
      </c>
      <c r="D6" t="s">
        <v>18</v>
      </c>
    </row>
    <row r="8" spans="1:4" x14ac:dyDescent="0.2">
      <c r="A8" t="s">
        <v>10</v>
      </c>
      <c r="B8">
        <f>B6*B5</f>
        <v>0.10481555856608241</v>
      </c>
      <c r="D8" t="s">
        <v>19</v>
      </c>
    </row>
    <row r="9" spans="1:4" x14ac:dyDescent="0.2">
      <c r="A9" t="s">
        <v>11</v>
      </c>
      <c r="B9">
        <f>2+(B8)</f>
        <v>2.1048155585660826</v>
      </c>
    </row>
    <row r="10" spans="1:4" x14ac:dyDescent="0.2">
      <c r="A10" t="s">
        <v>31</v>
      </c>
      <c r="B10">
        <f>B8-2</f>
        <v>-1.8951844414339176</v>
      </c>
    </row>
    <row r="11" spans="1:4" x14ac:dyDescent="0.2">
      <c r="A11" t="s">
        <v>27</v>
      </c>
      <c r="B11">
        <f>1/(2*B6)</f>
        <v>1.6563486708097406E-4</v>
      </c>
      <c r="C11" t="s">
        <v>29</v>
      </c>
      <c r="D11" t="s">
        <v>28</v>
      </c>
    </row>
    <row r="12" spans="1:4" x14ac:dyDescent="0.2">
      <c r="B12">
        <f>B11*1000000</f>
        <v>165.63486708097406</v>
      </c>
      <c r="C12" t="s">
        <v>30</v>
      </c>
    </row>
    <row r="14" spans="1:4" x14ac:dyDescent="0.2">
      <c r="A14" t="s">
        <v>13</v>
      </c>
      <c r="B14">
        <v>1</v>
      </c>
      <c r="D14" t="s">
        <v>20</v>
      </c>
    </row>
    <row r="15" spans="1:4" x14ac:dyDescent="0.2">
      <c r="A15" t="s">
        <v>7</v>
      </c>
      <c r="B15">
        <f>B9</f>
        <v>2.1048155585660826</v>
      </c>
      <c r="D15" t="s">
        <v>21</v>
      </c>
    </row>
    <row r="16" spans="1:4" x14ac:dyDescent="0.2">
      <c r="A16" t="s">
        <v>14</v>
      </c>
      <c r="B16">
        <f>B10</f>
        <v>-1.8951844414339176</v>
      </c>
      <c r="D16" t="s">
        <v>21</v>
      </c>
    </row>
    <row r="18" spans="1:4" x14ac:dyDescent="0.2">
      <c r="A18" t="s">
        <v>8</v>
      </c>
      <c r="B18">
        <v>15</v>
      </c>
    </row>
    <row r="19" spans="1:4" x14ac:dyDescent="0.2">
      <c r="A19" t="s">
        <v>9</v>
      </c>
      <c r="B19">
        <f>POWER(2,B18)</f>
        <v>32768</v>
      </c>
    </row>
    <row r="20" spans="1:4" x14ac:dyDescent="0.2">
      <c r="A20" t="s">
        <v>22</v>
      </c>
      <c r="B20">
        <f>ROUND(B19*B15,0)</f>
        <v>68971</v>
      </c>
      <c r="D20" t="s">
        <v>20</v>
      </c>
    </row>
    <row r="21" spans="1:4" x14ac:dyDescent="0.2">
      <c r="A21" t="s">
        <v>23</v>
      </c>
      <c r="B21">
        <f>ROUND(B16*B19,0)</f>
        <v>-62101</v>
      </c>
      <c r="D21" t="s">
        <v>21</v>
      </c>
    </row>
    <row r="22" spans="1:4" x14ac:dyDescent="0.2">
      <c r="A22" t="s">
        <v>24</v>
      </c>
      <c r="B22">
        <f>ROUND(B19*B14,0)</f>
        <v>32768</v>
      </c>
      <c r="D22" t="s">
        <v>21</v>
      </c>
    </row>
    <row r="23" spans="1:4" x14ac:dyDescent="0.2">
      <c r="A23" t="s">
        <v>26</v>
      </c>
      <c r="B23">
        <f>1/(B11*B6*2)</f>
        <v>1</v>
      </c>
    </row>
  </sheetData>
  <mergeCells count="1"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LoopFilter LPF</vt:lpstr>
      <vt:lpstr>Branch LPF</vt:lpstr>
      <vt:lpstr>2nd order LPFz</vt:lpstr>
      <vt:lpstr>LFz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Nino Carrillo</dc:creator>
  <cp:lastModifiedBy>Nino Carrillo</cp:lastModifiedBy>
  <dcterms:created xsi:type="dcterms:W3CDTF">2023-02-12T02:17:44Z</dcterms:created>
  <dcterms:modified xsi:type="dcterms:W3CDTF">2023-03-25T23:31:25Z</dcterms:modified>
</cp:coreProperties>
</file>