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ocarrillo/github/N9600A-sim/"/>
    </mc:Choice>
  </mc:AlternateContent>
  <xr:revisionPtr revIDLastSave="0" documentId="13_ncr:1_{75F79BAD-37A3-3949-AE17-28948ED3335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oopFilter LPF" sheetId="4" r:id="rId1"/>
    <sheet name="Branch LPF" sheetId="3" r:id="rId2"/>
    <sheet name="Gain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" l="1"/>
  <c r="B1" i="6"/>
  <c r="B19" i="4"/>
  <c r="B5" i="4"/>
  <c r="B4" i="4"/>
  <c r="B4" i="6" l="1"/>
  <c r="B6" i="4"/>
  <c r="B8" i="4" s="1"/>
  <c r="B10" i="4" s="1"/>
  <c r="B21" i="3"/>
  <c r="B5" i="3"/>
  <c r="B4" i="3"/>
  <c r="B6" i="3" l="1"/>
  <c r="B8" i="3" s="1"/>
  <c r="B9" i="3" s="1"/>
  <c r="B14" i="3" s="1"/>
  <c r="B9" i="4"/>
  <c r="B14" i="4" s="1"/>
  <c r="B21" i="4" s="1"/>
  <c r="B23" i="3" l="1"/>
  <c r="B10" i="3"/>
  <c r="B12" i="3" s="1"/>
  <c r="B12" i="4"/>
  <c r="B22" i="4" s="1"/>
  <c r="B13" i="4"/>
  <c r="B20" i="4" s="1"/>
  <c r="B13" i="3"/>
  <c r="B24" i="3" l="1"/>
  <c r="B22" i="3"/>
</calcChain>
</file>

<file path=xl/sharedStrings.xml><?xml version="1.0" encoding="utf-8"?>
<sst xmlns="http://schemas.openxmlformats.org/spreadsheetml/2006/main" count="69" uniqueCount="31">
  <si>
    <t>cutoff freq</t>
  </si>
  <si>
    <t>Hz</t>
  </si>
  <si>
    <t>sample rate</t>
  </si>
  <si>
    <t>radian cutoff</t>
  </si>
  <si>
    <t>rad/s</t>
  </si>
  <si>
    <t>T</t>
  </si>
  <si>
    <t>prewarp</t>
  </si>
  <si>
    <t>b0</t>
  </si>
  <si>
    <t>scale bits</t>
  </si>
  <si>
    <t>scale factor</t>
  </si>
  <si>
    <t>omega*T</t>
  </si>
  <si>
    <t>2+omega*T</t>
  </si>
  <si>
    <t>2-omega*T</t>
  </si>
  <si>
    <t>a1</t>
  </si>
  <si>
    <t xml:space="preserve">b1 </t>
  </si>
  <si>
    <t>Single Pole Discrete Time IIR LPF</t>
  </si>
  <si>
    <t>s</t>
  </si>
  <si>
    <t>Sample Time</t>
  </si>
  <si>
    <t>Bilinear Z transform frequency pre-warp</t>
  </si>
  <si>
    <t>Transfer function constants</t>
  </si>
  <si>
    <t>Denominator</t>
  </si>
  <si>
    <t>Numerator</t>
  </si>
  <si>
    <t>b0_scaled</t>
  </si>
  <si>
    <t>b1_scaled</t>
  </si>
  <si>
    <t>a1_scaled</t>
  </si>
  <si>
    <t>Gain</t>
  </si>
  <si>
    <t>First Order system</t>
  </si>
  <si>
    <t>Branch Gain</t>
  </si>
  <si>
    <t>Loop Gain</t>
  </si>
  <si>
    <t>Loop Filter Gain Factor</t>
  </si>
  <si>
    <t>Total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</si>
</sst>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17" sqref="B17"/>
    </sheetView>
  </sheetViews>
  <sheetFormatPr baseColWidth="10" defaultColWidth="11" defaultRowHeight="16" x14ac:dyDescent="0.2"/>
  <cols>
    <col min="2" max="2" width="12.1640625" bestFit="1" customWidth="1"/>
    <col min="4" max="4" width="34.83203125" bestFit="1" customWidth="1"/>
  </cols>
  <sheetData>
    <row r="1" spans="1:4" ht="19" x14ac:dyDescent="0.25">
      <c r="A1" s="2" t="s">
        <v>15</v>
      </c>
      <c r="B1" s="2"/>
      <c r="C1" s="2"/>
    </row>
    <row r="2" spans="1:4" x14ac:dyDescent="0.2">
      <c r="A2" t="s">
        <v>0</v>
      </c>
      <c r="B2" s="1">
        <v>100</v>
      </c>
      <c r="C2" t="s">
        <v>1</v>
      </c>
    </row>
    <row r="3" spans="1:4" x14ac:dyDescent="0.2">
      <c r="A3" t="s">
        <v>2</v>
      </c>
      <c r="B3" s="1">
        <v>14400</v>
      </c>
      <c r="C3" t="s">
        <v>1</v>
      </c>
    </row>
    <row r="4" spans="1:4" x14ac:dyDescent="0.2">
      <c r="A4" t="s">
        <v>3</v>
      </c>
      <c r="B4">
        <f>2*PI()*B2</f>
        <v>628.31853071795865</v>
      </c>
      <c r="C4" t="s">
        <v>4</v>
      </c>
    </row>
    <row r="5" spans="1:4" x14ac:dyDescent="0.2">
      <c r="A5" t="s">
        <v>5</v>
      </c>
      <c r="B5">
        <f>1/B3</f>
        <v>6.9444444444444444E-5</v>
      </c>
      <c r="C5" t="s">
        <v>16</v>
      </c>
      <c r="D5" t="s">
        <v>17</v>
      </c>
    </row>
    <row r="6" spans="1:4" x14ac:dyDescent="0.2">
      <c r="A6" t="s">
        <v>6</v>
      </c>
      <c r="B6">
        <f>(2*B3)*TAN(B4*B5/2)</f>
        <v>628.4182355179048</v>
      </c>
      <c r="C6" t="s">
        <v>4</v>
      </c>
      <c r="D6" t="s">
        <v>18</v>
      </c>
    </row>
    <row r="8" spans="1:4" x14ac:dyDescent="0.2">
      <c r="A8" t="s">
        <v>10</v>
      </c>
      <c r="B8">
        <f>B6*B5</f>
        <v>4.3640155244298942E-2</v>
      </c>
      <c r="D8" t="s">
        <v>19</v>
      </c>
    </row>
    <row r="9" spans="1:4" x14ac:dyDescent="0.2">
      <c r="A9" t="s">
        <v>11</v>
      </c>
      <c r="B9">
        <f>2+(B8)</f>
        <v>2.0436401552442991</v>
      </c>
    </row>
    <row r="10" spans="1:4" x14ac:dyDescent="0.2">
      <c r="A10" t="s">
        <v>12</v>
      </c>
      <c r="B10">
        <f>2-B8</f>
        <v>1.9563598447557011</v>
      </c>
    </row>
    <row r="12" spans="1:4" x14ac:dyDescent="0.2">
      <c r="A12" t="s">
        <v>13</v>
      </c>
      <c r="B12">
        <f>B10/B9</f>
        <v>0.95729174225480784</v>
      </c>
      <c r="D12" t="s">
        <v>20</v>
      </c>
    </row>
    <row r="13" spans="1:4" x14ac:dyDescent="0.2">
      <c r="A13" t="s">
        <v>7</v>
      </c>
      <c r="B13">
        <f>B8/B9</f>
        <v>2.1354128872596041E-2</v>
      </c>
      <c r="D13" t="s">
        <v>21</v>
      </c>
    </row>
    <row r="14" spans="1:4" x14ac:dyDescent="0.2">
      <c r="A14" t="s">
        <v>14</v>
      </c>
      <c r="B14">
        <f>B8/B9</f>
        <v>2.1354128872596041E-2</v>
      </c>
      <c r="D14" t="s">
        <v>21</v>
      </c>
    </row>
    <row r="16" spans="1:4" x14ac:dyDescent="0.2">
      <c r="A16" t="s">
        <v>25</v>
      </c>
      <c r="B16" s="1">
        <v>8</v>
      </c>
    </row>
    <row r="18" spans="1:4" x14ac:dyDescent="0.2">
      <c r="A18" t="s">
        <v>8</v>
      </c>
      <c r="B18">
        <v>15</v>
      </c>
    </row>
    <row r="19" spans="1:4" x14ac:dyDescent="0.2">
      <c r="A19" t="s">
        <v>9</v>
      </c>
      <c r="B19">
        <f>POWER(2,B18)</f>
        <v>32768</v>
      </c>
    </row>
    <row r="20" spans="1:4" x14ac:dyDescent="0.2">
      <c r="A20" t="s">
        <v>22</v>
      </c>
      <c r="B20" s="1">
        <f>ROUND(B19*B13*B16,0)</f>
        <v>5598</v>
      </c>
      <c r="D20" t="s">
        <v>21</v>
      </c>
    </row>
    <row r="21" spans="1:4" x14ac:dyDescent="0.2">
      <c r="A21" t="s">
        <v>23</v>
      </c>
      <c r="B21" s="1">
        <f>ROUND(B19*B14*B16,0)</f>
        <v>5598</v>
      </c>
      <c r="D21" t="s">
        <v>21</v>
      </c>
    </row>
    <row r="22" spans="1:4" x14ac:dyDescent="0.2">
      <c r="A22" t="s">
        <v>24</v>
      </c>
      <c r="B22" s="1">
        <f>ROUND(B19*B12,0)</f>
        <v>31369</v>
      </c>
      <c r="D22" t="s">
        <v>20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B19" sqref="B19"/>
    </sheetView>
  </sheetViews>
  <sheetFormatPr baseColWidth="10" defaultColWidth="11" defaultRowHeight="16" x14ac:dyDescent="0.2"/>
  <cols>
    <col min="2" max="2" width="12.1640625" bestFit="1" customWidth="1"/>
    <col min="4" max="4" width="34.83203125" bestFit="1" customWidth="1"/>
  </cols>
  <sheetData>
    <row r="1" spans="1:4" ht="19" x14ac:dyDescent="0.25">
      <c r="A1" s="2" t="s">
        <v>15</v>
      </c>
      <c r="B1" s="2"/>
      <c r="C1" s="2"/>
    </row>
    <row r="2" spans="1:4" x14ac:dyDescent="0.2">
      <c r="A2" t="s">
        <v>0</v>
      </c>
      <c r="B2" s="1">
        <v>1200</v>
      </c>
      <c r="C2" t="s">
        <v>1</v>
      </c>
    </row>
    <row r="3" spans="1:4" x14ac:dyDescent="0.2">
      <c r="A3" t="s">
        <v>2</v>
      </c>
      <c r="B3" s="1">
        <v>14400</v>
      </c>
      <c r="C3" t="s">
        <v>1</v>
      </c>
    </row>
    <row r="4" spans="1:4" x14ac:dyDescent="0.2">
      <c r="A4" t="s">
        <v>3</v>
      </c>
      <c r="B4">
        <f>2*PI()*B2</f>
        <v>7539.8223686155034</v>
      </c>
      <c r="C4" t="s">
        <v>4</v>
      </c>
    </row>
    <row r="5" spans="1:4" x14ac:dyDescent="0.2">
      <c r="A5" t="s">
        <v>5</v>
      </c>
      <c r="B5">
        <f>1/B3</f>
        <v>6.9444444444444444E-5</v>
      </c>
      <c r="C5" t="s">
        <v>16</v>
      </c>
      <c r="D5" t="s">
        <v>17</v>
      </c>
    </row>
    <row r="6" spans="1:4" x14ac:dyDescent="0.2">
      <c r="A6" t="s">
        <v>6</v>
      </c>
      <c r="B6">
        <f>(2*B3)*TAN(B4*B5/2)</f>
        <v>7716.9367420163335</v>
      </c>
      <c r="C6" t="s">
        <v>4</v>
      </c>
      <c r="D6" t="s">
        <v>18</v>
      </c>
    </row>
    <row r="8" spans="1:4" x14ac:dyDescent="0.2">
      <c r="A8" t="s">
        <v>10</v>
      </c>
      <c r="B8">
        <f>B6*B5</f>
        <v>0.53589838486224539</v>
      </c>
      <c r="D8" t="s">
        <v>19</v>
      </c>
    </row>
    <row r="9" spans="1:4" x14ac:dyDescent="0.2">
      <c r="A9" t="s">
        <v>11</v>
      </c>
      <c r="B9">
        <f>2+(B8)</f>
        <v>2.5358983848622456</v>
      </c>
    </row>
    <row r="10" spans="1:4" x14ac:dyDescent="0.2">
      <c r="A10" t="s">
        <v>12</v>
      </c>
      <c r="B10">
        <f>2-B8</f>
        <v>1.4641016151377546</v>
      </c>
    </row>
    <row r="12" spans="1:4" x14ac:dyDescent="0.2">
      <c r="A12" t="s">
        <v>13</v>
      </c>
      <c r="B12">
        <f>B10/B9</f>
        <v>0.57735026918962573</v>
      </c>
      <c r="D12" t="s">
        <v>20</v>
      </c>
    </row>
    <row r="13" spans="1:4" x14ac:dyDescent="0.2">
      <c r="A13" t="s">
        <v>7</v>
      </c>
      <c r="B13">
        <f>B8/B9</f>
        <v>0.21132486540518708</v>
      </c>
      <c r="D13" t="s">
        <v>21</v>
      </c>
    </row>
    <row r="14" spans="1:4" x14ac:dyDescent="0.2">
      <c r="A14" t="s">
        <v>14</v>
      </c>
      <c r="B14">
        <f>B8/B9</f>
        <v>0.21132486540518708</v>
      </c>
      <c r="D14" t="s">
        <v>21</v>
      </c>
    </row>
    <row r="17" spans="1:4" x14ac:dyDescent="0.2">
      <c r="A17" s="3" t="s">
        <v>26</v>
      </c>
      <c r="B17" s="3"/>
    </row>
    <row r="18" spans="1:4" x14ac:dyDescent="0.2">
      <c r="A18" t="s">
        <v>25</v>
      </c>
      <c r="B18" s="1">
        <v>1</v>
      </c>
    </row>
    <row r="20" spans="1:4" x14ac:dyDescent="0.2">
      <c r="A20" t="s">
        <v>8</v>
      </c>
      <c r="B20" s="1">
        <v>15</v>
      </c>
    </row>
    <row r="21" spans="1:4" x14ac:dyDescent="0.2">
      <c r="A21" t="s">
        <v>9</v>
      </c>
      <c r="B21">
        <f>POWER(2,B20)</f>
        <v>32768</v>
      </c>
    </row>
    <row r="22" spans="1:4" x14ac:dyDescent="0.2">
      <c r="A22" t="s">
        <v>22</v>
      </c>
      <c r="B22" s="1">
        <f>ROUND(B21*B13*B18,0)</f>
        <v>6925</v>
      </c>
      <c r="D22" t="s">
        <v>21</v>
      </c>
    </row>
    <row r="23" spans="1:4" x14ac:dyDescent="0.2">
      <c r="A23" t="s">
        <v>23</v>
      </c>
      <c r="B23" s="1">
        <f>ROUND(B21*B14*B18,0)</f>
        <v>6925</v>
      </c>
      <c r="D23" t="s">
        <v>21</v>
      </c>
    </row>
    <row r="24" spans="1:4" x14ac:dyDescent="0.2">
      <c r="A24" t="s">
        <v>24</v>
      </c>
      <c r="B24" s="1">
        <f>ROUND(B21*B12,0)</f>
        <v>18919</v>
      </c>
      <c r="D24" t="s">
        <v>20</v>
      </c>
    </row>
  </sheetData>
  <mergeCells count="2">
    <mergeCell ref="A1:C1"/>
    <mergeCell ref="A17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0D94-7E12-A446-9E46-FB357D1AFF2A}">
  <dimension ref="A1:B4"/>
  <sheetViews>
    <sheetView workbookViewId="0">
      <selection activeCell="A5" sqref="A5"/>
    </sheetView>
  </sheetViews>
  <sheetFormatPr baseColWidth="10" defaultRowHeight="16" x14ac:dyDescent="0.2"/>
  <cols>
    <col min="1" max="1" width="20" bestFit="1" customWidth="1"/>
  </cols>
  <sheetData>
    <row r="1" spans="1:2" x14ac:dyDescent="0.2">
      <c r="A1" t="s">
        <v>28</v>
      </c>
      <c r="B1">
        <f>'LoopFilter LPF'!B16</f>
        <v>8</v>
      </c>
    </row>
    <row r="2" spans="1:2" x14ac:dyDescent="0.2">
      <c r="A2" t="s">
        <v>27</v>
      </c>
      <c r="B2">
        <f>'Branch LPF'!B18</f>
        <v>1</v>
      </c>
    </row>
    <row r="3" spans="1:2" x14ac:dyDescent="0.2">
      <c r="A3" t="s">
        <v>29</v>
      </c>
      <c r="B3">
        <v>0.5</v>
      </c>
    </row>
    <row r="4" spans="1:2" x14ac:dyDescent="0.2">
      <c r="A4" t="s">
        <v>30</v>
      </c>
      <c r="B4">
        <f>B1*B2*B3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LoopFilter LPF</vt:lpstr>
      <vt:lpstr>Branch LPF</vt:lpstr>
      <vt:lpstr>Gains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2023-02-12T02:17:44Z</dcterms:created>
  <dcterms:modified xsi:type="dcterms:W3CDTF">2023-12-31T17:04:32Z</dcterms:modified>
</cp:coreProperties>
</file>