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nocarrillo/github/N9600A-sim/"/>
    </mc:Choice>
  </mc:AlternateContent>
  <xr:revisionPtr revIDLastSave="0" documentId="13_ncr:1_{8280F600-33BE-E24D-9127-BF4D2051A7F6}" xr6:coauthVersionLast="47" xr6:coauthVersionMax="47" xr10:uidLastSave="{00000000-0000-0000-0000-000000000000}"/>
  <bookViews>
    <workbookView xWindow="7820" yWindow="40" windowWidth="20940" windowHeight="17000" xr2:uid="{00000000-000D-0000-FFFF-FFFF00000000}"/>
  </bookViews>
  <sheets>
    <sheet name="Modified Costas Loop" sheetId="4" r:id="rId1"/>
    <sheet name="Traditional Costas Loop" sheetId="1" r:id="rId2"/>
    <sheet name="Costas Loop Gain" sheetId="2" r:id="rId3"/>
    <sheet name="AttackDecay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2" i="4" l="1"/>
  <c r="B54" i="4" l="1"/>
  <c r="H60" i="4"/>
  <c r="E6" i="4"/>
  <c r="E12" i="4"/>
  <c r="E18" i="4"/>
  <c r="E24" i="4"/>
  <c r="E30" i="4"/>
  <c r="E36" i="4"/>
  <c r="E42" i="4"/>
  <c r="E48" i="4"/>
  <c r="E54" i="4"/>
  <c r="E66" i="4"/>
  <c r="E72" i="4"/>
  <c r="E60" i="4"/>
  <c r="D3" i="3"/>
  <c r="D2" i="3"/>
  <c r="H6" i="4"/>
  <c r="H12" i="4"/>
  <c r="H18" i="4"/>
  <c r="H24" i="4"/>
  <c r="H30" i="4"/>
  <c r="H36" i="4"/>
  <c r="H42" i="4"/>
  <c r="H48" i="4"/>
  <c r="H66" i="4"/>
  <c r="H72" i="4"/>
  <c r="C60" i="4" l="1"/>
  <c r="C72" i="4"/>
  <c r="C66" i="4"/>
  <c r="J66" i="4" s="1"/>
  <c r="C48" i="4"/>
  <c r="J48" i="4" s="1"/>
  <c r="C42" i="4"/>
  <c r="J42" i="4" s="1"/>
  <c r="C36" i="4"/>
  <c r="J36" i="4" s="1"/>
  <c r="C30" i="4"/>
  <c r="J30" i="4" s="1"/>
  <c r="C24" i="4"/>
  <c r="J24" i="4" s="1"/>
  <c r="C18" i="4"/>
  <c r="J18" i="4" s="1"/>
  <c r="C12" i="4"/>
  <c r="J12" i="4" s="1"/>
  <c r="C6" i="4"/>
  <c r="J6" i="4" s="1"/>
  <c r="C54" i="4" l="1"/>
  <c r="H54" i="4"/>
  <c r="J72" i="4"/>
  <c r="J60" i="4"/>
  <c r="B10" i="2"/>
  <c r="H72" i="1"/>
  <c r="E72" i="1"/>
  <c r="C72" i="1"/>
  <c r="H54" i="1"/>
  <c r="J54" i="4" l="1"/>
  <c r="J72" i="1"/>
  <c r="H66" i="1"/>
  <c r="E66" i="1"/>
  <c r="C66" i="1"/>
  <c r="H60" i="1"/>
  <c r="E60" i="1"/>
  <c r="C60" i="1"/>
  <c r="E54" i="1"/>
  <c r="C54" i="1"/>
  <c r="H48" i="1"/>
  <c r="E48" i="1"/>
  <c r="C48" i="1"/>
  <c r="J66" i="1" l="1"/>
  <c r="J60" i="1"/>
  <c r="J54" i="1"/>
  <c r="J48" i="1"/>
  <c r="H42" i="1"/>
  <c r="E42" i="1"/>
  <c r="C42" i="1"/>
  <c r="H36" i="1"/>
  <c r="E36" i="1"/>
  <c r="C36" i="1"/>
  <c r="J42" i="1" l="1"/>
  <c r="J36" i="1"/>
  <c r="E30" i="1"/>
  <c r="C30" i="1"/>
  <c r="H30" i="1"/>
  <c r="H18" i="1"/>
  <c r="H24" i="1"/>
  <c r="E24" i="1"/>
  <c r="C24" i="1"/>
  <c r="J30" i="1" l="1"/>
  <c r="J24" i="1"/>
  <c r="C12" i="1" l="1"/>
  <c r="C18" i="1"/>
  <c r="E18" i="1"/>
  <c r="J18" i="1" l="1"/>
  <c r="H12" i="1"/>
  <c r="E12" i="1" l="1"/>
  <c r="J12" i="1"/>
  <c r="H6" i="1" l="1"/>
  <c r="E6" i="1"/>
  <c r="C6" i="1"/>
  <c r="J6" i="1" l="1"/>
</calcChain>
</file>

<file path=xl/sharedStrings.xml><?xml version="1.0" encoding="utf-8"?>
<sst xmlns="http://schemas.openxmlformats.org/spreadsheetml/2006/main" count="233" uniqueCount="38">
  <si>
    <t>BPSK 300</t>
  </si>
  <si>
    <t>QPSK 600</t>
  </si>
  <si>
    <t>BPSK 1200</t>
  </si>
  <si>
    <t>QPSK 2400</t>
  </si>
  <si>
    <t>integral gain</t>
  </si>
  <si>
    <t>NCO Design Samp Rate</t>
  </si>
  <si>
    <t>Sample Rate</t>
  </si>
  <si>
    <t>p gain</t>
  </si>
  <si>
    <t>I scale bits</t>
  </si>
  <si>
    <t>max integral product bits</t>
  </si>
  <si>
    <t>p scale bits</t>
  </si>
  <si>
    <t>new 32 bit integral</t>
  </si>
  <si>
    <t>A sensitive tune that takes up to 3 packets to pull-in from max offset</t>
  </si>
  <si>
    <t>A fast tune that takes less than 2 packets to pull-in from max offset</t>
  </si>
  <si>
    <t>A fast tune for high SNR</t>
  </si>
  <si>
    <t>200 Hz loop bandwidth</t>
  </si>
  <si>
    <t xml:space="preserve">A sensitive tune </t>
  </si>
  <si>
    <t>This is the best tune so far</t>
  </si>
  <si>
    <t>adjust for 25 hz offset</t>
  </si>
  <si>
    <t>adjust for 13 hz offset</t>
  </si>
  <si>
    <t>adjust limits</t>
  </si>
  <si>
    <t>QPSK 4800</t>
  </si>
  <si>
    <t>Input Amplitude</t>
  </si>
  <si>
    <t>Loop Filter Gain</t>
  </si>
  <si>
    <t>NCO Amplitude</t>
  </si>
  <si>
    <t>NCO Sample Rate</t>
  </si>
  <si>
    <t>NCO Period</t>
  </si>
  <si>
    <t>Loop Gain</t>
  </si>
  <si>
    <t>Branch LPF Gain</t>
  </si>
  <si>
    <t>QPSK 3600</t>
  </si>
  <si>
    <t>Phase Detector Gain</t>
  </si>
  <si>
    <t>Attack</t>
  </si>
  <si>
    <t>Decay</t>
  </si>
  <si>
    <t>Full Scale</t>
  </si>
  <si>
    <t>Full Scale/Sec</t>
  </si>
  <si>
    <t>Hz</t>
  </si>
  <si>
    <t>Counts</t>
  </si>
  <si>
    <t>Count/Sample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</si>
</sst>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9" fontId="0" fillId="0" borderId="0" xfId="0" applyNumberFormat="1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9" fontId="0" fillId="0" borderId="7" xfId="0" applyNumberFormat="1" applyBorder="1"/>
    <xf numFmtId="0" fontId="0" fillId="0" borderId="8" xfId="0" applyBorder="1"/>
    <xf numFmtId="11" fontId="0" fillId="0" borderId="7" xfId="0" applyNumberForma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2"/>
  <sheetViews>
    <sheetView tabSelected="1" topLeftCell="A55" workbookViewId="0">
      <selection activeCell="H72" sqref="H72"/>
    </sheetView>
  </sheetViews>
  <sheetFormatPr baseColWidth="10" defaultColWidth="8.83203125" defaultRowHeight="15" x14ac:dyDescent="0.2"/>
  <cols>
    <col min="1" max="1" width="21.5" bestFit="1" customWidth="1"/>
    <col min="2" max="2" width="12" bestFit="1" customWidth="1"/>
    <col min="3" max="3" width="12" customWidth="1"/>
    <col min="4" max="4" width="10.6640625" bestFit="1" customWidth="1"/>
    <col min="6" max="6" width="14.6640625" bestFit="1" customWidth="1"/>
    <col min="7" max="7" width="16.5" bestFit="1" customWidth="1"/>
    <col min="8" max="8" width="12" bestFit="1" customWidth="1"/>
    <col min="9" max="9" width="13.83203125" bestFit="1" customWidth="1"/>
    <col min="10" max="10" width="23.5" bestFit="1" customWidth="1"/>
  </cols>
  <sheetData>
    <row r="1" spans="1:12" ht="16" thickBot="1" x14ac:dyDescent="0.25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 x14ac:dyDescent="0.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 x14ac:dyDescent="0.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 x14ac:dyDescent="0.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 x14ac:dyDescent="0.2">
      <c r="A5" s="6"/>
      <c r="B5" t="s">
        <v>4</v>
      </c>
      <c r="D5" t="s">
        <v>7</v>
      </c>
      <c r="J5" s="9"/>
    </row>
    <row r="6" spans="1:12" ht="16" thickBot="1" x14ac:dyDescent="0.25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ROUND(POWER(2,$E4)*D6, 0)</f>
        <v>8192</v>
      </c>
      <c r="F6" s="11">
        <v>25</v>
      </c>
      <c r="G6" s="12">
        <v>0.5</v>
      </c>
      <c r="H6" s="11">
        <f>ROUND(((F6*(1+G6)) * $B2/$B3)/B6, 0)</f>
        <v>1365333</v>
      </c>
      <c r="I6" s="11">
        <v>0.81499999999999995</v>
      </c>
      <c r="J6" s="13">
        <f>LOG(H6*C6,2)</f>
        <v>28.414244433257871</v>
      </c>
    </row>
    <row r="7" spans="1:12" ht="16" thickBot="1" x14ac:dyDescent="0.25"/>
    <row r="8" spans="1:12" x14ac:dyDescent="0.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 x14ac:dyDescent="0.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 x14ac:dyDescent="0.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 x14ac:dyDescent="0.2">
      <c r="A11" s="6"/>
      <c r="B11" t="s">
        <v>4</v>
      </c>
      <c r="D11" t="s">
        <v>7</v>
      </c>
      <c r="J11" s="9"/>
    </row>
    <row r="12" spans="1:12" ht="16" thickBot="1" x14ac:dyDescent="0.25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>ROUND(POWER(2,$E10)*D12, 0)</f>
        <v>8192</v>
      </c>
      <c r="F12" s="11">
        <v>50</v>
      </c>
      <c r="G12" s="12">
        <v>0.5</v>
      </c>
      <c r="H12" s="11">
        <f>ROUND(((F12*(1+G12)) * $B8/$B9)/B12, 0)</f>
        <v>1365333</v>
      </c>
      <c r="I12" s="11">
        <v>0.81499999999999995</v>
      </c>
      <c r="J12" s="13">
        <f t="shared" ref="J12" si="0">LOG(H12*C12,2)</f>
        <v>28.414244433257871</v>
      </c>
    </row>
    <row r="13" spans="1:12" ht="16" thickBot="1" x14ac:dyDescent="0.25">
      <c r="G13" s="1"/>
    </row>
    <row r="14" spans="1:12" x14ac:dyDescent="0.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 x14ac:dyDescent="0.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 x14ac:dyDescent="0.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 x14ac:dyDescent="0.2">
      <c r="A17" s="6"/>
      <c r="B17" t="s">
        <v>4</v>
      </c>
      <c r="D17" t="s">
        <v>7</v>
      </c>
      <c r="J17" s="9"/>
    </row>
    <row r="18" spans="1:12" ht="16" thickBot="1" x14ac:dyDescent="0.25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>ROUND(POWER(2,$E16)*D18, 0)</f>
        <v>524</v>
      </c>
      <c r="F18" s="11">
        <v>25</v>
      </c>
      <c r="G18" s="12">
        <v>0.5</v>
      </c>
      <c r="H18" s="11">
        <f>ROUND(((F18*(1+G18)) * $B14/$B15)/B18, 0)</f>
        <v>9481481</v>
      </c>
      <c r="I18" s="11">
        <v>0.81499999999999995</v>
      </c>
      <c r="J18" s="13">
        <f t="shared" ref="J18" si="1">LOG(H18*C18,2)</f>
        <v>27.424608507342434</v>
      </c>
    </row>
    <row r="19" spans="1:12" ht="16" thickBot="1" x14ac:dyDescent="0.25"/>
    <row r="20" spans="1:12" x14ac:dyDescent="0.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 x14ac:dyDescent="0.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 x14ac:dyDescent="0.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 x14ac:dyDescent="0.2">
      <c r="A23" s="6"/>
      <c r="B23" t="s">
        <v>4</v>
      </c>
      <c r="D23" t="s">
        <v>7</v>
      </c>
      <c r="J23" s="9"/>
    </row>
    <row r="24" spans="1:12" ht="16" thickBot="1" x14ac:dyDescent="0.25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>ROUND(POWER(2,$E22)*D24, 0)</f>
        <v>655</v>
      </c>
      <c r="F24" s="11">
        <v>13</v>
      </c>
      <c r="G24" s="12">
        <v>0.75</v>
      </c>
      <c r="H24" s="11">
        <f>ROUND(((F24*(1+G24)) * $B20/$B21)/B24, 0)</f>
        <v>3339928</v>
      </c>
      <c r="I24" s="11">
        <v>0.81499999999999995</v>
      </c>
      <c r="J24" s="13">
        <f t="shared" ref="J24" si="2">LOG(H24*C24,2)</f>
        <v>26.715779691033887</v>
      </c>
    </row>
    <row r="25" spans="1:12" ht="16" thickBot="1" x14ac:dyDescent="0.25"/>
    <row r="26" spans="1:12" x14ac:dyDescent="0.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 x14ac:dyDescent="0.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 x14ac:dyDescent="0.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 x14ac:dyDescent="0.2">
      <c r="A29" s="6"/>
      <c r="B29" t="s">
        <v>4</v>
      </c>
      <c r="D29" t="s">
        <v>7</v>
      </c>
      <c r="J29" s="9"/>
      <c r="L29" t="s">
        <v>15</v>
      </c>
    </row>
    <row r="30" spans="1:12" ht="16" thickBot="1" x14ac:dyDescent="0.25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ROUND(POWER(2,$E28)*D30, 0)</f>
        <v>2949</v>
      </c>
      <c r="F30" s="11">
        <v>50</v>
      </c>
      <c r="G30" s="12">
        <v>0.5</v>
      </c>
      <c r="H30" s="11">
        <f>ROUND(((F30*(1+G30)) * $B26/$B27)/B30, 0)</f>
        <v>1706667</v>
      </c>
      <c r="I30" s="11">
        <v>0.81499999999999995</v>
      </c>
      <c r="J30" s="13">
        <f t="shared" ref="J30" si="3">LOG(H30*C30,2)</f>
        <v>28.416995678270762</v>
      </c>
    </row>
    <row r="31" spans="1:12" ht="16" thickBot="1" x14ac:dyDescent="0.25"/>
    <row r="32" spans="1:12" x14ac:dyDescent="0.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 x14ac:dyDescent="0.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 x14ac:dyDescent="0.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 x14ac:dyDescent="0.2">
      <c r="A35" s="6"/>
      <c r="B35" t="s">
        <v>4</v>
      </c>
      <c r="D35" t="s">
        <v>7</v>
      </c>
      <c r="J35" s="9"/>
      <c r="L35" t="s">
        <v>15</v>
      </c>
    </row>
    <row r="36" spans="1:12" ht="16" thickBot="1" x14ac:dyDescent="0.25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ROUND(POWER(2,$E34)*D36, 0)</f>
        <v>983</v>
      </c>
      <c r="F36" s="11">
        <v>50</v>
      </c>
      <c r="G36" s="12">
        <v>0.5</v>
      </c>
      <c r="H36" s="11">
        <f>ROUND(((F36*(1+G36)) * $B32/$B33)/B36, 0)</f>
        <v>3413333</v>
      </c>
      <c r="I36" s="11">
        <v>0.81499999999999995</v>
      </c>
      <c r="J36" s="13">
        <f t="shared" ref="J36" si="4">LOG(H36*C36,2)</f>
        <v>28.416995255606221</v>
      </c>
    </row>
    <row r="37" spans="1:12" ht="16" thickBot="1" x14ac:dyDescent="0.25"/>
    <row r="38" spans="1:12" x14ac:dyDescent="0.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 x14ac:dyDescent="0.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 x14ac:dyDescent="0.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 x14ac:dyDescent="0.2">
      <c r="A41" s="6"/>
      <c r="B41" t="s">
        <v>4</v>
      </c>
      <c r="D41" t="s">
        <v>7</v>
      </c>
      <c r="J41" s="9"/>
    </row>
    <row r="42" spans="1:12" ht="16" thickBot="1" x14ac:dyDescent="0.25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ROUND(POWER(2,$E40)*D42, 0)</f>
        <v>1638</v>
      </c>
      <c r="F42" s="11">
        <v>25</v>
      </c>
      <c r="G42" s="12">
        <v>0.5</v>
      </c>
      <c r="H42" s="11">
        <f>ROUND(((F42*(1+G42)) * $B38/$B39)/B42, 0)</f>
        <v>3413333</v>
      </c>
      <c r="I42" s="11">
        <v>0.81499999999999995</v>
      </c>
      <c r="J42" s="13">
        <f>LOG(H42*C42,2)</f>
        <v>28.416995255606221</v>
      </c>
    </row>
    <row r="43" spans="1:12" ht="16" thickBot="1" x14ac:dyDescent="0.25"/>
    <row r="44" spans="1:12" x14ac:dyDescent="0.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 x14ac:dyDescent="0.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 x14ac:dyDescent="0.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 x14ac:dyDescent="0.2">
      <c r="A47" s="6"/>
      <c r="B47" t="s">
        <v>4</v>
      </c>
      <c r="D47" t="s">
        <v>7</v>
      </c>
      <c r="J47" s="9"/>
    </row>
    <row r="48" spans="1:12" ht="16" thickBot="1" x14ac:dyDescent="0.25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>ROUND(POWER(2,$E46)*D48, 0)</f>
        <v>7864</v>
      </c>
      <c r="F48" s="11">
        <v>50</v>
      </c>
      <c r="G48" s="12">
        <v>0.75</v>
      </c>
      <c r="H48" s="11">
        <f>ROUND(((F48*(1+G48)) * $B44/$B45)/B48, 0)</f>
        <v>1327407</v>
      </c>
      <c r="I48" s="11">
        <v>0.81499999999999995</v>
      </c>
      <c r="J48" s="13">
        <f t="shared" ref="J48" si="5">LOG(H48*C48,2)</f>
        <v>28.639387375039352</v>
      </c>
    </row>
    <row r="49" spans="1:12" ht="16" thickBot="1" x14ac:dyDescent="0.25"/>
    <row r="50" spans="1:12" x14ac:dyDescent="0.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 x14ac:dyDescent="0.2">
      <c r="A51" s="6" t="s">
        <v>6</v>
      </c>
      <c r="B51">
        <v>14400</v>
      </c>
      <c r="C51" s="7"/>
      <c r="D51" s="7"/>
      <c r="E51" s="7"/>
      <c r="F51" s="7"/>
      <c r="G51" s="7"/>
      <c r="H51" s="7"/>
      <c r="I51" s="7"/>
      <c r="J51" s="8"/>
    </row>
    <row r="52" spans="1:12" x14ac:dyDescent="0.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 x14ac:dyDescent="0.2">
      <c r="A53" s="6"/>
      <c r="B53" t="s">
        <v>4</v>
      </c>
      <c r="D53" t="s">
        <v>7</v>
      </c>
      <c r="J53" s="9"/>
    </row>
    <row r="54" spans="1:12" ht="16" thickBot="1" x14ac:dyDescent="0.25">
      <c r="A54" s="10" t="s">
        <v>3</v>
      </c>
      <c r="B54" s="11">
        <f>D54/2000</f>
        <v>1.4999999999999999E-4</v>
      </c>
      <c r="C54" s="11">
        <f>ROUND(POWER(2,$C$10)*B54, 0)</f>
        <v>157</v>
      </c>
      <c r="D54" s="11">
        <v>0.3</v>
      </c>
      <c r="E54" s="11">
        <f>ROUND(POWER(2,$E52)*D54, 0)</f>
        <v>9830</v>
      </c>
      <c r="F54" s="11">
        <v>25</v>
      </c>
      <c r="G54" s="12">
        <v>0.25</v>
      </c>
      <c r="H54" s="11">
        <f>ROUND(((F54*(1+G54)) * $B50/$B51)/B54, 0)</f>
        <v>948148</v>
      </c>
      <c r="I54" s="11">
        <v>0.81499999999999995</v>
      </c>
      <c r="J54" s="13">
        <f t="shared" ref="J54" si="6">LOG(H54*C54,2)</f>
        <v>27.149373495743855</v>
      </c>
    </row>
    <row r="55" spans="1:12" ht="16" thickBot="1" x14ac:dyDescent="0.25"/>
    <row r="56" spans="1:12" x14ac:dyDescent="0.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 x14ac:dyDescent="0.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 x14ac:dyDescent="0.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 x14ac:dyDescent="0.2">
      <c r="A59" s="6"/>
      <c r="B59" t="s">
        <v>4</v>
      </c>
      <c r="D59" t="s">
        <v>7</v>
      </c>
      <c r="J59" s="9"/>
      <c r="L59" t="s">
        <v>20</v>
      </c>
    </row>
    <row r="60" spans="1:12" ht="16" thickBot="1" x14ac:dyDescent="0.25">
      <c r="A60" s="10" t="s">
        <v>1</v>
      </c>
      <c r="B60" s="14">
        <v>1E-4</v>
      </c>
      <c r="C60" s="11">
        <f>ROUND(POWER(2,$C58)*B60, 0)</f>
        <v>105</v>
      </c>
      <c r="D60" s="11">
        <v>0.2</v>
      </c>
      <c r="E60" s="11">
        <f>ROUND(POWER(2,$E58)*D60, 0)</f>
        <v>6554</v>
      </c>
      <c r="F60" s="11">
        <v>13</v>
      </c>
      <c r="G60" s="12">
        <v>0.25</v>
      </c>
      <c r="H60" s="11">
        <f>ROUND(((F60*(1+G60)) * $B56/$B57)/B60, 0)</f>
        <v>739556</v>
      </c>
      <c r="I60" s="11">
        <v>0.81499999999999995</v>
      </c>
      <c r="J60" s="13">
        <f t="shared" ref="J60" si="7">LOG(H60*C60,2)</f>
        <v>26.210545386030962</v>
      </c>
    </row>
    <row r="61" spans="1:12" ht="16" thickBot="1" x14ac:dyDescent="0.25"/>
    <row r="62" spans="1:12" x14ac:dyDescent="0.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 x14ac:dyDescent="0.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 x14ac:dyDescent="0.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 x14ac:dyDescent="0.2">
      <c r="A65" s="6"/>
      <c r="B65" t="s">
        <v>4</v>
      </c>
      <c r="D65" t="s">
        <v>7</v>
      </c>
      <c r="J65" s="9"/>
    </row>
    <row r="66" spans="1:10" ht="16" thickBot="1" x14ac:dyDescent="0.25">
      <c r="A66" s="10" t="s">
        <v>21</v>
      </c>
      <c r="B66" s="14">
        <v>1E-3</v>
      </c>
      <c r="C66" s="11">
        <f>ROUND(POWER(2,$C$16)*B66, 0)</f>
        <v>1049</v>
      </c>
      <c r="D66" s="11">
        <v>0.3</v>
      </c>
      <c r="E66" s="11">
        <f>ROUND(POWER(2,$E64)*D66, 0)</f>
        <v>9830</v>
      </c>
      <c r="F66" s="11">
        <v>15</v>
      </c>
      <c r="G66" s="12">
        <v>0</v>
      </c>
      <c r="H66" s="11">
        <f>ROUND(((F66*(1+G66)) * $B62/$B63)/B66, 0)</f>
        <v>68267</v>
      </c>
      <c r="I66" s="11">
        <v>0.81499999999999995</v>
      </c>
      <c r="J66" s="13">
        <f t="shared" ref="J66" si="8">LOG(H66*C66,2)</f>
        <v>26.09369969602302</v>
      </c>
    </row>
    <row r="67" spans="1:10" ht="16" thickBot="1" x14ac:dyDescent="0.25"/>
    <row r="68" spans="1:10" x14ac:dyDescent="0.2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 x14ac:dyDescent="0.2">
      <c r="A69" s="6" t="s">
        <v>6</v>
      </c>
      <c r="B69">
        <v>14400</v>
      </c>
      <c r="C69" s="7"/>
      <c r="D69" s="7"/>
      <c r="E69" s="7"/>
      <c r="F69" s="7"/>
      <c r="G69" s="7"/>
      <c r="H69" s="7"/>
      <c r="I69" s="7"/>
      <c r="J69" s="8"/>
    </row>
    <row r="70" spans="1:10" x14ac:dyDescent="0.2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 x14ac:dyDescent="0.2">
      <c r="A71" s="6"/>
      <c r="B71" t="s">
        <v>4</v>
      </c>
      <c r="D71" t="s">
        <v>7</v>
      </c>
      <c r="J71" s="9"/>
    </row>
    <row r="72" spans="1:10" ht="16" thickBot="1" x14ac:dyDescent="0.25">
      <c r="A72" s="10" t="s">
        <v>29</v>
      </c>
      <c r="B72" s="14">
        <f>D72/500</f>
        <v>5.9999999999999995E-4</v>
      </c>
      <c r="C72" s="11">
        <f>ROUND(POWER(2,$C$16)*B72, 0)</f>
        <v>629</v>
      </c>
      <c r="D72" s="11">
        <v>0.3</v>
      </c>
      <c r="E72" s="11">
        <f>ROUND(POWER(2,$E70)*D72, 0)</f>
        <v>9830</v>
      </c>
      <c r="F72" s="11">
        <v>13</v>
      </c>
      <c r="G72" s="12">
        <v>0.25</v>
      </c>
      <c r="H72" s="11">
        <f>ROUND(((F72*(1+G72)) * $B68/$B69)/B72, 0)</f>
        <v>123259</v>
      </c>
      <c r="I72" s="11">
        <v>0.81499999999999995</v>
      </c>
      <c r="J72" s="13">
        <f t="shared" ref="J72" si="9">LOG(H72*C72,2)</f>
        <v>26.208249673001003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72"/>
  <sheetViews>
    <sheetView topLeftCell="A58" workbookViewId="0">
      <selection activeCell="C81" sqref="C81"/>
    </sheetView>
  </sheetViews>
  <sheetFormatPr baseColWidth="10" defaultColWidth="8.83203125" defaultRowHeight="15" x14ac:dyDescent="0.2"/>
  <cols>
    <col min="1" max="1" width="21.5" bestFit="1" customWidth="1"/>
    <col min="2" max="2" width="12" bestFit="1" customWidth="1"/>
    <col min="3" max="3" width="12" customWidth="1"/>
    <col min="4" max="4" width="10.6640625" bestFit="1" customWidth="1"/>
    <col min="6" max="6" width="14.6640625" bestFit="1" customWidth="1"/>
    <col min="7" max="7" width="16.5" bestFit="1" customWidth="1"/>
    <col min="8" max="8" width="12" bestFit="1" customWidth="1"/>
    <col min="9" max="9" width="13.83203125" bestFit="1" customWidth="1"/>
    <col min="10" max="10" width="23.5" bestFit="1" customWidth="1"/>
  </cols>
  <sheetData>
    <row r="1" spans="1:12" ht="16" thickBot="1" x14ac:dyDescent="0.25">
      <c r="A1" s="15" t="s">
        <v>11</v>
      </c>
      <c r="B1" s="15"/>
      <c r="C1" s="15"/>
      <c r="D1" s="15"/>
      <c r="E1" s="15"/>
      <c r="F1" s="15"/>
      <c r="G1" s="15"/>
      <c r="H1" s="15"/>
      <c r="I1" s="15"/>
      <c r="J1" s="15"/>
    </row>
    <row r="2" spans="1:12" x14ac:dyDescent="0.2">
      <c r="A2" s="2" t="s">
        <v>5</v>
      </c>
      <c r="B2" s="3">
        <v>65536</v>
      </c>
      <c r="C2" s="4"/>
      <c r="D2" s="4"/>
      <c r="E2" s="4"/>
      <c r="F2" s="4"/>
      <c r="G2" s="4"/>
      <c r="H2" s="4"/>
      <c r="I2" s="4"/>
      <c r="J2" s="5"/>
    </row>
    <row r="3" spans="1:12" x14ac:dyDescent="0.2">
      <c r="A3" s="6" t="s">
        <v>6</v>
      </c>
      <c r="B3">
        <v>7200</v>
      </c>
      <c r="C3" s="7"/>
      <c r="D3" s="7"/>
      <c r="E3" s="7"/>
      <c r="F3" s="7"/>
      <c r="G3" s="7"/>
      <c r="H3" s="7"/>
      <c r="I3" s="7"/>
      <c r="J3" s="8"/>
    </row>
    <row r="4" spans="1:12" x14ac:dyDescent="0.2">
      <c r="A4" s="6"/>
      <c r="B4" t="s">
        <v>8</v>
      </c>
      <c r="C4">
        <v>20</v>
      </c>
      <c r="D4" t="s">
        <v>10</v>
      </c>
      <c r="E4">
        <v>15</v>
      </c>
      <c r="J4" s="9" t="s">
        <v>9</v>
      </c>
    </row>
    <row r="5" spans="1:12" x14ac:dyDescent="0.2">
      <c r="A5" s="6"/>
      <c r="B5" t="s">
        <v>4</v>
      </c>
      <c r="D5" t="s">
        <v>7</v>
      </c>
      <c r="J5" s="9"/>
    </row>
    <row r="6" spans="1:12" ht="16" thickBot="1" x14ac:dyDescent="0.25">
      <c r="A6" s="10" t="s">
        <v>0</v>
      </c>
      <c r="B6" s="11">
        <v>2.5000000000000001E-4</v>
      </c>
      <c r="C6" s="11">
        <f>ROUND(POWER(2,$C$4)*B6, 0)</f>
        <v>262</v>
      </c>
      <c r="D6" s="11">
        <v>0.25</v>
      </c>
      <c r="E6" s="11">
        <f>ROUND(POWER(2,$E$4)*D6, 0)</f>
        <v>8192</v>
      </c>
      <c r="F6" s="11">
        <v>25</v>
      </c>
      <c r="G6" s="12">
        <v>0.5</v>
      </c>
      <c r="H6" s="11">
        <f>ROUND(((F6*(1+G6)) * $B$2/$B$3)/B6, 0)</f>
        <v>1365333</v>
      </c>
      <c r="I6" s="11">
        <v>0.81499999999999995</v>
      </c>
      <c r="J6" s="13">
        <f>LOG(H6*C6,2)</f>
        <v>28.414244433257871</v>
      </c>
    </row>
    <row r="7" spans="1:12" ht="16" thickBot="1" x14ac:dyDescent="0.25"/>
    <row r="8" spans="1:12" x14ac:dyDescent="0.2">
      <c r="A8" s="2" t="s">
        <v>5</v>
      </c>
      <c r="B8" s="3">
        <v>65536</v>
      </c>
      <c r="C8" s="4"/>
      <c r="D8" s="4"/>
      <c r="E8" s="4"/>
      <c r="F8" s="4"/>
      <c r="G8" s="4"/>
      <c r="H8" s="4"/>
      <c r="I8" s="4"/>
      <c r="J8" s="5"/>
    </row>
    <row r="9" spans="1:12" x14ac:dyDescent="0.2">
      <c r="A9" s="6" t="s">
        <v>6</v>
      </c>
      <c r="B9">
        <v>14400</v>
      </c>
      <c r="C9" s="7"/>
      <c r="D9" s="7"/>
      <c r="E9" s="7"/>
      <c r="F9" s="7"/>
      <c r="G9" s="7"/>
      <c r="H9" s="7"/>
      <c r="I9" s="7"/>
      <c r="J9" s="8"/>
    </row>
    <row r="10" spans="1:12" x14ac:dyDescent="0.2">
      <c r="A10" s="6"/>
      <c r="B10" t="s">
        <v>8</v>
      </c>
      <c r="C10">
        <v>20</v>
      </c>
      <c r="D10" t="s">
        <v>10</v>
      </c>
      <c r="E10">
        <v>15</v>
      </c>
      <c r="J10" s="9" t="s">
        <v>9</v>
      </c>
      <c r="L10" t="s">
        <v>17</v>
      </c>
    </row>
    <row r="11" spans="1:12" x14ac:dyDescent="0.2">
      <c r="A11" s="6"/>
      <c r="B11" t="s">
        <v>4</v>
      </c>
      <c r="D11" t="s">
        <v>7</v>
      </c>
      <c r="J11" s="9"/>
    </row>
    <row r="12" spans="1:12" ht="16" thickBot="1" x14ac:dyDescent="0.25">
      <c r="A12" s="10" t="s">
        <v>2</v>
      </c>
      <c r="B12" s="11">
        <v>2.5000000000000001E-4</v>
      </c>
      <c r="C12" s="11">
        <f>ROUND(POWER(2,$C$10)*B12, 0)</f>
        <v>262</v>
      </c>
      <c r="D12" s="11">
        <v>0.25</v>
      </c>
      <c r="E12" s="11">
        <f t="shared" ref="E12" si="0">ROUND(POWER(2,$E$4)*D12, 0)</f>
        <v>8192</v>
      </c>
      <c r="F12" s="11">
        <v>50</v>
      </c>
      <c r="G12" s="12">
        <v>0.5</v>
      </c>
      <c r="H12" s="11">
        <f>ROUND(((F12*(1+G12)) * $B$8/$B$9)/B12, 0)</f>
        <v>1365333</v>
      </c>
      <c r="I12" s="11">
        <v>0.81499999999999995</v>
      </c>
      <c r="J12" s="13">
        <f t="shared" ref="J12" si="1">LOG(H12*C12,2)</f>
        <v>28.414244433257871</v>
      </c>
    </row>
    <row r="13" spans="1:12" ht="16" thickBot="1" x14ac:dyDescent="0.25">
      <c r="G13" s="1"/>
    </row>
    <row r="14" spans="1:12" x14ac:dyDescent="0.2">
      <c r="A14" s="2" t="s">
        <v>5</v>
      </c>
      <c r="B14" s="3">
        <v>65536</v>
      </c>
      <c r="C14" s="4"/>
      <c r="D14" s="4"/>
      <c r="E14" s="4"/>
      <c r="F14" s="4"/>
      <c r="G14" s="4"/>
      <c r="H14" s="4"/>
      <c r="I14" s="4"/>
      <c r="J14" s="5"/>
    </row>
    <row r="15" spans="1:12" x14ac:dyDescent="0.2">
      <c r="A15" s="6" t="s">
        <v>6</v>
      </c>
      <c r="B15">
        <v>14400</v>
      </c>
      <c r="C15" s="7"/>
      <c r="D15" s="7"/>
      <c r="E15" s="7"/>
      <c r="F15" s="7"/>
      <c r="G15" s="7"/>
      <c r="H15" s="7"/>
      <c r="I15" s="7"/>
      <c r="J15" s="8"/>
      <c r="L15" t="s">
        <v>12</v>
      </c>
    </row>
    <row r="16" spans="1:12" x14ac:dyDescent="0.2">
      <c r="A16" s="6"/>
      <c r="B16" t="s">
        <v>8</v>
      </c>
      <c r="C16">
        <v>20</v>
      </c>
      <c r="D16" t="s">
        <v>10</v>
      </c>
      <c r="E16">
        <v>15</v>
      </c>
      <c r="J16" s="9" t="s">
        <v>9</v>
      </c>
    </row>
    <row r="17" spans="1:12" x14ac:dyDescent="0.2">
      <c r="A17" s="6"/>
      <c r="B17" t="s">
        <v>4</v>
      </c>
      <c r="D17" t="s">
        <v>7</v>
      </c>
      <c r="J17" s="9"/>
    </row>
    <row r="18" spans="1:12" ht="16" thickBot="1" x14ac:dyDescent="0.25">
      <c r="A18" s="10" t="s">
        <v>1</v>
      </c>
      <c r="B18" s="11">
        <v>1.8E-5</v>
      </c>
      <c r="C18" s="11">
        <f>ROUND(POWER(2,$C$16)*B18, 0)</f>
        <v>19</v>
      </c>
      <c r="D18" s="11">
        <v>1.6E-2</v>
      </c>
      <c r="E18" s="11">
        <f t="shared" ref="E18" si="2">ROUND(POWER(2,$E$4)*D18, 0)</f>
        <v>524</v>
      </c>
      <c r="F18" s="11">
        <v>25</v>
      </c>
      <c r="G18" s="12">
        <v>0.5</v>
      </c>
      <c r="H18" s="11">
        <f>ROUND(((F18*(1+G18)) * $B$14/$B$15)/B18, 0)</f>
        <v>9481481</v>
      </c>
      <c r="I18" s="11">
        <v>0.81499999999999995</v>
      </c>
      <c r="J18" s="13">
        <f t="shared" ref="J18" si="3">LOG(H18*C18,2)</f>
        <v>27.424608507342434</v>
      </c>
    </row>
    <row r="19" spans="1:12" ht="16" thickBot="1" x14ac:dyDescent="0.25"/>
    <row r="20" spans="1:12" x14ac:dyDescent="0.2">
      <c r="A20" s="2" t="s">
        <v>5</v>
      </c>
      <c r="B20" s="3">
        <v>65536</v>
      </c>
      <c r="C20" s="4"/>
      <c r="D20" s="4"/>
      <c r="E20" s="4"/>
      <c r="F20" s="4"/>
      <c r="G20" s="4"/>
      <c r="H20" s="4"/>
      <c r="I20" s="4"/>
      <c r="J20" s="5"/>
    </row>
    <row r="21" spans="1:12" x14ac:dyDescent="0.2">
      <c r="A21" s="6" t="s">
        <v>6</v>
      </c>
      <c r="B21">
        <v>14400</v>
      </c>
      <c r="C21" s="7"/>
      <c r="D21" s="7"/>
      <c r="E21" s="7"/>
      <c r="F21" s="7"/>
      <c r="G21" s="7"/>
      <c r="H21" s="7"/>
      <c r="I21" s="7"/>
      <c r="J21" s="8"/>
      <c r="L21" t="s">
        <v>13</v>
      </c>
    </row>
    <row r="22" spans="1:12" x14ac:dyDescent="0.2">
      <c r="A22" s="6"/>
      <c r="B22" t="s">
        <v>8</v>
      </c>
      <c r="C22">
        <v>20</v>
      </c>
      <c r="D22" t="s">
        <v>10</v>
      </c>
      <c r="E22">
        <v>15</v>
      </c>
      <c r="J22" s="9" t="s">
        <v>9</v>
      </c>
      <c r="L22" t="s">
        <v>19</v>
      </c>
    </row>
    <row r="23" spans="1:12" x14ac:dyDescent="0.2">
      <c r="A23" s="6"/>
      <c r="B23" t="s">
        <v>4</v>
      </c>
      <c r="D23" t="s">
        <v>7</v>
      </c>
      <c r="J23" s="9"/>
    </row>
    <row r="24" spans="1:12" ht="16" thickBot="1" x14ac:dyDescent="0.25">
      <c r="A24" s="10" t="s">
        <v>1</v>
      </c>
      <c r="B24" s="14">
        <v>3.1000000000000001E-5</v>
      </c>
      <c r="C24" s="11">
        <f>ROUND(POWER(2,$C$16)*B24, 0)</f>
        <v>33</v>
      </c>
      <c r="D24" s="11">
        <v>0.02</v>
      </c>
      <c r="E24" s="11">
        <f t="shared" ref="E24" si="4">ROUND(POWER(2,$E$4)*D24, 0)</f>
        <v>655</v>
      </c>
      <c r="F24" s="11">
        <v>13</v>
      </c>
      <c r="G24" s="12">
        <v>0.75</v>
      </c>
      <c r="H24" s="11">
        <f>ROUND(((F24*(1+G24)) * $B$20/$B$21)/B24, 0)</f>
        <v>3339928</v>
      </c>
      <c r="I24" s="11">
        <v>0.81499999999999995</v>
      </c>
      <c r="J24" s="13">
        <f t="shared" ref="J24" si="5">LOG(H24*C24,2)</f>
        <v>26.715779691033887</v>
      </c>
    </row>
    <row r="25" spans="1:12" ht="16" thickBot="1" x14ac:dyDescent="0.25"/>
    <row r="26" spans="1:12" x14ac:dyDescent="0.2">
      <c r="A26" s="2" t="s">
        <v>5</v>
      </c>
      <c r="B26" s="3">
        <v>65536</v>
      </c>
      <c r="C26" s="4"/>
      <c r="D26" s="4"/>
      <c r="E26" s="4"/>
      <c r="F26" s="4"/>
      <c r="G26" s="4"/>
      <c r="H26" s="4"/>
      <c r="I26" s="4"/>
      <c r="J26" s="5"/>
    </row>
    <row r="27" spans="1:12" x14ac:dyDescent="0.2">
      <c r="A27" s="6" t="s">
        <v>6</v>
      </c>
      <c r="B27">
        <v>14400</v>
      </c>
      <c r="C27" s="7"/>
      <c r="D27" s="7"/>
      <c r="E27" s="7"/>
      <c r="F27" s="7"/>
      <c r="G27" s="7"/>
      <c r="H27" s="7"/>
      <c r="I27" s="7"/>
      <c r="J27" s="8"/>
    </row>
    <row r="28" spans="1:12" x14ac:dyDescent="0.2">
      <c r="A28" s="6"/>
      <c r="B28" t="s">
        <v>8</v>
      </c>
      <c r="C28">
        <v>20</v>
      </c>
      <c r="D28" t="s">
        <v>10</v>
      </c>
      <c r="E28">
        <v>15</v>
      </c>
      <c r="J28" s="9" t="s">
        <v>9</v>
      </c>
      <c r="L28" t="s">
        <v>14</v>
      </c>
    </row>
    <row r="29" spans="1:12" x14ac:dyDescent="0.2">
      <c r="A29" s="6"/>
      <c r="B29" t="s">
        <v>4</v>
      </c>
      <c r="D29" t="s">
        <v>7</v>
      </c>
      <c r="J29" s="9"/>
      <c r="L29" t="s">
        <v>15</v>
      </c>
    </row>
    <row r="30" spans="1:12" ht="16" thickBot="1" x14ac:dyDescent="0.25">
      <c r="A30" s="10" t="s">
        <v>3</v>
      </c>
      <c r="B30" s="11">
        <v>2.0000000000000001E-4</v>
      </c>
      <c r="C30" s="11">
        <f>ROUND(POWER(2,$C$10)*B30, 0)</f>
        <v>210</v>
      </c>
      <c r="D30" s="11">
        <v>0.09</v>
      </c>
      <c r="E30" s="11">
        <f>ROUND(POWER(2,$E$4)*D30, 0)</f>
        <v>2949</v>
      </c>
      <c r="F30" s="11">
        <v>50</v>
      </c>
      <c r="G30" s="12">
        <v>0.5</v>
      </c>
      <c r="H30" s="11">
        <f>ROUND(((F30*(1+G30)) * $B$8/$B$9)/B30, 0)</f>
        <v>1706667</v>
      </c>
      <c r="I30" s="11">
        <v>0.81499999999999995</v>
      </c>
      <c r="J30" s="13">
        <f t="shared" ref="J30" si="6">LOG(H30*C30,2)</f>
        <v>28.416995678270762</v>
      </c>
    </row>
    <row r="31" spans="1:12" ht="16" thickBot="1" x14ac:dyDescent="0.25"/>
    <row r="32" spans="1:12" x14ac:dyDescent="0.2">
      <c r="A32" s="2" t="s">
        <v>5</v>
      </c>
      <c r="B32" s="3">
        <v>65536</v>
      </c>
      <c r="C32" s="4"/>
      <c r="D32" s="4"/>
      <c r="E32" s="4"/>
      <c r="F32" s="4"/>
      <c r="G32" s="4"/>
      <c r="H32" s="4"/>
      <c r="I32" s="4"/>
      <c r="J32" s="5"/>
    </row>
    <row r="33" spans="1:12" x14ac:dyDescent="0.2">
      <c r="A33" s="6" t="s">
        <v>6</v>
      </c>
      <c r="B33">
        <v>14400</v>
      </c>
      <c r="C33" s="7"/>
      <c r="D33" s="7"/>
      <c r="E33" s="7"/>
      <c r="F33" s="7"/>
      <c r="G33" s="7"/>
      <c r="H33" s="7"/>
      <c r="I33" s="7"/>
      <c r="J33" s="8"/>
    </row>
    <row r="34" spans="1:12" x14ac:dyDescent="0.2">
      <c r="A34" s="6"/>
      <c r="B34" t="s">
        <v>8</v>
      </c>
      <c r="C34">
        <v>20</v>
      </c>
      <c r="D34" t="s">
        <v>10</v>
      </c>
      <c r="E34">
        <v>15</v>
      </c>
      <c r="J34" s="9" t="s">
        <v>9</v>
      </c>
      <c r="L34" t="s">
        <v>16</v>
      </c>
    </row>
    <row r="35" spans="1:12" x14ac:dyDescent="0.2">
      <c r="A35" s="6"/>
      <c r="B35" t="s">
        <v>4</v>
      </c>
      <c r="D35" t="s">
        <v>7</v>
      </c>
      <c r="J35" s="9"/>
      <c r="L35" t="s">
        <v>15</v>
      </c>
    </row>
    <row r="36" spans="1:12" ht="16" thickBot="1" x14ac:dyDescent="0.25">
      <c r="A36" s="10" t="s">
        <v>3</v>
      </c>
      <c r="B36" s="11">
        <v>1E-4</v>
      </c>
      <c r="C36" s="11">
        <f>ROUND(POWER(2,$C$10)*B36, 0)</f>
        <v>105</v>
      </c>
      <c r="D36" s="11">
        <v>0.03</v>
      </c>
      <c r="E36" s="11">
        <f>ROUND(POWER(2,$E$4)*D36, 0)</f>
        <v>983</v>
      </c>
      <c r="F36" s="11">
        <v>50</v>
      </c>
      <c r="G36" s="12">
        <v>0.5</v>
      </c>
      <c r="H36" s="11">
        <f>ROUND(((F36*(1+G36)) * $B$8/$B$9)/B36, 0)</f>
        <v>3413333</v>
      </c>
      <c r="I36" s="11">
        <v>0.81499999999999995</v>
      </c>
      <c r="J36" s="13">
        <f t="shared" ref="J36" si="7">LOG(H36*C36,2)</f>
        <v>28.416995255606221</v>
      </c>
    </row>
    <row r="37" spans="1:12" ht="16" thickBot="1" x14ac:dyDescent="0.25"/>
    <row r="38" spans="1:12" x14ac:dyDescent="0.2">
      <c r="A38" s="2" t="s">
        <v>5</v>
      </c>
      <c r="B38" s="3">
        <v>65536</v>
      </c>
      <c r="C38" s="4"/>
      <c r="D38" s="4"/>
      <c r="E38" s="4"/>
      <c r="F38" s="4"/>
      <c r="G38" s="4"/>
      <c r="H38" s="4"/>
      <c r="I38" s="4"/>
      <c r="J38" s="5"/>
    </row>
    <row r="39" spans="1:12" x14ac:dyDescent="0.2">
      <c r="A39" s="6" t="s">
        <v>6</v>
      </c>
      <c r="B39">
        <v>7200</v>
      </c>
      <c r="C39" s="7"/>
      <c r="D39" s="7"/>
      <c r="E39" s="7"/>
      <c r="F39" s="7"/>
      <c r="G39" s="7"/>
      <c r="H39" s="7"/>
      <c r="I39" s="7"/>
      <c r="J39" s="8"/>
    </row>
    <row r="40" spans="1:12" x14ac:dyDescent="0.2">
      <c r="A40" s="6"/>
      <c r="B40" t="s">
        <v>8</v>
      </c>
      <c r="C40">
        <v>20</v>
      </c>
      <c r="D40" t="s">
        <v>10</v>
      </c>
      <c r="E40">
        <v>15</v>
      </c>
      <c r="J40" s="9" t="s">
        <v>9</v>
      </c>
    </row>
    <row r="41" spans="1:12" x14ac:dyDescent="0.2">
      <c r="A41" s="6"/>
      <c r="B41" t="s">
        <v>4</v>
      </c>
      <c r="D41" t="s">
        <v>7</v>
      </c>
      <c r="J41" s="9"/>
    </row>
    <row r="42" spans="1:12" ht="16" thickBot="1" x14ac:dyDescent="0.25">
      <c r="A42" s="10" t="s">
        <v>0</v>
      </c>
      <c r="B42" s="11">
        <v>1E-4</v>
      </c>
      <c r="C42" s="11">
        <f>ROUND(POWER(2,$C$4)*B42, 0)</f>
        <v>105</v>
      </c>
      <c r="D42" s="11">
        <v>0.05</v>
      </c>
      <c r="E42" s="11">
        <f>ROUND(POWER(2,$E$4)*D42, 0)</f>
        <v>1638</v>
      </c>
      <c r="F42" s="11">
        <v>25</v>
      </c>
      <c r="G42" s="12">
        <v>0.5</v>
      </c>
      <c r="H42" s="11">
        <f>ROUND(((F42*(1+G42)) * $B$2/$B$3)/B42, 0)</f>
        <v>3413333</v>
      </c>
      <c r="I42" s="11">
        <v>0.81499999999999995</v>
      </c>
      <c r="J42" s="13">
        <f>LOG(H42*C42,2)</f>
        <v>28.416995255606221</v>
      </c>
    </row>
    <row r="43" spans="1:12" ht="16" thickBot="1" x14ac:dyDescent="0.25"/>
    <row r="44" spans="1:12" x14ac:dyDescent="0.2">
      <c r="A44" s="2" t="s">
        <v>5</v>
      </c>
      <c r="B44" s="3">
        <v>65536</v>
      </c>
      <c r="C44" s="4"/>
      <c r="D44" s="4"/>
      <c r="E44" s="4"/>
      <c r="F44" s="4"/>
      <c r="G44" s="4"/>
      <c r="H44" s="4"/>
      <c r="I44" s="4"/>
      <c r="J44" s="5"/>
    </row>
    <row r="45" spans="1:12" x14ac:dyDescent="0.2">
      <c r="A45" s="6" t="s">
        <v>6</v>
      </c>
      <c r="B45">
        <v>14400</v>
      </c>
      <c r="C45" s="7"/>
      <c r="D45" s="7"/>
      <c r="E45" s="7"/>
      <c r="F45" s="7"/>
      <c r="G45" s="7"/>
      <c r="H45" s="7"/>
      <c r="I45" s="7"/>
      <c r="J45" s="8"/>
    </row>
    <row r="46" spans="1:12" x14ac:dyDescent="0.2">
      <c r="A46" s="6"/>
      <c r="B46" t="s">
        <v>8</v>
      </c>
      <c r="C46">
        <v>20</v>
      </c>
      <c r="D46" t="s">
        <v>10</v>
      </c>
      <c r="E46">
        <v>15</v>
      </c>
      <c r="J46" s="9" t="s">
        <v>9</v>
      </c>
    </row>
    <row r="47" spans="1:12" x14ac:dyDescent="0.2">
      <c r="A47" s="6"/>
      <c r="B47" t="s">
        <v>4</v>
      </c>
      <c r="D47" t="s">
        <v>7</v>
      </c>
      <c r="J47" s="9"/>
    </row>
    <row r="48" spans="1:12" ht="16" thickBot="1" x14ac:dyDescent="0.25">
      <c r="A48" s="10" t="s">
        <v>2</v>
      </c>
      <c r="B48" s="11">
        <v>2.9999999999999997E-4</v>
      </c>
      <c r="C48" s="11">
        <f>ROUND(POWER(2,$C$10)*B48, 0)</f>
        <v>315</v>
      </c>
      <c r="D48" s="11">
        <v>0.24</v>
      </c>
      <c r="E48" s="11">
        <f t="shared" ref="E48" si="8">ROUND(POWER(2,$E$4)*D48, 0)</f>
        <v>7864</v>
      </c>
      <c r="F48" s="11">
        <v>50</v>
      </c>
      <c r="G48" s="12">
        <v>0.75</v>
      </c>
      <c r="H48" s="11">
        <f>ROUND(((F48*(1+G48)) * $B$8/$B$9)/B48, 0)</f>
        <v>1327407</v>
      </c>
      <c r="I48" s="11">
        <v>0.81499999999999995</v>
      </c>
      <c r="J48" s="13">
        <f t="shared" ref="J48" si="9">LOG(H48*C48,2)</f>
        <v>28.639387375039352</v>
      </c>
    </row>
    <row r="49" spans="1:12" ht="16" thickBot="1" x14ac:dyDescent="0.25"/>
    <row r="50" spans="1:12" x14ac:dyDescent="0.2">
      <c r="A50" s="2" t="s">
        <v>5</v>
      </c>
      <c r="B50" s="3">
        <v>65536</v>
      </c>
      <c r="C50" s="4"/>
      <c r="D50" s="4"/>
      <c r="E50" s="4"/>
      <c r="F50" s="4"/>
      <c r="G50" s="4"/>
      <c r="H50" s="4"/>
      <c r="I50" s="4"/>
      <c r="J50" s="5"/>
    </row>
    <row r="51" spans="1:12" x14ac:dyDescent="0.2">
      <c r="A51" s="6" t="s">
        <v>6</v>
      </c>
      <c r="B51">
        <v>7200</v>
      </c>
      <c r="C51" s="7"/>
      <c r="D51" s="7"/>
      <c r="E51" s="7"/>
      <c r="F51" s="7"/>
      <c r="G51" s="7"/>
      <c r="H51" s="7"/>
      <c r="I51" s="7"/>
      <c r="J51" s="8"/>
    </row>
    <row r="52" spans="1:12" x14ac:dyDescent="0.2">
      <c r="A52" s="6"/>
      <c r="B52" t="s">
        <v>8</v>
      </c>
      <c r="C52">
        <v>20</v>
      </c>
      <c r="D52" t="s">
        <v>10</v>
      </c>
      <c r="E52">
        <v>15</v>
      </c>
      <c r="J52" s="9" t="s">
        <v>9</v>
      </c>
      <c r="L52" t="s">
        <v>18</v>
      </c>
    </row>
    <row r="53" spans="1:12" x14ac:dyDescent="0.2">
      <c r="A53" s="6"/>
      <c r="B53" t="s">
        <v>4</v>
      </c>
      <c r="D53" t="s">
        <v>7</v>
      </c>
      <c r="J53" s="9"/>
    </row>
    <row r="54" spans="1:12" ht="16" thickBot="1" x14ac:dyDescent="0.25">
      <c r="A54" s="10" t="s">
        <v>3</v>
      </c>
      <c r="B54" s="11">
        <v>2.0000000000000001E-4</v>
      </c>
      <c r="C54" s="11">
        <f>ROUND(POWER(2,$C$10)*B54, 0)</f>
        <v>210</v>
      </c>
      <c r="D54" s="11">
        <v>0.1</v>
      </c>
      <c r="E54" s="11">
        <f>ROUND(POWER(2,$E$4)*D54, 0)</f>
        <v>3277</v>
      </c>
      <c r="F54" s="11">
        <v>25</v>
      </c>
      <c r="G54" s="12">
        <v>0.5</v>
      </c>
      <c r="H54" s="11">
        <f>ROUND(((F54*(1+G54)) * $B$50/$B$51)/B54, 0)</f>
        <v>1706667</v>
      </c>
      <c r="I54" s="11">
        <v>0.81499999999999995</v>
      </c>
      <c r="J54" s="13">
        <f t="shared" ref="J54" si="10">LOG(H54*C54,2)</f>
        <v>28.416995678270762</v>
      </c>
    </row>
    <row r="55" spans="1:12" ht="16" thickBot="1" x14ac:dyDescent="0.25"/>
    <row r="56" spans="1:12" x14ac:dyDescent="0.2">
      <c r="A56" s="2" t="s">
        <v>5</v>
      </c>
      <c r="B56" s="3">
        <v>65536</v>
      </c>
      <c r="C56" s="4"/>
      <c r="D56" s="4"/>
      <c r="E56" s="4"/>
      <c r="F56" s="4"/>
      <c r="G56" s="4"/>
      <c r="H56" s="4"/>
      <c r="I56" s="4"/>
      <c r="J56" s="5"/>
    </row>
    <row r="57" spans="1:12" x14ac:dyDescent="0.2">
      <c r="A57" s="6" t="s">
        <v>6</v>
      </c>
      <c r="B57">
        <v>14400</v>
      </c>
      <c r="C57" s="7"/>
      <c r="D57" s="7"/>
      <c r="E57" s="7"/>
      <c r="F57" s="7"/>
      <c r="G57" s="7"/>
      <c r="H57" s="7"/>
      <c r="I57" s="7"/>
      <c r="J57" s="8"/>
    </row>
    <row r="58" spans="1:12" x14ac:dyDescent="0.2">
      <c r="A58" s="6"/>
      <c r="B58" t="s">
        <v>8</v>
      </c>
      <c r="C58">
        <v>20</v>
      </c>
      <c r="D58" t="s">
        <v>10</v>
      </c>
      <c r="E58">
        <v>15</v>
      </c>
      <c r="J58" s="9" t="s">
        <v>9</v>
      </c>
      <c r="L58" t="s">
        <v>19</v>
      </c>
    </row>
    <row r="59" spans="1:12" x14ac:dyDescent="0.2">
      <c r="A59" s="6"/>
      <c r="B59" t="s">
        <v>4</v>
      </c>
      <c r="D59" t="s">
        <v>7</v>
      </c>
      <c r="J59" s="9"/>
      <c r="L59" t="s">
        <v>20</v>
      </c>
    </row>
    <row r="60" spans="1:12" ht="16" thickBot="1" x14ac:dyDescent="0.25">
      <c r="A60" s="10" t="s">
        <v>1</v>
      </c>
      <c r="B60" s="14">
        <v>3.1000000000000001E-5</v>
      </c>
      <c r="C60" s="11">
        <f>ROUND(POWER(2,$C$16)*B60, 0)</f>
        <v>33</v>
      </c>
      <c r="D60" s="11">
        <v>0.02</v>
      </c>
      <c r="E60" s="11">
        <f t="shared" ref="E60" si="11">ROUND(POWER(2,$E$4)*D60, 0)</f>
        <v>655</v>
      </c>
      <c r="F60" s="11">
        <v>13</v>
      </c>
      <c r="G60" s="12">
        <v>0.33</v>
      </c>
      <c r="H60" s="11">
        <f>ROUND(((F60*(1+G60)) * $B$20/$B$21)/B60, 0)</f>
        <v>2538346</v>
      </c>
      <c r="I60" s="11">
        <v>0.81499999999999995</v>
      </c>
      <c r="J60" s="13">
        <f t="shared" ref="J60" si="12">LOG(H60*C60,2)</f>
        <v>26.319851423922206</v>
      </c>
    </row>
    <row r="61" spans="1:12" ht="16" thickBot="1" x14ac:dyDescent="0.25"/>
    <row r="62" spans="1:12" x14ac:dyDescent="0.2">
      <c r="A62" s="2" t="s">
        <v>5</v>
      </c>
      <c r="B62" s="3">
        <v>65536</v>
      </c>
      <c r="C62" s="4"/>
      <c r="D62" s="4"/>
      <c r="E62" s="4"/>
      <c r="F62" s="4"/>
      <c r="G62" s="4"/>
      <c r="H62" s="4"/>
      <c r="I62" s="4"/>
      <c r="J62" s="5"/>
    </row>
    <row r="63" spans="1:12" x14ac:dyDescent="0.2">
      <c r="A63" s="6" t="s">
        <v>6</v>
      </c>
      <c r="B63">
        <v>14400</v>
      </c>
      <c r="C63" s="7"/>
      <c r="D63" s="7"/>
      <c r="E63" s="7"/>
      <c r="F63" s="7"/>
      <c r="G63" s="7"/>
      <c r="H63" s="7"/>
      <c r="I63" s="7"/>
      <c r="J63" s="8"/>
    </row>
    <row r="64" spans="1:12" x14ac:dyDescent="0.2">
      <c r="A64" s="6"/>
      <c r="B64" t="s">
        <v>8</v>
      </c>
      <c r="C64">
        <v>20</v>
      </c>
      <c r="D64" t="s">
        <v>10</v>
      </c>
      <c r="E64">
        <v>15</v>
      </c>
      <c r="J64" s="9" t="s">
        <v>9</v>
      </c>
    </row>
    <row r="65" spans="1:10" x14ac:dyDescent="0.2">
      <c r="A65" s="6"/>
      <c r="B65" t="s">
        <v>4</v>
      </c>
      <c r="D65" t="s">
        <v>7</v>
      </c>
      <c r="J65" s="9"/>
    </row>
    <row r="66" spans="1:10" ht="16" thickBot="1" x14ac:dyDescent="0.25">
      <c r="A66" s="10" t="s">
        <v>21</v>
      </c>
      <c r="B66" s="14">
        <v>1E-3</v>
      </c>
      <c r="C66" s="11">
        <f>ROUND(POWER(2,$C$16)*B66, 0)</f>
        <v>1049</v>
      </c>
      <c r="D66" s="11">
        <v>0.25</v>
      </c>
      <c r="E66" s="11">
        <f t="shared" ref="E66" si="13">ROUND(POWER(2,$E$4)*D66, 0)</f>
        <v>8192</v>
      </c>
      <c r="F66" s="11">
        <v>15</v>
      </c>
      <c r="G66" s="12">
        <v>0</v>
      </c>
      <c r="H66" s="11">
        <f>ROUND(((F66*(1+G66)) * $B$20/$B$21)/B66, 0)</f>
        <v>68267</v>
      </c>
      <c r="I66" s="11">
        <v>0.81499999999999995</v>
      </c>
      <c r="J66" s="13">
        <f t="shared" ref="J66" si="14">LOG(H66*C66,2)</f>
        <v>26.09369969602302</v>
      </c>
    </row>
    <row r="67" spans="1:10" ht="16" thickBot="1" x14ac:dyDescent="0.25"/>
    <row r="68" spans="1:10" x14ac:dyDescent="0.2">
      <c r="A68" s="2" t="s">
        <v>5</v>
      </c>
      <c r="B68" s="3">
        <v>65536</v>
      </c>
      <c r="C68" s="4"/>
      <c r="D68" s="4"/>
      <c r="E68" s="4"/>
      <c r="F68" s="4"/>
      <c r="G68" s="4"/>
      <c r="H68" s="4"/>
      <c r="I68" s="4"/>
      <c r="J68" s="5"/>
    </row>
    <row r="69" spans="1:10" x14ac:dyDescent="0.2">
      <c r="A69" s="6" t="s">
        <v>6</v>
      </c>
      <c r="B69">
        <v>10800</v>
      </c>
      <c r="C69" s="7"/>
      <c r="D69" s="7"/>
      <c r="E69" s="7"/>
      <c r="F69" s="7"/>
      <c r="G69" s="7"/>
      <c r="H69" s="7"/>
      <c r="I69" s="7"/>
      <c r="J69" s="8"/>
    </row>
    <row r="70" spans="1:10" x14ac:dyDescent="0.2">
      <c r="A70" s="6"/>
      <c r="B70" t="s">
        <v>8</v>
      </c>
      <c r="C70">
        <v>20</v>
      </c>
      <c r="D70" t="s">
        <v>10</v>
      </c>
      <c r="E70">
        <v>15</v>
      </c>
      <c r="J70" s="9" t="s">
        <v>9</v>
      </c>
    </row>
    <row r="71" spans="1:10" x14ac:dyDescent="0.2">
      <c r="A71" s="6"/>
      <c r="B71" t="s">
        <v>4</v>
      </c>
      <c r="D71" t="s">
        <v>7</v>
      </c>
      <c r="J71" s="9"/>
    </row>
    <row r="72" spans="1:10" ht="16" thickBot="1" x14ac:dyDescent="0.25">
      <c r="A72" s="10" t="s">
        <v>29</v>
      </c>
      <c r="B72" s="14">
        <v>1.4999999999999999E-4</v>
      </c>
      <c r="C72" s="11">
        <f>ROUND(POWER(2,$C$16)*B72, 0)</f>
        <v>157</v>
      </c>
      <c r="D72" s="11">
        <v>0.15</v>
      </c>
      <c r="E72" s="11">
        <f t="shared" ref="E72" si="15">ROUND(POWER(2,$E$4)*D72, 0)</f>
        <v>4915</v>
      </c>
      <c r="F72" s="11">
        <v>10.5</v>
      </c>
      <c r="G72" s="12">
        <v>0</v>
      </c>
      <c r="H72" s="11">
        <f>ROUND(((F72*(1+G72)) * $B$20/$B$21)/B72, 0)</f>
        <v>318578</v>
      </c>
      <c r="I72" s="11">
        <v>0.81499999999999995</v>
      </c>
      <c r="J72" s="13">
        <f t="shared" ref="J72" si="16">LOG(H72*C72,2)</f>
        <v>25.575907865625492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10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16.5" bestFit="1" customWidth="1"/>
    <col min="2" max="2" width="12" bestFit="1" customWidth="1"/>
  </cols>
  <sheetData>
    <row r="2" spans="1:2" x14ac:dyDescent="0.2">
      <c r="A2" t="s">
        <v>22</v>
      </c>
      <c r="B2">
        <v>8192</v>
      </c>
    </row>
    <row r="3" spans="1:2" x14ac:dyDescent="0.2">
      <c r="A3" t="s">
        <v>28</v>
      </c>
      <c r="B3">
        <v>1</v>
      </c>
    </row>
    <row r="4" spans="1:2" x14ac:dyDescent="0.2">
      <c r="A4" t="s">
        <v>23</v>
      </c>
      <c r="B4">
        <v>1</v>
      </c>
    </row>
    <row r="5" spans="1:2" x14ac:dyDescent="0.2">
      <c r="A5" t="s">
        <v>30</v>
      </c>
      <c r="B5">
        <v>256</v>
      </c>
    </row>
    <row r="6" spans="1:2" x14ac:dyDescent="0.2">
      <c r="A6" t="s">
        <v>24</v>
      </c>
      <c r="B6">
        <v>1</v>
      </c>
    </row>
    <row r="7" spans="1:2" x14ac:dyDescent="0.2">
      <c r="A7" t="s">
        <v>25</v>
      </c>
      <c r="B7">
        <v>14400</v>
      </c>
    </row>
    <row r="8" spans="1:2" x14ac:dyDescent="0.2">
      <c r="A8" t="s">
        <v>26</v>
      </c>
      <c r="B8">
        <v>65536</v>
      </c>
    </row>
    <row r="10" spans="1:2" x14ac:dyDescent="0.2">
      <c r="A10" t="s">
        <v>27</v>
      </c>
      <c r="B10">
        <f>B2*B3*B4*B5*B6*B7/B8</f>
        <v>460800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E5"/>
  <sheetViews>
    <sheetView workbookViewId="0">
      <selection activeCell="D10" sqref="D10"/>
    </sheetView>
  </sheetViews>
  <sheetFormatPr baseColWidth="10" defaultColWidth="8.83203125" defaultRowHeight="15" x14ac:dyDescent="0.2"/>
  <cols>
    <col min="1" max="1" width="12" bestFit="1" customWidth="1"/>
    <col min="2" max="2" width="6" bestFit="1" customWidth="1"/>
    <col min="3" max="3" width="13.33203125" bestFit="1" customWidth="1"/>
  </cols>
  <sheetData>
    <row r="2" spans="1:5" x14ac:dyDescent="0.2">
      <c r="A2" t="s">
        <v>31</v>
      </c>
      <c r="B2">
        <v>5000</v>
      </c>
      <c r="C2" t="s">
        <v>34</v>
      </c>
      <c r="D2">
        <f>B2*B5/B4</f>
        <v>7585.1851851851852</v>
      </c>
      <c r="E2" t="s">
        <v>37</v>
      </c>
    </row>
    <row r="3" spans="1:5" x14ac:dyDescent="0.2">
      <c r="A3" t="s">
        <v>32</v>
      </c>
      <c r="B3">
        <v>50</v>
      </c>
      <c r="C3" t="s">
        <v>34</v>
      </c>
      <c r="D3">
        <f>B3*B5/B4</f>
        <v>75.851851851851848</v>
      </c>
    </row>
    <row r="4" spans="1:5" x14ac:dyDescent="0.2">
      <c r="A4" t="s">
        <v>6</v>
      </c>
      <c r="B4">
        <v>21600</v>
      </c>
      <c r="C4" t="s">
        <v>35</v>
      </c>
    </row>
    <row r="5" spans="1:5" x14ac:dyDescent="0.2">
      <c r="A5" t="s">
        <v>33</v>
      </c>
      <c r="B5">
        <v>32768</v>
      </c>
      <c r="C5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Modified Costas Loop</vt:lpstr>
      <vt:lpstr>Traditional Costas Loop</vt:lpstr>
      <vt:lpstr>Costas Loop Gain</vt:lpstr>
      <vt:lpstr>AttackDecay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Nino Carrillo</dc:creator>
  <cp:lastModifiedBy>Nino Carrillo</cp:lastModifiedBy>
  <dcterms:created xsi:type="dcterms:W3CDTF">2023-11-12T12:35:40Z</dcterms:created>
  <dcterms:modified xsi:type="dcterms:W3CDTF">2024-06-08T12:58:06Z</dcterms:modified>
</cp:coreProperties>
</file>