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8000"/>
  </bookViews>
  <sheets>
    <sheet name="LoopFilter LPF" sheetId="4" r:id="rId1"/>
    <sheet name="Sheet1" sheetId="5" r:id="rId2"/>
    <sheet name="Branch LPF" sheetId="3" r:id="rId3"/>
    <sheet name="2nd order LPFz" sheetId="1" r:id="rId4"/>
    <sheet name="LFz" sheetId="2" r:id="rId5"/>
    <sheet name="Branch LPF QPSK" sheetId="6" r:id="rId6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6"/>
  <c r="B21"/>
  <c r="B5"/>
  <c r="B4"/>
  <c r="B6" s="1"/>
  <c r="B8" s="1"/>
  <c r="B23" l="1"/>
  <c r="B14"/>
  <c r="B31" s="1"/>
  <c r="B40" s="1"/>
  <c r="B9"/>
  <c r="B13" s="1"/>
  <c r="B10"/>
  <c r="B37" i="3"/>
  <c r="B42" s="1"/>
  <c r="B34"/>
  <c r="B33"/>
  <c r="B19" i="4"/>
  <c r="B5"/>
  <c r="B4"/>
  <c r="B29" i="6" l="1"/>
  <c r="B38" s="1"/>
  <c r="B30"/>
  <c r="B39" s="1"/>
  <c r="B22"/>
  <c r="B12"/>
  <c r="B38" i="3"/>
  <c r="B39"/>
  <c r="B40"/>
  <c r="B41"/>
  <c r="B6" i="4"/>
  <c r="B8" s="1"/>
  <c r="B10" s="1"/>
  <c r="B15" i="1"/>
  <c r="B16"/>
  <c r="B14"/>
  <c r="B21" i="3"/>
  <c r="B5"/>
  <c r="B4"/>
  <c r="B19" i="2"/>
  <c r="B5"/>
  <c r="B4"/>
  <c r="B6" s="1"/>
  <c r="B8" s="1"/>
  <c r="B10" s="1"/>
  <c r="B16" s="1"/>
  <c r="B19" i="1"/>
  <c r="B24" s="1"/>
  <c r="B5"/>
  <c r="B4"/>
  <c r="B33" i="6" l="1"/>
  <c r="B41" s="1"/>
  <c r="B34"/>
  <c r="B42" s="1"/>
  <c r="B24"/>
  <c r="B6" i="3"/>
  <c r="B8" s="1"/>
  <c r="B9" s="1"/>
  <c r="B14" s="1"/>
  <c r="B31" s="1"/>
  <c r="B9" i="4"/>
  <c r="B14" s="1"/>
  <c r="B21" s="1"/>
  <c r="B22" i="1"/>
  <c r="B21" i="2"/>
  <c r="B11"/>
  <c r="B9"/>
  <c r="B22"/>
  <c r="B6" i="1"/>
  <c r="B8" s="1"/>
  <c r="B23" i="3" l="1"/>
  <c r="B10"/>
  <c r="B12" s="1"/>
  <c r="B12" i="4"/>
  <c r="B22" s="1"/>
  <c r="B13"/>
  <c r="B20" s="1"/>
  <c r="B13" i="3"/>
  <c r="B15" i="2"/>
  <c r="B20" s="1"/>
  <c r="B12"/>
  <c r="B23"/>
  <c r="B24" i="3" l="1"/>
  <c r="B30"/>
  <c r="B29"/>
  <c r="B22"/>
  <c r="B9" i="1"/>
  <c r="B10"/>
  <c r="B23" s="1"/>
  <c r="B20" l="1"/>
  <c r="B21"/>
</calcChain>
</file>

<file path=xl/sharedStrings.xml><?xml version="1.0" encoding="utf-8"?>
<sst xmlns="http://schemas.openxmlformats.org/spreadsheetml/2006/main" count="217" uniqueCount="49">
  <si>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</si>
  <si>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</si>
  <si>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</si>
  <si>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</si>
  <si>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</si>
  <si>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</si>
  <si>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</si>
  <si>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</si>
  <si>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</si>
  <si>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</si>
  <si>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</si>
  <si>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</si>
  <si>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</si>
  <si>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</si>
  <si>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</si>
  <si>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</si>
  <si>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</si>
  <si>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</si>
  <si>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</si>
  <si>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</si>
  <si>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</si>
  <si>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</si>
  <si>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</si>
  <si>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</si>
  <si>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</si>
  <si>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Proportional-Integral Loop Filter IIR</t>
  </si>
  <si>
    <t>gain</t>
  </si>
  <si>
    <t>tau 1</t>
  </si>
  <si>
    <t>Gain normalizing time constant</t>
  </si>
  <si>
    <t>seconds</t>
  </si>
  <si>
    <t>usec</t>
  </si>
  <si>
    <t>omega*T-2</t>
  </si>
  <si>
    <t>a2</t>
  </si>
  <si>
    <t>b2</t>
  </si>
  <si>
    <t>b2 scaled</t>
  </si>
  <si>
    <t>a2 scaled</t>
  </si>
  <si>
    <t>Gain</t>
  </si>
  <si>
    <t>B0=b0^2</t>
  </si>
  <si>
    <t>B1=2b0b1</t>
  </si>
  <si>
    <t>B2=b1^2</t>
  </si>
  <si>
    <t>First Order system</t>
  </si>
  <si>
    <t>Second Order system</t>
  </si>
  <si>
    <t>A1=2a1</t>
  </si>
  <si>
    <t>A2=-a1^2</t>
  </si>
  <si>
    <t>B0_scaled</t>
  </si>
  <si>
    <t>B1_scaled</t>
  </si>
  <si>
    <t>B2_scaled</t>
  </si>
  <si>
    <t>A1_scaled</t>
  </si>
  <si>
    <t>A2_scaled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</si>
</sst>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3" sqref="B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50</v>
      </c>
      <c r="C2" t="s">
        <v>1</v>
      </c>
    </row>
    <row r="3" spans="1:4">
      <c r="A3" t="s">
        <v>2</v>
      </c>
      <c r="B3">
        <v>14400</v>
      </c>
      <c r="C3" t="s">
        <v>1</v>
      </c>
    </row>
    <row r="4" spans="1:4">
      <c r="A4" t="s">
        <v>3</v>
      </c>
      <c r="B4">
        <f>2*PI()*B2</f>
        <v>314.15926535897933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314.17172667928406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12</v>
      </c>
      <c r="B10">
        <f>2-B8</f>
        <v>1.9781825189806053</v>
      </c>
    </row>
    <row r="12" spans="1:4">
      <c r="A12" t="s">
        <v>13</v>
      </c>
      <c r="B12">
        <f>B10/B9</f>
        <v>0.97841795194253212</v>
      </c>
      <c r="D12" t="s">
        <v>20</v>
      </c>
    </row>
    <row r="13" spans="1:4">
      <c r="A13" t="s">
        <v>7</v>
      </c>
      <c r="B13">
        <f>B8/B9</f>
        <v>1.0791024028733996E-2</v>
      </c>
      <c r="D13" t="s">
        <v>21</v>
      </c>
    </row>
    <row r="14" spans="1:4">
      <c r="A14" t="s">
        <v>14</v>
      </c>
      <c r="B14">
        <f>B8/B9</f>
        <v>1.0791024028733996E-2</v>
      </c>
      <c r="D14" t="s">
        <v>21</v>
      </c>
    </row>
    <row r="16" spans="1:4">
      <c r="A16" t="s">
        <v>36</v>
      </c>
      <c r="B16">
        <v>8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>
        <f>ROUND(B19*B13*B16,0)</f>
        <v>2829</v>
      </c>
      <c r="D20" t="s">
        <v>21</v>
      </c>
    </row>
    <row r="21" spans="1:4">
      <c r="A21" t="s">
        <v>23</v>
      </c>
      <c r="B21">
        <f>ROUND(B19*B14*B16,0)</f>
        <v>2829</v>
      </c>
      <c r="D21" t="s">
        <v>21</v>
      </c>
    </row>
    <row r="22" spans="1:4">
      <c r="A22" t="s">
        <v>24</v>
      </c>
      <c r="B22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2"/>
  <sheetViews>
    <sheetView topLeftCell="A12" workbookViewId="0">
      <selection activeCell="D43" sqref="D43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600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3769.9111843077517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3775.3034581577217</v>
      </c>
      <c r="C6" t="s">
        <v>4</v>
      </c>
      <c r="D6" t="s">
        <v>18</v>
      </c>
    </row>
    <row r="8" spans="1:4">
      <c r="A8" t="s">
        <v>10</v>
      </c>
      <c r="B8">
        <f>B6*B5</f>
        <v>0.13108692563047644</v>
      </c>
      <c r="D8" t="s">
        <v>19</v>
      </c>
    </row>
    <row r="9" spans="1:4">
      <c r="A9" t="s">
        <v>11</v>
      </c>
      <c r="B9">
        <f>2+(B8)</f>
        <v>2.1310869256304765</v>
      </c>
    </row>
    <row r="10" spans="1:4">
      <c r="A10" t="s">
        <v>12</v>
      </c>
      <c r="B10">
        <f>2-B8</f>
        <v>1.8689130743695235</v>
      </c>
    </row>
    <row r="12" spans="1:4">
      <c r="A12" t="s">
        <v>13</v>
      </c>
      <c r="B12">
        <f>B10/B9</f>
        <v>0.87697646299275678</v>
      </c>
      <c r="D12" t="s">
        <v>20</v>
      </c>
    </row>
    <row r="13" spans="1:4">
      <c r="A13" t="s">
        <v>7</v>
      </c>
      <c r="B13">
        <f>B8/B9</f>
        <v>6.1511768503621556E-2</v>
      </c>
      <c r="D13" t="s">
        <v>21</v>
      </c>
    </row>
    <row r="14" spans="1:4">
      <c r="A14" t="s">
        <v>14</v>
      </c>
      <c r="B14">
        <f>B8/B9</f>
        <v>6.1511768503621556E-2</v>
      </c>
      <c r="D14" t="s">
        <v>21</v>
      </c>
    </row>
    <row r="17" spans="1:4">
      <c r="A17" s="3" t="s">
        <v>40</v>
      </c>
      <c r="B17" s="3"/>
    </row>
    <row r="18" spans="1:4">
      <c r="A18" t="s">
        <v>36</v>
      </c>
      <c r="B18">
        <v>4</v>
      </c>
    </row>
    <row r="20" spans="1:4">
      <c r="A20" t="s">
        <v>8</v>
      </c>
      <c r="B20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>
        <f>ROUND(B21*B13*B18,0)</f>
        <v>8062</v>
      </c>
      <c r="D22" t="s">
        <v>21</v>
      </c>
    </row>
    <row r="23" spans="1:4">
      <c r="A23" t="s">
        <v>23</v>
      </c>
      <c r="B23">
        <f>ROUND(B21*B14*B18,0)</f>
        <v>8062</v>
      </c>
      <c r="D23" t="s">
        <v>21</v>
      </c>
    </row>
    <row r="24" spans="1:4">
      <c r="A24" t="s">
        <v>24</v>
      </c>
      <c r="B24">
        <f>ROUND(B21*B12,0)</f>
        <v>28737</v>
      </c>
      <c r="D24" t="s">
        <v>20</v>
      </c>
    </row>
    <row r="26" spans="1:4">
      <c r="A26" s="3" t="s">
        <v>41</v>
      </c>
      <c r="B26" s="3"/>
    </row>
    <row r="27" spans="1:4">
      <c r="A27" t="s">
        <v>36</v>
      </c>
      <c r="B27">
        <v>2</v>
      </c>
    </row>
    <row r="29" spans="1:4">
      <c r="A29" t="s">
        <v>37</v>
      </c>
      <c r="B29">
        <f>B13*B13</f>
        <v>3.7836976644431289E-3</v>
      </c>
      <c r="D29" t="s">
        <v>21</v>
      </c>
    </row>
    <row r="30" spans="1:4">
      <c r="A30" t="s">
        <v>38</v>
      </c>
      <c r="B30">
        <f>2*B13*B14</f>
        <v>7.5673953288862578E-3</v>
      </c>
      <c r="D30" t="s">
        <v>21</v>
      </c>
    </row>
    <row r="31" spans="1:4">
      <c r="A31" t="s">
        <v>39</v>
      </c>
      <c r="B31">
        <f>B14*B14</f>
        <v>3.7836976644431289E-3</v>
      </c>
      <c r="D31" t="s">
        <v>21</v>
      </c>
    </row>
    <row r="33" spans="1:4">
      <c r="A33" t="s">
        <v>42</v>
      </c>
      <c r="B33">
        <f>2*B12</f>
        <v>1.7539529259855136</v>
      </c>
      <c r="D33" t="s">
        <v>20</v>
      </c>
    </row>
    <row r="34" spans="1:4">
      <c r="A34" t="s">
        <v>43</v>
      </c>
      <c r="B34">
        <f>-B12*B12</f>
        <v>-0.76908771664328612</v>
      </c>
      <c r="D34" t="s">
        <v>20</v>
      </c>
    </row>
    <row r="36" spans="1:4">
      <c r="A36" t="s">
        <v>8</v>
      </c>
      <c r="B36">
        <v>14</v>
      </c>
    </row>
    <row r="37" spans="1:4">
      <c r="A37" t="s">
        <v>9</v>
      </c>
      <c r="B37">
        <f>2^B36</f>
        <v>16384</v>
      </c>
    </row>
    <row r="38" spans="1:4">
      <c r="A38" t="s">
        <v>44</v>
      </c>
      <c r="B38">
        <f>ROUND(B29*B27*B37,0)</f>
        <v>124</v>
      </c>
      <c r="D38" t="s">
        <v>21</v>
      </c>
    </row>
    <row r="39" spans="1:4">
      <c r="A39" t="s">
        <v>45</v>
      </c>
      <c r="B39">
        <f>ROUND(B30*B27*B37,0)</f>
        <v>248</v>
      </c>
      <c r="D39" t="s">
        <v>21</v>
      </c>
    </row>
    <row r="40" spans="1:4">
      <c r="A40" t="s">
        <v>46</v>
      </c>
      <c r="B40">
        <f>ROUND(B31*B27*B37,0)</f>
        <v>124</v>
      </c>
      <c r="D40" t="s">
        <v>21</v>
      </c>
    </row>
    <row r="41" spans="1:4">
      <c r="A41" t="s">
        <v>47</v>
      </c>
      <c r="B41">
        <f>ROUND(B33*B37,0)</f>
        <v>28737</v>
      </c>
      <c r="D41" t="s">
        <v>20</v>
      </c>
    </row>
    <row r="42" spans="1:4">
      <c r="A42" t="s">
        <v>48</v>
      </c>
      <c r="B42">
        <f>ROUND(B34*B37,0)</f>
        <v>-12601</v>
      </c>
      <c r="D42" t="s">
        <v>20</v>
      </c>
    </row>
  </sheetData>
  <mergeCells count="3">
    <mergeCell ref="A1:C1"/>
    <mergeCell ref="A17:B17"/>
    <mergeCell ref="A26:B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19" sqref="B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1400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8796.45943005142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>
      <c r="A8" t="s">
        <v>10</v>
      </c>
      <c r="B8">
        <f>B6*B5</f>
        <v>0.30782944211965813</v>
      </c>
      <c r="D8" t="s">
        <v>19</v>
      </c>
    </row>
    <row r="9" spans="1:4">
      <c r="A9" t="s">
        <v>11</v>
      </c>
      <c r="B9">
        <f>2+(B8)</f>
        <v>2.3078294421196581</v>
      </c>
    </row>
    <row r="10" spans="1:4">
      <c r="A10" t="s">
        <v>12</v>
      </c>
      <c r="B10">
        <f>2-B8</f>
        <v>1.6921705578803419</v>
      </c>
    </row>
    <row r="12" spans="1:4" ht="17.25">
      <c r="A12" t="s">
        <v>13</v>
      </c>
      <c r="B12" s="1">
        <v>-1.5729712736308801</v>
      </c>
      <c r="D12" t="s">
        <v>20</v>
      </c>
    </row>
    <row r="13" spans="1:4" ht="17.25">
      <c r="A13" t="s">
        <v>32</v>
      </c>
      <c r="B13" s="1">
        <v>0.64930619341182005</v>
      </c>
    </row>
    <row r="14" spans="1:4">
      <c r="A14" t="s">
        <v>7</v>
      </c>
      <c r="B14">
        <f>1/52.4006576738302</f>
        <v>1.9083729945233441E-2</v>
      </c>
      <c r="D14" t="s">
        <v>21</v>
      </c>
    </row>
    <row r="15" spans="1:4">
      <c r="A15" t="s">
        <v>14</v>
      </c>
      <c r="B15">
        <f>2/52.4006576738302</f>
        <v>3.8167459890466882E-2</v>
      </c>
      <c r="D15" t="s">
        <v>21</v>
      </c>
    </row>
    <row r="16" spans="1:4">
      <c r="A16" t="s">
        <v>33</v>
      </c>
      <c r="B16">
        <f>1/52.4006576738302</f>
        <v>1.9083729945233441E-2</v>
      </c>
    </row>
    <row r="18" spans="1:4">
      <c r="A18" t="s">
        <v>8</v>
      </c>
      <c r="B18">
        <v>14</v>
      </c>
    </row>
    <row r="19" spans="1:4">
      <c r="A19" t="s">
        <v>9</v>
      </c>
      <c r="B19">
        <f>POWER(2,B18)</f>
        <v>16384</v>
      </c>
    </row>
    <row r="20" spans="1:4">
      <c r="A20" t="s">
        <v>22</v>
      </c>
      <c r="B20">
        <f>ROUND(B19*B14,0)</f>
        <v>313</v>
      </c>
      <c r="D20" t="s">
        <v>21</v>
      </c>
    </row>
    <row r="21" spans="1:4">
      <c r="A21" t="s">
        <v>23</v>
      </c>
      <c r="B21">
        <f>ROUND(B19*B15,0)</f>
        <v>625</v>
      </c>
      <c r="D21" t="s">
        <v>21</v>
      </c>
    </row>
    <row r="22" spans="1:4">
      <c r="A22" t="s">
        <v>34</v>
      </c>
      <c r="B22">
        <f>ROUND(B19*B16,0)</f>
        <v>313</v>
      </c>
    </row>
    <row r="23" spans="1:4">
      <c r="A23" t="s">
        <v>24</v>
      </c>
      <c r="B23">
        <f>ROUND(B19*B12,0)</f>
        <v>-25772</v>
      </c>
      <c r="D23" t="s">
        <v>20</v>
      </c>
    </row>
    <row r="24" spans="1:4">
      <c r="A24" t="s">
        <v>35</v>
      </c>
      <c r="B24">
        <f>ROUND(B19*B13,0)</f>
        <v>10638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B3" sqref="B3"/>
    </sheetView>
  </sheetViews>
  <sheetFormatPr defaultColWidth="11" defaultRowHeight="15.75"/>
  <cols>
    <col min="2" max="2" width="14.5" customWidth="1"/>
    <col min="3" max="3" width="17.5" customWidth="1"/>
    <col min="4" max="4" width="34.875" bestFit="1" customWidth="1"/>
  </cols>
  <sheetData>
    <row r="1" spans="1:4" ht="18.75">
      <c r="A1" s="2" t="s">
        <v>25</v>
      </c>
      <c r="B1" s="2"/>
      <c r="C1" s="2"/>
    </row>
    <row r="2" spans="1:4">
      <c r="A2" t="s">
        <v>0</v>
      </c>
      <c r="B2">
        <v>100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628.31853071795865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628.34345335856813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31</v>
      </c>
      <c r="B10">
        <f>B8-2</f>
        <v>-1.9781825189806053</v>
      </c>
    </row>
    <row r="11" spans="1:4">
      <c r="A11" t="s">
        <v>27</v>
      </c>
      <c r="B11">
        <f>1/(2*B6)</f>
        <v>7.9574315181839229E-4</v>
      </c>
      <c r="C11" t="s">
        <v>29</v>
      </c>
      <c r="D11" t="s">
        <v>28</v>
      </c>
    </row>
    <row r="12" spans="1:4">
      <c r="B12">
        <f>B11*1000000</f>
        <v>795.74315181839233</v>
      </c>
      <c r="C12" t="s">
        <v>30</v>
      </c>
    </row>
    <row r="14" spans="1:4">
      <c r="A14" t="s">
        <v>13</v>
      </c>
      <c r="B14">
        <v>1</v>
      </c>
      <c r="D14" t="s">
        <v>20</v>
      </c>
    </row>
    <row r="15" spans="1:4">
      <c r="A15" t="s">
        <v>7</v>
      </c>
      <c r="B15">
        <f>B9</f>
        <v>2.0218174810193945</v>
      </c>
      <c r="D15" t="s">
        <v>21</v>
      </c>
    </row>
    <row r="16" spans="1:4">
      <c r="A16" t="s">
        <v>14</v>
      </c>
      <c r="B16">
        <f>B10</f>
        <v>-1.9781825189806053</v>
      </c>
      <c r="D16" t="s">
        <v>21</v>
      </c>
    </row>
    <row r="18" spans="1:4">
      <c r="A18" t="s">
        <v>8</v>
      </c>
      <c r="B18">
        <v>13</v>
      </c>
    </row>
    <row r="19" spans="1:4">
      <c r="A19" t="s">
        <v>9</v>
      </c>
      <c r="B19">
        <f>POWER(2,B18)</f>
        <v>8192</v>
      </c>
    </row>
    <row r="20" spans="1:4">
      <c r="A20" t="s">
        <v>22</v>
      </c>
      <c r="B20">
        <f>ROUND(B19*B15,0)</f>
        <v>16563</v>
      </c>
      <c r="D20" t="s">
        <v>21</v>
      </c>
    </row>
    <row r="21" spans="1:4">
      <c r="A21" t="s">
        <v>23</v>
      </c>
      <c r="B21">
        <f>ROUND(B16*B19,0)</f>
        <v>-16205</v>
      </c>
      <c r="D21" t="s">
        <v>21</v>
      </c>
    </row>
    <row r="22" spans="1:4">
      <c r="A22" t="s">
        <v>24</v>
      </c>
      <c r="B22">
        <f>ROUND(B19*B14,0)</f>
        <v>8192</v>
      </c>
      <c r="D22" t="s">
        <v>20</v>
      </c>
    </row>
    <row r="23" spans="1:4">
      <c r="A23" t="s">
        <v>26</v>
      </c>
      <c r="B23">
        <f>1/(B11*B6*2)</f>
        <v>1.0000000000000002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2"/>
  <sheetViews>
    <sheetView workbookViewId="0">
      <selection activeCell="D19" sqref="D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600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3769.9111843077517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3775.3034581577217</v>
      </c>
      <c r="C6" t="s">
        <v>4</v>
      </c>
      <c r="D6" t="s">
        <v>18</v>
      </c>
    </row>
    <row r="8" spans="1:4">
      <c r="A8" t="s">
        <v>10</v>
      </c>
      <c r="B8">
        <f>B6*B5</f>
        <v>0.13108692563047644</v>
      </c>
      <c r="D8" t="s">
        <v>19</v>
      </c>
    </row>
    <row r="9" spans="1:4">
      <c r="A9" t="s">
        <v>11</v>
      </c>
      <c r="B9">
        <f>2+(B8)</f>
        <v>2.1310869256304765</v>
      </c>
    </row>
    <row r="10" spans="1:4">
      <c r="A10" t="s">
        <v>12</v>
      </c>
      <c r="B10">
        <f>2-B8</f>
        <v>1.8689130743695235</v>
      </c>
    </row>
    <row r="12" spans="1:4">
      <c r="A12" t="s">
        <v>13</v>
      </c>
      <c r="B12">
        <f>B10/B9</f>
        <v>0.87697646299275678</v>
      </c>
      <c r="D12" t="s">
        <v>20</v>
      </c>
    </row>
    <row r="13" spans="1:4">
      <c r="A13" t="s">
        <v>7</v>
      </c>
      <c r="B13">
        <f>B8/B9</f>
        <v>6.1511768503621556E-2</v>
      </c>
      <c r="D13" t="s">
        <v>21</v>
      </c>
    </row>
    <row r="14" spans="1:4">
      <c r="A14" t="s">
        <v>14</v>
      </c>
      <c r="B14">
        <f>B8/B9</f>
        <v>6.1511768503621556E-2</v>
      </c>
      <c r="D14" t="s">
        <v>21</v>
      </c>
    </row>
    <row r="17" spans="1:4">
      <c r="A17" s="3" t="s">
        <v>40</v>
      </c>
      <c r="B17" s="3"/>
    </row>
    <row r="18" spans="1:4">
      <c r="A18" t="s">
        <v>36</v>
      </c>
      <c r="B18">
        <v>1</v>
      </c>
    </row>
    <row r="20" spans="1:4">
      <c r="A20" t="s">
        <v>8</v>
      </c>
      <c r="B20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>
        <f>ROUND(B21*B13*B18,0)</f>
        <v>2016</v>
      </c>
      <c r="D22" t="s">
        <v>21</v>
      </c>
    </row>
    <row r="23" spans="1:4">
      <c r="A23" t="s">
        <v>23</v>
      </c>
      <c r="B23">
        <f>ROUND(B21*B14*B18,0)</f>
        <v>2016</v>
      </c>
      <c r="D23" t="s">
        <v>21</v>
      </c>
    </row>
    <row r="24" spans="1:4">
      <c r="A24" t="s">
        <v>24</v>
      </c>
      <c r="B24">
        <f>ROUND(B21*B12,0)</f>
        <v>28737</v>
      </c>
      <c r="D24" t="s">
        <v>20</v>
      </c>
    </row>
    <row r="26" spans="1:4">
      <c r="A26" s="3" t="s">
        <v>41</v>
      </c>
      <c r="B26" s="3"/>
    </row>
    <row r="27" spans="1:4">
      <c r="A27" t="s">
        <v>36</v>
      </c>
      <c r="B27">
        <v>2</v>
      </c>
    </row>
    <row r="29" spans="1:4">
      <c r="A29" t="s">
        <v>37</v>
      </c>
      <c r="B29">
        <f>B13*B13</f>
        <v>3.7836976644431289E-3</v>
      </c>
      <c r="D29" t="s">
        <v>21</v>
      </c>
    </row>
    <row r="30" spans="1:4">
      <c r="A30" t="s">
        <v>38</v>
      </c>
      <c r="B30">
        <f>2*B13*B14</f>
        <v>7.5673953288862578E-3</v>
      </c>
      <c r="D30" t="s">
        <v>21</v>
      </c>
    </row>
    <row r="31" spans="1:4">
      <c r="A31" t="s">
        <v>39</v>
      </c>
      <c r="B31">
        <f>B14*B14</f>
        <v>3.7836976644431289E-3</v>
      </c>
      <c r="D31" t="s">
        <v>21</v>
      </c>
    </row>
    <row r="33" spans="1:4">
      <c r="A33" t="s">
        <v>42</v>
      </c>
      <c r="B33">
        <f>2*B12</f>
        <v>1.7539529259855136</v>
      </c>
      <c r="D33" t="s">
        <v>20</v>
      </c>
    </row>
    <row r="34" spans="1:4">
      <c r="A34" t="s">
        <v>43</v>
      </c>
      <c r="B34">
        <f>-B12*B12</f>
        <v>-0.76908771664328612</v>
      </c>
      <c r="D34" t="s">
        <v>20</v>
      </c>
    </row>
    <row r="36" spans="1:4">
      <c r="A36" t="s">
        <v>8</v>
      </c>
      <c r="B36">
        <v>14</v>
      </c>
    </row>
    <row r="37" spans="1:4">
      <c r="A37" t="s">
        <v>9</v>
      </c>
      <c r="B37">
        <f>2^B36</f>
        <v>16384</v>
      </c>
    </row>
    <row r="38" spans="1:4">
      <c r="A38" t="s">
        <v>44</v>
      </c>
      <c r="B38">
        <f>ROUND(B29*B27*B37,0)</f>
        <v>124</v>
      </c>
      <c r="D38" t="s">
        <v>21</v>
      </c>
    </row>
    <row r="39" spans="1:4">
      <c r="A39" t="s">
        <v>45</v>
      </c>
      <c r="B39">
        <f>ROUND(B30*B27*B37,0)</f>
        <v>248</v>
      </c>
      <c r="D39" t="s">
        <v>21</v>
      </c>
    </row>
    <row r="40" spans="1:4">
      <c r="A40" t="s">
        <v>46</v>
      </c>
      <c r="B40">
        <f>ROUND(B31*B27*B37,0)</f>
        <v>124</v>
      </c>
      <c r="D40" t="s">
        <v>21</v>
      </c>
    </row>
    <row r="41" spans="1:4">
      <c r="A41" t="s">
        <v>47</v>
      </c>
      <c r="B41">
        <f>ROUND(B33*B37,0)</f>
        <v>28737</v>
      </c>
      <c r="D41" t="s">
        <v>20</v>
      </c>
    </row>
    <row r="42" spans="1:4">
      <c r="A42" t="s">
        <v>48</v>
      </c>
      <c r="B42">
        <f>ROUND(B34*B37,0)</f>
        <v>-12601</v>
      </c>
      <c r="D42" t="s">
        <v>20</v>
      </c>
    </row>
  </sheetData>
  <mergeCells count="3">
    <mergeCell ref="A1:C1"/>
    <mergeCell ref="A17:B17"/>
    <mergeCell ref="A26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LoopFilter LPF</vt:lpstr>
      <vt:lpstr>Sheet1</vt:lpstr>
      <vt:lpstr>Branch LPF</vt:lpstr>
      <vt:lpstr>2nd order LPFz</vt:lpstr>
      <vt:lpstr>LFz</vt:lpstr>
      <vt:lpstr>Branch LPF QPSK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2023-07-19T20:04:08Z</dcterms:modified>
</cp:coreProperties>
</file>