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8755" windowHeight="14385"/>
  </bookViews>
  <sheets>
    <sheet name="Sheet1" sheetId="1" r:id="rId1"/>
    <sheet name="Sheet2" sheetId="2" r:id="rId2"/>
    <sheet name="Sheet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/>
  <c r="E18"/>
  <c r="E17"/>
  <c r="E16"/>
  <c r="C19"/>
  <c r="C18"/>
  <c r="C17"/>
  <c r="J16"/>
  <c r="C16"/>
  <c r="H19"/>
  <c r="H18"/>
  <c r="H17"/>
  <c r="H16"/>
  <c r="H11" l="1"/>
  <c r="E11"/>
  <c r="E5"/>
  <c r="C11"/>
  <c r="H8" l="1"/>
  <c r="E8"/>
  <c r="E7"/>
  <c r="E6"/>
  <c r="C8"/>
  <c r="C7"/>
  <c r="C6"/>
  <c r="C5"/>
  <c r="H7"/>
  <c r="H6"/>
  <c r="H5"/>
</calcChain>
</file>

<file path=xl/sharedStrings.xml><?xml version="1.0" encoding="utf-8"?>
<sst xmlns="http://schemas.openxmlformats.org/spreadsheetml/2006/main" count="26" uniqueCount="20">
  <si>
    <t>Mode</t>
  </si>
  <si>
    <t>BPSK 300</t>
  </si>
  <si>
    <t>QPSK 600</t>
  </si>
  <si>
    <t>BPSK 1200</t>
  </si>
  <si>
    <t>QPSK 2400</t>
  </si>
  <si>
    <t>integral gain</t>
  </si>
  <si>
    <t>loop gain</t>
  </si>
  <si>
    <t>slicer lock rate</t>
  </si>
  <si>
    <t>integral max</t>
  </si>
  <si>
    <t>max freq offset</t>
  </si>
  <si>
    <t>freq offset buffer</t>
  </si>
  <si>
    <t>NCO Design Samp Rate</t>
  </si>
  <si>
    <t>Sample Rate</t>
  </si>
  <si>
    <t>32-bit integral</t>
  </si>
  <si>
    <t>16-bit integral</t>
  </si>
  <si>
    <t>p gain</t>
  </si>
  <si>
    <t>I scale bits</t>
  </si>
  <si>
    <t>max integral product bits</t>
  </si>
  <si>
    <t>p scale bits</t>
  </si>
  <si>
    <t>new 32 bit integral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</si>
</sst>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9"/>
  <sheetViews>
    <sheetView tabSelected="1" workbookViewId="0">
      <selection activeCell="E16" sqref="E16:E19"/>
    </sheetView>
  </sheetViews>
  <sheetFormatPr defaultColWidth="8.85546875" defaultRowHeight="15"/>
  <cols>
    <col min="1" max="1" width="21.42578125" bestFit="1" customWidth="1"/>
    <col min="2" max="2" width="12" bestFit="1" customWidth="1"/>
    <col min="3" max="3" width="12" customWidth="1"/>
    <col min="4" max="4" width="10.7109375" bestFit="1" customWidth="1"/>
    <col min="6" max="6" width="14.7109375" bestFit="1" customWidth="1"/>
    <col min="7" max="7" width="16.42578125" bestFit="1" customWidth="1"/>
    <col min="8" max="8" width="12" bestFit="1" customWidth="1"/>
    <col min="9" max="9" width="13.85546875" bestFit="1" customWidth="1"/>
    <col min="10" max="10" width="23.42578125" bestFit="1" customWidth="1"/>
  </cols>
  <sheetData>
    <row r="1" spans="1:10">
      <c r="A1" t="s">
        <v>11</v>
      </c>
      <c r="B1">
        <v>65536</v>
      </c>
    </row>
    <row r="2" spans="1:10">
      <c r="A2" t="s">
        <v>12</v>
      </c>
      <c r="B2">
        <v>14400</v>
      </c>
    </row>
    <row r="3" spans="1:10">
      <c r="A3" t="s">
        <v>0</v>
      </c>
      <c r="B3" t="s">
        <v>5</v>
      </c>
      <c r="D3" t="s">
        <v>6</v>
      </c>
      <c r="F3" t="s">
        <v>9</v>
      </c>
      <c r="G3" t="s">
        <v>10</v>
      </c>
      <c r="H3" t="s">
        <v>8</v>
      </c>
      <c r="I3" t="s">
        <v>7</v>
      </c>
      <c r="J3" t="s">
        <v>17</v>
      </c>
    </row>
    <row r="4" spans="1:10">
      <c r="A4" s="2" t="s">
        <v>13</v>
      </c>
      <c r="B4" s="2"/>
      <c r="C4" s="2"/>
      <c r="D4" s="2"/>
      <c r="E4" s="2"/>
      <c r="F4" s="2"/>
      <c r="G4" s="2"/>
      <c r="H4" s="2"/>
      <c r="I4" s="2"/>
    </row>
    <row r="5" spans="1:10">
      <c r="A5" t="s">
        <v>1</v>
      </c>
      <c r="B5">
        <v>1.1999999999999999E-3</v>
      </c>
      <c r="C5">
        <f>ROUND(32768*B5, 0)</f>
        <v>39</v>
      </c>
      <c r="D5">
        <v>0.06</v>
      </c>
      <c r="E5">
        <f>ROUND(32768*D5, 0)</f>
        <v>1966</v>
      </c>
      <c r="F5">
        <v>25</v>
      </c>
      <c r="G5" s="1">
        <v>0.5</v>
      </c>
      <c r="H5">
        <f>ROUND((F5+F5*G5) * $B$1/($B$2*D5*B5),0)</f>
        <v>2370370</v>
      </c>
      <c r="I5">
        <v>0.87</v>
      </c>
    </row>
    <row r="6" spans="1:10">
      <c r="A6" t="s">
        <v>2</v>
      </c>
      <c r="B6">
        <v>2.3E-3</v>
      </c>
      <c r="C6">
        <f t="shared" ref="C6:E8" si="0">ROUND(32768*B6, 0)</f>
        <v>75</v>
      </c>
      <c r="D6">
        <v>0.2</v>
      </c>
      <c r="E6">
        <f t="shared" si="0"/>
        <v>6554</v>
      </c>
      <c r="F6">
        <v>25</v>
      </c>
      <c r="G6" s="1">
        <v>0.5</v>
      </c>
      <c r="H6">
        <f t="shared" ref="H6:H8" si="1">ROUND((F6+F6*G6) * $B$1/($B$2*D6*B6),0)</f>
        <v>371014</v>
      </c>
    </row>
    <row r="7" spans="1:10">
      <c r="A7" t="s">
        <v>3</v>
      </c>
      <c r="B7">
        <v>2.3E-3</v>
      </c>
      <c r="C7">
        <f t="shared" si="0"/>
        <v>75</v>
      </c>
      <c r="D7">
        <v>0.18</v>
      </c>
      <c r="E7">
        <f t="shared" si="0"/>
        <v>5898</v>
      </c>
      <c r="F7">
        <v>50</v>
      </c>
      <c r="G7" s="1">
        <v>0.5</v>
      </c>
      <c r="H7">
        <f t="shared" si="1"/>
        <v>824477</v>
      </c>
      <c r="I7">
        <v>0.87</v>
      </c>
    </row>
    <row r="8" spans="1:10">
      <c r="A8" t="s">
        <v>4</v>
      </c>
      <c r="B8">
        <v>5.3E-3</v>
      </c>
      <c r="C8">
        <f t="shared" si="0"/>
        <v>174</v>
      </c>
      <c r="D8">
        <v>3.4000000000000002E-2</v>
      </c>
      <c r="E8">
        <f t="shared" si="0"/>
        <v>1114</v>
      </c>
      <c r="F8">
        <v>50</v>
      </c>
      <c r="G8" s="1">
        <v>0.5</v>
      </c>
      <c r="H8">
        <f t="shared" si="1"/>
        <v>1894192</v>
      </c>
    </row>
    <row r="10" spans="1:10">
      <c r="A10" s="2" t="s">
        <v>14</v>
      </c>
      <c r="B10" s="2"/>
      <c r="C10" s="2"/>
      <c r="D10" s="2"/>
      <c r="E10" s="2"/>
      <c r="F10" s="2"/>
      <c r="G10" s="2"/>
      <c r="H10" s="2"/>
      <c r="I10" s="2"/>
    </row>
    <row r="11" spans="1:10">
      <c r="A11" t="s">
        <v>1</v>
      </c>
      <c r="B11">
        <v>1.4E-3</v>
      </c>
      <c r="C11">
        <f>ROUND(32768*B11, 0)</f>
        <v>46</v>
      </c>
      <c r="D11">
        <v>4.4999999999999998E-2</v>
      </c>
      <c r="E11">
        <f>ROUND(32768*D11, 0)</f>
        <v>1475</v>
      </c>
      <c r="F11">
        <v>25</v>
      </c>
      <c r="G11" s="1">
        <v>0.5</v>
      </c>
      <c r="H11">
        <f>ROUND((F11+F11*G11) * $B$1/($B$2*D11*B11),0)</f>
        <v>2708995</v>
      </c>
      <c r="I11">
        <v>0.87</v>
      </c>
    </row>
    <row r="13" spans="1:10">
      <c r="A13" s="2" t="s">
        <v>19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B14" t="s">
        <v>16</v>
      </c>
      <c r="C14">
        <v>22</v>
      </c>
      <c r="D14" t="s">
        <v>18</v>
      </c>
      <c r="E14">
        <v>15</v>
      </c>
    </row>
    <row r="15" spans="1:10">
      <c r="B15" t="s">
        <v>5</v>
      </c>
      <c r="D15" t="s">
        <v>15</v>
      </c>
    </row>
    <row r="16" spans="1:10">
      <c r="A16" t="s">
        <v>1</v>
      </c>
      <c r="B16">
        <v>7.2000000000000002E-5</v>
      </c>
      <c r="C16">
        <f>ROUND(POWER(2,$C$14)*B16, 0)</f>
        <v>302</v>
      </c>
      <c r="D16">
        <v>0.06</v>
      </c>
      <c r="E16">
        <f>ROUND(POWER(2,$E$14)*D16, 0)</f>
        <v>1966</v>
      </c>
      <c r="F16">
        <v>25</v>
      </c>
      <c r="G16" s="1">
        <v>0.5</v>
      </c>
      <c r="H16">
        <f>ROUND(((F16*(1+G16)) * $B$1/$B$2)/B16, 0)</f>
        <v>2370370</v>
      </c>
      <c r="I16">
        <v>0.87</v>
      </c>
      <c r="J16">
        <f>LOG(H16*C16,2)</f>
        <v>29.41508558106467</v>
      </c>
    </row>
    <row r="17" spans="1:9">
      <c r="A17" t="s">
        <v>2</v>
      </c>
      <c r="B17">
        <v>2.3E-3</v>
      </c>
      <c r="C17">
        <f t="shared" ref="C17:C19" si="2">ROUND(POWER(2,$C$14)*B17, 0)</f>
        <v>9647</v>
      </c>
      <c r="D17">
        <v>0.2</v>
      </c>
      <c r="E17">
        <f t="shared" ref="E17:E19" si="3">ROUND(POWER(2,$E$14)*D17, 0)</f>
        <v>6554</v>
      </c>
      <c r="F17">
        <v>25</v>
      </c>
      <c r="G17" s="1">
        <v>0.5</v>
      </c>
      <c r="H17">
        <f t="shared" ref="H17:H19" si="4">ROUND(((F17*(1+G17)) * $B$1/$B$2)/B17, 0)</f>
        <v>74203</v>
      </c>
    </row>
    <row r="18" spans="1:9">
      <c r="A18" t="s">
        <v>3</v>
      </c>
      <c r="B18">
        <v>2.3E-3</v>
      </c>
      <c r="C18">
        <f t="shared" si="2"/>
        <v>9647</v>
      </c>
      <c r="D18">
        <v>0.18</v>
      </c>
      <c r="E18">
        <f t="shared" si="3"/>
        <v>5898</v>
      </c>
      <c r="F18">
        <v>50</v>
      </c>
      <c r="G18" s="1">
        <v>0.5</v>
      </c>
      <c r="H18">
        <f t="shared" si="4"/>
        <v>148406</v>
      </c>
      <c r="I18">
        <v>0.87</v>
      </c>
    </row>
    <row r="19" spans="1:9">
      <c r="A19" t="s">
        <v>4</v>
      </c>
      <c r="B19">
        <v>5.3E-3</v>
      </c>
      <c r="C19">
        <f t="shared" si="2"/>
        <v>22230</v>
      </c>
      <c r="D19">
        <v>3.4000000000000002E-2</v>
      </c>
      <c r="E19">
        <f t="shared" si="3"/>
        <v>1114</v>
      </c>
      <c r="F19">
        <v>50</v>
      </c>
      <c r="G19" s="1">
        <v>0.5</v>
      </c>
      <c r="H19">
        <f t="shared" si="4"/>
        <v>64403</v>
      </c>
    </row>
  </sheetData>
  <mergeCells count="3">
    <mergeCell ref="A4:I4"/>
    <mergeCell ref="A10:I10"/>
    <mergeCell ref="A13:J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2023-11-12T12:35:40Z</dcterms:created>
  <dcterms:modified xsi:type="dcterms:W3CDTF">2023-12-30T20:42:54Z</dcterms:modified>
</cp:coreProperties>
</file>