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nocarrillo/github/N9600A-sim/"/>
    </mc:Choice>
  </mc:AlternateContent>
  <xr:revisionPtr revIDLastSave="0" documentId="8_{B4102737-285B-B14D-A1D1-15190EC12C1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LoopFilter LPF" sheetId="4" r:id="rId1"/>
    <sheet name="Sheet1" sheetId="5" r:id="rId2"/>
    <sheet name="Branch LPF" sheetId="3" r:id="rId3"/>
    <sheet name="2nd order LPFz" sheetId="1" r:id="rId4"/>
    <sheet name="LFz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7" i="3" l="1"/>
  <c r="B19" i="4"/>
  <c r="B5" i="4"/>
  <c r="B4" i="4"/>
  <c r="B6" i="4" l="1"/>
  <c r="B8" i="4" s="1"/>
  <c r="B10" i="4" s="1"/>
  <c r="B15" i="1"/>
  <c r="B16" i="1"/>
  <c r="B14" i="1"/>
  <c r="B21" i="3"/>
  <c r="B5" i="3"/>
  <c r="B4" i="3"/>
  <c r="B19" i="2"/>
  <c r="B5" i="2"/>
  <c r="B4" i="2"/>
  <c r="B6" i="2" s="1"/>
  <c r="B8" i="2" s="1"/>
  <c r="B10" i="2" s="1"/>
  <c r="B16" i="2" s="1"/>
  <c r="B19" i="1"/>
  <c r="B24" i="1" s="1"/>
  <c r="B5" i="1"/>
  <c r="B4" i="1"/>
  <c r="B6" i="3" l="1"/>
  <c r="B8" i="3" s="1"/>
  <c r="B9" i="3" s="1"/>
  <c r="B14" i="3" s="1"/>
  <c r="B31" i="3" s="1"/>
  <c r="B40" i="3" s="1"/>
  <c r="B9" i="4"/>
  <c r="B14" i="4" s="1"/>
  <c r="B21" i="4" s="1"/>
  <c r="B22" i="1"/>
  <c r="B21" i="2"/>
  <c r="B11" i="2"/>
  <c r="B9" i="2"/>
  <c r="B22" i="2"/>
  <c r="B6" i="1"/>
  <c r="B8" i="1" s="1"/>
  <c r="B23" i="3" l="1"/>
  <c r="B10" i="3"/>
  <c r="B12" i="3" s="1"/>
  <c r="B12" i="4"/>
  <c r="B22" i="4" s="1"/>
  <c r="B13" i="4"/>
  <c r="B20" i="4" s="1"/>
  <c r="B13" i="3"/>
  <c r="B15" i="2"/>
  <c r="B20" i="2" s="1"/>
  <c r="B12" i="2"/>
  <c r="B23" i="2"/>
  <c r="B33" i="3" l="1"/>
  <c r="B41" i="3" s="1"/>
  <c r="B34" i="3"/>
  <c r="B42" i="3" s="1"/>
  <c r="B24" i="3"/>
  <c r="B30" i="3"/>
  <c r="B39" i="3" s="1"/>
  <c r="B29" i="3"/>
  <c r="B38" i="3" s="1"/>
  <c r="B22" i="3"/>
  <c r="B9" i="1"/>
  <c r="B10" i="1"/>
  <c r="B23" i="1" s="1"/>
  <c r="B20" i="1" l="1"/>
  <c r="B21" i="1"/>
</calcChain>
</file>

<file path=xl/sharedStrings.xml><?xml version="1.0" encoding="utf-8"?>
<sst xmlns="http://schemas.openxmlformats.org/spreadsheetml/2006/main" count="160" uniqueCount="49">
  <si>
    <t>cutoff freq</t>
  </si>
  <si>
    <t>Hz</t>
  </si>
  <si>
    <t>sample rate</t>
  </si>
  <si>
    <t>radian cutoff</t>
  </si>
  <si>
    <t>rad/s</t>
  </si>
  <si>
    <t>T</t>
  </si>
  <si>
    <t>prewarp</t>
  </si>
  <si>
    <t>b0</t>
  </si>
  <si>
    <t>scale bits</t>
  </si>
  <si>
    <t>scale factor</t>
  </si>
  <si>
    <t>omega*T</t>
  </si>
  <si>
    <t>2+omega*T</t>
  </si>
  <si>
    <t>2-omega*T</t>
  </si>
  <si>
    <t>a1</t>
  </si>
  <si>
    <t xml:space="preserve">b1 </t>
  </si>
  <si>
    <t>Single Pole Discrete Time IIR LPF</t>
  </si>
  <si>
    <t>s</t>
  </si>
  <si>
    <t>Sample Time</t>
  </si>
  <si>
    <t>Bilinear Z transform frequency pre-warp</t>
  </si>
  <si>
    <t>Transfer function constants</t>
  </si>
  <si>
    <t>Denominator</t>
  </si>
  <si>
    <t>Numerator</t>
  </si>
  <si>
    <t>b0_scaled</t>
  </si>
  <si>
    <t>b1_scaled</t>
  </si>
  <si>
    <t>a1_scaled</t>
  </si>
  <si>
    <t>Proportional-Integral Loop Filter IIR</t>
  </si>
  <si>
    <t>gain</t>
  </si>
  <si>
    <t>tau 1</t>
  </si>
  <si>
    <t>Gain normalizing time constant</t>
  </si>
  <si>
    <t>seconds</t>
  </si>
  <si>
    <t>usec</t>
  </si>
  <si>
    <t>omega*T-2</t>
  </si>
  <si>
    <t>a2</t>
  </si>
  <si>
    <t>b2</t>
  </si>
  <si>
    <t>b2 scaled</t>
  </si>
  <si>
    <t>a2 scaled</t>
  </si>
  <si>
    <t>Gain</t>
  </si>
  <si>
    <t>B0=b0^2</t>
  </si>
  <si>
    <t>B1=2b0b1</t>
  </si>
  <si>
    <t>B2=b1^2</t>
  </si>
  <si>
    <t>First Order system</t>
  </si>
  <si>
    <t>Second Order system</t>
  </si>
  <si>
    <t>A1=2a1</t>
  </si>
  <si>
    <t>A2=-a1^2</t>
  </si>
  <si>
    <t>B0_scaled</t>
  </si>
  <si>
    <t>B1_scaled</t>
  </si>
  <si>
    <t>B2_scaled</t>
  </si>
  <si>
    <t>A1_scaled</t>
  </si>
  <si>
    <t>A2_scaled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</si>
</sst>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B16" sqref="B16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>
        <v>100</v>
      </c>
      <c r="C2" t="s">
        <v>1</v>
      </c>
    </row>
    <row r="3" spans="1:4" x14ac:dyDescent="0.2">
      <c r="A3" t="s">
        <v>2</v>
      </c>
      <c r="B3">
        <v>28800</v>
      </c>
      <c r="C3" t="s">
        <v>1</v>
      </c>
    </row>
    <row r="4" spans="1:4" x14ac:dyDescent="0.2">
      <c r="A4" t="s">
        <v>3</v>
      </c>
      <c r="B4">
        <f>2*PI()*B2</f>
        <v>628.31853071795865</v>
      </c>
      <c r="C4" t="s">
        <v>4</v>
      </c>
    </row>
    <row r="5" spans="1:4" x14ac:dyDescent="0.2">
      <c r="A5" t="s">
        <v>5</v>
      </c>
      <c r="B5">
        <f>1/B3</f>
        <v>3.4722222222222222E-5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628.34345335856813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2.1817481019394725E-2</v>
      </c>
      <c r="D8" t="s">
        <v>19</v>
      </c>
    </row>
    <row r="9" spans="1:4" x14ac:dyDescent="0.2">
      <c r="A9" t="s">
        <v>11</v>
      </c>
      <c r="B9">
        <f>2+(B8)</f>
        <v>2.0218174810193945</v>
      </c>
    </row>
    <row r="10" spans="1:4" x14ac:dyDescent="0.2">
      <c r="A10" t="s">
        <v>12</v>
      </c>
      <c r="B10">
        <f>2-B8</f>
        <v>1.9781825189806053</v>
      </c>
    </row>
    <row r="12" spans="1:4" x14ac:dyDescent="0.2">
      <c r="A12" t="s">
        <v>13</v>
      </c>
      <c r="B12">
        <f>B10/B9</f>
        <v>0.97841795194253212</v>
      </c>
      <c r="D12" t="s">
        <v>20</v>
      </c>
    </row>
    <row r="13" spans="1:4" x14ac:dyDescent="0.2">
      <c r="A13" t="s">
        <v>7</v>
      </c>
      <c r="B13">
        <f>B8/B9</f>
        <v>1.0791024028733996E-2</v>
      </c>
      <c r="D13" t="s">
        <v>21</v>
      </c>
    </row>
    <row r="14" spans="1:4" x14ac:dyDescent="0.2">
      <c r="A14" t="s">
        <v>14</v>
      </c>
      <c r="B14">
        <f>B8/B9</f>
        <v>1.0791024028733996E-2</v>
      </c>
      <c r="D14" t="s">
        <v>21</v>
      </c>
    </row>
    <row r="16" spans="1:4" x14ac:dyDescent="0.2">
      <c r="A16" t="s">
        <v>36</v>
      </c>
      <c r="B16">
        <v>1</v>
      </c>
    </row>
    <row r="18" spans="1:4" x14ac:dyDescent="0.2">
      <c r="A18" t="s">
        <v>8</v>
      </c>
      <c r="B18">
        <v>15</v>
      </c>
    </row>
    <row r="19" spans="1:4" x14ac:dyDescent="0.2">
      <c r="A19" t="s">
        <v>9</v>
      </c>
      <c r="B19">
        <f>POWER(2,B18)</f>
        <v>32768</v>
      </c>
    </row>
    <row r="20" spans="1:4" x14ac:dyDescent="0.2">
      <c r="A20" t="s">
        <v>22</v>
      </c>
      <c r="B20">
        <f>ROUND(B19*B13*B16,0)</f>
        <v>354</v>
      </c>
      <c r="D20" t="s">
        <v>21</v>
      </c>
    </row>
    <row r="21" spans="1:4" x14ac:dyDescent="0.2">
      <c r="A21" t="s">
        <v>23</v>
      </c>
      <c r="B21">
        <f>ROUND(B19*B14*B16,0)</f>
        <v>354</v>
      </c>
      <c r="D21" t="s">
        <v>21</v>
      </c>
    </row>
    <row r="22" spans="1:4" x14ac:dyDescent="0.2">
      <c r="A22" t="s">
        <v>24</v>
      </c>
      <c r="B22">
        <f>ROUND(B19*B12,0)</f>
        <v>32061</v>
      </c>
      <c r="D22" t="s">
        <v>20</v>
      </c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B47B-13FF-3F43-B902-FE92EE5440FF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2"/>
  <sheetViews>
    <sheetView workbookViewId="0">
      <selection activeCell="B19" sqref="B19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>
        <v>4800</v>
      </c>
      <c r="C2" t="s">
        <v>1</v>
      </c>
    </row>
    <row r="3" spans="1:4" x14ac:dyDescent="0.2">
      <c r="A3" t="s">
        <v>2</v>
      </c>
      <c r="B3">
        <v>28800</v>
      </c>
      <c r="C3" t="s">
        <v>1</v>
      </c>
    </row>
    <row r="4" spans="1:4" x14ac:dyDescent="0.2">
      <c r="A4" t="s">
        <v>3</v>
      </c>
      <c r="B4">
        <f>2*PI()*B2</f>
        <v>30159.289474462013</v>
      </c>
      <c r="C4" t="s">
        <v>4</v>
      </c>
    </row>
    <row r="5" spans="1:4" x14ac:dyDescent="0.2">
      <c r="A5" t="s">
        <v>5</v>
      </c>
      <c r="B5">
        <f>1/B3</f>
        <v>3.4722222222222222E-5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33255.375505322438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1.1547005383792512</v>
      </c>
      <c r="D8" t="s">
        <v>19</v>
      </c>
    </row>
    <row r="9" spans="1:4" x14ac:dyDescent="0.2">
      <c r="A9" t="s">
        <v>11</v>
      </c>
      <c r="B9">
        <f>2+(B8)</f>
        <v>3.1547005383792515</v>
      </c>
    </row>
    <row r="10" spans="1:4" x14ac:dyDescent="0.2">
      <c r="A10" t="s">
        <v>12</v>
      </c>
      <c r="B10">
        <f>2-B8</f>
        <v>0.84529946162074876</v>
      </c>
    </row>
    <row r="12" spans="1:4" x14ac:dyDescent="0.2">
      <c r="A12" t="s">
        <v>13</v>
      </c>
      <c r="B12">
        <f>B10/B9</f>
        <v>0.26794919243112281</v>
      </c>
      <c r="D12" t="s">
        <v>20</v>
      </c>
    </row>
    <row r="13" spans="1:4" x14ac:dyDescent="0.2">
      <c r="A13" t="s">
        <v>7</v>
      </c>
      <c r="B13">
        <f>B8/B9</f>
        <v>0.36602540378443854</v>
      </c>
      <c r="D13" t="s">
        <v>21</v>
      </c>
    </row>
    <row r="14" spans="1:4" x14ac:dyDescent="0.2">
      <c r="A14" t="s">
        <v>14</v>
      </c>
      <c r="B14">
        <f>B8/B9</f>
        <v>0.36602540378443854</v>
      </c>
      <c r="D14" t="s">
        <v>21</v>
      </c>
    </row>
    <row r="17" spans="1:4" x14ac:dyDescent="0.2">
      <c r="A17" s="3" t="s">
        <v>40</v>
      </c>
      <c r="B17" s="3"/>
    </row>
    <row r="18" spans="1:4" x14ac:dyDescent="0.2">
      <c r="A18" t="s">
        <v>36</v>
      </c>
      <c r="B18">
        <v>2</v>
      </c>
    </row>
    <row r="20" spans="1:4" x14ac:dyDescent="0.2">
      <c r="A20" t="s">
        <v>8</v>
      </c>
      <c r="B20">
        <v>15</v>
      </c>
    </row>
    <row r="21" spans="1:4" x14ac:dyDescent="0.2">
      <c r="A21" t="s">
        <v>9</v>
      </c>
      <c r="B21">
        <f>POWER(2,B20)</f>
        <v>32768</v>
      </c>
    </row>
    <row r="22" spans="1:4" x14ac:dyDescent="0.2">
      <c r="A22" t="s">
        <v>22</v>
      </c>
      <c r="B22">
        <f>ROUND(B21*B13*B18,0)</f>
        <v>23988</v>
      </c>
      <c r="D22" t="s">
        <v>21</v>
      </c>
    </row>
    <row r="23" spans="1:4" x14ac:dyDescent="0.2">
      <c r="A23" t="s">
        <v>23</v>
      </c>
      <c r="B23">
        <f>ROUND(B21*B14*B18,0)</f>
        <v>23988</v>
      </c>
      <c r="D23" t="s">
        <v>21</v>
      </c>
    </row>
    <row r="24" spans="1:4" x14ac:dyDescent="0.2">
      <c r="A24" t="s">
        <v>24</v>
      </c>
      <c r="B24">
        <f>ROUND(B21*B12,0)</f>
        <v>8780</v>
      </c>
      <c r="D24" t="s">
        <v>20</v>
      </c>
    </row>
    <row r="26" spans="1:4" x14ac:dyDescent="0.2">
      <c r="A26" s="3" t="s">
        <v>41</v>
      </c>
      <c r="B26" s="3"/>
    </row>
    <row r="27" spans="1:4" x14ac:dyDescent="0.2">
      <c r="A27" t="s">
        <v>36</v>
      </c>
      <c r="B27">
        <v>2</v>
      </c>
    </row>
    <row r="29" spans="1:4" x14ac:dyDescent="0.2">
      <c r="A29" t="s">
        <v>37</v>
      </c>
      <c r="B29">
        <f>B13*B13</f>
        <v>0.13397459621556126</v>
      </c>
      <c r="D29" t="s">
        <v>21</v>
      </c>
    </row>
    <row r="30" spans="1:4" x14ac:dyDescent="0.2">
      <c r="A30" t="s">
        <v>38</v>
      </c>
      <c r="B30">
        <f>2*B13*B14</f>
        <v>0.26794919243112253</v>
      </c>
      <c r="D30" t="s">
        <v>21</v>
      </c>
    </row>
    <row r="31" spans="1:4" x14ac:dyDescent="0.2">
      <c r="A31" t="s">
        <v>39</v>
      </c>
      <c r="B31">
        <f>B14*B14</f>
        <v>0.13397459621556126</v>
      </c>
      <c r="D31" t="s">
        <v>21</v>
      </c>
    </row>
    <row r="33" spans="1:4" x14ac:dyDescent="0.2">
      <c r="A33" t="s">
        <v>42</v>
      </c>
      <c r="B33">
        <f>2*B12</f>
        <v>0.53589838486224561</v>
      </c>
      <c r="D33" t="s">
        <v>20</v>
      </c>
    </row>
    <row r="34" spans="1:4" x14ac:dyDescent="0.2">
      <c r="A34" t="s">
        <v>43</v>
      </c>
      <c r="B34">
        <f>-B12*B12</f>
        <v>-7.179676972449088E-2</v>
      </c>
      <c r="D34" t="s">
        <v>20</v>
      </c>
    </row>
    <row r="36" spans="1:4" x14ac:dyDescent="0.2">
      <c r="A36" t="s">
        <v>8</v>
      </c>
      <c r="B36">
        <v>14</v>
      </c>
    </row>
    <row r="37" spans="1:4" x14ac:dyDescent="0.2">
      <c r="A37" t="s">
        <v>9</v>
      </c>
      <c r="B37">
        <f>2^B36</f>
        <v>16384</v>
      </c>
    </row>
    <row r="38" spans="1:4" x14ac:dyDescent="0.2">
      <c r="A38" t="s">
        <v>44</v>
      </c>
      <c r="B38">
        <f>ROUND(B29*B27*B37,0)</f>
        <v>4390</v>
      </c>
      <c r="D38" t="s">
        <v>21</v>
      </c>
    </row>
    <row r="39" spans="1:4" x14ac:dyDescent="0.2">
      <c r="A39" t="s">
        <v>45</v>
      </c>
      <c r="B39">
        <f>ROUND(B30*B27*B37,0)</f>
        <v>8780</v>
      </c>
      <c r="D39" t="s">
        <v>21</v>
      </c>
    </row>
    <row r="40" spans="1:4" x14ac:dyDescent="0.2">
      <c r="A40" t="s">
        <v>46</v>
      </c>
      <c r="B40">
        <f>ROUND(B31*B27*B37,0)</f>
        <v>4390</v>
      </c>
      <c r="D40" t="s">
        <v>21</v>
      </c>
    </row>
    <row r="41" spans="1:4" x14ac:dyDescent="0.2">
      <c r="A41" t="s">
        <v>47</v>
      </c>
      <c r="B41">
        <f>ROUND(B33*B37,0)</f>
        <v>8780</v>
      </c>
      <c r="D41" t="s">
        <v>20</v>
      </c>
    </row>
    <row r="42" spans="1:4" x14ac:dyDescent="0.2">
      <c r="A42" t="s">
        <v>48</v>
      </c>
      <c r="B42">
        <f>ROUND(B34*B37,0)</f>
        <v>-1176</v>
      </c>
      <c r="D42" t="s">
        <v>20</v>
      </c>
    </row>
  </sheetData>
  <mergeCells count="3">
    <mergeCell ref="A1:C1"/>
    <mergeCell ref="A17:B17"/>
    <mergeCell ref="A26:B2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4"/>
  <sheetViews>
    <sheetView workbookViewId="0">
      <selection activeCell="B19" sqref="B19"/>
    </sheetView>
  </sheetViews>
  <sheetFormatPr baseColWidth="10" defaultColWidth="11" defaultRowHeight="16" x14ac:dyDescent="0.2"/>
  <cols>
    <col min="2" max="2" width="12.1640625" bestFit="1" customWidth="1"/>
    <col min="4" max="4" width="34.83203125" bestFit="1" customWidth="1"/>
  </cols>
  <sheetData>
    <row r="1" spans="1:4" ht="19" x14ac:dyDescent="0.25">
      <c r="A1" s="2" t="s">
        <v>15</v>
      </c>
      <c r="B1" s="2"/>
      <c r="C1" s="2"/>
    </row>
    <row r="2" spans="1:4" x14ac:dyDescent="0.2">
      <c r="A2" t="s">
        <v>0</v>
      </c>
      <c r="B2">
        <v>1400</v>
      </c>
      <c r="C2" t="s">
        <v>1</v>
      </c>
    </row>
    <row r="3" spans="1:4" x14ac:dyDescent="0.2">
      <c r="A3" t="s">
        <v>2</v>
      </c>
      <c r="B3">
        <v>28800</v>
      </c>
      <c r="C3" t="s">
        <v>1</v>
      </c>
    </row>
    <row r="4" spans="1:4" x14ac:dyDescent="0.2">
      <c r="A4" t="s">
        <v>3</v>
      </c>
      <c r="B4">
        <f>2*PI()*B2</f>
        <v>8796.45943005142</v>
      </c>
      <c r="C4" t="s">
        <v>4</v>
      </c>
    </row>
    <row r="5" spans="1:4" x14ac:dyDescent="0.2">
      <c r="A5" t="s">
        <v>5</v>
      </c>
      <c r="B5">
        <f>1/B3</f>
        <v>3.4722222222222222E-5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8865.4879330461536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0.30782944211965813</v>
      </c>
      <c r="D8" t="s">
        <v>19</v>
      </c>
    </row>
    <row r="9" spans="1:4" x14ac:dyDescent="0.2">
      <c r="A9" t="s">
        <v>11</v>
      </c>
      <c r="B9">
        <f>2+(B8)</f>
        <v>2.3078294421196581</v>
      </c>
    </row>
    <row r="10" spans="1:4" x14ac:dyDescent="0.2">
      <c r="A10" t="s">
        <v>12</v>
      </c>
      <c r="B10">
        <f>2-B8</f>
        <v>1.6921705578803419</v>
      </c>
    </row>
    <row r="12" spans="1:4" ht="18" x14ac:dyDescent="0.25">
      <c r="A12" t="s">
        <v>13</v>
      </c>
      <c r="B12" s="1">
        <v>-1.5729712736308801</v>
      </c>
      <c r="D12" t="s">
        <v>20</v>
      </c>
    </row>
    <row r="13" spans="1:4" ht="18" x14ac:dyDescent="0.25">
      <c r="A13" t="s">
        <v>32</v>
      </c>
      <c r="B13" s="1">
        <v>0.64930619341182005</v>
      </c>
    </row>
    <row r="14" spans="1:4" x14ac:dyDescent="0.2">
      <c r="A14" t="s">
        <v>7</v>
      </c>
      <c r="B14">
        <f>1/52.4006576738302</f>
        <v>1.9083729945233441E-2</v>
      </c>
      <c r="D14" t="s">
        <v>21</v>
      </c>
    </row>
    <row r="15" spans="1:4" x14ac:dyDescent="0.2">
      <c r="A15" t="s">
        <v>14</v>
      </c>
      <c r="B15">
        <f>2/52.4006576738302</f>
        <v>3.8167459890466882E-2</v>
      </c>
      <c r="D15" t="s">
        <v>21</v>
      </c>
    </row>
    <row r="16" spans="1:4" x14ac:dyDescent="0.2">
      <c r="A16" t="s">
        <v>33</v>
      </c>
      <c r="B16">
        <f>1/52.4006576738302</f>
        <v>1.9083729945233441E-2</v>
      </c>
    </row>
    <row r="18" spans="1:4" x14ac:dyDescent="0.2">
      <c r="A18" t="s">
        <v>8</v>
      </c>
      <c r="B18">
        <v>14</v>
      </c>
    </row>
    <row r="19" spans="1:4" x14ac:dyDescent="0.2">
      <c r="A19" t="s">
        <v>9</v>
      </c>
      <c r="B19">
        <f>POWER(2,B18)</f>
        <v>16384</v>
      </c>
    </row>
    <row r="20" spans="1:4" x14ac:dyDescent="0.2">
      <c r="A20" t="s">
        <v>22</v>
      </c>
      <c r="B20">
        <f>ROUND(B19*B14,0)</f>
        <v>313</v>
      </c>
      <c r="D20" t="s">
        <v>21</v>
      </c>
    </row>
    <row r="21" spans="1:4" x14ac:dyDescent="0.2">
      <c r="A21" t="s">
        <v>23</v>
      </c>
      <c r="B21">
        <f>ROUND(B19*B15,0)</f>
        <v>625</v>
      </c>
      <c r="D21" t="s">
        <v>21</v>
      </c>
    </row>
    <row r="22" spans="1:4" x14ac:dyDescent="0.2">
      <c r="A22" t="s">
        <v>34</v>
      </c>
      <c r="B22">
        <f>ROUND(B19*B16,0)</f>
        <v>313</v>
      </c>
    </row>
    <row r="23" spans="1:4" x14ac:dyDescent="0.2">
      <c r="A23" t="s">
        <v>24</v>
      </c>
      <c r="B23">
        <f>ROUND(B19*B12,0)</f>
        <v>-25772</v>
      </c>
      <c r="D23" t="s">
        <v>20</v>
      </c>
    </row>
    <row r="24" spans="1:4" x14ac:dyDescent="0.2">
      <c r="A24" t="s">
        <v>35</v>
      </c>
      <c r="B24">
        <f>ROUND(B19*B13,0)</f>
        <v>10638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3"/>
  <sheetViews>
    <sheetView workbookViewId="0">
      <selection activeCell="B3" sqref="B3"/>
    </sheetView>
  </sheetViews>
  <sheetFormatPr baseColWidth="10" defaultColWidth="11" defaultRowHeight="16" x14ac:dyDescent="0.2"/>
  <cols>
    <col min="2" max="2" width="14.5" customWidth="1"/>
    <col min="3" max="3" width="17.5" customWidth="1"/>
    <col min="4" max="4" width="34.83203125" bestFit="1" customWidth="1"/>
  </cols>
  <sheetData>
    <row r="1" spans="1:4" ht="19" x14ac:dyDescent="0.25">
      <c r="A1" s="2" t="s">
        <v>25</v>
      </c>
      <c r="B1" s="2"/>
      <c r="C1" s="2"/>
    </row>
    <row r="2" spans="1:4" x14ac:dyDescent="0.2">
      <c r="A2" t="s">
        <v>0</v>
      </c>
      <c r="B2">
        <v>100</v>
      </c>
      <c r="C2" t="s">
        <v>1</v>
      </c>
    </row>
    <row r="3" spans="1:4" x14ac:dyDescent="0.2">
      <c r="A3" t="s">
        <v>2</v>
      </c>
      <c r="B3">
        <v>28800</v>
      </c>
      <c r="C3" t="s">
        <v>1</v>
      </c>
    </row>
    <row r="4" spans="1:4" x14ac:dyDescent="0.2">
      <c r="A4" t="s">
        <v>3</v>
      </c>
      <c r="B4">
        <f>2*PI()*B2</f>
        <v>628.31853071795865</v>
      </c>
      <c r="C4" t="s">
        <v>4</v>
      </c>
    </row>
    <row r="5" spans="1:4" x14ac:dyDescent="0.2">
      <c r="A5" t="s">
        <v>5</v>
      </c>
      <c r="B5">
        <f>1/B3</f>
        <v>3.4722222222222222E-5</v>
      </c>
      <c r="C5" t="s">
        <v>16</v>
      </c>
      <c r="D5" t="s">
        <v>17</v>
      </c>
    </row>
    <row r="6" spans="1:4" x14ac:dyDescent="0.2">
      <c r="A6" t="s">
        <v>6</v>
      </c>
      <c r="B6">
        <f>(2*B3)*TAN(B4*B5/2)</f>
        <v>628.34345335856813</v>
      </c>
      <c r="C6" t="s">
        <v>4</v>
      </c>
      <c r="D6" t="s">
        <v>18</v>
      </c>
    </row>
    <row r="8" spans="1:4" x14ac:dyDescent="0.2">
      <c r="A8" t="s">
        <v>10</v>
      </c>
      <c r="B8">
        <f>B6*B5</f>
        <v>2.1817481019394725E-2</v>
      </c>
      <c r="D8" t="s">
        <v>19</v>
      </c>
    </row>
    <row r="9" spans="1:4" x14ac:dyDescent="0.2">
      <c r="A9" t="s">
        <v>11</v>
      </c>
      <c r="B9">
        <f>2+(B8)</f>
        <v>2.0218174810193945</v>
      </c>
    </row>
    <row r="10" spans="1:4" x14ac:dyDescent="0.2">
      <c r="A10" t="s">
        <v>31</v>
      </c>
      <c r="B10">
        <f>B8-2</f>
        <v>-1.9781825189806053</v>
      </c>
    </row>
    <row r="11" spans="1:4" x14ac:dyDescent="0.2">
      <c r="A11" t="s">
        <v>27</v>
      </c>
      <c r="B11">
        <f>1/(2*B6)</f>
        <v>7.9574315181839229E-4</v>
      </c>
      <c r="C11" t="s">
        <v>29</v>
      </c>
      <c r="D11" t="s">
        <v>28</v>
      </c>
    </row>
    <row r="12" spans="1:4" x14ac:dyDescent="0.2">
      <c r="B12">
        <f>B11*1000000</f>
        <v>795.74315181839233</v>
      </c>
      <c r="C12" t="s">
        <v>30</v>
      </c>
    </row>
    <row r="14" spans="1:4" x14ac:dyDescent="0.2">
      <c r="A14" t="s">
        <v>13</v>
      </c>
      <c r="B14">
        <v>1</v>
      </c>
      <c r="D14" t="s">
        <v>20</v>
      </c>
    </row>
    <row r="15" spans="1:4" x14ac:dyDescent="0.2">
      <c r="A15" t="s">
        <v>7</v>
      </c>
      <c r="B15">
        <f>B9</f>
        <v>2.0218174810193945</v>
      </c>
      <c r="D15" t="s">
        <v>21</v>
      </c>
    </row>
    <row r="16" spans="1:4" x14ac:dyDescent="0.2">
      <c r="A16" t="s">
        <v>14</v>
      </c>
      <c r="B16">
        <f>B10</f>
        <v>-1.9781825189806053</v>
      </c>
      <c r="D16" t="s">
        <v>21</v>
      </c>
    </row>
    <row r="18" spans="1:4" x14ac:dyDescent="0.2">
      <c r="A18" t="s">
        <v>8</v>
      </c>
      <c r="B18">
        <v>13</v>
      </c>
    </row>
    <row r="19" spans="1:4" x14ac:dyDescent="0.2">
      <c r="A19" t="s">
        <v>9</v>
      </c>
      <c r="B19">
        <f>POWER(2,B18)</f>
        <v>8192</v>
      </c>
    </row>
    <row r="20" spans="1:4" x14ac:dyDescent="0.2">
      <c r="A20" t="s">
        <v>22</v>
      </c>
      <c r="B20">
        <f>ROUND(B19*B15,0)</f>
        <v>16563</v>
      </c>
      <c r="D20" t="s">
        <v>21</v>
      </c>
    </row>
    <row r="21" spans="1:4" x14ac:dyDescent="0.2">
      <c r="A21" t="s">
        <v>23</v>
      </c>
      <c r="B21">
        <f>ROUND(B16*B19,0)</f>
        <v>-16205</v>
      </c>
      <c r="D21" t="s">
        <v>21</v>
      </c>
    </row>
    <row r="22" spans="1:4" x14ac:dyDescent="0.2">
      <c r="A22" t="s">
        <v>24</v>
      </c>
      <c r="B22">
        <f>ROUND(B19*B14,0)</f>
        <v>8192</v>
      </c>
      <c r="D22" t="s">
        <v>20</v>
      </c>
    </row>
    <row r="23" spans="1:4" x14ac:dyDescent="0.2">
      <c r="A23" t="s">
        <v>26</v>
      </c>
      <c r="B23">
        <f>1/(B11*B6*2)</f>
        <v>1.0000000000000002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LoopFilter LPF</vt:lpstr>
      <vt:lpstr>Sheet1</vt:lpstr>
      <vt:lpstr>Branch LPF</vt:lpstr>
      <vt:lpstr>2nd order LPFz</vt:lpstr>
      <vt:lpstr>LFz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 Carrillo</dc:creator>
  <cp:lastModifiedBy>Nino Carrillo</cp:lastModifiedBy>
  <dcterms:created xsi:type="dcterms:W3CDTF">2023-02-12T02:17:44Z</dcterms:created>
  <dcterms:modified xsi:type="dcterms:W3CDTF">2023-07-17T02:22:25Z</dcterms:modified>
</cp:coreProperties>
</file>