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755" windowHeight="14385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/>
  <c r="H26"/>
  <c r="H25"/>
  <c r="H24"/>
  <c r="E27"/>
  <c r="E26"/>
  <c r="E25"/>
  <c r="E24"/>
  <c r="C27"/>
  <c r="C26"/>
  <c r="C25"/>
  <c r="C24"/>
  <c r="J24" l="1"/>
  <c r="H11"/>
  <c r="E11"/>
  <c r="E5"/>
  <c r="C11"/>
  <c r="H8" l="1"/>
  <c r="E8"/>
  <c r="E7"/>
  <c r="E6"/>
  <c r="C8"/>
  <c r="C7"/>
  <c r="C6"/>
  <c r="C5"/>
  <c r="H7"/>
  <c r="H6"/>
  <c r="H5"/>
</calcChain>
</file>

<file path=xl/sharedStrings.xml><?xml version="1.0" encoding="utf-8"?>
<sst xmlns="http://schemas.openxmlformats.org/spreadsheetml/2006/main" count="28" uniqueCount="20">
  <si>
    <t>Mode</t>
  </si>
  <si>
    <t>BPSK 300</t>
  </si>
  <si>
    <t>QPSK 600</t>
  </si>
  <si>
    <t>BPSK 1200</t>
  </si>
  <si>
    <t>QPSK 2400</t>
  </si>
  <si>
    <t>integral gain</t>
  </si>
  <si>
    <t>loop gain</t>
  </si>
  <si>
    <t>slicer lock rate</t>
  </si>
  <si>
    <t>integral max</t>
  </si>
  <si>
    <t>max freq offset</t>
  </si>
  <si>
    <t>freq offset buffer</t>
  </si>
  <si>
    <t>NCO Design Samp Rate</t>
  </si>
  <si>
    <t>Sample Rate</t>
  </si>
  <si>
    <t>32-bit integral</t>
  </si>
  <si>
    <t>16-bit integral</t>
  </si>
  <si>
    <t>p gain</t>
  </si>
  <si>
    <t>I scale bits</t>
  </si>
  <si>
    <t>max integral product bits</t>
  </si>
  <si>
    <t>p scale bits</t>
  </si>
  <si>
    <t>new 32 bit integral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</si>
</sst>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selection activeCell="H24" sqref="H24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9">
      <c r="A1" t="s">
        <v>11</v>
      </c>
      <c r="B1">
        <v>65536</v>
      </c>
    </row>
    <row r="2" spans="1:9">
      <c r="A2" t="s">
        <v>12</v>
      </c>
      <c r="B2">
        <v>14400</v>
      </c>
    </row>
    <row r="3" spans="1:9">
      <c r="A3" t="s">
        <v>0</v>
      </c>
      <c r="B3" t="s">
        <v>5</v>
      </c>
      <c r="D3" t="s">
        <v>6</v>
      </c>
      <c r="F3" t="s">
        <v>9</v>
      </c>
      <c r="G3" t="s">
        <v>10</v>
      </c>
      <c r="H3" t="s">
        <v>8</v>
      </c>
      <c r="I3" t="s">
        <v>7</v>
      </c>
    </row>
    <row r="4" spans="1:9">
      <c r="A4" s="3" t="s">
        <v>13</v>
      </c>
      <c r="B4" s="3"/>
      <c r="C4" s="3"/>
      <c r="D4" s="3"/>
      <c r="E4" s="3"/>
      <c r="F4" s="3"/>
      <c r="G4" s="3"/>
      <c r="H4" s="3"/>
      <c r="I4" s="3"/>
    </row>
    <row r="5" spans="1:9">
      <c r="A5" t="s">
        <v>1</v>
      </c>
      <c r="B5">
        <v>1.1999999999999999E-3</v>
      </c>
      <c r="C5">
        <f>ROUND(32768*B5, 0)</f>
        <v>39</v>
      </c>
      <c r="D5">
        <v>0.06</v>
      </c>
      <c r="E5">
        <f>ROUND(32768*D5, 0)</f>
        <v>1966</v>
      </c>
      <c r="F5">
        <v>25</v>
      </c>
      <c r="G5" s="1">
        <v>0.5</v>
      </c>
      <c r="H5">
        <f>ROUND((F5+F5*G5) * $B$1/($B$2*D5*B5),0)</f>
        <v>2370370</v>
      </c>
      <c r="I5">
        <v>0.87</v>
      </c>
    </row>
    <row r="6" spans="1:9">
      <c r="A6" t="s">
        <v>2</v>
      </c>
      <c r="B6">
        <v>2.3E-3</v>
      </c>
      <c r="C6">
        <f t="shared" ref="C6:E8" si="0">ROUND(32768*B6, 0)</f>
        <v>75</v>
      </c>
      <c r="D6">
        <v>0.2</v>
      </c>
      <c r="E6">
        <f t="shared" si="0"/>
        <v>6554</v>
      </c>
      <c r="F6">
        <v>25</v>
      </c>
      <c r="G6" s="1">
        <v>0.5</v>
      </c>
      <c r="H6">
        <f t="shared" ref="H6:H8" si="1">ROUND((F6+F6*G6) * $B$1/($B$2*D6*B6),0)</f>
        <v>371014</v>
      </c>
    </row>
    <row r="7" spans="1:9">
      <c r="A7" t="s">
        <v>3</v>
      </c>
      <c r="B7">
        <v>2.3E-3</v>
      </c>
      <c r="C7">
        <f t="shared" si="0"/>
        <v>75</v>
      </c>
      <c r="D7">
        <v>0.18</v>
      </c>
      <c r="E7">
        <f t="shared" si="0"/>
        <v>5898</v>
      </c>
      <c r="F7">
        <v>50</v>
      </c>
      <c r="G7" s="1">
        <v>0.5</v>
      </c>
      <c r="H7">
        <f t="shared" si="1"/>
        <v>824477</v>
      </c>
      <c r="I7">
        <v>0.87</v>
      </c>
    </row>
    <row r="8" spans="1:9">
      <c r="A8" t="s">
        <v>4</v>
      </c>
      <c r="B8">
        <v>5.3E-3</v>
      </c>
      <c r="C8">
        <f t="shared" si="0"/>
        <v>174</v>
      </c>
      <c r="D8">
        <v>3.4000000000000002E-2</v>
      </c>
      <c r="E8">
        <f t="shared" si="0"/>
        <v>1114</v>
      </c>
      <c r="F8">
        <v>50</v>
      </c>
      <c r="G8" s="1">
        <v>0.5</v>
      </c>
      <c r="H8">
        <f t="shared" si="1"/>
        <v>1894192</v>
      </c>
    </row>
    <row r="10" spans="1:9">
      <c r="A10" s="3" t="s">
        <v>14</v>
      </c>
      <c r="B10" s="3"/>
      <c r="C10" s="3"/>
      <c r="D10" s="3"/>
      <c r="E10" s="3"/>
      <c r="F10" s="3"/>
      <c r="G10" s="3"/>
      <c r="H10" s="3"/>
      <c r="I10" s="3"/>
    </row>
    <row r="11" spans="1:9">
      <c r="A11" t="s">
        <v>1</v>
      </c>
      <c r="B11">
        <v>1.4E-3</v>
      </c>
      <c r="C11">
        <f>ROUND(32768*B11, 0)</f>
        <v>46</v>
      </c>
      <c r="D11">
        <v>4.4999999999999998E-2</v>
      </c>
      <c r="E11">
        <f>ROUND(32768*D11, 0)</f>
        <v>1475</v>
      </c>
      <c r="F11">
        <v>25</v>
      </c>
      <c r="G11" s="1">
        <v>0.5</v>
      </c>
      <c r="H11">
        <f>ROUND((F11+F11*G11) * $B$1/($B$2*D11*B11),0)</f>
        <v>2708995</v>
      </c>
      <c r="I11">
        <v>0.87</v>
      </c>
    </row>
    <row r="19" spans="1:10">
      <c r="A19" s="4" t="s">
        <v>19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t="s">
        <v>11</v>
      </c>
      <c r="B20">
        <v>65536</v>
      </c>
      <c r="C20" s="2"/>
      <c r="D20" s="2"/>
      <c r="E20" s="2"/>
      <c r="F20" s="2"/>
      <c r="G20" s="2"/>
      <c r="H20" s="2"/>
      <c r="I20" s="2"/>
      <c r="J20" s="2"/>
    </row>
    <row r="21" spans="1:10">
      <c r="A21" t="s">
        <v>12</v>
      </c>
      <c r="B21">
        <v>7200</v>
      </c>
      <c r="C21" s="2"/>
      <c r="D21" s="2"/>
      <c r="E21" s="2"/>
      <c r="F21" s="2"/>
      <c r="G21" s="2"/>
      <c r="H21" s="2"/>
      <c r="I21" s="2"/>
      <c r="J21" s="2"/>
    </row>
    <row r="22" spans="1:10">
      <c r="B22" t="s">
        <v>16</v>
      </c>
      <c r="C22">
        <v>20</v>
      </c>
      <c r="D22" t="s">
        <v>18</v>
      </c>
      <c r="E22">
        <v>15</v>
      </c>
      <c r="J22" t="s">
        <v>17</v>
      </c>
    </row>
    <row r="23" spans="1:10">
      <c r="B23" t="s">
        <v>5</v>
      </c>
      <c r="D23" t="s">
        <v>15</v>
      </c>
    </row>
    <row r="24" spans="1:10">
      <c r="A24" t="s">
        <v>1</v>
      </c>
      <c r="B24">
        <v>2.5000000000000001E-4</v>
      </c>
      <c r="C24">
        <f>ROUND(POWER(2,$C$22)*B24, 0)</f>
        <v>262</v>
      </c>
      <c r="D24">
        <v>0.06</v>
      </c>
      <c r="E24">
        <f>ROUND(POWER(2,$E$22)*D24, 0)</f>
        <v>1966</v>
      </c>
      <c r="F24">
        <v>25</v>
      </c>
      <c r="G24" s="1">
        <v>0.5</v>
      </c>
      <c r="H24">
        <f>ROUND(((F24*(1+G24)) * $B$20/$B$21)/B24, 0)</f>
        <v>1365333</v>
      </c>
      <c r="I24">
        <v>0.87</v>
      </c>
      <c r="J24">
        <f>LOG(H24*C24,2)</f>
        <v>28.414244433257871</v>
      </c>
    </row>
    <row r="25" spans="1:10">
      <c r="A25" t="s">
        <v>2</v>
      </c>
      <c r="B25">
        <v>2.3E-3</v>
      </c>
      <c r="C25">
        <f>ROUND(POWER(2,$C$22)*B25, 0)</f>
        <v>2412</v>
      </c>
      <c r="D25">
        <v>0.2</v>
      </c>
      <c r="E25">
        <f>ROUND(POWER(2,$E$22)*D25, 0)</f>
        <v>6554</v>
      </c>
      <c r="F25">
        <v>25</v>
      </c>
      <c r="G25" s="1">
        <v>0.5</v>
      </c>
      <c r="H25">
        <f>ROUND(((F25*(1+G25)) * $B$20/$B$21)/B25, 0)</f>
        <v>148406</v>
      </c>
    </row>
    <row r="26" spans="1:10">
      <c r="A26" t="s">
        <v>3</v>
      </c>
      <c r="B26">
        <v>2.3E-3</v>
      </c>
      <c r="C26">
        <f>ROUND(POWER(2,$C$22)*B26, 0)</f>
        <v>2412</v>
      </c>
      <c r="D26">
        <v>0.18</v>
      </c>
      <c r="E26">
        <f>ROUND(POWER(2,$E$22)*D26, 0)</f>
        <v>5898</v>
      </c>
      <c r="F26">
        <v>50</v>
      </c>
      <c r="G26" s="1">
        <v>0.5</v>
      </c>
      <c r="H26">
        <f>ROUND(((F26*(1+G26)) * $B$20/$B$21)/B26, 0)</f>
        <v>296812</v>
      </c>
      <c r="I26">
        <v>0.87</v>
      </c>
    </row>
    <row r="27" spans="1:10">
      <c r="A27" t="s">
        <v>4</v>
      </c>
      <c r="B27">
        <v>5.3E-3</v>
      </c>
      <c r="C27">
        <f>ROUND(POWER(2,$C$22)*B27, 0)</f>
        <v>5557</v>
      </c>
      <c r="D27">
        <v>3.4000000000000002E-2</v>
      </c>
      <c r="E27">
        <f>ROUND(POWER(2,$E$22)*D27, 0)</f>
        <v>1114</v>
      </c>
      <c r="F27">
        <v>50</v>
      </c>
      <c r="G27" s="1">
        <v>0.5</v>
      </c>
      <c r="H27">
        <f>ROUND(((F27*(1+G27)) * $B$20/$B$21)/B27, 0)</f>
        <v>128805</v>
      </c>
    </row>
  </sheetData>
  <mergeCells count="3">
    <mergeCell ref="A4:I4"/>
    <mergeCell ref="A10:I10"/>
    <mergeCell ref="A19:J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2023-12-31T01:49:53Z</dcterms:modified>
</cp:coreProperties>
</file>