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4" activeTab="11"/>
  </bookViews>
  <sheets>
    <sheet name="Scenario Summary" sheetId="2" r:id="rId1"/>
    <sheet name="Scenario Summary 2" sheetId="3" r:id="rId2"/>
    <sheet name="Scenario Summary 3" sheetId="4" r:id="rId3"/>
    <sheet name="Scenario Summary 4" sheetId="5" r:id="rId4"/>
    <sheet name="Scenario Summary 5" sheetId="7" r:id="rId5"/>
    <sheet name="Sheet1" sheetId="1" r:id="rId6"/>
    <sheet name="P and L " sheetId="8" r:id="rId7"/>
    <sheet name="CAPEX" sheetId="9" r:id="rId8"/>
    <sheet name="project" sheetId="10" r:id="rId9"/>
    <sheet name="balance sheet" sheetId="11" r:id="rId10"/>
    <sheet name="CFS" sheetId="12" r:id="rId11"/>
    <sheet name="Sheet2" sheetId="13" r:id="rId12"/>
  </sheets>
  <definedNames>
    <definedName name="body">Sheet1!$C$56</definedName>
    <definedName name="circuteboard">Sheet1!$C$57</definedName>
    <definedName name="labour">Sheet1!$C$59</definedName>
    <definedName name="solver_adj" localSheetId="5" hidden="1">Sheet1!$B$14:$B$17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Sheet1!$D$18</definedName>
    <definedName name="solver_lhs2" localSheetId="5" hidden="1">Sheet1!$D$7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Sheet1!$D$18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el2" localSheetId="5" hidden="1">2</definedName>
    <definedName name="solver_rhs1" localSheetId="5" hidden="1">Sheet1!$C$21</definedName>
    <definedName name="solver_rhs2" localSheetId="5" hidden="1">Sheet1!$C$10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3000</definedName>
    <definedName name="solver_ver" localSheetId="5" hidden="1">3</definedName>
    <definedName name="wire">Sheet1!$C$58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I25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GROSS PROFIT-OPERATINGEXP
</t>
        </r>
      </text>
    </comment>
  </commentList>
</comments>
</file>

<file path=xl/sharedStrings.xml><?xml version="1.0" encoding="utf-8"?>
<sst xmlns="http://schemas.openxmlformats.org/spreadsheetml/2006/main" count="360" uniqueCount="230">
  <si>
    <t>Scenario Summary</t>
  </si>
  <si>
    <t>Current Values:</t>
  </si>
  <si>
    <t>increase cost</t>
  </si>
  <si>
    <t>decrease</t>
  </si>
  <si>
    <t>Created by user on 05-10-2023</t>
  </si>
  <si>
    <t>Changing Cells:</t>
  </si>
  <si>
    <t>$C$27</t>
  </si>
  <si>
    <t>$C$28</t>
  </si>
  <si>
    <t>$C$29</t>
  </si>
  <si>
    <t>$C$30</t>
  </si>
  <si>
    <t>$C$31</t>
  </si>
  <si>
    <t>$C$32</t>
  </si>
  <si>
    <t>$C$33</t>
  </si>
  <si>
    <t>$C$34</t>
  </si>
  <si>
    <t>Result Cells:</t>
  </si>
  <si>
    <t>$O$33</t>
  </si>
  <si>
    <t>$P$33</t>
  </si>
  <si>
    <t>$Q$33</t>
  </si>
  <si>
    <t>$R$33</t>
  </si>
  <si>
    <t>$S$33</t>
  </si>
  <si>
    <t>$O$34</t>
  </si>
  <si>
    <t>$P$34</t>
  </si>
  <si>
    <t>$Q$34</t>
  </si>
  <si>
    <t>$R$34</t>
  </si>
  <si>
    <t>$S$34</t>
  </si>
  <si>
    <t>$O$35</t>
  </si>
  <si>
    <t>$P$35</t>
  </si>
  <si>
    <t>$Q$35</t>
  </si>
  <si>
    <t>$R$35</t>
  </si>
  <si>
    <t>$S$35</t>
  </si>
  <si>
    <t>$O$36</t>
  </si>
  <si>
    <t>$P$36</t>
  </si>
  <si>
    <t>$Q$36</t>
  </si>
  <si>
    <t>$R$36</t>
  </si>
  <si>
    <t>$S$36</t>
  </si>
  <si>
    <t>$O$37</t>
  </si>
  <si>
    <t>$P$37</t>
  </si>
  <si>
    <t>$Q$37</t>
  </si>
  <si>
    <t>$R$37</t>
  </si>
  <si>
    <t>$S$37</t>
  </si>
  <si>
    <t>Notes:  Current Values column represents values of changing cells at</t>
  </si>
  <si>
    <t>time Scenario Summary Report was created.  Changing cells for each</t>
  </si>
  <si>
    <t>scenario are highlighted in gray.</t>
  </si>
  <si>
    <t>increse cost</t>
  </si>
  <si>
    <t>very high cost</t>
  </si>
  <si>
    <t>low cost</t>
  </si>
  <si>
    <t>$C$56</t>
  </si>
  <si>
    <t>$C$57</t>
  </si>
  <si>
    <t>$C$58</t>
  </si>
  <si>
    <t>$C$59</t>
  </si>
  <si>
    <t>$C$60</t>
  </si>
  <si>
    <t>Created by user on 05-10-2023
Modified by user on 05-10-2023</t>
  </si>
  <si>
    <t>body</t>
  </si>
  <si>
    <t>circuteboard</t>
  </si>
  <si>
    <t>wire</t>
  </si>
  <si>
    <t>labour</t>
  </si>
  <si>
    <t>total</t>
  </si>
  <si>
    <t>very increase cost</t>
  </si>
  <si>
    <t>Created by user on 07-10-2023
Modified by user on 07-10-2023</t>
  </si>
  <si>
    <t>Created by user on 07-10-2023</t>
  </si>
  <si>
    <t>$C$73</t>
  </si>
  <si>
    <t>$C$75</t>
  </si>
  <si>
    <t>particulers</t>
  </si>
  <si>
    <t>items</t>
  </si>
  <si>
    <t>cost</t>
  </si>
  <si>
    <t>amt</t>
  </si>
  <si>
    <t>jeans</t>
  </si>
  <si>
    <t>shirt</t>
  </si>
  <si>
    <t>t-shirt</t>
  </si>
  <si>
    <t>shoe</t>
  </si>
  <si>
    <t>constraints</t>
  </si>
  <si>
    <t>rs</t>
  </si>
  <si>
    <t>selling price</t>
  </si>
  <si>
    <t>cost per unit</t>
  </si>
  <si>
    <t>material</t>
  </si>
  <si>
    <t>profit per unit</t>
  </si>
  <si>
    <t xml:space="preserve">cost price        </t>
  </si>
  <si>
    <t>no of units sold</t>
  </si>
  <si>
    <t>sp</t>
  </si>
  <si>
    <t>total revenue</t>
  </si>
  <si>
    <t>total cost</t>
  </si>
  <si>
    <t>profit</t>
  </si>
  <si>
    <t>profit morgin</t>
  </si>
  <si>
    <t>price</t>
  </si>
  <si>
    <t>production of mobile</t>
  </si>
  <si>
    <t>parts</t>
  </si>
  <si>
    <t>circute board</t>
  </si>
  <si>
    <t>CHAIRS</t>
  </si>
  <si>
    <t>ASSUMPTIONS</t>
  </si>
  <si>
    <t>NET REVENUE</t>
  </si>
  <si>
    <t>REVENUE</t>
  </si>
  <si>
    <t>UNITS</t>
  </si>
  <si>
    <t>COGS</t>
  </si>
  <si>
    <t>PRICE</t>
  </si>
  <si>
    <t>GP</t>
  </si>
  <si>
    <t>GP%</t>
  </si>
  <si>
    <t>OPERATING EXP</t>
  </si>
  <si>
    <t>OPR EXP</t>
  </si>
  <si>
    <t>LABOUR</t>
  </si>
  <si>
    <t>MARKETING</t>
  </si>
  <si>
    <t>TAX</t>
  </si>
  <si>
    <t>TOTAL</t>
  </si>
  <si>
    <t>OPERATING</t>
  </si>
  <si>
    <t>operating margin</t>
  </si>
  <si>
    <t>tax</t>
  </si>
  <si>
    <t>NET INCOME</t>
  </si>
  <si>
    <t>NET INCOME%</t>
  </si>
  <si>
    <t>INCOME STATEMENT</t>
  </si>
  <si>
    <t>NEW CUSTOMERS</t>
  </si>
  <si>
    <t>GROSS REVENUE</t>
  </si>
  <si>
    <t>ADV</t>
  </si>
  <si>
    <t>REFUNDS</t>
  </si>
  <si>
    <t>DISCOUNTS</t>
  </si>
  <si>
    <t>PRODUCTS</t>
  </si>
  <si>
    <t>PRODUCT</t>
  </si>
  <si>
    <t>FULFILMENT</t>
  </si>
  <si>
    <t>MERCHANT SERVICE</t>
  </si>
  <si>
    <t>TOTAL COGS</t>
  </si>
  <si>
    <t>GROSS MARGIN</t>
  </si>
  <si>
    <t>PERSONNEL(AS % NET</t>
  </si>
  <si>
    <t>GROSS %</t>
  </si>
  <si>
    <t>OTHERS</t>
  </si>
  <si>
    <t xml:space="preserve"> </t>
  </si>
  <si>
    <t>DEPRECIATION</t>
  </si>
  <si>
    <t>TOTAL OPT EXP</t>
  </si>
  <si>
    <t>OPERATING INCOME</t>
  </si>
  <si>
    <t>INTREST</t>
  </si>
  <si>
    <t>NI BEFORE TAX</t>
  </si>
  <si>
    <t>NI</t>
  </si>
  <si>
    <t>EBITDA</t>
  </si>
  <si>
    <t>CAPEX AND DEPRECIATION</t>
  </si>
  <si>
    <t>CAPEX</t>
  </si>
  <si>
    <t>LIFE</t>
  </si>
  <si>
    <t>DEP</t>
  </si>
  <si>
    <t>SERVERS</t>
  </si>
  <si>
    <t>SOFTWARE</t>
  </si>
  <si>
    <t>FORKLIFT</t>
  </si>
  <si>
    <t>TOTAL CAPEX</t>
  </si>
  <si>
    <t>servers</t>
  </si>
  <si>
    <t>softwares</t>
  </si>
  <si>
    <t>forklift</t>
  </si>
  <si>
    <t xml:space="preserve">                                       Estimation of Cash Flows </t>
  </si>
  <si>
    <t>XYZ Limited is considering the following capital project:</t>
  </si>
  <si>
    <t>Investment in the beginning of the project</t>
  </si>
  <si>
    <t>Plant &amp; Machinary</t>
  </si>
  <si>
    <t>lacs</t>
  </si>
  <si>
    <t>Net Working Capital</t>
  </si>
  <si>
    <t>Life of the project</t>
  </si>
  <si>
    <t>years</t>
  </si>
  <si>
    <t>Salvage Value of Fixed Assets</t>
  </si>
  <si>
    <t>Increase in revenue</t>
  </si>
  <si>
    <t>lacs per annum</t>
  </si>
  <si>
    <t xml:space="preserve">Increase in operating cost </t>
  </si>
  <si>
    <t>(cost does not include depreciation,</t>
  </si>
  <si>
    <t xml:space="preserve"> interest and tax)</t>
  </si>
  <si>
    <t>Effective Tax Rate</t>
  </si>
  <si>
    <t>Depreciation</t>
  </si>
  <si>
    <t>on Written Down Value basis</t>
  </si>
  <si>
    <t>Means of Finance</t>
  </si>
  <si>
    <t>Equity</t>
  </si>
  <si>
    <t>(60% Equity)</t>
  </si>
  <si>
    <t>Borrowed Funds</t>
  </si>
  <si>
    <t>(40% Debt)</t>
  </si>
  <si>
    <t>Required Rate of return on Equity</t>
  </si>
  <si>
    <t>Rate of interest on Debt</t>
  </si>
  <si>
    <t>Effective Cost of Debt {Interest x (1-tax rate)}</t>
  </si>
  <si>
    <t>Weighted Average Cost of Capital</t>
  </si>
  <si>
    <t>Calculate the NPV and IRR for the project and advice the managemnet whether to invest or not based on both NPV and IRR?</t>
  </si>
  <si>
    <t>Also calculate goal seek, solver, scenario manager and data table with suitable  assumptions</t>
  </si>
  <si>
    <t>net revenue</t>
  </si>
  <si>
    <t>AR</t>
  </si>
  <si>
    <t>AP</t>
  </si>
  <si>
    <t>DEF REVENUE</t>
  </si>
  <si>
    <t>NET BARROWING</t>
  </si>
  <si>
    <t>DEBIT PAYMENTS</t>
  </si>
  <si>
    <t>INTREST RATE</t>
  </si>
  <si>
    <t>INTREST PAYMENTS</t>
  </si>
  <si>
    <t>BALANCE SHEET</t>
  </si>
  <si>
    <t>HISTORICAL</t>
  </si>
  <si>
    <t>ASSETS</t>
  </si>
  <si>
    <t>CASH</t>
  </si>
  <si>
    <t>TOTAL CA</t>
  </si>
  <si>
    <t>FIXED ASSET</t>
  </si>
  <si>
    <t>ACC DEP</t>
  </si>
  <si>
    <t>TOTAL FA</t>
  </si>
  <si>
    <t>TOTAL ASSETS</t>
  </si>
  <si>
    <t>LIABILITIES</t>
  </si>
  <si>
    <t>TOTAL CL</t>
  </si>
  <si>
    <t>LONG TERM</t>
  </si>
  <si>
    <t>TOTAL LAIBILITY</t>
  </si>
  <si>
    <t>EQUITY</t>
  </si>
  <si>
    <t>CLOSING STOCK</t>
  </si>
  <si>
    <t>RETAINED EARNINGS</t>
  </si>
  <si>
    <t>TOTAL SHARE HOLDERS</t>
  </si>
  <si>
    <t>TL+SHF</t>
  </si>
  <si>
    <t xml:space="preserve">BALANCE </t>
  </si>
  <si>
    <t>CASH FLOW STATMENT</t>
  </si>
  <si>
    <t xml:space="preserve">CASH </t>
  </si>
  <si>
    <t>OPERATING ACTIVITIES</t>
  </si>
  <si>
    <t>DEP AND AMOR</t>
  </si>
  <si>
    <t>A/C RECIVABLES</t>
  </si>
  <si>
    <t>A/P PAYABLE</t>
  </si>
  <si>
    <t>DEFERED REVENUE</t>
  </si>
  <si>
    <t>NET CASH FROM OPERA</t>
  </si>
  <si>
    <t>INVESTING ACTIVITIES</t>
  </si>
  <si>
    <t>net cash from invest</t>
  </si>
  <si>
    <t>free cash flow</t>
  </si>
  <si>
    <t>financing activities</t>
  </si>
  <si>
    <t>debt payments</t>
  </si>
  <si>
    <t>net barrowings</t>
  </si>
  <si>
    <t>net cash from financing</t>
  </si>
  <si>
    <t>net cash flow</t>
  </si>
  <si>
    <t>pessimistic</t>
  </si>
  <si>
    <t>BASE</t>
  </si>
  <si>
    <t>optimistic</t>
  </si>
  <si>
    <t>mantanance</t>
  </si>
  <si>
    <t>SOLD UNITS</t>
  </si>
  <si>
    <t>PRICE PER UNIT</t>
  </si>
  <si>
    <t>depriciation</t>
  </si>
  <si>
    <t>VARIABLE COST PER UNIT</t>
  </si>
  <si>
    <t>RRR</t>
  </si>
  <si>
    <t>FIXED COST</t>
  </si>
  <si>
    <t>NWC</t>
  </si>
  <si>
    <t>TR</t>
  </si>
  <si>
    <t>VC</t>
  </si>
  <si>
    <t>CONTRIBUTION</t>
  </si>
  <si>
    <t>FC</t>
  </si>
  <si>
    <t>DA</t>
  </si>
  <si>
    <t>EBIT</t>
  </si>
  <si>
    <t>OCF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</si>
</sst>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0&quot;A&quot;"/>
    <numFmt numFmtId="182" formatCode="0&quot;E&quot;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6"/>
      <name val="Arial"/>
      <charset val="134"/>
    </font>
    <font>
      <sz val="16"/>
      <name val="Arial"/>
      <charset val="134"/>
    </font>
    <font>
      <sz val="16"/>
      <color indexed="12"/>
      <name val="Arial"/>
      <charset val="134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8" borderId="17" applyNumberFormat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24" fillId="9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NumberFormat="1"/>
    <xf numFmtId="180" fontId="0" fillId="0" borderId="0" xfId="0" applyNumberFormat="1"/>
    <xf numFmtId="0" fontId="1" fillId="0" borderId="0" xfId="0" applyFont="1"/>
    <xf numFmtId="180" fontId="1" fillId="0" borderId="0" xfId="0" applyNumberFormat="1" applyFont="1"/>
    <xf numFmtId="0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80" fontId="4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4" xfId="0" applyFont="1" applyBorder="1"/>
    <xf numFmtId="0" fontId="7" fillId="0" borderId="0" xfId="0" applyFont="1" applyBorder="1"/>
    <xf numFmtId="9" fontId="6" fillId="0" borderId="0" xfId="0" applyNumberFormat="1" applyFont="1" applyBorder="1"/>
    <xf numFmtId="10" fontId="6" fillId="0" borderId="0" xfId="0" applyNumberFormat="1" applyFont="1" applyBorder="1"/>
    <xf numFmtId="0" fontId="5" fillId="0" borderId="0" xfId="0" applyFont="1" applyBorder="1"/>
    <xf numFmtId="0" fontId="5" fillId="0" borderId="0" xfId="0" applyNumberFormat="1" applyFont="1" applyBorder="1" applyAlignment="1"/>
    <xf numFmtId="0" fontId="6" fillId="0" borderId="0" xfId="0" applyFont="1"/>
    <xf numFmtId="0" fontId="1" fillId="0" borderId="2" xfId="0" applyFont="1" applyBorder="1"/>
    <xf numFmtId="1" fontId="0" fillId="0" borderId="0" xfId="2" applyNumberFormat="1" applyFont="1"/>
    <xf numFmtId="1" fontId="0" fillId="0" borderId="0" xfId="0" applyNumberFormat="1"/>
    <xf numFmtId="180" fontId="0" fillId="2" borderId="0" xfId="0" applyNumberFormat="1" applyFill="1"/>
    <xf numFmtId="0" fontId="0" fillId="0" borderId="6" xfId="0" applyBorder="1"/>
    <xf numFmtId="9" fontId="0" fillId="0" borderId="0" xfId="3" applyFont="1"/>
    <xf numFmtId="0" fontId="1" fillId="0" borderId="6" xfId="0" applyFont="1" applyBorder="1"/>
    <xf numFmtId="9" fontId="0" fillId="0" borderId="0" xfId="0" applyNumberFormat="1"/>
    <xf numFmtId="9" fontId="0" fillId="0" borderId="6" xfId="3" applyFont="1" applyBorder="1"/>
    <xf numFmtId="180" fontId="0" fillId="2" borderId="6" xfId="0" applyNumberFormat="1" applyFill="1" applyBorder="1"/>
    <xf numFmtId="0" fontId="0" fillId="0" borderId="6" xfId="0" applyNumberFormat="1" applyBorder="1"/>
    <xf numFmtId="180" fontId="0" fillId="0" borderId="6" xfId="0" applyNumberFormat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181" fontId="0" fillId="0" borderId="0" xfId="0" applyNumberFormat="1"/>
    <xf numFmtId="0" fontId="0" fillId="0" borderId="7" xfId="0" applyBorder="1"/>
    <xf numFmtId="182" fontId="0" fillId="0" borderId="0" xfId="0" applyNumberForma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9" fontId="0" fillId="0" borderId="7" xfId="3" applyFont="1" applyBorder="1"/>
    <xf numFmtId="0" fontId="8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right"/>
    </xf>
    <xf numFmtId="0" fontId="10" fillId="4" borderId="0" xfId="0" applyFont="1" applyFill="1" applyAlignment="1">
      <alignment horizontal="left"/>
    </xf>
    <xf numFmtId="0" fontId="11" fillId="0" borderId="0" xfId="0" applyFont="1" applyAlignment="1">
      <alignment vertical="top" wrapText="1"/>
    </xf>
    <xf numFmtId="0" fontId="12" fillId="4" borderId="11" xfId="0" applyFont="1" applyFill="1" applyBorder="1" applyAlignment="1">
      <alignment horizontal="left"/>
    </xf>
    <xf numFmtId="0" fontId="0" fillId="0" borderId="11" xfId="0" applyBorder="1"/>
    <xf numFmtId="0" fontId="0" fillId="5" borderId="0" xfId="0" applyFill="1"/>
    <xf numFmtId="0" fontId="10" fillId="4" borderId="12" xfId="0" applyFont="1" applyFill="1" applyBorder="1" applyAlignment="1">
      <alignment horizontal="left"/>
    </xf>
    <xf numFmtId="0" fontId="0" fillId="0" borderId="12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F42"/>
  <sheetViews>
    <sheetView showGridLines="0" workbookViewId="0">
      <selection activeCell="B9" sqref="B9"/>
    </sheetView>
  </sheetViews>
  <sheetFormatPr defaultColWidth="9" defaultRowHeight="14.4" outlineLevelCol="5"/>
  <cols>
    <col min="3" max="3" width="6.33333333333333" customWidth="1"/>
    <col min="4" max="6" width="13.1111111111111" customWidth="1" outlineLevel="1"/>
  </cols>
  <sheetData>
    <row r="1" ht="15.15"/>
    <row r="2" ht="15.6" spans="2:6">
      <c r="B2" s="48" t="s">
        <v>0</v>
      </c>
      <c r="C2" s="48"/>
      <c r="D2" s="49"/>
      <c r="E2" s="49"/>
      <c r="F2" s="49"/>
    </row>
    <row r="3" ht="15.6" collapsed="1" spans="2:6">
      <c r="B3" s="50"/>
      <c r="C3" s="50"/>
      <c r="D3" s="51" t="s">
        <v>1</v>
      </c>
      <c r="E3" s="51" t="s">
        <v>2</v>
      </c>
      <c r="F3" s="51" t="s">
        <v>3</v>
      </c>
    </row>
    <row r="4" ht="20.4" hidden="1" outlineLevel="1" spans="2:6">
      <c r="B4" s="52"/>
      <c r="C4" s="52"/>
      <c r="E4" s="53" t="s">
        <v>4</v>
      </c>
      <c r="F4" s="53" t="s">
        <v>4</v>
      </c>
    </row>
    <row r="5" spans="2:6">
      <c r="B5" s="54" t="s">
        <v>5</v>
      </c>
      <c r="C5" s="54"/>
      <c r="D5" s="55"/>
      <c r="E5" s="55"/>
      <c r="F5" s="55"/>
    </row>
    <row r="6" outlineLevel="1" spans="2:6">
      <c r="B6" s="52"/>
      <c r="C6" s="52" t="s">
        <v>6</v>
      </c>
      <c r="D6">
        <v>50</v>
      </c>
      <c r="E6" s="56">
        <v>50</v>
      </c>
      <c r="F6" s="56">
        <v>50</v>
      </c>
    </row>
    <row r="7" outlineLevel="1" spans="2:6">
      <c r="B7" s="52"/>
      <c r="C7" s="52" t="s">
        <v>7</v>
      </c>
      <c r="D7">
        <v>40</v>
      </c>
      <c r="E7" s="56">
        <v>40</v>
      </c>
      <c r="F7" s="56">
        <v>15</v>
      </c>
    </row>
    <row r="8" outlineLevel="1" spans="2:6">
      <c r="B8" s="52"/>
      <c r="C8" s="52" t="s">
        <v>8</v>
      </c>
      <c r="D8">
        <v>20</v>
      </c>
      <c r="E8" s="56">
        <v>20</v>
      </c>
      <c r="F8" s="56">
        <v>10</v>
      </c>
    </row>
    <row r="9" outlineLevel="1" spans="2:6">
      <c r="B9" s="52"/>
      <c r="C9" s="52" t="s">
        <v>9</v>
      </c>
      <c r="D9">
        <v>20</v>
      </c>
      <c r="E9" s="56">
        <v>20</v>
      </c>
      <c r="F9" s="56">
        <v>5</v>
      </c>
    </row>
    <row r="10" outlineLevel="1" spans="2:6">
      <c r="B10" s="52"/>
      <c r="C10" s="52" t="s">
        <v>10</v>
      </c>
      <c r="E10" s="56"/>
      <c r="F10" s="56"/>
    </row>
    <row r="11" outlineLevel="1" spans="2:6">
      <c r="B11" s="52"/>
      <c r="C11" s="52" t="s">
        <v>11</v>
      </c>
      <c r="D11">
        <v>30</v>
      </c>
      <c r="E11" s="56">
        <v>30</v>
      </c>
      <c r="F11" s="56">
        <v>30</v>
      </c>
    </row>
    <row r="12" outlineLevel="1" spans="2:6">
      <c r="B12" s="52"/>
      <c r="C12" s="52" t="s">
        <v>12</v>
      </c>
      <c r="E12" s="56"/>
      <c r="F12" s="56"/>
    </row>
    <row r="13" outlineLevel="1" spans="2:6">
      <c r="B13" s="52"/>
      <c r="C13" s="52" t="s">
        <v>13</v>
      </c>
      <c r="D13">
        <v>100</v>
      </c>
      <c r="E13" s="56">
        <v>100</v>
      </c>
      <c r="F13" s="56">
        <v>100</v>
      </c>
    </row>
    <row r="14" spans="2:6">
      <c r="B14" s="54" t="s">
        <v>14</v>
      </c>
      <c r="C14" s="54"/>
      <c r="D14" s="55"/>
      <c r="E14" s="55"/>
      <c r="F14" s="55"/>
    </row>
    <row r="15" outlineLevel="1" spans="2:6">
      <c r="B15" s="52"/>
      <c r="C15" s="52" t="s">
        <v>15</v>
      </c>
      <c r="D15">
        <v>1500</v>
      </c>
      <c r="E15">
        <v>1500</v>
      </c>
      <c r="F15">
        <v>1500</v>
      </c>
    </row>
    <row r="16" outlineLevel="1" spans="2:6">
      <c r="B16" s="52"/>
      <c r="C16" s="52" t="s">
        <v>16</v>
      </c>
      <c r="D16">
        <v>2000</v>
      </c>
      <c r="E16">
        <v>2000</v>
      </c>
      <c r="F16">
        <v>2000</v>
      </c>
    </row>
    <row r="17" outlineLevel="1" spans="2:6">
      <c r="B17" s="52"/>
      <c r="C17" s="52" t="s">
        <v>17</v>
      </c>
      <c r="D17">
        <v>1000</v>
      </c>
      <c r="E17">
        <v>1000</v>
      </c>
      <c r="F17">
        <v>1000</v>
      </c>
    </row>
    <row r="18" outlineLevel="1" spans="2:6">
      <c r="B18" s="52"/>
      <c r="C18" s="52" t="s">
        <v>18</v>
      </c>
      <c r="D18">
        <v>0</v>
      </c>
      <c r="E18">
        <v>0</v>
      </c>
      <c r="F18">
        <v>0</v>
      </c>
    </row>
    <row r="19" outlineLevel="1" spans="2:6">
      <c r="B19" s="52"/>
      <c r="C19" s="52" t="s">
        <v>19</v>
      </c>
      <c r="D19">
        <v>-1000</v>
      </c>
      <c r="E19">
        <v>-1000</v>
      </c>
      <c r="F19">
        <v>-1000</v>
      </c>
    </row>
    <row r="20" outlineLevel="1" spans="2:6">
      <c r="B20" s="52"/>
      <c r="C20" s="52" t="s">
        <v>20</v>
      </c>
      <c r="D20">
        <v>2500</v>
      </c>
      <c r="E20">
        <v>2500</v>
      </c>
      <c r="F20">
        <v>2500</v>
      </c>
    </row>
    <row r="21" outlineLevel="1" spans="2:6">
      <c r="B21" s="52"/>
      <c r="C21" s="52" t="s">
        <v>21</v>
      </c>
      <c r="D21">
        <v>3000</v>
      </c>
      <c r="E21">
        <v>3000</v>
      </c>
      <c r="F21">
        <v>3000</v>
      </c>
    </row>
    <row r="22" outlineLevel="1" spans="2:6">
      <c r="B22" s="52"/>
      <c r="C22" s="52" t="s">
        <v>22</v>
      </c>
      <c r="D22">
        <v>2000</v>
      </c>
      <c r="E22">
        <v>2000</v>
      </c>
      <c r="F22">
        <v>2000</v>
      </c>
    </row>
    <row r="23" outlineLevel="1" spans="2:6">
      <c r="B23" s="52"/>
      <c r="C23" s="52" t="s">
        <v>23</v>
      </c>
      <c r="D23">
        <v>1000</v>
      </c>
      <c r="E23">
        <v>1000</v>
      </c>
      <c r="F23">
        <v>1000</v>
      </c>
    </row>
    <row r="24" outlineLevel="1" spans="2:6">
      <c r="B24" s="52"/>
      <c r="C24" s="52" t="s">
        <v>24</v>
      </c>
      <c r="D24">
        <v>0</v>
      </c>
      <c r="E24">
        <v>0</v>
      </c>
      <c r="F24">
        <v>0</v>
      </c>
    </row>
    <row r="25" outlineLevel="1" spans="2:6">
      <c r="B25" s="52"/>
      <c r="C25" s="52" t="s">
        <v>25</v>
      </c>
      <c r="D25">
        <v>3500</v>
      </c>
      <c r="E25">
        <v>3500</v>
      </c>
      <c r="F25">
        <v>3500</v>
      </c>
    </row>
    <row r="26" outlineLevel="1" spans="2:6">
      <c r="B26" s="52"/>
      <c r="C26" s="52" t="s">
        <v>26</v>
      </c>
      <c r="D26">
        <v>4000</v>
      </c>
      <c r="E26">
        <v>4000</v>
      </c>
      <c r="F26">
        <v>4000</v>
      </c>
    </row>
    <row r="27" outlineLevel="1" spans="2:6">
      <c r="B27" s="52"/>
      <c r="C27" s="52" t="s">
        <v>27</v>
      </c>
      <c r="D27">
        <v>3000</v>
      </c>
      <c r="E27">
        <v>3000</v>
      </c>
      <c r="F27">
        <v>3000</v>
      </c>
    </row>
    <row r="28" outlineLevel="1" spans="2:6">
      <c r="B28" s="52"/>
      <c r="C28" s="52" t="s">
        <v>28</v>
      </c>
      <c r="D28">
        <v>2000</v>
      </c>
      <c r="E28">
        <v>2000</v>
      </c>
      <c r="F28">
        <v>2000</v>
      </c>
    </row>
    <row r="29" outlineLevel="1" spans="2:6">
      <c r="B29" s="52"/>
      <c r="C29" s="52" t="s">
        <v>29</v>
      </c>
      <c r="D29">
        <v>1000</v>
      </c>
      <c r="E29">
        <v>1000</v>
      </c>
      <c r="F29">
        <v>1000</v>
      </c>
    </row>
    <row r="30" outlineLevel="1" spans="2:6">
      <c r="B30" s="52"/>
      <c r="C30" s="52" t="s">
        <v>30</v>
      </c>
      <c r="D30">
        <v>4500</v>
      </c>
      <c r="E30">
        <v>4500</v>
      </c>
      <c r="F30">
        <v>4500</v>
      </c>
    </row>
    <row r="31" outlineLevel="1" spans="2:6">
      <c r="B31" s="52"/>
      <c r="C31" s="52" t="s">
        <v>31</v>
      </c>
      <c r="D31">
        <v>5000</v>
      </c>
      <c r="E31">
        <v>5000</v>
      </c>
      <c r="F31">
        <v>5000</v>
      </c>
    </row>
    <row r="32" outlineLevel="1" spans="2:6">
      <c r="B32" s="52"/>
      <c r="C32" s="52" t="s">
        <v>32</v>
      </c>
      <c r="D32">
        <v>4000</v>
      </c>
      <c r="E32">
        <v>4000</v>
      </c>
      <c r="F32">
        <v>4000</v>
      </c>
    </row>
    <row r="33" outlineLevel="1" spans="2:6">
      <c r="B33" s="52"/>
      <c r="C33" s="52" t="s">
        <v>33</v>
      </c>
      <c r="D33">
        <v>3000</v>
      </c>
      <c r="E33">
        <v>3000</v>
      </c>
      <c r="F33">
        <v>3000</v>
      </c>
    </row>
    <row r="34" outlineLevel="1" spans="2:6">
      <c r="B34" s="52"/>
      <c r="C34" s="52" t="s">
        <v>34</v>
      </c>
      <c r="D34">
        <v>2000</v>
      </c>
      <c r="E34">
        <v>2000</v>
      </c>
      <c r="F34">
        <v>2000</v>
      </c>
    </row>
    <row r="35" outlineLevel="1" spans="2:6">
      <c r="B35" s="52"/>
      <c r="C35" s="52" t="s">
        <v>35</v>
      </c>
      <c r="D35">
        <v>5500</v>
      </c>
      <c r="E35">
        <v>5500</v>
      </c>
      <c r="F35">
        <v>5500</v>
      </c>
    </row>
    <row r="36" outlineLevel="1" spans="2:6">
      <c r="B36" s="52"/>
      <c r="C36" s="52" t="s">
        <v>36</v>
      </c>
      <c r="D36">
        <v>6000</v>
      </c>
      <c r="E36">
        <v>6000</v>
      </c>
      <c r="F36">
        <v>6000</v>
      </c>
    </row>
    <row r="37" outlineLevel="1" spans="2:6">
      <c r="B37" s="52"/>
      <c r="C37" s="52" t="s">
        <v>37</v>
      </c>
      <c r="D37">
        <v>5000</v>
      </c>
      <c r="E37">
        <v>5000</v>
      </c>
      <c r="F37">
        <v>5000</v>
      </c>
    </row>
    <row r="38" outlineLevel="1" spans="2:6">
      <c r="B38" s="52"/>
      <c r="C38" s="52" t="s">
        <v>38</v>
      </c>
      <c r="D38">
        <v>4000</v>
      </c>
      <c r="E38">
        <v>4000</v>
      </c>
      <c r="F38">
        <v>4000</v>
      </c>
    </row>
    <row r="39" ht="15.15" outlineLevel="1" spans="2:6">
      <c r="B39" s="57"/>
      <c r="C39" s="57" t="s">
        <v>39</v>
      </c>
      <c r="D39" s="58">
        <v>3000</v>
      </c>
      <c r="E39" s="58">
        <v>3000</v>
      </c>
      <c r="F39" s="58">
        <v>3000</v>
      </c>
    </row>
    <row r="40" spans="2:2">
      <c r="B40" t="s">
        <v>40</v>
      </c>
    </row>
    <row r="41" spans="2:2">
      <c r="B41" t="s">
        <v>41</v>
      </c>
    </row>
    <row r="42" spans="2:2">
      <c r="B42" t="s">
        <v>42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I54"/>
  <sheetViews>
    <sheetView topLeftCell="A40" workbookViewId="0">
      <selection activeCell="K10" sqref="K10"/>
    </sheetView>
  </sheetViews>
  <sheetFormatPr defaultColWidth="8.88888888888889" defaultRowHeight="14.4"/>
  <cols>
    <col min="2" max="2" width="20.2222222222222" customWidth="1"/>
    <col min="3" max="3" width="10.3333333333333" customWidth="1"/>
    <col min="4" max="5" width="12.8888888888889"/>
    <col min="6" max="6" width="12.6666666666667"/>
    <col min="7" max="7" width="12.8888888888889"/>
  </cols>
  <sheetData>
    <row r="6" spans="2:6">
      <c r="B6" t="s">
        <v>169</v>
      </c>
      <c r="C6">
        <f>'P and L '!I8</f>
        <v>2610000</v>
      </c>
      <c r="D6">
        <f>'P and L '!J8</f>
        <v>4176000</v>
      </c>
      <c r="E6">
        <f>'P and L '!K8</f>
        <v>8700000</v>
      </c>
      <c r="F6">
        <f>'P and L '!L8</f>
        <v>15660000</v>
      </c>
    </row>
    <row r="7" spans="2:6">
      <c r="B7" t="s">
        <v>170</v>
      </c>
      <c r="C7" s="6">
        <v>0.05</v>
      </c>
      <c r="D7" s="6">
        <v>0.05</v>
      </c>
      <c r="E7" s="6">
        <v>0.05</v>
      </c>
      <c r="F7" s="6">
        <v>0.05</v>
      </c>
    </row>
    <row r="8" spans="2:6">
      <c r="B8" t="s">
        <v>171</v>
      </c>
      <c r="C8" s="6">
        <v>0.06</v>
      </c>
      <c r="D8" s="6">
        <v>0.06</v>
      </c>
      <c r="E8" s="6">
        <v>0.06</v>
      </c>
      <c r="F8" s="6">
        <v>0.06</v>
      </c>
    </row>
    <row r="9" spans="2:6">
      <c r="B9" t="s">
        <v>172</v>
      </c>
      <c r="C9" s="6">
        <v>0.03</v>
      </c>
      <c r="D9" s="6">
        <v>0.05</v>
      </c>
      <c r="E9" s="6">
        <v>0.08</v>
      </c>
      <c r="F9" s="6">
        <v>0.1</v>
      </c>
    </row>
    <row r="11" spans="2:4">
      <c r="B11" t="s">
        <v>173</v>
      </c>
      <c r="D11" s="7">
        <v>1500000</v>
      </c>
    </row>
    <row r="12" spans="2:6">
      <c r="B12" t="s">
        <v>174</v>
      </c>
      <c r="C12" s="7">
        <v>600000</v>
      </c>
      <c r="D12" s="7">
        <v>900000</v>
      </c>
      <c r="E12" s="7">
        <v>900000</v>
      </c>
      <c r="F12" s="7">
        <v>900000</v>
      </c>
    </row>
    <row r="13" spans="2:6">
      <c r="B13" t="s">
        <v>175</v>
      </c>
      <c r="C13" s="6">
        <v>0.08</v>
      </c>
      <c r="D13" s="6">
        <v>0.08</v>
      </c>
      <c r="E13" s="6">
        <v>0.08</v>
      </c>
      <c r="F13" s="6">
        <v>0.08</v>
      </c>
    </row>
    <row r="14" spans="2:6">
      <c r="B14" t="s">
        <v>176</v>
      </c>
      <c r="C14">
        <v>192000</v>
      </c>
      <c r="D14">
        <v>240000</v>
      </c>
      <c r="E14">
        <v>168000</v>
      </c>
      <c r="F14">
        <v>96000</v>
      </c>
    </row>
    <row r="18" spans="2:7">
      <c r="B18" t="s">
        <v>177</v>
      </c>
      <c r="D18">
        <v>2020</v>
      </c>
      <c r="E18">
        <v>2021</v>
      </c>
      <c r="F18">
        <v>2022</v>
      </c>
      <c r="G18">
        <v>2023</v>
      </c>
    </row>
    <row r="20" spans="3:3">
      <c r="C20" s="8" t="s">
        <v>178</v>
      </c>
    </row>
    <row r="21" spans="2:2">
      <c r="B21" s="3" t="s">
        <v>179</v>
      </c>
    </row>
    <row r="22" spans="2:7">
      <c r="B22" t="s">
        <v>180</v>
      </c>
      <c r="C22" s="7">
        <v>4250000</v>
      </c>
      <c r="D22" s="2">
        <f>C22+CFS!B28</f>
        <v>3957987.66666667</v>
      </c>
      <c r="E22" s="2">
        <f>D22+CFS!C28</f>
        <v>5153986.66666667</v>
      </c>
      <c r="F22" s="2">
        <f>E22+CFS!D28</f>
        <v>6057467</v>
      </c>
      <c r="G22" s="2">
        <f>F22+CFS!E28</f>
        <v>8761134.66666667</v>
      </c>
    </row>
    <row r="23" spans="2:7">
      <c r="B23" t="s">
        <v>170</v>
      </c>
      <c r="C23" s="7">
        <v>120000</v>
      </c>
      <c r="D23">
        <f>C7*C6</f>
        <v>130500</v>
      </c>
      <c r="E23">
        <f>D7*D6</f>
        <v>208800</v>
      </c>
      <c r="F23">
        <f>E7*E6</f>
        <v>435000</v>
      </c>
      <c r="G23">
        <f>F7*F6</f>
        <v>783000</v>
      </c>
    </row>
    <row r="25" spans="2:7">
      <c r="B25" s="3" t="s">
        <v>181</v>
      </c>
      <c r="C25" s="5">
        <f>SUM(C22:C23)</f>
        <v>4370000</v>
      </c>
      <c r="D25" s="4">
        <f>SUM(D22:D23)</f>
        <v>4088487.66666667</v>
      </c>
      <c r="E25" s="4">
        <f>SUM(E22:E23)</f>
        <v>5362786.66666667</v>
      </c>
      <c r="F25" s="4">
        <f>SUM(F22:F23)</f>
        <v>6492467</v>
      </c>
      <c r="G25" s="4">
        <f>SUM(G22:G23)</f>
        <v>9544134.66666667</v>
      </c>
    </row>
    <row r="26" spans="4:7">
      <c r="D26" s="2"/>
      <c r="E26" s="2"/>
      <c r="F26" s="2"/>
      <c r="G26" s="2"/>
    </row>
    <row r="27" spans="2:7">
      <c r="B27" t="s">
        <v>182</v>
      </c>
      <c r="C27" s="7">
        <v>40000</v>
      </c>
      <c r="D27" s="2">
        <f>C27+CAPEX!C9</f>
        <v>165000</v>
      </c>
      <c r="E27" s="2">
        <f>D27+CAPEX!D9</f>
        <v>265000</v>
      </c>
      <c r="F27" s="2">
        <f>E27+CAPEX!E9</f>
        <v>395000</v>
      </c>
      <c r="G27" s="2">
        <f>F27+CAPEX!F9</f>
        <v>395000</v>
      </c>
    </row>
    <row r="28" spans="2:7">
      <c r="B28" t="s">
        <v>183</v>
      </c>
      <c r="C28" s="7">
        <v>-10000</v>
      </c>
      <c r="D28" s="2">
        <f>C28-CAPEX!B19</f>
        <v>-41666.6666666667</v>
      </c>
      <c r="E28" s="2">
        <f>D28-CAPEX!C19</f>
        <v>-106666.666666667</v>
      </c>
      <c r="F28" s="2">
        <f>E28-CAPEX!D19</f>
        <v>-210000</v>
      </c>
      <c r="G28" s="2">
        <f>F28-CAPEX!E19</f>
        <v>-296666.666666667</v>
      </c>
    </row>
    <row r="30" spans="2:7">
      <c r="B30" s="3" t="s">
        <v>184</v>
      </c>
      <c r="C30" s="5">
        <f>SUM(C27:C28)</f>
        <v>30000</v>
      </c>
      <c r="D30" s="4">
        <f>SUM(D27:D28)</f>
        <v>123333.333333333</v>
      </c>
      <c r="E30" s="4">
        <f>SUM(E27:E28)</f>
        <v>158333.333333333</v>
      </c>
      <c r="F30" s="5">
        <f>SUM(F27:F28)</f>
        <v>185000</v>
      </c>
      <c r="G30" s="4">
        <f>SUM(G27:G28)</f>
        <v>98333.3333333333</v>
      </c>
    </row>
    <row r="32" spans="2:7">
      <c r="B32" s="3" t="s">
        <v>185</v>
      </c>
      <c r="C32" s="3">
        <f>C25+C30</f>
        <v>4400000</v>
      </c>
      <c r="D32" s="4">
        <f>D25+D30</f>
        <v>4211821</v>
      </c>
      <c r="E32" s="4">
        <f>E25+E30</f>
        <v>5521120</v>
      </c>
      <c r="F32" s="3">
        <f>F25+F30</f>
        <v>6677467</v>
      </c>
      <c r="G32" s="4">
        <f>G25+G30</f>
        <v>9642468</v>
      </c>
    </row>
    <row r="34" spans="2:2">
      <c r="B34" s="3" t="s">
        <v>186</v>
      </c>
    </row>
    <row r="35" spans="2:9">
      <c r="B35" t="s">
        <v>171</v>
      </c>
      <c r="C35" s="9">
        <v>75000</v>
      </c>
      <c r="D35" s="2">
        <f>C6*C8</f>
        <v>156600</v>
      </c>
      <c r="E35" s="2">
        <f>D6*D8</f>
        <v>250560</v>
      </c>
      <c r="F35" s="2">
        <f>E6*E8</f>
        <v>522000</v>
      </c>
      <c r="G35" s="2">
        <f>F6*F8</f>
        <v>939600</v>
      </c>
      <c r="H35" s="2"/>
      <c r="I35" s="2"/>
    </row>
    <row r="36" spans="2:9">
      <c r="B36" t="s">
        <v>172</v>
      </c>
      <c r="C36" s="9">
        <v>25000</v>
      </c>
      <c r="D36" s="2">
        <f>C6*C9</f>
        <v>78300</v>
      </c>
      <c r="E36" s="2">
        <f>D6*D9</f>
        <v>208800</v>
      </c>
      <c r="F36" s="2">
        <f>E6*E9</f>
        <v>696000</v>
      </c>
      <c r="G36" s="2">
        <f>F6*F9</f>
        <v>1566000</v>
      </c>
      <c r="H36" s="2"/>
      <c r="I36" s="2"/>
    </row>
    <row r="37" spans="4:9">
      <c r="D37" s="2"/>
      <c r="E37" s="2"/>
      <c r="F37" s="2"/>
      <c r="G37" s="2"/>
      <c r="H37" s="2"/>
      <c r="I37" s="2"/>
    </row>
    <row r="38" spans="2:9">
      <c r="B38" s="3" t="s">
        <v>187</v>
      </c>
      <c r="C38" s="5">
        <f>SUM(C35:C36)</f>
        <v>100000</v>
      </c>
      <c r="D38" s="4">
        <f>SUM(D35:D36)</f>
        <v>234900</v>
      </c>
      <c r="E38" s="4">
        <f>SUM(E35:E36)</f>
        <v>459360</v>
      </c>
      <c r="F38" s="4">
        <f>SUM(F35:F36)</f>
        <v>1218000</v>
      </c>
      <c r="G38" s="4">
        <f>SUM(G35:G36)</f>
        <v>2505600</v>
      </c>
      <c r="H38" s="2"/>
      <c r="I38" s="2"/>
    </row>
    <row r="39" spans="4:9">
      <c r="D39" s="2"/>
      <c r="E39" s="2"/>
      <c r="F39" s="2"/>
      <c r="G39" s="2"/>
      <c r="H39" s="2"/>
      <c r="I39" s="2"/>
    </row>
    <row r="40" spans="2:9">
      <c r="B40" t="s">
        <v>188</v>
      </c>
      <c r="C40" s="9">
        <v>3000000</v>
      </c>
      <c r="D40" s="2">
        <f>C40+C11-C12</f>
        <v>2400000</v>
      </c>
      <c r="E40" s="2">
        <f>D40+D11-D12</f>
        <v>3000000</v>
      </c>
      <c r="F40" s="2">
        <f>E40+E11-E12</f>
        <v>2100000</v>
      </c>
      <c r="G40" s="2">
        <f>F40+F11-F12</f>
        <v>1200000</v>
      </c>
      <c r="H40" s="2"/>
      <c r="I40" s="2"/>
    </row>
    <row r="41" spans="4:9">
      <c r="D41" s="2"/>
      <c r="E41" s="2"/>
      <c r="F41" s="2"/>
      <c r="G41" s="2"/>
      <c r="H41" s="2"/>
      <c r="I41" s="2"/>
    </row>
    <row r="42" spans="2:9">
      <c r="B42" s="3" t="s">
        <v>189</v>
      </c>
      <c r="C42" s="5">
        <f>SUM(C38:C40)</f>
        <v>3100000</v>
      </c>
      <c r="D42" s="4">
        <f>SUM(D38:D40)</f>
        <v>2634900</v>
      </c>
      <c r="E42" s="4">
        <f>SUM(E38:E40)</f>
        <v>3459360</v>
      </c>
      <c r="F42" s="4">
        <f>SUM(F38:F40)</f>
        <v>3318000</v>
      </c>
      <c r="G42" s="4">
        <f>SUM(G38:G40)</f>
        <v>3705600</v>
      </c>
      <c r="H42" s="2"/>
      <c r="I42" s="2"/>
    </row>
    <row r="43" spans="4:9">
      <c r="D43" s="2"/>
      <c r="E43" s="2"/>
      <c r="F43" s="2"/>
      <c r="G43" s="2"/>
      <c r="H43" s="2"/>
      <c r="I43" s="2"/>
    </row>
    <row r="44" spans="4:9">
      <c r="D44" s="2"/>
      <c r="E44" s="2"/>
      <c r="F44" s="2"/>
      <c r="G44" s="2"/>
      <c r="H44" s="2"/>
      <c r="I44" s="2"/>
    </row>
    <row r="45" spans="2:9">
      <c r="B45" t="s">
        <v>190</v>
      </c>
      <c r="D45" s="2"/>
      <c r="E45" s="2"/>
      <c r="F45" s="2"/>
      <c r="G45" s="2"/>
      <c r="H45" s="2"/>
      <c r="I45" s="2"/>
    </row>
    <row r="46" spans="4:9">
      <c r="D46" s="2"/>
      <c r="E46" s="2"/>
      <c r="F46" s="2"/>
      <c r="G46" s="2"/>
      <c r="H46" s="2"/>
      <c r="I46" s="2"/>
    </row>
    <row r="47" spans="2:9">
      <c r="B47" t="s">
        <v>191</v>
      </c>
      <c r="C47" s="9">
        <v>50000</v>
      </c>
      <c r="D47" s="10">
        <v>50000</v>
      </c>
      <c r="E47" s="10">
        <v>50000</v>
      </c>
      <c r="F47" s="10">
        <v>50000</v>
      </c>
      <c r="G47" s="10">
        <v>50000</v>
      </c>
      <c r="H47" s="2"/>
      <c r="I47" s="2"/>
    </row>
    <row r="48" spans="2:9">
      <c r="B48" t="s">
        <v>192</v>
      </c>
      <c r="C48" s="9">
        <v>1250000</v>
      </c>
      <c r="D48" s="2">
        <f>C48+'P and L '!I35</f>
        <v>1526921.33333333</v>
      </c>
      <c r="E48" s="2">
        <f>D48+'P and L '!J35</f>
        <v>2011760.13333333</v>
      </c>
      <c r="F48" s="2">
        <f>E48+'P and L '!K35</f>
        <v>3309466.8</v>
      </c>
      <c r="G48" s="2">
        <f>F48+'P and L '!L35</f>
        <v>5886868.13333333</v>
      </c>
      <c r="H48" s="2"/>
      <c r="I48" s="2"/>
    </row>
    <row r="49" spans="4:9">
      <c r="D49" s="2"/>
      <c r="E49" s="2"/>
      <c r="F49" s="2"/>
      <c r="G49" s="2"/>
      <c r="H49" s="2"/>
      <c r="I49" s="2"/>
    </row>
    <row r="50" spans="2:9">
      <c r="B50" t="s">
        <v>193</v>
      </c>
      <c r="C50" s="1">
        <f>SUM(C47:C48)</f>
        <v>1300000</v>
      </c>
      <c r="D50" s="2">
        <f>SUM(D47:D48)</f>
        <v>1576921.33333333</v>
      </c>
      <c r="E50" s="2">
        <f>SUM(E47:E48)</f>
        <v>2061760.13333333</v>
      </c>
      <c r="F50" s="2">
        <f>SUM(F47:F48)</f>
        <v>3359466.8</v>
      </c>
      <c r="G50" s="2">
        <f>SUM(G47:G48)</f>
        <v>5936868.13333333</v>
      </c>
      <c r="H50" s="2"/>
      <c r="I50" s="2"/>
    </row>
    <row r="51" spans="4:9">
      <c r="D51" s="2"/>
      <c r="E51" s="2"/>
      <c r="F51" s="2"/>
      <c r="G51" s="2"/>
      <c r="H51" s="2"/>
      <c r="I51" s="2"/>
    </row>
    <row r="52" spans="2:9">
      <c r="B52" t="s">
        <v>194</v>
      </c>
      <c r="C52">
        <f>C42+C50</f>
        <v>4400000</v>
      </c>
      <c r="D52" s="2">
        <f>D42+D50</f>
        <v>4211821.33333333</v>
      </c>
      <c r="E52" s="2">
        <f>E42+E50</f>
        <v>5521120.13333333</v>
      </c>
      <c r="F52" s="2">
        <f>F42+F50</f>
        <v>6677466.8</v>
      </c>
      <c r="G52" s="2">
        <f>G42+G50</f>
        <v>9642468.13333333</v>
      </c>
      <c r="H52" s="2"/>
      <c r="I52" s="2"/>
    </row>
    <row r="54" spans="2:7">
      <c r="B54" s="3" t="s">
        <v>195</v>
      </c>
      <c r="C54" s="3">
        <f>C52-C32</f>
        <v>0</v>
      </c>
      <c r="D54" s="4">
        <f>D52-D32</f>
        <v>0.333333330228925</v>
      </c>
      <c r="E54" s="4">
        <f>E52-E32</f>
        <v>0.13333333004266</v>
      </c>
      <c r="F54" s="4">
        <f>F52-F32</f>
        <v>-0.199999997392297</v>
      </c>
      <c r="G54" s="4">
        <f>G52-G32</f>
        <v>0.133333327248693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8"/>
  <sheetViews>
    <sheetView workbookViewId="0">
      <selection activeCell="B30" sqref="B30"/>
    </sheetView>
  </sheetViews>
  <sheetFormatPr defaultColWidth="8.88888888888889" defaultRowHeight="14.4" outlineLevelCol="4"/>
  <cols>
    <col min="1" max="1" width="20.5555555555556" customWidth="1"/>
    <col min="2" max="2" width="12.8888888888889"/>
    <col min="3" max="3" width="9.11111111111111"/>
    <col min="4" max="5" width="12.8888888888889"/>
  </cols>
  <sheetData>
    <row r="2" spans="1:5">
      <c r="A2" t="s">
        <v>196</v>
      </c>
      <c r="B2">
        <v>2020</v>
      </c>
      <c r="C2">
        <v>2021</v>
      </c>
      <c r="D2">
        <v>2022</v>
      </c>
      <c r="E2">
        <v>2023</v>
      </c>
    </row>
    <row r="4" spans="1:1">
      <c r="A4" t="s">
        <v>197</v>
      </c>
    </row>
    <row r="6" spans="1:1">
      <c r="A6" t="s">
        <v>198</v>
      </c>
    </row>
    <row r="7" spans="1:5">
      <c r="A7" t="s">
        <v>105</v>
      </c>
      <c r="B7">
        <v>276921</v>
      </c>
      <c r="C7">
        <v>484839</v>
      </c>
      <c r="D7">
        <v>1297707</v>
      </c>
      <c r="E7">
        <v>2577401</v>
      </c>
    </row>
    <row r="8" spans="1:5">
      <c r="A8" t="s">
        <v>199</v>
      </c>
      <c r="B8" s="2">
        <f>CAPEX!B19</f>
        <v>31666.6666666667</v>
      </c>
      <c r="C8" s="2">
        <f>CAPEX!C19</f>
        <v>65000</v>
      </c>
      <c r="D8" s="2">
        <f>CAPEX!D19</f>
        <v>103333.333333333</v>
      </c>
      <c r="E8" s="2">
        <f>CAPEX!E19</f>
        <v>86666.6666666667</v>
      </c>
    </row>
    <row r="9" spans="1:5">
      <c r="A9" t="s">
        <v>200</v>
      </c>
      <c r="B9">
        <f>'balance sheet'!C23-'balance sheet'!D23</f>
        <v>-10500</v>
      </c>
      <c r="C9">
        <f>'balance sheet'!D23-'balance sheet'!E23</f>
        <v>-78300</v>
      </c>
      <c r="D9">
        <f>'balance sheet'!E23-'balance sheet'!F23</f>
        <v>-226200</v>
      </c>
      <c r="E9">
        <f>'balance sheet'!F23-'balance sheet'!G23</f>
        <v>-348000</v>
      </c>
    </row>
    <row r="10" spans="1:5">
      <c r="A10" t="s">
        <v>201</v>
      </c>
      <c r="B10">
        <f>'balance sheet'!D35-'balance sheet'!C35</f>
        <v>81600</v>
      </c>
      <c r="C10">
        <f>'balance sheet'!E35-'balance sheet'!D35</f>
        <v>93960</v>
      </c>
      <c r="D10">
        <f>'balance sheet'!F35-'balance sheet'!E35</f>
        <v>271440</v>
      </c>
      <c r="E10">
        <f>'balance sheet'!G35-'balance sheet'!F35</f>
        <v>417600</v>
      </c>
    </row>
    <row r="11" spans="1:5">
      <c r="A11" t="s">
        <v>202</v>
      </c>
      <c r="B11">
        <f>'balance sheet'!D36-'balance sheet'!C36</f>
        <v>53300</v>
      </c>
      <c r="C11">
        <f>'balance sheet'!E36-'balance sheet'!D36</f>
        <v>130500</v>
      </c>
      <c r="D11">
        <f>'balance sheet'!F36-'balance sheet'!E36</f>
        <v>487200</v>
      </c>
      <c r="E11">
        <f>'balance sheet'!G36-'balance sheet'!F36</f>
        <v>870000</v>
      </c>
    </row>
    <row r="13" spans="1:5">
      <c r="A13" s="3" t="s">
        <v>203</v>
      </c>
      <c r="B13" s="4">
        <f>SUM(B7:B11)</f>
        <v>432987.666666667</v>
      </c>
      <c r="C13" s="5">
        <f>SUM(C7:C11)</f>
        <v>695999</v>
      </c>
      <c r="D13" s="4">
        <f>SUM(D7:D11)</f>
        <v>1933480.33333333</v>
      </c>
      <c r="E13" s="4">
        <f>SUM(E7:E11)</f>
        <v>3603667.66666667</v>
      </c>
    </row>
    <row r="15" spans="1:1">
      <c r="A15" s="3" t="s">
        <v>204</v>
      </c>
    </row>
    <row r="16" spans="1:5">
      <c r="A16" t="s">
        <v>131</v>
      </c>
      <c r="B16">
        <f>CAPEX!C9</f>
        <v>125000</v>
      </c>
      <c r="C16">
        <f>CAPEX!D9</f>
        <v>100000</v>
      </c>
      <c r="D16">
        <f>CAPEX!E9</f>
        <v>130000</v>
      </c>
      <c r="E16">
        <f>CAPEX!F9</f>
        <v>0</v>
      </c>
    </row>
    <row r="18" spans="1:5">
      <c r="A18" t="s">
        <v>205</v>
      </c>
      <c r="B18" s="1">
        <f>SUM(B16:B17)</f>
        <v>125000</v>
      </c>
      <c r="C18" s="1">
        <f>SUM(C16:C17)</f>
        <v>100000</v>
      </c>
      <c r="D18" s="1">
        <f>SUM(D16:D17)</f>
        <v>130000</v>
      </c>
      <c r="E18" s="1">
        <f>SUM(E16:E17)</f>
        <v>0</v>
      </c>
    </row>
    <row r="20" spans="1:5">
      <c r="A20" s="3" t="s">
        <v>206</v>
      </c>
      <c r="B20" s="4">
        <f>B13-B18</f>
        <v>307987.666666667</v>
      </c>
      <c r="C20" s="4">
        <f>C13-C18</f>
        <v>595999</v>
      </c>
      <c r="D20" s="4">
        <f>D13-D18</f>
        <v>1803480.33333333</v>
      </c>
      <c r="E20" s="4">
        <f>E13-E18</f>
        <v>3603667.66666667</v>
      </c>
    </row>
    <row r="22" spans="1:1">
      <c r="A22" s="3" t="s">
        <v>207</v>
      </c>
    </row>
    <row r="23" spans="1:5">
      <c r="A23" t="s">
        <v>208</v>
      </c>
      <c r="B23" s="1">
        <f>-'balance sheet'!C12</f>
        <v>-600000</v>
      </c>
      <c r="C23" s="1">
        <f>-'balance sheet'!D12</f>
        <v>-900000</v>
      </c>
      <c r="D23" s="1">
        <f>-'balance sheet'!E12</f>
        <v>-900000</v>
      </c>
      <c r="E23" s="1">
        <f>-'balance sheet'!F12</f>
        <v>-900000</v>
      </c>
    </row>
    <row r="24" spans="1:5">
      <c r="A24" t="s">
        <v>209</v>
      </c>
      <c r="B24">
        <f>'balance sheet'!C11</f>
        <v>0</v>
      </c>
      <c r="C24">
        <f>'balance sheet'!D11</f>
        <v>1500000</v>
      </c>
      <c r="D24">
        <f>'balance sheet'!E11</f>
        <v>0</v>
      </c>
      <c r="E24">
        <f>'balance sheet'!F11</f>
        <v>0</v>
      </c>
    </row>
    <row r="26" spans="1:5">
      <c r="A26" t="s">
        <v>210</v>
      </c>
      <c r="B26" s="1">
        <f>SUM(B23:B24)</f>
        <v>-600000</v>
      </c>
      <c r="C26" s="1">
        <f>SUM(C23:C24)</f>
        <v>600000</v>
      </c>
      <c r="D26" s="1">
        <f>SUM(D23:D24)</f>
        <v>-900000</v>
      </c>
      <c r="E26" s="1">
        <f>SUM(E23:E24)</f>
        <v>-900000</v>
      </c>
    </row>
    <row r="28" spans="1:5">
      <c r="A28" s="3" t="s">
        <v>211</v>
      </c>
      <c r="B28" s="4">
        <f>B26+B20</f>
        <v>-292012.333333333</v>
      </c>
      <c r="C28" s="4">
        <f>C26+C20</f>
        <v>1195999</v>
      </c>
      <c r="D28" s="4">
        <f>D26+D20</f>
        <v>903480.33333333</v>
      </c>
      <c r="E28" s="4">
        <f>E26+E20</f>
        <v>2703667.66666667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0"/>
  <sheetViews>
    <sheetView tabSelected="1" workbookViewId="0">
      <selection activeCell="N3" sqref="N3"/>
    </sheetView>
  </sheetViews>
  <sheetFormatPr defaultColWidth="8.88888888888889" defaultRowHeight="14.4" outlineLevelCol="7"/>
  <cols>
    <col min="1" max="1" width="11.8888888888889" customWidth="1"/>
    <col min="5" max="5" width="21.3333333333333" customWidth="1"/>
    <col min="6" max="6" width="12.6666666666667" customWidth="1"/>
    <col min="7" max="7" width="10.5555555555556" customWidth="1"/>
  </cols>
  <sheetData>
    <row r="3" spans="1:8">
      <c r="A3" t="s">
        <v>64</v>
      </c>
      <c r="B3">
        <v>320000</v>
      </c>
      <c r="F3" t="s">
        <v>212</v>
      </c>
      <c r="G3" t="s">
        <v>213</v>
      </c>
      <c r="H3" t="s">
        <v>214</v>
      </c>
    </row>
    <row r="4" spans="1:8">
      <c r="A4" t="s">
        <v>215</v>
      </c>
      <c r="B4">
        <v>0</v>
      </c>
      <c r="E4" t="s">
        <v>216</v>
      </c>
      <c r="F4">
        <v>12000</v>
      </c>
      <c r="G4">
        <v>13500</v>
      </c>
      <c r="H4">
        <v>15000</v>
      </c>
    </row>
    <row r="5" spans="1:7">
      <c r="A5" t="s">
        <v>148</v>
      </c>
      <c r="B5">
        <v>4</v>
      </c>
      <c r="E5" t="s">
        <v>217</v>
      </c>
      <c r="G5">
        <v>57</v>
      </c>
    </row>
    <row r="6" spans="1:7">
      <c r="A6" t="s">
        <v>218</v>
      </c>
      <c r="B6">
        <v>80000</v>
      </c>
      <c r="E6" t="s">
        <v>219</v>
      </c>
      <c r="G6">
        <v>43</v>
      </c>
    </row>
    <row r="7" spans="1:7">
      <c r="A7" t="s">
        <v>220</v>
      </c>
      <c r="B7">
        <v>0.12</v>
      </c>
      <c r="E7" t="s">
        <v>221</v>
      </c>
      <c r="G7">
        <v>90000</v>
      </c>
    </row>
    <row r="8" spans="1:2">
      <c r="A8" t="s">
        <v>104</v>
      </c>
      <c r="B8">
        <v>0.27</v>
      </c>
    </row>
    <row r="9" spans="1:2">
      <c r="A9" t="s">
        <v>222</v>
      </c>
      <c r="B9">
        <v>0</v>
      </c>
    </row>
    <row r="11" spans="5:6">
      <c r="E11" t="s">
        <v>223</v>
      </c>
      <c r="F11">
        <f>G4*G5</f>
        <v>769500</v>
      </c>
    </row>
    <row r="12" spans="5:6">
      <c r="E12" t="s">
        <v>224</v>
      </c>
      <c r="F12">
        <f>G4*G6</f>
        <v>580500</v>
      </c>
    </row>
    <row r="13" spans="5:6">
      <c r="E13" t="s">
        <v>225</v>
      </c>
      <c r="F13" s="1">
        <f>F11-F12</f>
        <v>189000</v>
      </c>
    </row>
    <row r="14" spans="5:6">
      <c r="E14" t="s">
        <v>226</v>
      </c>
      <c r="F14">
        <f>G7</f>
        <v>90000</v>
      </c>
    </row>
    <row r="15" spans="5:6">
      <c r="E15" t="s">
        <v>129</v>
      </c>
      <c r="F15">
        <f>F13-F14</f>
        <v>99000</v>
      </c>
    </row>
    <row r="16" spans="5:6">
      <c r="E16" t="s">
        <v>227</v>
      </c>
      <c r="F16">
        <f>B6</f>
        <v>80000</v>
      </c>
    </row>
    <row r="17" spans="5:6">
      <c r="E17" t="s">
        <v>228</v>
      </c>
      <c r="F17">
        <f>F15-F16</f>
        <v>19000</v>
      </c>
    </row>
    <row r="18" spans="5:6">
      <c r="E18" t="s">
        <v>100</v>
      </c>
      <c r="F18">
        <f>F17*B8</f>
        <v>5130</v>
      </c>
    </row>
    <row r="19" spans="5:6">
      <c r="E19" t="s">
        <v>128</v>
      </c>
      <c r="F19">
        <f>F17-F18</f>
        <v>13870</v>
      </c>
    </row>
    <row r="20" spans="5:5">
      <c r="E20" t="s">
        <v>229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38"/>
  <sheetViews>
    <sheetView showGridLines="0" topLeftCell="A6" workbookViewId="0">
      <selection activeCell="B9" sqref="B9"/>
    </sheetView>
  </sheetViews>
  <sheetFormatPr defaultColWidth="9" defaultRowHeight="14.4" outlineLevelCol="6"/>
  <cols>
    <col min="3" max="3" width="6.33333333333333" customWidth="1"/>
    <col min="4" max="7" width="13.1111111111111" customWidth="1" outlineLevel="1"/>
  </cols>
  <sheetData>
    <row r="1" ht="15.15"/>
    <row r="2" ht="15.6" spans="2:7">
      <c r="B2" s="48" t="s">
        <v>0</v>
      </c>
      <c r="C2" s="48"/>
      <c r="D2" s="49"/>
      <c r="E2" s="49"/>
      <c r="F2" s="49"/>
      <c r="G2" s="49"/>
    </row>
    <row r="3" ht="15.6" collapsed="1" spans="2:7">
      <c r="B3" s="50"/>
      <c r="C3" s="50"/>
      <c r="D3" s="51" t="s">
        <v>1</v>
      </c>
      <c r="E3" s="51" t="s">
        <v>43</v>
      </c>
      <c r="F3" s="51" t="s">
        <v>44</v>
      </c>
      <c r="G3" s="51" t="s">
        <v>45</v>
      </c>
    </row>
    <row r="4" ht="20.4" hidden="1" outlineLevel="1" spans="2:7">
      <c r="B4" s="52"/>
      <c r="C4" s="52"/>
      <c r="E4" s="53" t="s">
        <v>4</v>
      </c>
      <c r="F4" s="53" t="s">
        <v>4</v>
      </c>
      <c r="G4" s="53" t="s">
        <v>4</v>
      </c>
    </row>
    <row r="5" spans="2:7">
      <c r="B5" s="54" t="s">
        <v>5</v>
      </c>
      <c r="C5" s="54"/>
      <c r="D5" s="55"/>
      <c r="E5" s="55"/>
      <c r="F5" s="55"/>
      <c r="G5" s="55"/>
    </row>
    <row r="6" outlineLevel="1" spans="2:7">
      <c r="B6" s="52"/>
      <c r="C6" s="52" t="s">
        <v>46</v>
      </c>
      <c r="D6">
        <v>40</v>
      </c>
      <c r="E6" s="56">
        <v>50</v>
      </c>
      <c r="F6" s="56">
        <v>20</v>
      </c>
      <c r="G6" s="56">
        <v>30</v>
      </c>
    </row>
    <row r="7" outlineLevel="1" spans="2:7">
      <c r="B7" s="52"/>
      <c r="C7" s="52" t="s">
        <v>47</v>
      </c>
      <c r="D7">
        <v>60</v>
      </c>
      <c r="E7" s="56">
        <v>70</v>
      </c>
      <c r="F7" s="56">
        <v>20</v>
      </c>
      <c r="G7" s="56">
        <v>50</v>
      </c>
    </row>
    <row r="8" outlineLevel="1" spans="2:7">
      <c r="B8" s="52"/>
      <c r="C8" s="52" t="s">
        <v>48</v>
      </c>
      <c r="D8">
        <v>25</v>
      </c>
      <c r="E8" s="56">
        <v>30</v>
      </c>
      <c r="F8" s="56">
        <v>20</v>
      </c>
      <c r="G8" s="56">
        <v>20</v>
      </c>
    </row>
    <row r="9" outlineLevel="1" spans="2:7">
      <c r="B9" s="52"/>
      <c r="C9" s="52" t="s">
        <v>49</v>
      </c>
      <c r="D9">
        <v>22</v>
      </c>
      <c r="E9" s="56">
        <v>25</v>
      </c>
      <c r="F9" s="56">
        <v>20</v>
      </c>
      <c r="G9" s="56">
        <v>19</v>
      </c>
    </row>
    <row r="10" spans="2:7">
      <c r="B10" s="54" t="s">
        <v>14</v>
      </c>
      <c r="C10" s="54"/>
      <c r="D10" s="55"/>
      <c r="E10" s="55"/>
      <c r="F10" s="55"/>
      <c r="G10" s="55"/>
    </row>
    <row r="11" outlineLevel="1" spans="2:7">
      <c r="B11" s="52"/>
      <c r="C11" s="52" t="s">
        <v>15</v>
      </c>
      <c r="D11">
        <v>1500</v>
      </c>
      <c r="E11">
        <v>1500</v>
      </c>
      <c r="F11">
        <v>1500</v>
      </c>
      <c r="G11">
        <v>1500</v>
      </c>
    </row>
    <row r="12" outlineLevel="1" spans="2:7">
      <c r="B12" s="52"/>
      <c r="C12" s="52" t="s">
        <v>16</v>
      </c>
      <c r="D12">
        <v>2000</v>
      </c>
      <c r="E12">
        <v>2000</v>
      </c>
      <c r="F12">
        <v>2000</v>
      </c>
      <c r="G12">
        <v>2000</v>
      </c>
    </row>
    <row r="13" outlineLevel="1" spans="2:7">
      <c r="B13" s="52"/>
      <c r="C13" s="52" t="s">
        <v>17</v>
      </c>
      <c r="D13">
        <v>1000</v>
      </c>
      <c r="E13">
        <v>1000</v>
      </c>
      <c r="F13">
        <v>1000</v>
      </c>
      <c r="G13">
        <v>1000</v>
      </c>
    </row>
    <row r="14" outlineLevel="1" spans="2:7">
      <c r="B14" s="52"/>
      <c r="C14" s="52" t="s">
        <v>18</v>
      </c>
      <c r="D14">
        <v>0</v>
      </c>
      <c r="E14">
        <v>0</v>
      </c>
      <c r="F14">
        <v>0</v>
      </c>
      <c r="G14">
        <v>0</v>
      </c>
    </row>
    <row r="15" outlineLevel="1" spans="2:7">
      <c r="B15" s="52"/>
      <c r="C15" s="52" t="s">
        <v>19</v>
      </c>
      <c r="D15">
        <v>-1000</v>
      </c>
      <c r="E15">
        <v>-1000</v>
      </c>
      <c r="F15">
        <v>-1000</v>
      </c>
      <c r="G15">
        <v>-1000</v>
      </c>
    </row>
    <row r="16" outlineLevel="1" spans="2:7">
      <c r="B16" s="52"/>
      <c r="C16" s="52" t="s">
        <v>20</v>
      </c>
      <c r="D16">
        <v>2500</v>
      </c>
      <c r="E16">
        <v>2500</v>
      </c>
      <c r="F16">
        <v>2500</v>
      </c>
      <c r="G16">
        <v>2500</v>
      </c>
    </row>
    <row r="17" outlineLevel="1" spans="2:7">
      <c r="B17" s="52"/>
      <c r="C17" s="52" t="s">
        <v>21</v>
      </c>
      <c r="D17">
        <v>3000</v>
      </c>
      <c r="E17">
        <v>3000</v>
      </c>
      <c r="F17">
        <v>3000</v>
      </c>
      <c r="G17">
        <v>3000</v>
      </c>
    </row>
    <row r="18" outlineLevel="1" spans="2:7">
      <c r="B18" s="52"/>
      <c r="C18" s="52" t="s">
        <v>22</v>
      </c>
      <c r="D18">
        <v>2000</v>
      </c>
      <c r="E18">
        <v>2000</v>
      </c>
      <c r="F18">
        <v>2000</v>
      </c>
      <c r="G18">
        <v>2000</v>
      </c>
    </row>
    <row r="19" outlineLevel="1" spans="2:7">
      <c r="B19" s="52"/>
      <c r="C19" s="52" t="s">
        <v>23</v>
      </c>
      <c r="D19">
        <v>1000</v>
      </c>
      <c r="E19">
        <v>1000</v>
      </c>
      <c r="F19">
        <v>1000</v>
      </c>
      <c r="G19">
        <v>1000</v>
      </c>
    </row>
    <row r="20" outlineLevel="1" spans="2:7">
      <c r="B20" s="52"/>
      <c r="C20" s="52" t="s">
        <v>24</v>
      </c>
      <c r="D20">
        <v>0</v>
      </c>
      <c r="E20">
        <v>0</v>
      </c>
      <c r="F20">
        <v>0</v>
      </c>
      <c r="G20">
        <v>0</v>
      </c>
    </row>
    <row r="21" outlineLevel="1" spans="2:7">
      <c r="B21" s="52"/>
      <c r="C21" s="52" t="s">
        <v>25</v>
      </c>
      <c r="D21">
        <v>3500</v>
      </c>
      <c r="E21">
        <v>3500</v>
      </c>
      <c r="F21">
        <v>3500</v>
      </c>
      <c r="G21">
        <v>3500</v>
      </c>
    </row>
    <row r="22" outlineLevel="1" spans="2:7">
      <c r="B22" s="52"/>
      <c r="C22" s="52" t="s">
        <v>26</v>
      </c>
      <c r="D22">
        <v>4000</v>
      </c>
      <c r="E22">
        <v>4000</v>
      </c>
      <c r="F22">
        <v>4000</v>
      </c>
      <c r="G22">
        <v>4000</v>
      </c>
    </row>
    <row r="23" outlineLevel="1" spans="2:7">
      <c r="B23" s="52"/>
      <c r="C23" s="52" t="s">
        <v>27</v>
      </c>
      <c r="D23">
        <v>3000</v>
      </c>
      <c r="E23">
        <v>3000</v>
      </c>
      <c r="F23">
        <v>3000</v>
      </c>
      <c r="G23">
        <v>3000</v>
      </c>
    </row>
    <row r="24" outlineLevel="1" spans="2:7">
      <c r="B24" s="52"/>
      <c r="C24" s="52" t="s">
        <v>28</v>
      </c>
      <c r="D24">
        <v>2000</v>
      </c>
      <c r="E24">
        <v>2000</v>
      </c>
      <c r="F24">
        <v>2000</v>
      </c>
      <c r="G24">
        <v>2000</v>
      </c>
    </row>
    <row r="25" outlineLevel="1" spans="2:7">
      <c r="B25" s="52"/>
      <c r="C25" s="52" t="s">
        <v>29</v>
      </c>
      <c r="D25">
        <v>1000</v>
      </c>
      <c r="E25">
        <v>1000</v>
      </c>
      <c r="F25">
        <v>1000</v>
      </c>
      <c r="G25">
        <v>1000</v>
      </c>
    </row>
    <row r="26" outlineLevel="1" spans="2:7">
      <c r="B26" s="52"/>
      <c r="C26" s="52" t="s">
        <v>30</v>
      </c>
      <c r="D26">
        <v>4500</v>
      </c>
      <c r="E26">
        <v>4500</v>
      </c>
      <c r="F26">
        <v>4500</v>
      </c>
      <c r="G26">
        <v>4500</v>
      </c>
    </row>
    <row r="27" outlineLevel="1" spans="2:7">
      <c r="B27" s="52"/>
      <c r="C27" s="52" t="s">
        <v>31</v>
      </c>
      <c r="D27">
        <v>5000</v>
      </c>
      <c r="E27">
        <v>5000</v>
      </c>
      <c r="F27">
        <v>5000</v>
      </c>
      <c r="G27">
        <v>5000</v>
      </c>
    </row>
    <row r="28" outlineLevel="1" spans="2:7">
      <c r="B28" s="52"/>
      <c r="C28" s="52" t="s">
        <v>32</v>
      </c>
      <c r="D28">
        <v>4000</v>
      </c>
      <c r="E28">
        <v>4000</v>
      </c>
      <c r="F28">
        <v>4000</v>
      </c>
      <c r="G28">
        <v>4000</v>
      </c>
    </row>
    <row r="29" outlineLevel="1" spans="2:7">
      <c r="B29" s="52"/>
      <c r="C29" s="52" t="s">
        <v>33</v>
      </c>
      <c r="D29">
        <v>3000</v>
      </c>
      <c r="E29">
        <v>3000</v>
      </c>
      <c r="F29">
        <v>3000</v>
      </c>
      <c r="G29">
        <v>3000</v>
      </c>
    </row>
    <row r="30" outlineLevel="1" spans="2:7">
      <c r="B30" s="52"/>
      <c r="C30" s="52" t="s">
        <v>34</v>
      </c>
      <c r="D30">
        <v>2000</v>
      </c>
      <c r="E30">
        <v>2000</v>
      </c>
      <c r="F30">
        <v>2000</v>
      </c>
      <c r="G30">
        <v>2000</v>
      </c>
    </row>
    <row r="31" outlineLevel="1" spans="2:7">
      <c r="B31" s="52"/>
      <c r="C31" s="52" t="s">
        <v>35</v>
      </c>
      <c r="D31">
        <v>5500</v>
      </c>
      <c r="E31">
        <v>5500</v>
      </c>
      <c r="F31">
        <v>5500</v>
      </c>
      <c r="G31">
        <v>5500</v>
      </c>
    </row>
    <row r="32" outlineLevel="1" spans="2:7">
      <c r="B32" s="52"/>
      <c r="C32" s="52" t="s">
        <v>36</v>
      </c>
      <c r="D32">
        <v>6000</v>
      </c>
      <c r="E32">
        <v>6000</v>
      </c>
      <c r="F32">
        <v>6000</v>
      </c>
      <c r="G32">
        <v>6000</v>
      </c>
    </row>
    <row r="33" outlineLevel="1" spans="2:7">
      <c r="B33" s="52"/>
      <c r="C33" s="52" t="s">
        <v>37</v>
      </c>
      <c r="D33">
        <v>5000</v>
      </c>
      <c r="E33">
        <v>5000</v>
      </c>
      <c r="F33">
        <v>5000</v>
      </c>
      <c r="G33">
        <v>5000</v>
      </c>
    </row>
    <row r="34" outlineLevel="1" spans="2:7">
      <c r="B34" s="52"/>
      <c r="C34" s="52" t="s">
        <v>38</v>
      </c>
      <c r="D34">
        <v>4000</v>
      </c>
      <c r="E34">
        <v>4000</v>
      </c>
      <c r="F34">
        <v>4000</v>
      </c>
      <c r="G34">
        <v>4000</v>
      </c>
    </row>
    <row r="35" ht="15.15" outlineLevel="1" spans="2:7">
      <c r="B35" s="57"/>
      <c r="C35" s="57" t="s">
        <v>39</v>
      </c>
      <c r="D35" s="58">
        <v>3000</v>
      </c>
      <c r="E35" s="58">
        <v>3000</v>
      </c>
      <c r="F35" s="58">
        <v>3000</v>
      </c>
      <c r="G35" s="58">
        <v>3000</v>
      </c>
    </row>
    <row r="36" spans="2:2">
      <c r="B36" t="s">
        <v>40</v>
      </c>
    </row>
    <row r="37" spans="2:2">
      <c r="B37" t="s">
        <v>41</v>
      </c>
    </row>
    <row r="38" spans="2:2">
      <c r="B38" t="s">
        <v>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14"/>
  <sheetViews>
    <sheetView showGridLines="0" workbookViewId="0">
      <selection activeCell="B9" sqref="B9"/>
    </sheetView>
  </sheetViews>
  <sheetFormatPr defaultColWidth="9" defaultRowHeight="14.4" outlineLevelCol="6"/>
  <cols>
    <col min="3" max="3" width="6.11111111111111" customWidth="1"/>
    <col min="4" max="7" width="13.1111111111111" customWidth="1" outlineLevel="1"/>
  </cols>
  <sheetData>
    <row r="1" ht="15.15"/>
    <row r="2" ht="15.6" spans="2:7">
      <c r="B2" s="48" t="s">
        <v>0</v>
      </c>
      <c r="C2" s="48"/>
      <c r="D2" s="49"/>
      <c r="E2" s="49"/>
      <c r="F2" s="49"/>
      <c r="G2" s="49"/>
    </row>
    <row r="3" ht="15.6" collapsed="1" spans="2:7">
      <c r="B3" s="50"/>
      <c r="C3" s="50"/>
      <c r="D3" s="51" t="s">
        <v>1</v>
      </c>
      <c r="E3" s="51" t="s">
        <v>43</v>
      </c>
      <c r="F3" s="51" t="s">
        <v>44</v>
      </c>
      <c r="G3" s="51" t="s">
        <v>45</v>
      </c>
    </row>
    <row r="4" ht="20.4" hidden="1" outlineLevel="1" spans="2:7">
      <c r="B4" s="52"/>
      <c r="C4" s="52"/>
      <c r="E4" s="53" t="s">
        <v>4</v>
      </c>
      <c r="F4" s="53" t="s">
        <v>4</v>
      </c>
      <c r="G4" s="53" t="s">
        <v>4</v>
      </c>
    </row>
    <row r="5" spans="2:7">
      <c r="B5" s="54" t="s">
        <v>5</v>
      </c>
      <c r="C5" s="54"/>
      <c r="D5" s="55"/>
      <c r="E5" s="55"/>
      <c r="F5" s="55"/>
      <c r="G5" s="55"/>
    </row>
    <row r="6" outlineLevel="1" spans="2:7">
      <c r="B6" s="52"/>
      <c r="C6" s="52" t="s">
        <v>46</v>
      </c>
      <c r="D6">
        <v>40</v>
      </c>
      <c r="E6" s="56">
        <v>50</v>
      </c>
      <c r="F6" s="56">
        <v>20</v>
      </c>
      <c r="G6" s="56">
        <v>30</v>
      </c>
    </row>
    <row r="7" outlineLevel="1" spans="2:7">
      <c r="B7" s="52"/>
      <c r="C7" s="52" t="s">
        <v>47</v>
      </c>
      <c r="D7">
        <v>60</v>
      </c>
      <c r="E7" s="56">
        <v>70</v>
      </c>
      <c r="F7" s="56">
        <v>20</v>
      </c>
      <c r="G7" s="56">
        <v>50</v>
      </c>
    </row>
    <row r="8" outlineLevel="1" spans="2:7">
      <c r="B8" s="52"/>
      <c r="C8" s="52" t="s">
        <v>48</v>
      </c>
      <c r="D8">
        <v>25</v>
      </c>
      <c r="E8" s="56">
        <v>30</v>
      </c>
      <c r="F8" s="56">
        <v>20</v>
      </c>
      <c r="G8" s="56">
        <v>20</v>
      </c>
    </row>
    <row r="9" outlineLevel="1" spans="2:7">
      <c r="B9" s="52"/>
      <c r="C9" s="52" t="s">
        <v>49</v>
      </c>
      <c r="D9">
        <v>22</v>
      </c>
      <c r="E9" s="56">
        <v>25</v>
      </c>
      <c r="F9" s="56">
        <v>20</v>
      </c>
      <c r="G9" s="56">
        <v>19</v>
      </c>
    </row>
    <row r="10" spans="2:7">
      <c r="B10" s="54" t="s">
        <v>14</v>
      </c>
      <c r="C10" s="54"/>
      <c r="D10" s="55"/>
      <c r="E10" s="55"/>
      <c r="F10" s="55"/>
      <c r="G10" s="55"/>
    </row>
    <row r="11" ht="15.15" outlineLevel="1" spans="2:7">
      <c r="B11" s="57"/>
      <c r="C11" s="57" t="s">
        <v>50</v>
      </c>
      <c r="D11" s="58">
        <v>147</v>
      </c>
      <c r="E11" s="58">
        <v>175</v>
      </c>
      <c r="F11" s="58">
        <v>80</v>
      </c>
      <c r="G11" s="58">
        <v>119</v>
      </c>
    </row>
    <row r="12" spans="2:2">
      <c r="B12" t="s">
        <v>40</v>
      </c>
    </row>
    <row r="13" spans="2:2">
      <c r="B13" t="s">
        <v>41</v>
      </c>
    </row>
    <row r="14" spans="2:2">
      <c r="B14" t="s">
        <v>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14"/>
  <sheetViews>
    <sheetView showGridLines="0" workbookViewId="0">
      <selection activeCell="B9" sqref="B9"/>
    </sheetView>
  </sheetViews>
  <sheetFormatPr defaultColWidth="9" defaultRowHeight="14.4" outlineLevelCol="6"/>
  <cols>
    <col min="3" max="3" width="11.6666666666667" customWidth="1"/>
    <col min="4" max="7" width="13.1111111111111" customWidth="1" outlineLevel="1"/>
  </cols>
  <sheetData>
    <row r="1" ht="15.15"/>
    <row r="2" ht="15.6" spans="2:7">
      <c r="B2" s="48" t="s">
        <v>0</v>
      </c>
      <c r="C2" s="48"/>
      <c r="D2" s="49"/>
      <c r="E2" s="49"/>
      <c r="F2" s="49"/>
      <c r="G2" s="49"/>
    </row>
    <row r="3" ht="15.6" collapsed="1" spans="2:7">
      <c r="B3" s="50"/>
      <c r="C3" s="50"/>
      <c r="D3" s="51" t="s">
        <v>1</v>
      </c>
      <c r="E3" s="51" t="s">
        <v>43</v>
      </c>
      <c r="F3" s="51" t="s">
        <v>44</v>
      </c>
      <c r="G3" s="51" t="s">
        <v>45</v>
      </c>
    </row>
    <row r="4" ht="40.8" hidden="1" outlineLevel="1" spans="2:7">
      <c r="B4" s="52"/>
      <c r="C4" s="52"/>
      <c r="E4" s="53" t="s">
        <v>51</v>
      </c>
      <c r="F4" s="53" t="s">
        <v>4</v>
      </c>
      <c r="G4" s="53" t="s">
        <v>4</v>
      </c>
    </row>
    <row r="5" spans="2:7">
      <c r="B5" s="54" t="s">
        <v>5</v>
      </c>
      <c r="C5" s="54"/>
      <c r="D5" s="55"/>
      <c r="E5" s="55"/>
      <c r="F5" s="55"/>
      <c r="G5" s="55"/>
    </row>
    <row r="6" outlineLevel="1" spans="2:7">
      <c r="B6" s="52"/>
      <c r="C6" s="52" t="s">
        <v>52</v>
      </c>
      <c r="D6">
        <v>40</v>
      </c>
      <c r="E6" s="56">
        <v>50</v>
      </c>
      <c r="F6" s="56">
        <v>20</v>
      </c>
      <c r="G6" s="56">
        <v>30</v>
      </c>
    </row>
    <row r="7" outlineLevel="1" spans="2:7">
      <c r="B7" s="52"/>
      <c r="C7" s="52" t="s">
        <v>53</v>
      </c>
      <c r="D7">
        <v>60</v>
      </c>
      <c r="E7" s="56">
        <v>70</v>
      </c>
      <c r="F7" s="56">
        <v>20</v>
      </c>
      <c r="G7" s="56">
        <v>50</v>
      </c>
    </row>
    <row r="8" outlineLevel="1" spans="2:7">
      <c r="B8" s="52"/>
      <c r="C8" s="52" t="s">
        <v>54</v>
      </c>
      <c r="D8">
        <v>25</v>
      </c>
      <c r="E8" s="56">
        <v>30</v>
      </c>
      <c r="F8" s="56">
        <v>20</v>
      </c>
      <c r="G8" s="56">
        <v>20</v>
      </c>
    </row>
    <row r="9" outlineLevel="1" spans="2:7">
      <c r="B9" s="52"/>
      <c r="C9" s="52" t="s">
        <v>55</v>
      </c>
      <c r="D9">
        <v>22</v>
      </c>
      <c r="E9" s="56">
        <v>25</v>
      </c>
      <c r="F9" s="56">
        <v>20</v>
      </c>
      <c r="G9" s="56">
        <v>19</v>
      </c>
    </row>
    <row r="10" spans="2:7">
      <c r="B10" s="54" t="s">
        <v>14</v>
      </c>
      <c r="C10" s="54"/>
      <c r="D10" s="55"/>
      <c r="E10" s="55"/>
      <c r="F10" s="55"/>
      <c r="G10" s="55"/>
    </row>
    <row r="11" ht="15.15" outlineLevel="1" spans="2:7">
      <c r="B11" s="57"/>
      <c r="C11" s="57" t="s">
        <v>56</v>
      </c>
      <c r="D11" s="58">
        <v>147</v>
      </c>
      <c r="E11" s="58">
        <v>175</v>
      </c>
      <c r="F11" s="58">
        <v>80</v>
      </c>
      <c r="G11" s="58">
        <v>119</v>
      </c>
    </row>
    <row r="12" spans="2:2">
      <c r="B12" t="s">
        <v>40</v>
      </c>
    </row>
    <row r="13" spans="2:2">
      <c r="B13" t="s">
        <v>41</v>
      </c>
    </row>
    <row r="14" spans="2:2">
      <c r="B14" t="s">
        <v>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F11"/>
  <sheetViews>
    <sheetView showGridLines="0" workbookViewId="0">
      <selection activeCell="B9" sqref="B9"/>
    </sheetView>
  </sheetViews>
  <sheetFormatPr defaultColWidth="9" defaultRowHeight="14.4" outlineLevelCol="5"/>
  <cols>
    <col min="3" max="3" width="6.11111111111111" customWidth="1"/>
    <col min="4" max="6" width="14.8888888888889" customWidth="1" outlineLevel="1"/>
  </cols>
  <sheetData>
    <row r="1" ht="15.15"/>
    <row r="2" ht="15.6" spans="2:6">
      <c r="B2" s="48" t="s">
        <v>0</v>
      </c>
      <c r="C2" s="48"/>
      <c r="D2" s="49"/>
      <c r="E2" s="49"/>
      <c r="F2" s="49"/>
    </row>
    <row r="3" ht="15.6" collapsed="1" spans="2:6">
      <c r="B3" s="50"/>
      <c r="C3" s="50"/>
      <c r="D3" s="51" t="s">
        <v>1</v>
      </c>
      <c r="E3" s="51" t="s">
        <v>2</v>
      </c>
      <c r="F3" s="51" t="s">
        <v>57</v>
      </c>
    </row>
    <row r="4" ht="40.8" hidden="1" outlineLevel="1" spans="2:6">
      <c r="B4" s="52"/>
      <c r="C4" s="52"/>
      <c r="E4" s="53" t="s">
        <v>58</v>
      </c>
      <c r="F4" s="53" t="s">
        <v>59</v>
      </c>
    </row>
    <row r="5" spans="2:6">
      <c r="B5" s="54" t="s">
        <v>5</v>
      </c>
      <c r="C5" s="54"/>
      <c r="D5" s="55"/>
      <c r="E5" s="55"/>
      <c r="F5" s="55"/>
    </row>
    <row r="6" outlineLevel="1" spans="2:6">
      <c r="B6" s="52"/>
      <c r="C6" s="52" t="s">
        <v>60</v>
      </c>
      <c r="D6">
        <v>100</v>
      </c>
      <c r="E6" s="56">
        <v>100</v>
      </c>
      <c r="F6" s="56">
        <v>100</v>
      </c>
    </row>
    <row r="7" spans="2:6">
      <c r="B7" s="54" t="s">
        <v>14</v>
      </c>
      <c r="C7" s="54"/>
      <c r="D7" s="55"/>
      <c r="E7" s="55"/>
      <c r="F7" s="55"/>
    </row>
    <row r="8" ht="15.15" outlineLevel="1" spans="2:6">
      <c r="B8" s="57"/>
      <c r="C8" s="57" t="s">
        <v>61</v>
      </c>
      <c r="D8" s="58">
        <v>6000</v>
      </c>
      <c r="E8" s="58">
        <v>6000</v>
      </c>
      <c r="F8" s="58">
        <v>6000</v>
      </c>
    </row>
    <row r="9" spans="2:2">
      <c r="B9" t="s">
        <v>40</v>
      </c>
    </row>
    <row r="10" spans="2:2">
      <c r="B10" t="s">
        <v>41</v>
      </c>
    </row>
    <row r="11" spans="2:2">
      <c r="B11" t="s">
        <v>42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10"/>
  <sheetViews>
    <sheetView zoomScale="82" zoomScaleNormal="82" topLeftCell="A72" workbookViewId="0">
      <pane ySplit="1" topLeftCell="A73" activePane="bottomLeft" state="frozen"/>
      <selection/>
      <selection pane="bottomLeft" activeCell="B9" sqref="B9"/>
    </sheetView>
  </sheetViews>
  <sheetFormatPr defaultColWidth="9" defaultRowHeight="14.4"/>
  <cols>
    <col min="1" max="1" width="9.33333333333333" customWidth="1"/>
    <col min="2" max="2" width="12.4444444444444" customWidth="1"/>
    <col min="8" max="8" width="14.2222222222222" customWidth="1"/>
  </cols>
  <sheetData>
    <row r="2" spans="1:4">
      <c r="A2" t="s">
        <v>62</v>
      </c>
      <c r="B2" t="s">
        <v>63</v>
      </c>
      <c r="C2" t="s">
        <v>64</v>
      </c>
      <c r="D2" t="s">
        <v>65</v>
      </c>
    </row>
    <row r="3" spans="1:4">
      <c r="A3" t="s">
        <v>66</v>
      </c>
      <c r="B3">
        <v>1</v>
      </c>
      <c r="C3">
        <v>850</v>
      </c>
      <c r="D3">
        <f>B3*C3</f>
        <v>850</v>
      </c>
    </row>
    <row r="4" spans="1:4">
      <c r="A4" t="s">
        <v>67</v>
      </c>
      <c r="B4">
        <v>0</v>
      </c>
      <c r="C4">
        <v>295</v>
      </c>
      <c r="D4">
        <f t="shared" ref="D4:D6" si="0">B4*C4</f>
        <v>0</v>
      </c>
    </row>
    <row r="5" spans="1:4">
      <c r="A5" t="s">
        <v>68</v>
      </c>
      <c r="B5">
        <v>1</v>
      </c>
      <c r="C5">
        <v>200</v>
      </c>
      <c r="D5">
        <f t="shared" si="0"/>
        <v>200</v>
      </c>
    </row>
    <row r="6" spans="1:4">
      <c r="A6" t="s">
        <v>69</v>
      </c>
      <c r="B6">
        <v>2</v>
      </c>
      <c r="C6">
        <v>475</v>
      </c>
      <c r="D6">
        <f t="shared" si="0"/>
        <v>950</v>
      </c>
    </row>
    <row r="7" spans="2:4">
      <c r="B7">
        <f>SUM(B3:B6)</f>
        <v>4</v>
      </c>
      <c r="C7">
        <f>SUM(C3:C6)</f>
        <v>1820</v>
      </c>
      <c r="D7">
        <f>SUM(D3:D6)</f>
        <v>2000</v>
      </c>
    </row>
    <row r="10" spans="2:3">
      <c r="B10" t="s">
        <v>70</v>
      </c>
      <c r="C10">
        <v>2000</v>
      </c>
    </row>
    <row r="14" spans="2:4">
      <c r="B14">
        <v>2.96923076923077</v>
      </c>
      <c r="C14">
        <v>200</v>
      </c>
      <c r="D14">
        <f>B14*C14</f>
        <v>593.846153846154</v>
      </c>
    </row>
    <row r="15" spans="2:4">
      <c r="B15">
        <v>2.95384615384615</v>
      </c>
      <c r="C15">
        <v>300</v>
      </c>
      <c r="D15">
        <f t="shared" ref="D15:D17" si="1">B15*C15</f>
        <v>886.153846153846</v>
      </c>
    </row>
    <row r="16" spans="2:4">
      <c r="B16">
        <v>5.47692307692308</v>
      </c>
      <c r="C16">
        <v>150</v>
      </c>
      <c r="D16">
        <f t="shared" si="1"/>
        <v>821.538461538462</v>
      </c>
    </row>
    <row r="17" spans="2:4">
      <c r="B17">
        <v>6.98461538461538</v>
      </c>
      <c r="C17">
        <v>100</v>
      </c>
      <c r="D17">
        <f t="shared" si="1"/>
        <v>698.461538461538</v>
      </c>
    </row>
    <row r="18" spans="1:4">
      <c r="A18" t="s">
        <v>56</v>
      </c>
      <c r="B18">
        <f>SUM(B14:B17)</f>
        <v>18.3846153846154</v>
      </c>
      <c r="C18">
        <f>SUM(C14:C17)</f>
        <v>750</v>
      </c>
      <c r="D18">
        <f>SUM(D14:D17)</f>
        <v>3000</v>
      </c>
    </row>
    <row r="21" spans="3:3">
      <c r="C21">
        <v>3000</v>
      </c>
    </row>
    <row r="26" spans="2:2">
      <c r="B26" t="s">
        <v>71</v>
      </c>
    </row>
    <row r="27" spans="2:3">
      <c r="B27" t="s">
        <v>72</v>
      </c>
      <c r="C27" s="7">
        <v>50</v>
      </c>
    </row>
    <row r="28" spans="2:3">
      <c r="B28" t="s">
        <v>73</v>
      </c>
      <c r="C28">
        <v>40</v>
      </c>
    </row>
    <row r="29" spans="2:6">
      <c r="B29" t="s">
        <v>74</v>
      </c>
      <c r="C29" s="7">
        <v>20</v>
      </c>
      <c r="F29" s="38"/>
    </row>
    <row r="30" spans="2:17">
      <c r="B30" t="s">
        <v>55</v>
      </c>
      <c r="C30" s="7">
        <v>20</v>
      </c>
      <c r="Q30" t="s">
        <v>64</v>
      </c>
    </row>
    <row r="31" spans="8:8">
      <c r="H31">
        <f>C32</f>
        <v>30</v>
      </c>
    </row>
    <row r="32" spans="2:19">
      <c r="B32" t="s">
        <v>75</v>
      </c>
      <c r="C32">
        <v>30</v>
      </c>
      <c r="F32" s="39" t="s">
        <v>76</v>
      </c>
      <c r="G32">
        <v>30</v>
      </c>
      <c r="H32">
        <v>30</v>
      </c>
      <c r="J32">
        <f>C32</f>
        <v>30</v>
      </c>
      <c r="N32">
        <f>C40</f>
        <v>1000</v>
      </c>
      <c r="O32">
        <v>15</v>
      </c>
      <c r="P32">
        <v>10</v>
      </c>
      <c r="Q32">
        <v>20</v>
      </c>
      <c r="R32">
        <v>30</v>
      </c>
      <c r="S32">
        <v>40</v>
      </c>
    </row>
    <row r="33" spans="6:19">
      <c r="F33" s="39"/>
      <c r="G33">
        <v>40</v>
      </c>
      <c r="H33">
        <v>30</v>
      </c>
      <c r="I33">
        <v>30</v>
      </c>
      <c r="J33">
        <v>30</v>
      </c>
      <c r="N33">
        <v>30</v>
      </c>
      <c r="O33">
        <v>1500</v>
      </c>
      <c r="P33">
        <v>2000</v>
      </c>
      <c r="Q33">
        <v>1000</v>
      </c>
      <c r="R33">
        <v>0</v>
      </c>
      <c r="S33">
        <v>-1000</v>
      </c>
    </row>
    <row r="34" spans="2:19">
      <c r="B34" t="s">
        <v>77</v>
      </c>
      <c r="C34" s="7">
        <v>100</v>
      </c>
      <c r="F34" s="39"/>
      <c r="G34">
        <v>50</v>
      </c>
      <c r="H34">
        <v>30</v>
      </c>
      <c r="I34">
        <v>40</v>
      </c>
      <c r="J34">
        <v>30</v>
      </c>
      <c r="N34">
        <v>40</v>
      </c>
      <c r="O34">
        <v>2500</v>
      </c>
      <c r="P34">
        <v>3000</v>
      </c>
      <c r="Q34">
        <v>2000</v>
      </c>
      <c r="R34">
        <v>1000</v>
      </c>
      <c r="S34">
        <v>0</v>
      </c>
    </row>
    <row r="35" spans="6:19">
      <c r="F35" s="39"/>
      <c r="G35">
        <v>60</v>
      </c>
      <c r="H35">
        <v>30</v>
      </c>
      <c r="I35">
        <v>50</v>
      </c>
      <c r="J35">
        <v>30</v>
      </c>
      <c r="L35" t="s">
        <v>78</v>
      </c>
      <c r="N35">
        <v>50</v>
      </c>
      <c r="O35">
        <v>3500</v>
      </c>
      <c r="P35">
        <v>4000</v>
      </c>
      <c r="Q35">
        <v>3000</v>
      </c>
      <c r="R35">
        <v>2000</v>
      </c>
      <c r="S35">
        <v>1000</v>
      </c>
    </row>
    <row r="36" spans="2:19">
      <c r="B36" t="s">
        <v>79</v>
      </c>
      <c r="C36">
        <f>C27*C34</f>
        <v>5000</v>
      </c>
      <c r="F36" s="39"/>
      <c r="G36">
        <v>70</v>
      </c>
      <c r="H36">
        <v>30</v>
      </c>
      <c r="I36">
        <v>60</v>
      </c>
      <c r="J36">
        <v>30</v>
      </c>
      <c r="N36">
        <v>60</v>
      </c>
      <c r="O36">
        <v>4500</v>
      </c>
      <c r="P36">
        <v>5000</v>
      </c>
      <c r="Q36">
        <v>4000</v>
      </c>
      <c r="R36">
        <v>3000</v>
      </c>
      <c r="S36">
        <v>2000</v>
      </c>
    </row>
    <row r="37" spans="9:19">
      <c r="I37">
        <v>70</v>
      </c>
      <c r="J37">
        <v>30</v>
      </c>
      <c r="N37">
        <v>70</v>
      </c>
      <c r="O37">
        <v>5500</v>
      </c>
      <c r="P37">
        <v>6000</v>
      </c>
      <c r="Q37">
        <v>5000</v>
      </c>
      <c r="R37">
        <v>4000</v>
      </c>
      <c r="S37">
        <v>3000</v>
      </c>
    </row>
    <row r="38" spans="2:3">
      <c r="B38" t="s">
        <v>80</v>
      </c>
      <c r="C38">
        <f>C28*C34</f>
        <v>4000</v>
      </c>
    </row>
    <row r="40" spans="2:3">
      <c r="B40" t="s">
        <v>81</v>
      </c>
      <c r="C40">
        <f>C36-C38</f>
        <v>1000</v>
      </c>
    </row>
    <row r="42" spans="10:10">
      <c r="J42" t="s">
        <v>64</v>
      </c>
    </row>
    <row r="43" spans="2:7">
      <c r="B43" t="s">
        <v>82</v>
      </c>
      <c r="C43" s="40">
        <f>C40/C36</f>
        <v>0.2</v>
      </c>
      <c r="G43">
        <f>C40</f>
        <v>1000</v>
      </c>
    </row>
    <row r="44" spans="7:7">
      <c r="G44">
        <v>40</v>
      </c>
    </row>
    <row r="45" spans="7:7">
      <c r="G45">
        <v>50</v>
      </c>
    </row>
    <row r="46" spans="7:7">
      <c r="G46">
        <v>60</v>
      </c>
    </row>
    <row r="47" spans="6:7">
      <c r="F47" t="s">
        <v>83</v>
      </c>
      <c r="G47">
        <v>70</v>
      </c>
    </row>
    <row r="48" spans="7:7">
      <c r="G48">
        <v>80</v>
      </c>
    </row>
    <row r="49" spans="7:7">
      <c r="G49">
        <v>90</v>
      </c>
    </row>
    <row r="52" spans="2:5">
      <c r="B52" s="38" t="s">
        <v>84</v>
      </c>
      <c r="C52" s="38"/>
      <c r="D52" s="38"/>
      <c r="E52" s="38"/>
    </row>
    <row r="53" spans="2:5">
      <c r="B53" s="38"/>
      <c r="C53" s="38"/>
      <c r="D53" s="38"/>
      <c r="E53" s="38"/>
    </row>
    <row r="55" spans="2:3">
      <c r="B55" t="s">
        <v>85</v>
      </c>
      <c r="C55" t="s">
        <v>64</v>
      </c>
    </row>
    <row r="56" spans="2:3">
      <c r="B56" t="s">
        <v>52</v>
      </c>
      <c r="C56">
        <v>40</v>
      </c>
    </row>
    <row r="57" spans="2:3">
      <c r="B57" t="s">
        <v>86</v>
      </c>
      <c r="C57">
        <v>60</v>
      </c>
    </row>
    <row r="58" spans="2:3">
      <c r="B58" t="s">
        <v>54</v>
      </c>
      <c r="C58">
        <v>25</v>
      </c>
    </row>
    <row r="59" spans="2:3">
      <c r="B59" t="s">
        <v>55</v>
      </c>
      <c r="C59">
        <v>22</v>
      </c>
    </row>
    <row r="60" spans="2:3">
      <c r="B60" t="s">
        <v>80</v>
      </c>
      <c r="C60">
        <f>SUM(C56:C59)</f>
        <v>147</v>
      </c>
    </row>
    <row r="66" spans="2:3">
      <c r="B66" t="s">
        <v>72</v>
      </c>
      <c r="C66">
        <v>60</v>
      </c>
    </row>
    <row r="67" spans="2:3">
      <c r="B67" t="s">
        <v>73</v>
      </c>
      <c r="C67">
        <f>SUM(C68:C69)</f>
        <v>20</v>
      </c>
    </row>
    <row r="68" spans="2:8">
      <c r="B68" t="s">
        <v>74</v>
      </c>
      <c r="C68">
        <v>10</v>
      </c>
      <c r="H68">
        <f>C71</f>
        <v>40</v>
      </c>
    </row>
    <row r="69" spans="2:8">
      <c r="B69" t="s">
        <v>55</v>
      </c>
      <c r="C69">
        <v>10</v>
      </c>
      <c r="G69">
        <v>50</v>
      </c>
      <c r="H69">
        <v>30</v>
      </c>
    </row>
    <row r="70" spans="7:8">
      <c r="G70">
        <v>60</v>
      </c>
      <c r="H70">
        <v>40</v>
      </c>
    </row>
    <row r="71" spans="2:8">
      <c r="B71" t="s">
        <v>75</v>
      </c>
      <c r="C71">
        <f>C66-C67</f>
        <v>40</v>
      </c>
      <c r="G71">
        <v>70</v>
      </c>
      <c r="H71">
        <v>50</v>
      </c>
    </row>
    <row r="72" spans="7:8">
      <c r="G72">
        <v>80</v>
      </c>
      <c r="H72">
        <v>60</v>
      </c>
    </row>
    <row r="73" spans="2:8">
      <c r="B73" t="s">
        <v>77</v>
      </c>
      <c r="C73">
        <v>100</v>
      </c>
      <c r="G73">
        <v>90</v>
      </c>
      <c r="H73">
        <v>70</v>
      </c>
    </row>
    <row r="75" spans="2:3">
      <c r="B75" t="s">
        <v>79</v>
      </c>
      <c r="C75">
        <f>C66*C73</f>
        <v>6000</v>
      </c>
    </row>
    <row r="77" spans="2:3">
      <c r="B77" t="s">
        <v>80</v>
      </c>
      <c r="C77">
        <f>C67*C73</f>
        <v>2000</v>
      </c>
    </row>
    <row r="78" spans="7:12">
      <c r="G78" s="41">
        <v>2021</v>
      </c>
      <c r="H78" s="41">
        <v>2022</v>
      </c>
      <c r="I78" s="41">
        <v>2023</v>
      </c>
      <c r="J78" s="43">
        <v>2024</v>
      </c>
      <c r="K78" s="43">
        <v>2025</v>
      </c>
      <c r="L78" s="43">
        <v>2026</v>
      </c>
    </row>
    <row r="79" spans="2:3">
      <c r="B79" t="s">
        <v>81</v>
      </c>
      <c r="C79">
        <f>C75-C77</f>
        <v>4000</v>
      </c>
    </row>
    <row r="82" spans="2:3">
      <c r="B82" t="s">
        <v>82</v>
      </c>
      <c r="C82" s="30">
        <f>C79/C75</f>
        <v>0.666666666666667</v>
      </c>
    </row>
    <row r="87" spans="2:14">
      <c r="B87" t="s">
        <v>87</v>
      </c>
      <c r="C87" s="41">
        <v>2021</v>
      </c>
      <c r="D87" s="41">
        <v>2022</v>
      </c>
      <c r="E87" s="41">
        <v>2023</v>
      </c>
      <c r="I87" s="41">
        <v>2021</v>
      </c>
      <c r="J87" s="41">
        <v>2022</v>
      </c>
      <c r="K87" s="41">
        <v>2023</v>
      </c>
      <c r="L87" s="43">
        <v>2024</v>
      </c>
      <c r="M87" s="43">
        <v>2025</v>
      </c>
      <c r="N87" s="43">
        <v>2026</v>
      </c>
    </row>
    <row r="88" spans="2:11">
      <c r="B88" t="s">
        <v>88</v>
      </c>
      <c r="H88" t="s">
        <v>89</v>
      </c>
      <c r="I88">
        <v>30000</v>
      </c>
      <c r="J88">
        <f t="shared" ref="J88:K88" si="2">D90*D91</f>
        <v>45000</v>
      </c>
      <c r="K88">
        <f t="shared" si="2"/>
        <v>87500</v>
      </c>
    </row>
    <row r="89" spans="2:2">
      <c r="B89" t="s">
        <v>90</v>
      </c>
    </row>
    <row r="90" spans="2:11">
      <c r="B90" t="s">
        <v>91</v>
      </c>
      <c r="C90">
        <v>100</v>
      </c>
      <c r="D90">
        <v>180</v>
      </c>
      <c r="E90">
        <v>350</v>
      </c>
      <c r="H90" t="s">
        <v>92</v>
      </c>
      <c r="I90">
        <f>C90*C94</f>
        <v>15000</v>
      </c>
      <c r="J90">
        <f t="shared" ref="J90:K90" si="3">D90*D94</f>
        <v>27000</v>
      </c>
      <c r="K90">
        <f t="shared" si="3"/>
        <v>52500</v>
      </c>
    </row>
    <row r="91" spans="2:5">
      <c r="B91" t="s">
        <v>93</v>
      </c>
      <c r="C91">
        <v>250</v>
      </c>
      <c r="D91">
        <v>250</v>
      </c>
      <c r="E91">
        <v>250</v>
      </c>
    </row>
    <row r="93" spans="2:11">
      <c r="B93" t="s">
        <v>92</v>
      </c>
      <c r="H93" t="s">
        <v>94</v>
      </c>
      <c r="I93">
        <f>I88-I90</f>
        <v>15000</v>
      </c>
      <c r="J93">
        <f t="shared" ref="J93:K93" si="4">J88-J90</f>
        <v>18000</v>
      </c>
      <c r="K93">
        <f t="shared" si="4"/>
        <v>35000</v>
      </c>
    </row>
    <row r="94" spans="2:5">
      <c r="B94" t="s">
        <v>91</v>
      </c>
      <c r="C94">
        <v>150</v>
      </c>
      <c r="D94">
        <v>150</v>
      </c>
      <c r="E94">
        <v>150</v>
      </c>
    </row>
    <row r="95" spans="8:11">
      <c r="H95" t="s">
        <v>95</v>
      </c>
      <c r="I95" s="32">
        <f>C99</f>
        <v>0.4</v>
      </c>
      <c r="J95" s="32">
        <f>I95</f>
        <v>0.4</v>
      </c>
      <c r="K95" s="32">
        <f>J95</f>
        <v>0.4</v>
      </c>
    </row>
    <row r="96" spans="2:8">
      <c r="B96" t="s">
        <v>96</v>
      </c>
      <c r="H96" t="s">
        <v>97</v>
      </c>
    </row>
    <row r="97" spans="2:11">
      <c r="B97" t="s">
        <v>98</v>
      </c>
      <c r="C97">
        <v>10000</v>
      </c>
      <c r="D97">
        <v>15000</v>
      </c>
      <c r="E97">
        <v>20000</v>
      </c>
      <c r="H97" t="s">
        <v>98</v>
      </c>
      <c r="I97">
        <f>C97</f>
        <v>10000</v>
      </c>
      <c r="J97">
        <f t="shared" ref="J97:K98" si="5">D97</f>
        <v>15000</v>
      </c>
      <c r="K97">
        <f t="shared" si="5"/>
        <v>20000</v>
      </c>
    </row>
    <row r="98" spans="2:11">
      <c r="B98" t="s">
        <v>99</v>
      </c>
      <c r="C98">
        <v>5000</v>
      </c>
      <c r="D98">
        <v>6000</v>
      </c>
      <c r="E98">
        <v>7000</v>
      </c>
      <c r="H98" t="s">
        <v>99</v>
      </c>
      <c r="I98">
        <f>C98</f>
        <v>5000</v>
      </c>
      <c r="J98">
        <f t="shared" si="5"/>
        <v>6000</v>
      </c>
      <c r="K98">
        <f t="shared" si="5"/>
        <v>7000</v>
      </c>
    </row>
    <row r="99" ht="15.15" spans="2:5">
      <c r="B99" t="s">
        <v>100</v>
      </c>
      <c r="C99" s="32">
        <v>0.4</v>
      </c>
      <c r="D99" s="32">
        <v>0.4</v>
      </c>
      <c r="E99" s="32">
        <v>0.4</v>
      </c>
    </row>
    <row r="100" ht="15.15" spans="8:11">
      <c r="H100" t="s">
        <v>101</v>
      </c>
      <c r="I100" s="44">
        <f>SUM(I97:I98)</f>
        <v>15000</v>
      </c>
      <c r="J100" s="45">
        <f t="shared" ref="J100:K100" si="6">SUM(J97:J98)</f>
        <v>21000</v>
      </c>
      <c r="K100" s="46">
        <f t="shared" si="6"/>
        <v>27000</v>
      </c>
    </row>
    <row r="102" spans="8:11">
      <c r="H102" t="s">
        <v>102</v>
      </c>
      <c r="I102" s="42">
        <f>I93-I100</f>
        <v>0</v>
      </c>
      <c r="J102">
        <f t="shared" ref="J102:K102" si="7">J93-J100</f>
        <v>-3000</v>
      </c>
      <c r="K102">
        <f t="shared" si="7"/>
        <v>8000</v>
      </c>
    </row>
    <row r="104" spans="8:11">
      <c r="H104" t="s">
        <v>103</v>
      </c>
      <c r="I104" s="30">
        <f>I102/I88</f>
        <v>0</v>
      </c>
      <c r="J104" s="30">
        <f t="shared" ref="J104:K104" si="8">J102/J88</f>
        <v>-0.0666666666666667</v>
      </c>
      <c r="K104" s="30">
        <f t="shared" si="8"/>
        <v>0.0914285714285714</v>
      </c>
    </row>
    <row r="106" spans="8:11">
      <c r="H106" t="s">
        <v>104</v>
      </c>
      <c r="I106">
        <v>0</v>
      </c>
      <c r="J106">
        <v>0</v>
      </c>
      <c r="K106">
        <f>K102*E99</f>
        <v>3200</v>
      </c>
    </row>
    <row r="108" spans="8:11">
      <c r="H108" t="s">
        <v>105</v>
      </c>
      <c r="I108">
        <f>I102-I106</f>
        <v>0</v>
      </c>
      <c r="J108">
        <f t="shared" ref="J108:K108" si="9">J102-J106</f>
        <v>-3000</v>
      </c>
      <c r="K108">
        <f t="shared" si="9"/>
        <v>4800</v>
      </c>
    </row>
    <row r="110" spans="8:11">
      <c r="H110" s="42" t="s">
        <v>106</v>
      </c>
      <c r="I110" s="47">
        <f>I108/I88</f>
        <v>0</v>
      </c>
      <c r="J110" s="47">
        <f t="shared" ref="J110:K110" si="10">J108/J88</f>
        <v>-0.0666666666666667</v>
      </c>
      <c r="K110" s="47">
        <f t="shared" si="10"/>
        <v>0.0548571428571429</v>
      </c>
    </row>
  </sheetData>
  <mergeCells count="2">
    <mergeCell ref="F32:F36"/>
    <mergeCell ref="B52:E5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opLeftCell="A13" workbookViewId="0">
      <selection activeCell="C9" sqref="C9"/>
    </sheetView>
  </sheetViews>
  <sheetFormatPr defaultColWidth="9" defaultRowHeight="14.4"/>
  <cols>
    <col min="1" max="1" width="19.8888888888889" customWidth="1"/>
    <col min="2" max="2" width="11" customWidth="1"/>
    <col min="8" max="8" width="18.6666666666667" customWidth="1"/>
    <col min="9" max="9" width="12.8888888888889"/>
    <col min="12" max="12" width="12.8888888888889"/>
  </cols>
  <sheetData>
    <row r="1" spans="1:1">
      <c r="A1" s="3" t="s">
        <v>107</v>
      </c>
    </row>
    <row r="3" spans="8:12">
      <c r="H3" s="29" t="s">
        <v>107</v>
      </c>
      <c r="I3" s="29">
        <v>2020</v>
      </c>
      <c r="J3" s="29">
        <v>2021</v>
      </c>
      <c r="K3" s="29">
        <v>2022</v>
      </c>
      <c r="L3" s="29">
        <v>2023</v>
      </c>
    </row>
    <row r="4" spans="1:12">
      <c r="A4" t="s">
        <v>88</v>
      </c>
      <c r="B4">
        <v>2020</v>
      </c>
      <c r="C4">
        <v>2021</v>
      </c>
      <c r="D4">
        <v>2022</v>
      </c>
      <c r="E4">
        <v>2023</v>
      </c>
      <c r="H4" s="29"/>
      <c r="I4" s="29"/>
      <c r="J4" s="29"/>
      <c r="K4" s="29"/>
      <c r="L4" s="29"/>
    </row>
    <row r="5" spans="1:12">
      <c r="A5" t="s">
        <v>108</v>
      </c>
      <c r="B5">
        <v>75000</v>
      </c>
      <c r="C5">
        <v>120000</v>
      </c>
      <c r="D5">
        <v>250000</v>
      </c>
      <c r="E5">
        <v>450000</v>
      </c>
      <c r="H5" s="29" t="s">
        <v>109</v>
      </c>
      <c r="I5" s="29">
        <f>B5*B6</f>
        <v>3000000</v>
      </c>
      <c r="J5" s="29">
        <f t="shared" ref="J5:L5" si="0">C5*C6</f>
        <v>4800000</v>
      </c>
      <c r="K5" s="29">
        <f t="shared" si="0"/>
        <v>10000000</v>
      </c>
      <c r="L5" s="29">
        <f t="shared" si="0"/>
        <v>18000000</v>
      </c>
    </row>
    <row r="6" spans="1:12">
      <c r="A6" t="s">
        <v>110</v>
      </c>
      <c r="B6">
        <v>40</v>
      </c>
      <c r="C6">
        <v>40</v>
      </c>
      <c r="D6">
        <v>40</v>
      </c>
      <c r="E6">
        <v>40</v>
      </c>
      <c r="H6" s="29" t="s">
        <v>111</v>
      </c>
      <c r="I6" s="29">
        <f>-I$5*B$7</f>
        <v>-150000</v>
      </c>
      <c r="J6" s="29">
        <f t="shared" ref="J6:L6" si="1">-J$5*C$7</f>
        <v>-240000</v>
      </c>
      <c r="K6" s="29">
        <f t="shared" si="1"/>
        <v>-500000</v>
      </c>
      <c r="L6" s="29">
        <f t="shared" si="1"/>
        <v>-900000</v>
      </c>
    </row>
    <row r="7" spans="1:12">
      <c r="A7" t="s">
        <v>111</v>
      </c>
      <c r="B7" s="30">
        <v>0.05</v>
      </c>
      <c r="C7" s="30">
        <v>0.05</v>
      </c>
      <c r="D7" s="30">
        <v>0.05</v>
      </c>
      <c r="E7" s="30">
        <v>0.05</v>
      </c>
      <c r="H7" s="29" t="s">
        <v>112</v>
      </c>
      <c r="I7" s="29">
        <f>-I$5*B8</f>
        <v>-240000</v>
      </c>
      <c r="J7" s="29">
        <f t="shared" ref="J7:L7" si="2">-J$5*C8</f>
        <v>-384000</v>
      </c>
      <c r="K7" s="29">
        <f t="shared" si="2"/>
        <v>-800000</v>
      </c>
      <c r="L7" s="29">
        <f t="shared" si="2"/>
        <v>-1440000</v>
      </c>
    </row>
    <row r="8" spans="1:12">
      <c r="A8" t="s">
        <v>112</v>
      </c>
      <c r="B8" s="30">
        <v>0.08</v>
      </c>
      <c r="C8" s="30">
        <v>0.08</v>
      </c>
      <c r="D8" s="30">
        <v>0.08</v>
      </c>
      <c r="E8" s="30">
        <v>0.08</v>
      </c>
      <c r="H8" s="31" t="s">
        <v>89</v>
      </c>
      <c r="I8" s="31">
        <f>SUM(I5:I7)</f>
        <v>2610000</v>
      </c>
      <c r="J8" s="31">
        <f t="shared" ref="J8:L8" si="3">SUM(J5:J7)</f>
        <v>4176000</v>
      </c>
      <c r="K8" s="31">
        <f t="shared" si="3"/>
        <v>8700000</v>
      </c>
      <c r="L8" s="31">
        <f t="shared" si="3"/>
        <v>15660000</v>
      </c>
    </row>
    <row r="9" spans="8:12">
      <c r="H9" s="29"/>
      <c r="I9" s="29"/>
      <c r="J9" s="29"/>
      <c r="K9" s="29"/>
      <c r="L9" s="29"/>
    </row>
    <row r="10" spans="1:12">
      <c r="A10" s="3" t="s">
        <v>92</v>
      </c>
      <c r="H10" s="31" t="s">
        <v>92</v>
      </c>
      <c r="I10" s="29"/>
      <c r="J10" s="29"/>
      <c r="K10" s="29"/>
      <c r="L10" s="29"/>
    </row>
    <row r="11" spans="1:12">
      <c r="A11" t="s">
        <v>113</v>
      </c>
      <c r="B11" s="32">
        <v>0.35</v>
      </c>
      <c r="C11" s="32">
        <v>0.35</v>
      </c>
      <c r="D11" s="32">
        <v>0.35</v>
      </c>
      <c r="E11" s="32">
        <v>0.35</v>
      </c>
      <c r="H11" s="29" t="s">
        <v>114</v>
      </c>
      <c r="I11" s="29">
        <f>I$8*B$11</f>
        <v>913500</v>
      </c>
      <c r="J11" s="29">
        <f t="shared" ref="J11:L11" si="4">J$8*C$11</f>
        <v>1461600</v>
      </c>
      <c r="K11" s="29">
        <f t="shared" si="4"/>
        <v>3045000</v>
      </c>
      <c r="L11" s="29">
        <f t="shared" si="4"/>
        <v>5481000</v>
      </c>
    </row>
    <row r="12" spans="1:12">
      <c r="A12" t="s">
        <v>115</v>
      </c>
      <c r="B12" s="32">
        <v>0.05</v>
      </c>
      <c r="C12" s="32">
        <v>0.05</v>
      </c>
      <c r="D12" s="32">
        <v>0.05</v>
      </c>
      <c r="E12" s="32">
        <v>0.05</v>
      </c>
      <c r="H12" s="29" t="s">
        <v>115</v>
      </c>
      <c r="I12" s="29">
        <f>I$8*B12</f>
        <v>130500</v>
      </c>
      <c r="J12" s="29">
        <f t="shared" ref="J12:L13" si="5">J$8*C12</f>
        <v>208800</v>
      </c>
      <c r="K12" s="29">
        <f t="shared" si="5"/>
        <v>435000</v>
      </c>
      <c r="L12" s="29">
        <f t="shared" si="5"/>
        <v>783000</v>
      </c>
    </row>
    <row r="13" spans="1:12">
      <c r="A13" t="s">
        <v>116</v>
      </c>
      <c r="B13" s="32">
        <v>0.03</v>
      </c>
      <c r="C13" s="32">
        <v>0.03</v>
      </c>
      <c r="D13" s="32">
        <v>0.03</v>
      </c>
      <c r="E13" s="32">
        <v>0.03</v>
      </c>
      <c r="H13" s="29" t="s">
        <v>116</v>
      </c>
      <c r="I13" s="29">
        <f>I$8*B13</f>
        <v>78300</v>
      </c>
      <c r="J13" s="29">
        <f t="shared" si="5"/>
        <v>125280</v>
      </c>
      <c r="K13" s="29">
        <f t="shared" si="5"/>
        <v>261000</v>
      </c>
      <c r="L13" s="29">
        <f t="shared" si="5"/>
        <v>469800</v>
      </c>
    </row>
    <row r="14" spans="8:12">
      <c r="H14" s="31" t="s">
        <v>117</v>
      </c>
      <c r="I14" s="31">
        <f>SUM(I11:I13)</f>
        <v>1122300</v>
      </c>
      <c r="J14" s="31">
        <f t="shared" ref="J14:L14" si="6">SUM(J11:J13)</f>
        <v>1795680</v>
      </c>
      <c r="K14" s="31">
        <f t="shared" si="6"/>
        <v>3741000</v>
      </c>
      <c r="L14" s="31">
        <f t="shared" si="6"/>
        <v>6733800</v>
      </c>
    </row>
    <row r="15" spans="8:12">
      <c r="H15" s="29"/>
      <c r="I15" s="31"/>
      <c r="J15" s="31"/>
      <c r="K15" s="31"/>
      <c r="L15" s="31"/>
    </row>
    <row r="16" spans="1:12">
      <c r="A16" s="3" t="s">
        <v>96</v>
      </c>
      <c r="H16" s="29" t="s">
        <v>118</v>
      </c>
      <c r="I16" s="29">
        <f>I8-I14</f>
        <v>1487700</v>
      </c>
      <c r="J16" s="29">
        <f t="shared" ref="J16:L16" si="7">J8-J14</f>
        <v>2380320</v>
      </c>
      <c r="K16" s="29">
        <f t="shared" si="7"/>
        <v>4959000</v>
      </c>
      <c r="L16" s="29">
        <f t="shared" si="7"/>
        <v>8926200</v>
      </c>
    </row>
    <row r="17" spans="1:12">
      <c r="A17" t="s">
        <v>119</v>
      </c>
      <c r="B17" s="32">
        <v>0.2</v>
      </c>
      <c r="C17" s="32">
        <v>0.2</v>
      </c>
      <c r="D17" s="32">
        <v>0.2</v>
      </c>
      <c r="E17" s="32">
        <v>0.2</v>
      </c>
      <c r="H17" s="29" t="s">
        <v>120</v>
      </c>
      <c r="I17" s="33">
        <f>I16/I8</f>
        <v>0.57</v>
      </c>
      <c r="J17" s="33">
        <f t="shared" ref="J17:L17" si="8">J16/J8</f>
        <v>0.57</v>
      </c>
      <c r="K17" s="33">
        <f t="shared" si="8"/>
        <v>0.57</v>
      </c>
      <c r="L17" s="33">
        <f t="shared" si="8"/>
        <v>0.57</v>
      </c>
    </row>
    <row r="18" spans="1:12">
      <c r="A18" t="s">
        <v>99</v>
      </c>
      <c r="B18" s="32">
        <v>0.1</v>
      </c>
      <c r="C18" s="32">
        <v>0.1</v>
      </c>
      <c r="D18" s="32">
        <v>0.1</v>
      </c>
      <c r="E18" s="32">
        <v>0.1</v>
      </c>
      <c r="H18" s="29"/>
      <c r="I18" s="29"/>
      <c r="J18" s="29"/>
      <c r="K18" s="29"/>
      <c r="L18" s="29"/>
    </row>
    <row r="19" spans="1:12">
      <c r="A19" t="s">
        <v>121</v>
      </c>
      <c r="B19" s="32">
        <v>0.05</v>
      </c>
      <c r="C19" s="32">
        <v>0.05</v>
      </c>
      <c r="D19" s="32">
        <v>0.05</v>
      </c>
      <c r="E19" s="32">
        <v>0.05</v>
      </c>
      <c r="H19" s="31" t="s">
        <v>96</v>
      </c>
      <c r="I19" s="29"/>
      <c r="J19" s="29"/>
      <c r="K19" s="29"/>
      <c r="L19" s="29"/>
    </row>
    <row r="20" spans="1:12">
      <c r="A20" t="s">
        <v>122</v>
      </c>
      <c r="H20" s="29" t="s">
        <v>119</v>
      </c>
      <c r="I20" s="29">
        <f>I8*B17</f>
        <v>522000</v>
      </c>
      <c r="J20" s="29">
        <f t="shared" ref="J20:L20" si="9">J8*C17</f>
        <v>835200</v>
      </c>
      <c r="K20" s="29">
        <f t="shared" si="9"/>
        <v>1740000</v>
      </c>
      <c r="L20" s="29">
        <f t="shared" si="9"/>
        <v>3132000</v>
      </c>
    </row>
    <row r="21" spans="1:12">
      <c r="A21" t="s">
        <v>100</v>
      </c>
      <c r="B21" s="32">
        <v>0.21</v>
      </c>
      <c r="C21" s="32">
        <v>0.21</v>
      </c>
      <c r="D21" s="32">
        <v>0.21</v>
      </c>
      <c r="E21" s="32">
        <v>0.21</v>
      </c>
      <c r="H21" s="29" t="s">
        <v>99</v>
      </c>
      <c r="I21" s="29">
        <f>I8*B18</f>
        <v>261000</v>
      </c>
      <c r="J21" s="29">
        <f t="shared" ref="J21:L21" si="10">J8*C18</f>
        <v>417600</v>
      </c>
      <c r="K21" s="29">
        <f t="shared" si="10"/>
        <v>870000</v>
      </c>
      <c r="L21" s="29">
        <f t="shared" si="10"/>
        <v>1566000</v>
      </c>
    </row>
    <row r="22" spans="8:12">
      <c r="H22" s="29" t="s">
        <v>121</v>
      </c>
      <c r="I22" s="29">
        <f>I8*B19</f>
        <v>130500</v>
      </c>
      <c r="J22" s="29">
        <f t="shared" ref="J22:L22" si="11">J8*C19</f>
        <v>208800</v>
      </c>
      <c r="K22" s="29">
        <f t="shared" si="11"/>
        <v>435000</v>
      </c>
      <c r="L22" s="29">
        <f t="shared" si="11"/>
        <v>783000</v>
      </c>
    </row>
    <row r="23" spans="8:12">
      <c r="H23" s="29" t="s">
        <v>123</v>
      </c>
      <c r="I23" s="34">
        <f>CAPEX!B19</f>
        <v>31666.6666666667</v>
      </c>
      <c r="J23" s="34">
        <f>CAPEX!C19</f>
        <v>65000</v>
      </c>
      <c r="K23" s="34">
        <f>CAPEX!D19</f>
        <v>103333.333333333</v>
      </c>
      <c r="L23" s="34">
        <f>CAPEX!E19</f>
        <v>86666.6666666667</v>
      </c>
    </row>
    <row r="24" spans="8:12">
      <c r="H24" s="29"/>
      <c r="I24" s="29"/>
      <c r="J24" s="29"/>
      <c r="K24" s="29"/>
      <c r="L24" s="29"/>
    </row>
    <row r="25" spans="8:12">
      <c r="H25" s="31" t="s">
        <v>124</v>
      </c>
      <c r="I25" s="35">
        <f>SUM(I20:I23)</f>
        <v>945166.666666667</v>
      </c>
      <c r="J25" s="29">
        <f t="shared" ref="J25:L25" si="12">SUM(J20:J23)</f>
        <v>1526600</v>
      </c>
      <c r="K25" s="29">
        <f t="shared" si="12"/>
        <v>3148333.33333333</v>
      </c>
      <c r="L25" s="36">
        <f t="shared" si="12"/>
        <v>5567666.66666667</v>
      </c>
    </row>
    <row r="26" spans="8:12">
      <c r="H26" s="29"/>
      <c r="I26" s="29"/>
      <c r="J26" s="29"/>
      <c r="K26" s="29"/>
      <c r="L26" s="29"/>
    </row>
    <row r="27" spans="8:12">
      <c r="H27" s="29" t="s">
        <v>125</v>
      </c>
      <c r="I27" s="29">
        <f>I16-I25</f>
        <v>542533.333333333</v>
      </c>
      <c r="J27" s="29">
        <f t="shared" ref="J27:L27" si="13">J16-J25</f>
        <v>853720</v>
      </c>
      <c r="K27" s="29">
        <f t="shared" si="13"/>
        <v>1810666.66666667</v>
      </c>
      <c r="L27" s="29">
        <f t="shared" si="13"/>
        <v>3358533.33333333</v>
      </c>
    </row>
    <row r="28" spans="8:12">
      <c r="H28" s="29"/>
      <c r="I28" s="29"/>
      <c r="J28" s="29"/>
      <c r="K28" s="29"/>
      <c r="L28" s="29"/>
    </row>
    <row r="29" spans="8:12">
      <c r="H29" s="29" t="s">
        <v>126</v>
      </c>
      <c r="I29" s="37">
        <f>'balance sheet'!C14</f>
        <v>192000</v>
      </c>
      <c r="J29" s="37">
        <f>'balance sheet'!D14</f>
        <v>240000</v>
      </c>
      <c r="K29" s="37">
        <f>'balance sheet'!E14</f>
        <v>168000</v>
      </c>
      <c r="L29" s="37">
        <f>'balance sheet'!F14</f>
        <v>96000</v>
      </c>
    </row>
    <row r="30" spans="8:12">
      <c r="H30" s="29"/>
      <c r="I30" s="29"/>
      <c r="J30" s="29"/>
      <c r="K30" s="29"/>
      <c r="L30" s="29"/>
    </row>
    <row r="31" spans="8:12">
      <c r="H31" s="29" t="s">
        <v>127</v>
      </c>
      <c r="I31" s="36">
        <f>I27-I29</f>
        <v>350533.333333333</v>
      </c>
      <c r="J31" s="29">
        <f t="shared" ref="J31:L31" si="14">J27-J29</f>
        <v>613720</v>
      </c>
      <c r="K31" s="29">
        <f t="shared" si="14"/>
        <v>1642666.66666667</v>
      </c>
      <c r="L31" s="36">
        <f t="shared" si="14"/>
        <v>3262533.33333333</v>
      </c>
    </row>
    <row r="32" spans="8:12">
      <c r="H32" s="29"/>
      <c r="I32" s="29"/>
      <c r="J32" s="29"/>
      <c r="K32" s="29"/>
      <c r="L32" s="29"/>
    </row>
    <row r="33" spans="8:12">
      <c r="H33" s="29" t="s">
        <v>100</v>
      </c>
      <c r="I33" s="29">
        <f>I31*B21</f>
        <v>73611.9999999999</v>
      </c>
      <c r="J33" s="36">
        <f t="shared" ref="J33:L33" si="15">J31*C21</f>
        <v>128881.2</v>
      </c>
      <c r="K33" s="29">
        <f t="shared" si="15"/>
        <v>344960.000000001</v>
      </c>
      <c r="L33" s="29">
        <f t="shared" si="15"/>
        <v>685131.999999999</v>
      </c>
    </row>
    <row r="34" spans="8:12">
      <c r="H34" s="29"/>
      <c r="I34" s="29"/>
      <c r="J34" s="29"/>
      <c r="K34" s="29"/>
      <c r="L34" s="29"/>
    </row>
    <row r="35" spans="8:12">
      <c r="H35" s="29" t="s">
        <v>128</v>
      </c>
      <c r="I35" s="36">
        <f>I31-I33</f>
        <v>276921.333333333</v>
      </c>
      <c r="J35" s="36">
        <f t="shared" ref="J35:L35" si="16">J31-J33</f>
        <v>484838.8</v>
      </c>
      <c r="K35" s="29">
        <f t="shared" si="16"/>
        <v>1297706.66666667</v>
      </c>
      <c r="L35" s="36">
        <f t="shared" si="16"/>
        <v>2577401.33333333</v>
      </c>
    </row>
    <row r="36" spans="8:12">
      <c r="H36" s="29"/>
      <c r="I36" s="29"/>
      <c r="J36" s="29"/>
      <c r="K36" s="29"/>
      <c r="L36" s="29"/>
    </row>
    <row r="37" spans="8:12">
      <c r="H37" s="29" t="s">
        <v>129</v>
      </c>
      <c r="I37" s="29">
        <f>I27+I23</f>
        <v>574200</v>
      </c>
      <c r="J37" s="29">
        <f t="shared" ref="J37:L37" si="17">J27+J23</f>
        <v>918720</v>
      </c>
      <c r="K37" s="29">
        <f t="shared" si="17"/>
        <v>1914000</v>
      </c>
      <c r="L37" s="29">
        <f t="shared" si="17"/>
        <v>3445200</v>
      </c>
    </row>
    <row r="38" spans="8:12">
      <c r="H38" s="29"/>
      <c r="I38" s="29"/>
      <c r="J38" s="29"/>
      <c r="K38" s="29"/>
      <c r="L38" s="29"/>
    </row>
    <row r="39" spans="8:12">
      <c r="H39" s="29"/>
      <c r="I39" s="29"/>
      <c r="J39" s="29"/>
      <c r="K39" s="29"/>
      <c r="L39" s="29"/>
    </row>
    <row r="40" spans="8:12">
      <c r="H40" s="29"/>
      <c r="I40" s="29"/>
      <c r="J40" s="29"/>
      <c r="K40" s="29"/>
      <c r="L40" s="29"/>
    </row>
    <row r="41" spans="8:12">
      <c r="H41" s="29"/>
      <c r="I41" s="29"/>
      <c r="J41" s="29"/>
      <c r="K41" s="29"/>
      <c r="L41" s="29"/>
    </row>
    <row r="42" spans="8:12">
      <c r="H42" s="29"/>
      <c r="I42" s="29"/>
      <c r="J42" s="29"/>
      <c r="K42" s="29"/>
      <c r="L42" s="29"/>
    </row>
  </sheetData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15" sqref="C15"/>
    </sheetView>
  </sheetViews>
  <sheetFormatPr defaultColWidth="9" defaultRowHeight="14.4"/>
  <cols>
    <col min="1" max="1" width="23.4444444444444" customWidth="1"/>
    <col min="2" max="2" width="11.3333333333333" customWidth="1"/>
    <col min="4" max="4" width="12.8888888888889"/>
    <col min="5" max="5" width="8.44444444444444" customWidth="1"/>
  </cols>
  <sheetData>
    <row r="1" spans="1:1">
      <c r="A1" t="s">
        <v>130</v>
      </c>
    </row>
    <row r="3" spans="1:9">
      <c r="A3" t="s">
        <v>131</v>
      </c>
      <c r="B3" t="s">
        <v>132</v>
      </c>
      <c r="C3">
        <v>2020</v>
      </c>
      <c r="D3">
        <v>2021</v>
      </c>
      <c r="E3">
        <v>2022</v>
      </c>
      <c r="F3">
        <v>2023</v>
      </c>
      <c r="I3" t="s">
        <v>133</v>
      </c>
    </row>
    <row r="4" spans="9:12">
      <c r="I4">
        <v>20</v>
      </c>
      <c r="J4">
        <v>21</v>
      </c>
      <c r="K4">
        <v>22</v>
      </c>
      <c r="L4">
        <v>23</v>
      </c>
    </row>
    <row r="5" spans="1:9">
      <c r="A5" t="s">
        <v>134</v>
      </c>
      <c r="B5" s="7">
        <v>5</v>
      </c>
      <c r="C5" s="7">
        <v>75000</v>
      </c>
      <c r="D5" s="7"/>
      <c r="E5" s="7"/>
      <c r="I5">
        <f>C5/B5</f>
        <v>15000</v>
      </c>
    </row>
    <row r="6" spans="1:5">
      <c r="A6" t="s">
        <v>135</v>
      </c>
      <c r="B6" s="7">
        <v>3</v>
      </c>
      <c r="C6" s="7">
        <v>50000</v>
      </c>
      <c r="D6" s="7">
        <v>100000</v>
      </c>
      <c r="E6" s="7">
        <v>100000</v>
      </c>
    </row>
    <row r="7" spans="1:5">
      <c r="A7" t="s">
        <v>136</v>
      </c>
      <c r="B7" s="7">
        <v>6</v>
      </c>
      <c r="E7" s="7">
        <v>30000</v>
      </c>
    </row>
    <row r="8" ht="15.15"/>
    <row r="9" spans="1:6">
      <c r="A9" t="s">
        <v>137</v>
      </c>
      <c r="C9" s="25">
        <f>SUM(C5:C7)</f>
        <v>125000</v>
      </c>
      <c r="D9" s="25">
        <f t="shared" ref="D9:F9" si="0">SUM(D5:D7)</f>
        <v>100000</v>
      </c>
      <c r="E9" s="25">
        <f t="shared" si="0"/>
        <v>130000</v>
      </c>
      <c r="F9" s="25">
        <f t="shared" si="0"/>
        <v>0</v>
      </c>
    </row>
    <row r="12" spans="1:1">
      <c r="A12" t="s">
        <v>123</v>
      </c>
    </row>
    <row r="13" spans="2:5">
      <c r="B13">
        <v>20</v>
      </c>
      <c r="C13">
        <v>21</v>
      </c>
      <c r="D13">
        <v>22</v>
      </c>
      <c r="E13">
        <v>23</v>
      </c>
    </row>
    <row r="14" spans="1:5">
      <c r="A14" t="s">
        <v>138</v>
      </c>
      <c r="B14">
        <f>$C$5/$B$5</f>
        <v>15000</v>
      </c>
      <c r="C14">
        <f>$C$5/$B$5</f>
        <v>15000</v>
      </c>
      <c r="D14">
        <f>$C$5/$B$5</f>
        <v>15000</v>
      </c>
      <c r="E14">
        <f>$C$5/$B$5</f>
        <v>15000</v>
      </c>
    </row>
    <row r="15" spans="1:5">
      <c r="A15" t="s">
        <v>139</v>
      </c>
      <c r="B15" s="26">
        <f>C$6/B$6</f>
        <v>16666.6666666667</v>
      </c>
      <c r="C15" s="26">
        <f>B15+D6/B6</f>
        <v>50000</v>
      </c>
      <c r="D15" s="27">
        <f>C15+E6/B6</f>
        <v>83333.3333333333</v>
      </c>
      <c r="E15" s="2">
        <f>D6/B6+E6/B6</f>
        <v>66666.6666666667</v>
      </c>
    </row>
    <row r="16" spans="1:5">
      <c r="A16" t="s">
        <v>140</v>
      </c>
      <c r="B16" s="1"/>
      <c r="D16">
        <f>E$7/B7</f>
        <v>5000</v>
      </c>
      <c r="E16">
        <f>E7/B7</f>
        <v>5000</v>
      </c>
    </row>
    <row r="17" spans="2:2">
      <c r="B17" s="2"/>
    </row>
    <row r="19" spans="2:5">
      <c r="B19" s="28">
        <f>SUM(B14:B16)</f>
        <v>31666.6666666667</v>
      </c>
      <c r="C19" s="28">
        <f>SUM(C14:C16)</f>
        <v>65000</v>
      </c>
      <c r="D19" s="28">
        <f>SUM(D14:D16)</f>
        <v>103333.333333333</v>
      </c>
      <c r="E19" s="28">
        <f>SUM(E14:E16)</f>
        <v>86666.6666666667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0"/>
  <sheetViews>
    <sheetView zoomScale="60" zoomScaleNormal="60" topLeftCell="A19" workbookViewId="0">
      <selection activeCell="F53" sqref="F53"/>
    </sheetView>
  </sheetViews>
  <sheetFormatPr defaultColWidth="8.88888888888889" defaultRowHeight="14.4"/>
  <cols>
    <col min="2" max="2" width="83.8888888888889" customWidth="1"/>
    <col min="3" max="3" width="15.1481481481481" customWidth="1"/>
  </cols>
  <sheetData>
    <row r="8" ht="21.75" spans="2:2">
      <c r="B8" s="11" t="s">
        <v>141</v>
      </c>
    </row>
    <row r="9" ht="21" spans="2:11">
      <c r="B9" s="12" t="s">
        <v>142</v>
      </c>
      <c r="C9" s="13"/>
      <c r="D9" s="13"/>
      <c r="E9" s="13"/>
      <c r="F9" s="13"/>
      <c r="G9" s="13"/>
      <c r="H9" s="14"/>
      <c r="I9" s="24"/>
      <c r="J9" s="24"/>
      <c r="K9" s="24"/>
    </row>
    <row r="10" ht="20.4" spans="2:11">
      <c r="B10" s="15"/>
      <c r="C10" s="16"/>
      <c r="D10" s="16"/>
      <c r="E10" s="16"/>
      <c r="F10" s="16"/>
      <c r="G10" s="16"/>
      <c r="H10" s="17"/>
      <c r="I10" s="24"/>
      <c r="J10" s="24"/>
      <c r="K10" s="24"/>
    </row>
    <row r="11" ht="21" spans="2:11">
      <c r="B11" s="18" t="s">
        <v>143</v>
      </c>
      <c r="C11" s="16"/>
      <c r="D11" s="16"/>
      <c r="E11" s="16"/>
      <c r="F11" s="16"/>
      <c r="G11" s="16"/>
      <c r="H11" s="17"/>
      <c r="I11" s="24"/>
      <c r="J11" s="24"/>
      <c r="K11" s="24"/>
    </row>
    <row r="12" ht="20.4" spans="2:11">
      <c r="B12" s="15"/>
      <c r="C12" s="16"/>
      <c r="D12" s="16"/>
      <c r="E12" s="16"/>
      <c r="F12" s="16"/>
      <c r="G12" s="16"/>
      <c r="H12" s="17"/>
      <c r="I12" s="24"/>
      <c r="J12" s="24"/>
      <c r="K12" s="24"/>
    </row>
    <row r="13" ht="20.4" spans="2:11">
      <c r="B13" s="15" t="s">
        <v>144</v>
      </c>
      <c r="C13" s="16">
        <v>800</v>
      </c>
      <c r="D13" s="16" t="s">
        <v>145</v>
      </c>
      <c r="E13" s="16"/>
      <c r="F13" s="16"/>
      <c r="G13" s="16"/>
      <c r="H13" s="17"/>
      <c r="I13" s="24"/>
      <c r="J13" s="24"/>
      <c r="K13" s="24"/>
    </row>
    <row r="14" ht="20.4" spans="2:11">
      <c r="B14" s="15" t="s">
        <v>146</v>
      </c>
      <c r="C14" s="19">
        <v>200</v>
      </c>
      <c r="D14" s="19" t="s">
        <v>145</v>
      </c>
      <c r="E14" s="16"/>
      <c r="F14" s="16"/>
      <c r="G14" s="16"/>
      <c r="H14" s="17"/>
      <c r="I14" s="24"/>
      <c r="J14" s="24"/>
      <c r="K14" s="24"/>
    </row>
    <row r="15" ht="20.4" spans="2:11">
      <c r="B15" s="15"/>
      <c r="C15" s="16"/>
      <c r="D15" s="16"/>
      <c r="E15" s="16"/>
      <c r="F15" s="16"/>
      <c r="G15" s="16"/>
      <c r="H15" s="17"/>
      <c r="I15" s="24"/>
      <c r="J15" s="24"/>
      <c r="K15" s="24"/>
    </row>
    <row r="16" ht="20.4" spans="2:11">
      <c r="B16" s="15" t="s">
        <v>147</v>
      </c>
      <c r="C16" s="16">
        <v>5</v>
      </c>
      <c r="D16" s="16" t="s">
        <v>148</v>
      </c>
      <c r="E16" s="16"/>
      <c r="F16" s="16"/>
      <c r="G16" s="16"/>
      <c r="H16" s="17"/>
      <c r="I16" s="24"/>
      <c r="J16" s="24"/>
      <c r="K16" s="24"/>
    </row>
    <row r="17" ht="20.4" spans="2:11">
      <c r="B17" s="15"/>
      <c r="C17" s="16"/>
      <c r="D17" s="16"/>
      <c r="E17" s="16"/>
      <c r="F17" s="16"/>
      <c r="G17" s="16"/>
      <c r="H17" s="17"/>
      <c r="I17" s="24"/>
      <c r="J17" s="24"/>
      <c r="K17" s="24"/>
    </row>
    <row r="18" ht="20.4" spans="2:11">
      <c r="B18" s="15" t="s">
        <v>149</v>
      </c>
      <c r="C18" s="16">
        <v>50</v>
      </c>
      <c r="D18" s="16" t="s">
        <v>145</v>
      </c>
      <c r="E18" s="16"/>
      <c r="F18" s="16"/>
      <c r="G18" s="16"/>
      <c r="H18" s="17"/>
      <c r="I18" s="24"/>
      <c r="J18" s="24"/>
      <c r="K18" s="24"/>
    </row>
    <row r="19" ht="20.4" spans="2:11">
      <c r="B19" s="15"/>
      <c r="C19" s="16"/>
      <c r="D19" s="16"/>
      <c r="E19" s="16"/>
      <c r="F19" s="16"/>
      <c r="G19" s="16"/>
      <c r="H19" s="17"/>
      <c r="I19" s="24"/>
      <c r="J19" s="24"/>
      <c r="K19" s="24"/>
    </row>
    <row r="20" ht="20.4" spans="2:11">
      <c r="B20" s="15" t="s">
        <v>150</v>
      </c>
      <c r="C20" s="16">
        <v>1200</v>
      </c>
      <c r="D20" s="16" t="s">
        <v>151</v>
      </c>
      <c r="E20" s="16"/>
      <c r="F20" s="16"/>
      <c r="G20" s="16"/>
      <c r="H20" s="17"/>
      <c r="I20" s="24"/>
      <c r="J20" s="24"/>
      <c r="K20" s="24"/>
    </row>
    <row r="21" ht="20.4" spans="2:11">
      <c r="B21" s="15" t="s">
        <v>152</v>
      </c>
      <c r="C21" s="16">
        <v>800</v>
      </c>
      <c r="D21" s="16" t="s">
        <v>151</v>
      </c>
      <c r="E21" s="16"/>
      <c r="F21" s="16"/>
      <c r="G21" s="16"/>
      <c r="H21" s="17"/>
      <c r="I21" s="24"/>
      <c r="J21" s="24"/>
      <c r="K21" s="24"/>
    </row>
    <row r="22" ht="20.4" spans="2:11">
      <c r="B22" s="15" t="s">
        <v>153</v>
      </c>
      <c r="C22" s="16"/>
      <c r="D22" s="16"/>
      <c r="E22" s="16"/>
      <c r="F22" s="16"/>
      <c r="G22" s="16"/>
      <c r="H22" s="17"/>
      <c r="I22" s="24"/>
      <c r="J22" s="24"/>
      <c r="K22" s="24"/>
    </row>
    <row r="23" ht="20.4" spans="2:11">
      <c r="B23" s="15" t="s">
        <v>154</v>
      </c>
      <c r="C23" s="16"/>
      <c r="D23" s="16"/>
      <c r="E23" s="16"/>
      <c r="F23" s="16"/>
      <c r="G23" s="16"/>
      <c r="H23" s="17"/>
      <c r="I23" s="24"/>
      <c r="J23" s="24"/>
      <c r="K23" s="24"/>
    </row>
    <row r="24" ht="20.4" spans="2:11">
      <c r="B24" s="15"/>
      <c r="C24" s="16"/>
      <c r="D24" s="16"/>
      <c r="E24" s="16"/>
      <c r="F24" s="16"/>
      <c r="G24" s="16"/>
      <c r="H24" s="17"/>
      <c r="I24" s="24"/>
      <c r="J24" s="24"/>
      <c r="K24" s="24"/>
    </row>
    <row r="25" ht="20.4" spans="2:11">
      <c r="B25" s="15" t="s">
        <v>155</v>
      </c>
      <c r="C25" s="20">
        <v>0.3</v>
      </c>
      <c r="D25" s="16"/>
      <c r="E25" s="16"/>
      <c r="F25" s="16"/>
      <c r="G25" s="16"/>
      <c r="H25" s="17"/>
      <c r="I25" s="24"/>
      <c r="J25" s="24"/>
      <c r="K25" s="24"/>
    </row>
    <row r="26" ht="20.4" spans="2:11">
      <c r="B26" s="15"/>
      <c r="C26" s="16"/>
      <c r="D26" s="16"/>
      <c r="E26" s="16"/>
      <c r="F26" s="16"/>
      <c r="G26" s="16"/>
      <c r="H26" s="17"/>
      <c r="I26" s="24"/>
      <c r="J26" s="24"/>
      <c r="K26" s="24"/>
    </row>
    <row r="27" ht="20.4" spans="2:11">
      <c r="B27" s="15" t="s">
        <v>156</v>
      </c>
      <c r="C27" s="20">
        <v>0.25</v>
      </c>
      <c r="D27" s="16" t="s">
        <v>157</v>
      </c>
      <c r="E27" s="16"/>
      <c r="F27" s="16"/>
      <c r="G27" s="16"/>
      <c r="H27" s="17"/>
      <c r="I27" s="24"/>
      <c r="J27" s="24"/>
      <c r="K27" s="24"/>
    </row>
    <row r="28" ht="20.4" spans="2:11">
      <c r="B28" s="15"/>
      <c r="C28" s="16"/>
      <c r="D28" s="16"/>
      <c r="E28" s="16"/>
      <c r="F28" s="16"/>
      <c r="G28" s="16"/>
      <c r="H28" s="17"/>
      <c r="I28" s="24"/>
      <c r="J28" s="24"/>
      <c r="K28" s="24"/>
    </row>
    <row r="29" ht="20.4" spans="2:11">
      <c r="B29" s="15" t="s">
        <v>158</v>
      </c>
      <c r="C29" s="16"/>
      <c r="D29" s="16"/>
      <c r="E29" s="16"/>
      <c r="F29" s="16"/>
      <c r="G29" s="16"/>
      <c r="H29" s="17"/>
      <c r="I29" s="24"/>
      <c r="J29" s="24"/>
      <c r="K29" s="24"/>
    </row>
    <row r="30" ht="20.4" spans="2:11">
      <c r="B30" s="15"/>
      <c r="C30" s="16"/>
      <c r="D30" s="16"/>
      <c r="E30" s="16"/>
      <c r="F30" s="16"/>
      <c r="G30" s="16"/>
      <c r="H30" s="17"/>
      <c r="I30" s="24"/>
      <c r="J30" s="24"/>
      <c r="K30" s="24"/>
    </row>
    <row r="31" ht="20.4" spans="2:11">
      <c r="B31" s="15" t="s">
        <v>159</v>
      </c>
      <c r="C31" s="16">
        <v>600</v>
      </c>
      <c r="D31" s="16" t="s">
        <v>145</v>
      </c>
      <c r="E31" s="16" t="s">
        <v>160</v>
      </c>
      <c r="F31" s="16"/>
      <c r="G31" s="16"/>
      <c r="H31" s="17"/>
      <c r="I31" s="24"/>
      <c r="J31" s="24"/>
      <c r="K31" s="24"/>
    </row>
    <row r="32" ht="20.4" spans="2:11">
      <c r="B32" s="15" t="s">
        <v>161</v>
      </c>
      <c r="C32" s="16">
        <v>400</v>
      </c>
      <c r="D32" s="16" t="s">
        <v>145</v>
      </c>
      <c r="E32" s="16" t="s">
        <v>162</v>
      </c>
      <c r="F32" s="16"/>
      <c r="G32" s="16"/>
      <c r="H32" s="17"/>
      <c r="I32" s="24"/>
      <c r="J32" s="24"/>
      <c r="K32" s="24"/>
    </row>
    <row r="33" ht="20.4" spans="2:11">
      <c r="B33" s="15"/>
      <c r="C33" s="16"/>
      <c r="D33" s="16"/>
      <c r="E33" s="16"/>
      <c r="F33" s="16"/>
      <c r="G33" s="16"/>
      <c r="H33" s="17"/>
      <c r="I33" s="24"/>
      <c r="J33" s="24"/>
      <c r="K33" s="24"/>
    </row>
    <row r="34" ht="20.4" spans="2:11">
      <c r="B34" s="15" t="s">
        <v>163</v>
      </c>
      <c r="C34" s="20">
        <v>0.15</v>
      </c>
      <c r="D34" s="16"/>
      <c r="E34" s="16"/>
      <c r="F34" s="16"/>
      <c r="G34" s="16"/>
      <c r="H34" s="17"/>
      <c r="I34" s="24"/>
      <c r="J34" s="24"/>
      <c r="K34" s="24"/>
    </row>
    <row r="35" ht="20.4" spans="2:11">
      <c r="B35" s="15" t="s">
        <v>164</v>
      </c>
      <c r="C35" s="20">
        <v>0.1</v>
      </c>
      <c r="D35" s="16"/>
      <c r="E35" s="16"/>
      <c r="F35" s="16"/>
      <c r="G35" s="16"/>
      <c r="H35" s="17"/>
      <c r="I35" s="24"/>
      <c r="J35" s="24"/>
      <c r="K35" s="24"/>
    </row>
    <row r="36" ht="20.4" spans="2:11">
      <c r="B36" s="16" t="s">
        <v>165</v>
      </c>
      <c r="C36" s="20">
        <f>+C35*(1-C25)</f>
        <v>0.07</v>
      </c>
      <c r="D36" s="16"/>
      <c r="E36" s="16"/>
      <c r="F36" s="16"/>
      <c r="G36" s="16"/>
      <c r="H36" s="17"/>
      <c r="I36" s="24"/>
      <c r="J36" s="24"/>
      <c r="K36" s="24"/>
    </row>
    <row r="37" ht="20.4" spans="2:11">
      <c r="B37" s="16" t="s">
        <v>166</v>
      </c>
      <c r="C37" s="21">
        <f>+C34*C31/(C31+C32)+C36*C32/(C31+C32)</f>
        <v>0.118</v>
      </c>
      <c r="D37" s="16"/>
      <c r="E37" s="16"/>
      <c r="F37" s="16"/>
      <c r="G37" s="16"/>
      <c r="H37" s="17"/>
      <c r="I37" s="24"/>
      <c r="J37" s="24"/>
      <c r="K37" s="24"/>
    </row>
    <row r="38" ht="21" spans="2:11">
      <c r="B38" s="11" t="s">
        <v>167</v>
      </c>
      <c r="C38" s="11"/>
      <c r="D38" s="11"/>
      <c r="E38" s="11"/>
      <c r="F38" s="11"/>
      <c r="G38" s="11"/>
      <c r="H38" s="11"/>
      <c r="I38" s="11"/>
      <c r="J38" s="11"/>
      <c r="K38" s="24"/>
    </row>
    <row r="39" ht="21" spans="2:11">
      <c r="B39" s="22" t="s">
        <v>168</v>
      </c>
      <c r="C39" s="23"/>
      <c r="D39" s="23"/>
      <c r="E39" s="23"/>
      <c r="F39" s="23"/>
      <c r="G39" s="23"/>
      <c r="H39" s="23"/>
      <c r="I39" s="16"/>
      <c r="J39" s="16"/>
      <c r="K39" s="16"/>
    </row>
    <row r="40" ht="20.4" spans="2:11">
      <c r="B40" s="16"/>
      <c r="C40" s="16"/>
      <c r="D40" s="16"/>
      <c r="E40" s="16"/>
      <c r="F40" s="16"/>
      <c r="G40" s="16"/>
      <c r="H40" s="16"/>
      <c r="I40" s="16"/>
      <c r="J40" s="16"/>
      <c r="K40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Scenario Summary</vt:lpstr>
      <vt:lpstr>Scenario Summary 2</vt:lpstr>
      <vt:lpstr>Scenario Summary 3</vt:lpstr>
      <vt:lpstr>Scenario Summary 4</vt:lpstr>
      <vt:lpstr>Scenario Summary 5</vt:lpstr>
      <vt:lpstr>Sheet1</vt:lpstr>
      <vt:lpstr>P and L </vt:lpstr>
      <vt:lpstr>CAPEX</vt:lpstr>
      <vt:lpstr>project</vt:lpstr>
      <vt:lpstr>balance sheet</vt:lpstr>
      <vt:lpstr>CFS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babu dr</dc:creator>
  <cp:lastModifiedBy>user</cp:lastModifiedBy>
  <dcterms:created xsi:type="dcterms:W3CDTF">2023-10-04T03:27:00Z</dcterms:created>
  <dcterms:modified xsi:type="dcterms:W3CDTF">2023-10-25T03:53:23Z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BE42295889E140AD810E77CCF4CAD717_12</vt:lpwstr>
  </property>
  <property fmtid="{D5CDD505-2E9C-101B-9397-08002B2CF9AE}" pid="3" name="KSOProductBuildVer">
    <vt:lpwstr>1033-12.2.0.13266</vt:lpwstr>
  </property>
</Properties>
</file>