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yamiller/Desktop/"/>
    </mc:Choice>
  </mc:AlternateContent>
  <xr:revisionPtr revIDLastSave="0" documentId="13_ncr:1_{EA9A2D5D-062D-F14C-A05B-0479B85B4747}" xr6:coauthVersionLast="36" xr6:coauthVersionMax="36" xr10:uidLastSave="{00000000-0000-0000-0000-000000000000}"/>
  <bookViews>
    <workbookView xWindow="0" yWindow="0" windowWidth="28800" windowHeight="18000" activeTab="1" xr2:uid="{9E2EFF9C-ABC2-BE4E-8116-75B7F0C0C733}"/>
  </bookViews>
  <sheets>
    <sheet name="Production" sheetId="2" r:id="rId1"/>
    <sheet name="Лист2" sheetId="8" r:id="rId2"/>
    <sheet name="alpha" sheetId="7" r:id="rId3"/>
    <sheet name="Refinery" sheetId="3" r:id="rId4"/>
    <sheet name="Price&amp;Tax" sheetId="6" r:id="rId5"/>
    <sheet name="Trading" sheetId="4" r:id="rId6"/>
    <sheet name="Capital cost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6" l="1"/>
  <c r="G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R15" i="6"/>
  <c r="R14" i="6"/>
  <c r="R13" i="6"/>
  <c r="R12" i="6"/>
  <c r="M15" i="6"/>
  <c r="M14" i="6"/>
  <c r="M13" i="6"/>
  <c r="M12" i="6"/>
  <c r="M7" i="6"/>
  <c r="M6" i="6"/>
  <c r="I6" i="6"/>
  <c r="I37" i="6" s="1"/>
  <c r="J6" i="6"/>
  <c r="K6" i="6"/>
  <c r="L6" i="6"/>
  <c r="L37" i="6" s="1"/>
  <c r="N6" i="6"/>
  <c r="N37" i="6" s="1"/>
  <c r="O6" i="6"/>
  <c r="P6" i="6"/>
  <c r="P37" i="6" s="1"/>
  <c r="Q6" i="6"/>
  <c r="Q37" i="6" s="1"/>
  <c r="R6" i="6"/>
  <c r="R37" i="6" s="1"/>
  <c r="I7" i="6"/>
  <c r="J7" i="6"/>
  <c r="K7" i="6"/>
  <c r="L7" i="6"/>
  <c r="N7" i="6"/>
  <c r="O7" i="6"/>
  <c r="P7" i="6"/>
  <c r="Q7" i="6"/>
  <c r="R7" i="6"/>
  <c r="I8" i="6"/>
  <c r="J8" i="6"/>
  <c r="J37" i="6" s="1"/>
  <c r="K8" i="6"/>
  <c r="K37" i="6" s="1"/>
  <c r="L8" i="6"/>
  <c r="M8" i="6"/>
  <c r="M37" i="6" s="1"/>
  <c r="N8" i="6"/>
  <c r="O8" i="6"/>
  <c r="O37" i="6" s="1"/>
  <c r="P8" i="6"/>
  <c r="Q8" i="6"/>
  <c r="R8" i="6"/>
  <c r="H26" i="6"/>
  <c r="H15" i="6"/>
  <c r="H14" i="6"/>
  <c r="H13" i="6"/>
  <c r="H12" i="6"/>
  <c r="H7" i="6"/>
  <c r="H37" i="6" s="1"/>
  <c r="H8" i="6"/>
  <c r="H6" i="6"/>
  <c r="D6" i="6"/>
  <c r="D37" i="6" s="1"/>
  <c r="E6" i="6"/>
  <c r="E37" i="6" s="1"/>
  <c r="F6" i="6"/>
  <c r="G6" i="6"/>
  <c r="C38" i="6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B30" i="5"/>
  <c r="B28" i="5"/>
  <c r="B29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47" i="3"/>
  <c r="M47" i="3"/>
  <c r="H47" i="3"/>
  <c r="C47" i="3"/>
  <c r="B14" i="4"/>
  <c r="E3" i="7" l="1"/>
  <c r="E4" i="7"/>
  <c r="E5" i="7"/>
  <c r="E2" i="7"/>
  <c r="D3" i="7"/>
  <c r="D4" i="7"/>
  <c r="D5" i="7"/>
  <c r="D2" i="7"/>
  <c r="C3" i="7"/>
  <c r="C4" i="7"/>
  <c r="C5" i="7"/>
  <c r="C2" i="7"/>
  <c r="B3" i="7"/>
  <c r="B4" i="7"/>
  <c r="B5" i="7"/>
  <c r="B2" i="7"/>
  <c r="R43" i="2"/>
  <c r="M43" i="2"/>
  <c r="H43" i="2"/>
  <c r="C43" i="2"/>
  <c r="R35" i="2"/>
  <c r="M35" i="2"/>
  <c r="H35" i="2"/>
  <c r="C35" i="2"/>
  <c r="R27" i="2"/>
  <c r="M27" i="2"/>
  <c r="H27" i="2"/>
  <c r="C27" i="2"/>
  <c r="C19" i="2"/>
  <c r="B15" i="4" l="1"/>
  <c r="Q26" i="5"/>
  <c r="R26" i="5"/>
  <c r="S26" i="5"/>
  <c r="Q27" i="5"/>
  <c r="R27" i="5"/>
  <c r="S27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7" i="5"/>
  <c r="B26" i="5"/>
  <c r="C39" i="6"/>
  <c r="C37" i="6"/>
  <c r="C8" i="6"/>
  <c r="C7" i="6"/>
  <c r="C6" i="6"/>
  <c r="B20" i="5"/>
  <c r="H19" i="2"/>
  <c r="R19" i="2"/>
  <c r="M19" i="2"/>
  <c r="L14" i="4"/>
  <c r="L15" i="4"/>
  <c r="L21" i="5" s="1"/>
  <c r="G15" i="4"/>
  <c r="G21" i="5" s="1"/>
  <c r="G14" i="4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B22" i="5"/>
  <c r="I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B19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C19" i="5"/>
  <c r="D19" i="5"/>
  <c r="E19" i="5"/>
  <c r="F19" i="5"/>
  <c r="G19" i="5"/>
  <c r="H19" i="5"/>
  <c r="J19" i="5"/>
  <c r="K19" i="5"/>
  <c r="L19" i="5"/>
  <c r="M19" i="5"/>
  <c r="N19" i="5"/>
  <c r="O19" i="5"/>
  <c r="P19" i="5"/>
  <c r="Q19" i="5"/>
  <c r="R19" i="5"/>
  <c r="S19" i="5"/>
  <c r="B15" i="5"/>
  <c r="B16" i="5"/>
  <c r="B17" i="5"/>
  <c r="B18" i="5"/>
  <c r="B14" i="5"/>
  <c r="C15" i="4"/>
  <c r="C21" i="5" s="1"/>
  <c r="D15" i="4"/>
  <c r="D21" i="5" s="1"/>
  <c r="E15" i="4"/>
  <c r="E21" i="5" s="1"/>
  <c r="F15" i="4"/>
  <c r="F21" i="5" s="1"/>
  <c r="H15" i="4"/>
  <c r="H21" i="5" s="1"/>
  <c r="I15" i="4"/>
  <c r="I21" i="5" s="1"/>
  <c r="J15" i="4"/>
  <c r="J21" i="5" s="1"/>
  <c r="K15" i="4"/>
  <c r="K21" i="5" s="1"/>
  <c r="M15" i="4"/>
  <c r="M21" i="5" s="1"/>
  <c r="N15" i="4"/>
  <c r="N21" i="5" s="1"/>
  <c r="O15" i="4"/>
  <c r="O21" i="5" s="1"/>
  <c r="P15" i="4"/>
  <c r="P21" i="5" s="1"/>
  <c r="Q15" i="4"/>
  <c r="Q21" i="5" s="1"/>
  <c r="R15" i="4"/>
  <c r="R21" i="5" s="1"/>
  <c r="S15" i="4"/>
  <c r="S21" i="5" s="1"/>
  <c r="B21" i="5"/>
  <c r="C14" i="4"/>
  <c r="D14" i="4"/>
  <c r="E14" i="4"/>
  <c r="F14" i="4"/>
  <c r="H14" i="4"/>
  <c r="I14" i="4"/>
  <c r="J14" i="4"/>
  <c r="K14" i="4"/>
  <c r="M14" i="4"/>
  <c r="N14" i="4"/>
  <c r="O14" i="4"/>
  <c r="P14" i="4"/>
  <c r="Q14" i="4"/>
  <c r="R14" i="4"/>
  <c r="S14" i="4"/>
  <c r="U1" i="5"/>
  <c r="T1" i="5"/>
  <c r="S1" i="5"/>
  <c r="R1" i="5"/>
  <c r="P1" i="5"/>
  <c r="O1" i="5"/>
  <c r="N1" i="5"/>
  <c r="M1" i="5"/>
  <c r="K1" i="5"/>
  <c r="J1" i="5"/>
  <c r="I1" i="5"/>
  <c r="H1" i="5"/>
  <c r="F1" i="5"/>
  <c r="E1" i="5"/>
  <c r="D1" i="5"/>
  <c r="C1" i="5"/>
  <c r="U1" i="4"/>
  <c r="T1" i="4"/>
  <c r="S1" i="4"/>
  <c r="R1" i="4"/>
  <c r="P1" i="4"/>
  <c r="O1" i="4"/>
  <c r="N1" i="4"/>
  <c r="M1" i="4"/>
  <c r="K1" i="4"/>
  <c r="J1" i="4"/>
  <c r="I1" i="4"/>
  <c r="H1" i="4"/>
  <c r="F1" i="4"/>
  <c r="E1" i="4"/>
  <c r="D1" i="4"/>
  <c r="C1" i="4"/>
  <c r="V1" i="3"/>
  <c r="U1" i="3"/>
  <c r="T1" i="3"/>
  <c r="S1" i="3"/>
  <c r="Q1" i="3"/>
  <c r="P1" i="3"/>
  <c r="O1" i="3"/>
  <c r="N1" i="3"/>
  <c r="L1" i="3"/>
  <c r="K1" i="3"/>
  <c r="J1" i="3"/>
  <c r="I1" i="3"/>
  <c r="G1" i="3"/>
  <c r="F1" i="3"/>
  <c r="E1" i="3"/>
  <c r="D1" i="3"/>
  <c r="A8" i="2"/>
  <c r="A7" i="2"/>
  <c r="A6" i="2"/>
  <c r="A5" i="2"/>
  <c r="A4" i="2"/>
</calcChain>
</file>

<file path=xl/sharedStrings.xml><?xml version="1.0" encoding="utf-8"?>
<sst xmlns="http://schemas.openxmlformats.org/spreadsheetml/2006/main" count="446" uniqueCount="202">
  <si>
    <t>тыс т</t>
  </si>
  <si>
    <t>Добыча нефти в России,всего</t>
  </si>
  <si>
    <t>Переработка сырой нефти в России, всего</t>
  </si>
  <si>
    <t>дизельное топливо</t>
  </si>
  <si>
    <t>бензин</t>
  </si>
  <si>
    <t>топочный мазут</t>
  </si>
  <si>
    <t>реактивное топливо</t>
  </si>
  <si>
    <t>масла и компоненты</t>
  </si>
  <si>
    <t>прочие</t>
  </si>
  <si>
    <t>Объём производства нефтепродуктов на НПЗ в России, всего</t>
  </si>
  <si>
    <t>Объём производства нефтехимии в России, всего</t>
  </si>
  <si>
    <t>Экспорт нефтепродуктов из России</t>
  </si>
  <si>
    <t>продукция газопереработки</t>
  </si>
  <si>
    <t>Экспорт нефти из России</t>
  </si>
  <si>
    <t>Импорт нефтепродуктов в Россию</t>
  </si>
  <si>
    <t>Импорт нефти в Россию</t>
  </si>
  <si>
    <t>тыс. т</t>
  </si>
  <si>
    <t>1 кв</t>
  </si>
  <si>
    <t>2 кв</t>
  </si>
  <si>
    <t>3 кв</t>
  </si>
  <si>
    <t>4 кв</t>
  </si>
  <si>
    <t>млн руб.</t>
  </si>
  <si>
    <t>Разведка и добыча в России</t>
  </si>
  <si>
    <t>Западная Сибирь</t>
  </si>
  <si>
    <t>Тимано- Печора</t>
  </si>
  <si>
    <t>Урал</t>
  </si>
  <si>
    <t>Поволжье</t>
  </si>
  <si>
    <t>Прочие регионы России</t>
  </si>
  <si>
    <t>Переработка</t>
  </si>
  <si>
    <t>Переработка, торговля и сбыт в России</t>
  </si>
  <si>
    <t>Удельные затраты на добычу углеводородов в России, руб./барр.</t>
  </si>
  <si>
    <t>Удельные затраты по переработке нефти в России, руб./т</t>
  </si>
  <si>
    <t>Торговля и сбыт</t>
  </si>
  <si>
    <t>Удельные затраты на разведку и добычу в России, руб/т.</t>
  </si>
  <si>
    <t>Удельные затраты на переработку в России, руб/т.</t>
  </si>
  <si>
    <t>Удельные затраты на торговлю и сбыт в России, руб/т.</t>
  </si>
  <si>
    <t>Удельные затраты на торговлю и сбыт зарубеж, руб/т.</t>
  </si>
  <si>
    <t>Внутреннее потребление нефтепроудктов компании Лукойл в России</t>
  </si>
  <si>
    <t>Внутреннее потребление нефти компании Лукойл в России</t>
  </si>
  <si>
    <t>Объемы добычи компанией Лукойл</t>
  </si>
  <si>
    <t>Производственная мощность месторождений компании Лукойл</t>
  </si>
  <si>
    <t>Удельные затраты на разработку и добычу компании Лукойл</t>
  </si>
  <si>
    <t>руб/т.</t>
  </si>
  <si>
    <t>Удельные затраты на разведку и добычу в России, среднее</t>
  </si>
  <si>
    <t>Добыча в России, всего</t>
  </si>
  <si>
    <t>Запасы в России, всего</t>
  </si>
  <si>
    <t>Объемы внутреннего потребления нефти компании Лукойл</t>
  </si>
  <si>
    <t>Внутреннее потребление нефти в России, всего</t>
  </si>
  <si>
    <t>Объемы экспорта нефти компании Лукойл</t>
  </si>
  <si>
    <t>Объемы импорта нефти компании Лукойл</t>
  </si>
  <si>
    <t>тыс. барр. н. э./сут</t>
  </si>
  <si>
    <t>Объемы переработки нефти компанией Лукойл</t>
  </si>
  <si>
    <t>Объемы внутреннего потребления нефтепродуктов компании Лукойл</t>
  </si>
  <si>
    <t>Объемы экспорта нефтепродуктов компании Лукойл</t>
  </si>
  <si>
    <t>Объемы импорта нефтепродуктов компании Лукойл</t>
  </si>
  <si>
    <t>Внутреннее потребление нефтепродуктов в России, всего</t>
  </si>
  <si>
    <t>Удельные затраты на переработку нефти компании Лукойл</t>
  </si>
  <si>
    <t>Удельные затраты на переработку нефти в России, среднее</t>
  </si>
  <si>
    <t>Установленная мощность НПЗ компании Лукойл</t>
  </si>
  <si>
    <t>млн т./ год</t>
  </si>
  <si>
    <t>Волгоградский НПЗ</t>
  </si>
  <si>
    <t>Пермский НПЗ</t>
  </si>
  <si>
    <t>Нижегородский НПЗ</t>
  </si>
  <si>
    <t>Ухтинский НПЗ</t>
  </si>
  <si>
    <t>Объемы переработки нефти на НПЗ компании Лукойл</t>
  </si>
  <si>
    <t>Объем выпуска нефтепродуктов НПЗ компании Лукойл</t>
  </si>
  <si>
    <t>Выход светлых нефтепродуктов НПЗ компании Лукойл</t>
  </si>
  <si>
    <t>%</t>
  </si>
  <si>
    <t>Объём производства нефтехимии в России компанией Лукойл</t>
  </si>
  <si>
    <t>Цены на нефть и нефтепродукты</t>
  </si>
  <si>
    <t>Цена на нефть марки "Брент"</t>
  </si>
  <si>
    <t>Цена на нефть марки "Юралс" (СИФ Средиземноморский регион)</t>
  </si>
  <si>
    <t>Нефть марки "Юралс" (СИФ Роттердам)</t>
  </si>
  <si>
    <t>долл/баррель</t>
  </si>
  <si>
    <t>Дизельное топливо 0,01% (ФОБ Роттердам)</t>
  </si>
  <si>
    <t>Высокооктановый бензин (ФОБ Роттердам)</t>
  </si>
  <si>
    <t>долл/т</t>
  </si>
  <si>
    <t>Дизельное топливо (внутр)</t>
  </si>
  <si>
    <t>Бензин (Аи-92) (внутр)</t>
  </si>
  <si>
    <t>Бензин (Аи-95) (внутр)</t>
  </si>
  <si>
    <t xml:space="preserve">Мазут 3,5% (ФОБ Роттердам) </t>
  </si>
  <si>
    <t>Мазут топочный (внутр)</t>
  </si>
  <si>
    <t>Налоги на нефть и нефтепродукты</t>
  </si>
  <si>
    <t>Пошлины на экспорт нефти</t>
  </si>
  <si>
    <t>Пошлины на экспорт продуктов нефтепереработки</t>
  </si>
  <si>
    <t>Налог на добычу полезных ископаемых</t>
  </si>
  <si>
    <t xml:space="preserve">нефть </t>
  </si>
  <si>
    <t>руб/т</t>
  </si>
  <si>
    <t>Глубина переработки нефтепродуктов НПЗ компании Лукойл</t>
  </si>
  <si>
    <t>курс</t>
  </si>
  <si>
    <t>рубль к доллару США</t>
  </si>
  <si>
    <t>баррель/т</t>
  </si>
  <si>
    <t>нефть</t>
  </si>
  <si>
    <t>нефтепродукты эксп</t>
  </si>
  <si>
    <t>нефтепродукты внутр</t>
  </si>
  <si>
    <t>Затраты на транспортировку нефти</t>
  </si>
  <si>
    <t>Затраты на транспортировку нефтепродуктов</t>
  </si>
  <si>
    <t>Удельные затраты на транспортировку нефти, руб/т.</t>
  </si>
  <si>
    <t>Удельные затраты на транспортировку нефтепродуктов, руб/т.</t>
  </si>
  <si>
    <t>Затраты на транспортировку нефти до НПЗ</t>
  </si>
  <si>
    <t>Удельные затраты на транспортировку нефти до НПЗ, руб/т.</t>
  </si>
  <si>
    <t>Доказанные запасы нефти компании Лукойл</t>
  </si>
  <si>
    <t>млн барр</t>
  </si>
  <si>
    <t>Вероятные запасы нефти компании Лукойл</t>
  </si>
  <si>
    <t>Возможны запасы нефти компании Лукойл</t>
  </si>
  <si>
    <t>Условные ресурсы 3С нефти компании Лукойл</t>
  </si>
  <si>
    <t>ООО "ПермТОТИнефть"</t>
  </si>
  <si>
    <t>ООО "ЛУКОЙЛ-Западная Сибирь"</t>
  </si>
  <si>
    <t>ООО "ЛУКОЙЛ-АИК"</t>
  </si>
  <si>
    <t>ООО "ЛУКОЙЛ-ПЕРМЬ"</t>
  </si>
  <si>
    <t>ООО "ТУРСУНТ"</t>
  </si>
  <si>
    <t>ООО "ЛУКОЙЛ-Коми"</t>
  </si>
  <si>
    <t>АО "РИТЭК"</t>
  </si>
  <si>
    <t>ООО "УралОйл"</t>
  </si>
  <si>
    <t>всегда через трубопровод</t>
  </si>
  <si>
    <t>ухтинский нпз</t>
  </si>
  <si>
    <t>волгоградский</t>
  </si>
  <si>
    <t>нижегородский</t>
  </si>
  <si>
    <t>пермский</t>
  </si>
  <si>
    <t>Добывающие компании</t>
  </si>
  <si>
    <t>Транспортировка до НПЗ</t>
  </si>
  <si>
    <t>Регион транспортировки</t>
  </si>
  <si>
    <t>ЦДУ ТЭК</t>
  </si>
  <si>
    <t>prod_capacity_1</t>
  </si>
  <si>
    <t>prod_capacity_2</t>
  </si>
  <si>
    <t>prod_capacity_3</t>
  </si>
  <si>
    <t>prod_capacity_4</t>
  </si>
  <si>
    <t>oil_base_1</t>
  </si>
  <si>
    <t>oil_base_2</t>
  </si>
  <si>
    <t>oil_base_3</t>
  </si>
  <si>
    <t>oil_base_4</t>
  </si>
  <si>
    <t>q_oil_1</t>
  </si>
  <si>
    <t>q_oil_2</t>
  </si>
  <si>
    <t>q_oil_3</t>
  </si>
  <si>
    <t>q_oil_4</t>
  </si>
  <si>
    <t>q_oil_exp</t>
  </si>
  <si>
    <t>q_oil_dom</t>
  </si>
  <si>
    <t>ref_yield_1</t>
  </si>
  <si>
    <t>ref_yield_2</t>
  </si>
  <si>
    <t>ref_yield_3</t>
  </si>
  <si>
    <t>ref_yield_4</t>
  </si>
  <si>
    <t>ref_capacity_1</t>
  </si>
  <si>
    <t>ref_capacity_2</t>
  </si>
  <si>
    <t>ref_capacity_3</t>
  </si>
  <si>
    <t>ref_capacity_4</t>
  </si>
  <si>
    <t>q_oil_ref_1</t>
  </si>
  <si>
    <t>q_oil_ref_2</t>
  </si>
  <si>
    <t>q_oil_ref_3</t>
  </si>
  <si>
    <t>q_oil_ref_4</t>
  </si>
  <si>
    <t>q_petr_1</t>
  </si>
  <si>
    <t>q_petr_2</t>
  </si>
  <si>
    <t>q_petr_3</t>
  </si>
  <si>
    <t>q_petr_4</t>
  </si>
  <si>
    <t>q_petr_exp</t>
  </si>
  <si>
    <t>q_petr_dom</t>
  </si>
  <si>
    <t>p_oil_exp</t>
  </si>
  <si>
    <t>p_petr_exp</t>
  </si>
  <si>
    <t>p_petr_dom</t>
  </si>
  <si>
    <t>ndpi</t>
  </si>
  <si>
    <t>exp_oil_tax</t>
  </si>
  <si>
    <t>exp_petr_tax</t>
  </si>
  <si>
    <t>excise_petr</t>
  </si>
  <si>
    <t>r</t>
  </si>
  <si>
    <t>cost_oil_prod_1</t>
  </si>
  <si>
    <t>cost_oil_prod_2</t>
  </si>
  <si>
    <t>cost_oil_prod_3</t>
  </si>
  <si>
    <t>cost_oil_prod_4</t>
  </si>
  <si>
    <t>cost_oil_ref</t>
  </si>
  <si>
    <t>cost_oil_tran</t>
  </si>
  <si>
    <t>cost_petr_tran</t>
  </si>
  <si>
    <t>млн барр., запасы</t>
  </si>
  <si>
    <t>тыс барр. н. э./сут, мощность добычи</t>
  </si>
  <si>
    <t>млн тонн в год, установленная мощность НПЗ</t>
  </si>
  <si>
    <t>$/тонну, цена на нефть марки "Юралс" (СИФ Средиземномрск регион)</t>
  </si>
  <si>
    <t>$/тонну, высокооктановый бензин (ФОБ Роттердам)</t>
  </si>
  <si>
    <t>$/тонну, бензин (Аи-95)</t>
  </si>
  <si>
    <t>$/тонну, НДПИ</t>
  </si>
  <si>
    <t>$/тонну, экспортная пошлина на нефть</t>
  </si>
  <si>
    <t xml:space="preserve">$/тонну, экспортная пошлина на нефтепродукты </t>
  </si>
  <si>
    <t xml:space="preserve">руб/ тонну, акциз на бензин класса Евро-5 </t>
  </si>
  <si>
    <t>руб/ $, обменный курс</t>
  </si>
  <si>
    <t xml:space="preserve">руб/ тонну, удельные издержки на нефтепереработку </t>
  </si>
  <si>
    <t xml:space="preserve">руб/ тонну, удельные издержки на транспортировку нефти </t>
  </si>
  <si>
    <t xml:space="preserve">руб/ тонну, удельные издержки на транспортировку нефтепродуктов </t>
  </si>
  <si>
    <t xml:space="preserve">руб/ тонну, удельные издержки на разведку и добычу нефти </t>
  </si>
  <si>
    <t>тыс тонн, объем добычи нефти</t>
  </si>
  <si>
    <t>тыс тонн, объем экспорта нефти</t>
  </si>
  <si>
    <t>тыс тонн, объем внутреннего потребления</t>
  </si>
  <si>
    <t>%, глубина переработки нефти</t>
  </si>
  <si>
    <t xml:space="preserve">тыс тонн, объем переработки нефти </t>
  </si>
  <si>
    <t>тыс тонн, объем произведенных нефтепродуктов</t>
  </si>
  <si>
    <t>тыс тонн, объем экспорта нефтепродуктов</t>
  </si>
  <si>
    <t xml:space="preserve">тыс тонн, объем внутреннего потребления нефтепродуктов </t>
  </si>
  <si>
    <t>дегкие и средние дистилянты</t>
  </si>
  <si>
    <t>мазут</t>
  </si>
  <si>
    <t>автомобильный бензин</t>
  </si>
  <si>
    <t>прямогонный бензин</t>
  </si>
  <si>
    <t>Цены средние</t>
  </si>
  <si>
    <t>Акцизы</t>
  </si>
  <si>
    <t>моторный масла</t>
  </si>
  <si>
    <t>автомобильный бензин (Евро-5)</t>
  </si>
  <si>
    <t>автомобильный бензин (ниже Евро-5)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</si>
</sst>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;\-"/>
    <numFmt numFmtId="165" formatCode="#,##0.0;\(#,##0.0\);\-"/>
  </numFmts>
  <fonts count="8"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b/>
      <sz val="9"/>
      <color theme="1"/>
      <name val="Arial"/>
      <family val="2"/>
      <charset val="204"/>
    </font>
    <font>
      <sz val="15"/>
      <color rgb="FF000000"/>
      <name val="Yandex-sans"/>
    </font>
  </fonts>
  <fills count="3">
    <fill>
      <patternFill patternType="none"/>
    </fill>
    <fill>
      <patternFill patternType="gray125"/>
    </fill>
    <fill>
      <patternFill patternType="solid">
        <fgColor rgb="FFFFD5D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vertical="center" indent="4"/>
    </xf>
    <xf numFmtId="0" fontId="1" fillId="0" borderId="0" xfId="0" applyFont="1" applyFill="1" applyBorder="1" applyAlignment="1">
      <alignment horizontal="left" vertical="center" indent="4"/>
    </xf>
    <xf numFmtId="0" fontId="2" fillId="0" borderId="0" xfId="0" applyFont="1" applyFill="1" applyBorder="1" applyAlignment="1">
      <alignment horizontal="left" vertical="center" indent="4"/>
    </xf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/>
    <xf numFmtId="0" fontId="3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left" indent="1"/>
    </xf>
    <xf numFmtId="164" fontId="1" fillId="0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Fill="1" applyBorder="1" applyAlignment="1">
      <alignment horizontal="right" vertical="center"/>
    </xf>
    <xf numFmtId="0" fontId="4" fillId="0" borderId="0" xfId="0" applyFont="1"/>
    <xf numFmtId="1" fontId="3" fillId="2" borderId="1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 indent="2"/>
    </xf>
    <xf numFmtId="0" fontId="0" fillId="0" borderId="0" xfId="0" applyFont="1"/>
    <xf numFmtId="164" fontId="0" fillId="0" borderId="0" xfId="0" applyNumberFormat="1"/>
    <xf numFmtId="0" fontId="3" fillId="0" borderId="2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5"/>
    </xf>
    <xf numFmtId="164" fontId="1" fillId="0" borderId="0" xfId="0" applyNumberFormat="1" applyFont="1" applyFill="1" applyBorder="1"/>
    <xf numFmtId="0" fontId="1" fillId="0" borderId="0" xfId="0" applyFont="1" applyBorder="1" applyAlignment="1">
      <alignment horizontal="left" indent="3"/>
    </xf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2" borderId="1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5" fillId="0" borderId="0" xfId="0" applyFont="1" applyBorder="1" applyAlignment="1">
      <alignment horizontal="left" vertical="center" indent="4"/>
    </xf>
    <xf numFmtId="164" fontId="5" fillId="0" borderId="0" xfId="0" applyNumberFormat="1" applyFont="1" applyFill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 applyFill="1" applyAlignment="1">
      <alignment horizontal="right" vertical="center"/>
    </xf>
    <xf numFmtId="164" fontId="3" fillId="0" borderId="0" xfId="0" applyNumberFormat="1" applyFont="1"/>
    <xf numFmtId="164" fontId="6" fillId="0" borderId="0" xfId="0" applyNumberFormat="1" applyFont="1" applyFill="1"/>
    <xf numFmtId="0" fontId="5" fillId="0" borderId="0" xfId="0" applyFont="1" applyFill="1"/>
    <xf numFmtId="0" fontId="5" fillId="0" borderId="0" xfId="0" applyFont="1"/>
    <xf numFmtId="0" fontId="7" fillId="0" borderId="0" xfId="0" applyFont="1"/>
    <xf numFmtId="2" fontId="1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 vertical="center"/>
    </xf>
    <xf numFmtId="2" fontId="1" fillId="0" borderId="0" xfId="0" applyNumberFormat="1" applyFont="1" applyFill="1" applyAlignment="1"/>
    <xf numFmtId="2" fontId="1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Border="1" applyAlignment="1"/>
    <xf numFmtId="2" fontId="2" fillId="0" borderId="0" xfId="0" applyNumberFormat="1" applyFont="1" applyFill="1" applyBorder="1" applyAlignment="1"/>
  </cellXfs>
  <cellStyles count="1">
    <cellStyle name="Обычный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geniyamiller/Downloads/Lukoil_Analyst_databook_2Q2018_r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"/>
      <sheetName val="Statement of Income"/>
      <sheetName val="Cash Flows"/>
      <sheetName val="Production"/>
      <sheetName val="West Qurna-2"/>
      <sheetName val="Refining"/>
      <sheetName val="Marketing &amp; Trading"/>
      <sheetName val="Capital expenditures"/>
      <sheetName val="Expenses"/>
    </sheetNames>
    <sheetDataSet>
      <sheetData sheetId="0">
        <row r="1">
          <cell r="A1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FEBD-B181-A748-97C6-016A4954DD99}">
  <dimension ref="A1:X65"/>
  <sheetViews>
    <sheetView topLeftCell="A33" workbookViewId="0">
      <selection activeCell="R52" activeCellId="3" sqref="C52:C55 H52:H55 M52:M55 R52:R55"/>
    </sheetView>
  </sheetViews>
  <sheetFormatPr baseColWidth="10" defaultRowHeight="16" outlineLevelCol="1"/>
  <cols>
    <col min="1" max="1" width="26.83203125" bestFit="1" customWidth="1"/>
    <col min="2" max="2" width="14.1640625" customWidth="1"/>
    <col min="4" max="7" width="0" hidden="1" customWidth="1" outlineLevel="1"/>
    <col min="8" max="8" width="10.83203125" collapsed="1"/>
    <col min="9" max="12" width="0" hidden="1" customWidth="1" outlineLevel="1"/>
    <col min="13" max="13" width="10.83203125" collapsed="1"/>
    <col min="14" max="17" width="0" hidden="1" customWidth="1" outlineLevel="1"/>
    <col min="18" max="18" width="10.83203125" collapsed="1"/>
  </cols>
  <sheetData>
    <row r="1" spans="1:24">
      <c r="A1" s="35"/>
      <c r="B1" s="35"/>
      <c r="C1" s="9">
        <v>2014</v>
      </c>
      <c r="D1" s="10" t="s">
        <v>17</v>
      </c>
      <c r="E1" s="10" t="s">
        <v>18</v>
      </c>
      <c r="F1" s="10" t="s">
        <v>19</v>
      </c>
      <c r="G1" s="10" t="s">
        <v>20</v>
      </c>
      <c r="H1" s="9">
        <v>2015</v>
      </c>
      <c r="I1" s="10" t="s">
        <v>17</v>
      </c>
      <c r="J1" s="10" t="s">
        <v>18</v>
      </c>
      <c r="K1" s="10" t="s">
        <v>19</v>
      </c>
      <c r="L1" s="10" t="s">
        <v>20</v>
      </c>
      <c r="M1" s="9">
        <v>2016</v>
      </c>
      <c r="N1" s="10" t="s">
        <v>17</v>
      </c>
      <c r="O1" s="10" t="s">
        <v>18</v>
      </c>
      <c r="P1" s="10" t="s">
        <v>19</v>
      </c>
      <c r="Q1" s="10" t="s">
        <v>20</v>
      </c>
      <c r="R1" s="11">
        <v>2017</v>
      </c>
      <c r="S1" s="10" t="s">
        <v>17</v>
      </c>
      <c r="T1" s="10" t="s">
        <v>18</v>
      </c>
      <c r="U1" s="10" t="s">
        <v>19</v>
      </c>
      <c r="V1" s="10" t="s">
        <v>20</v>
      </c>
      <c r="W1" s="11">
        <v>2018</v>
      </c>
    </row>
    <row r="2" spans="1:24">
      <c r="A2" s="35" t="s">
        <v>39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4">
      <c r="A3" t="s">
        <v>1</v>
      </c>
      <c r="B3" t="s">
        <v>0</v>
      </c>
      <c r="C3" s="4">
        <v>85809</v>
      </c>
      <c r="D3" s="4">
        <v>21156</v>
      </c>
      <c r="E3" s="4">
        <v>21305</v>
      </c>
      <c r="F3" s="4">
        <v>21313</v>
      </c>
      <c r="G3" s="4">
        <v>21092</v>
      </c>
      <c r="H3" s="4">
        <v>84866</v>
      </c>
      <c r="I3" s="4">
        <v>20650</v>
      </c>
      <c r="J3" s="4">
        <v>20253</v>
      </c>
      <c r="K3" s="4">
        <v>20414</v>
      </c>
      <c r="L3" s="4">
        <v>20889</v>
      </c>
      <c r="M3" s="4">
        <v>82206</v>
      </c>
      <c r="N3" s="4">
        <v>20178</v>
      </c>
      <c r="O3" s="4">
        <v>20120</v>
      </c>
      <c r="P3" s="4">
        <v>20337</v>
      </c>
      <c r="Q3" s="4">
        <v>20360</v>
      </c>
      <c r="R3" s="4">
        <v>80995</v>
      </c>
      <c r="S3" s="4">
        <v>19847</v>
      </c>
      <c r="T3" s="4">
        <v>20096</v>
      </c>
      <c r="U3" s="4"/>
      <c r="V3" s="4"/>
      <c r="W3" s="4"/>
    </row>
    <row r="4" spans="1:24">
      <c r="A4" s="1" t="str">
        <f>IF([1]Contents!$A$1=2,"West Siberia","Западная Сибирь")</f>
        <v>Западная Сибирь</v>
      </c>
      <c r="B4" t="s">
        <v>0</v>
      </c>
      <c r="C4" s="5">
        <v>46840</v>
      </c>
      <c r="D4" s="5">
        <v>11273</v>
      </c>
      <c r="E4" s="5">
        <v>11129</v>
      </c>
      <c r="F4" s="5">
        <v>11026</v>
      </c>
      <c r="G4" s="5">
        <v>10777</v>
      </c>
      <c r="H4" s="5">
        <v>44205</v>
      </c>
      <c r="I4" s="5">
        <v>10437</v>
      </c>
      <c r="J4" s="5">
        <v>10192</v>
      </c>
      <c r="K4" s="5">
        <v>10164</v>
      </c>
      <c r="L4" s="5">
        <v>10244</v>
      </c>
      <c r="M4" s="5">
        <v>41037</v>
      </c>
      <c r="N4" s="5">
        <v>9810</v>
      </c>
      <c r="O4" s="5">
        <v>9750</v>
      </c>
      <c r="P4" s="5">
        <v>9702</v>
      </c>
      <c r="Q4" s="5">
        <v>9517</v>
      </c>
      <c r="R4" s="5">
        <v>38779</v>
      </c>
      <c r="S4" s="5">
        <v>9203</v>
      </c>
      <c r="T4" s="5">
        <v>9270</v>
      </c>
      <c r="U4" s="5"/>
      <c r="V4" s="5"/>
      <c r="W4" s="5"/>
    </row>
    <row r="5" spans="1:24">
      <c r="A5" s="2" t="str">
        <f>IF([1]Contents!$A$1=2,"Timan-Pechora","Тимано- Печора")</f>
        <v>Тимано- Печора</v>
      </c>
      <c r="B5" t="s">
        <v>0</v>
      </c>
      <c r="C5" s="4">
        <v>15814</v>
      </c>
      <c r="D5" s="6">
        <v>4050</v>
      </c>
      <c r="E5" s="6">
        <v>4266</v>
      </c>
      <c r="F5" s="6">
        <v>4333</v>
      </c>
      <c r="G5" s="6">
        <v>4327</v>
      </c>
      <c r="H5" s="6">
        <v>16976</v>
      </c>
      <c r="I5" s="6">
        <v>4354</v>
      </c>
      <c r="J5" s="6">
        <v>4290</v>
      </c>
      <c r="K5" s="6">
        <v>4312</v>
      </c>
      <c r="L5" s="6">
        <v>4194</v>
      </c>
      <c r="M5" s="6">
        <v>17150</v>
      </c>
      <c r="N5" s="6">
        <v>4002</v>
      </c>
      <c r="O5" s="6">
        <v>3819</v>
      </c>
      <c r="P5" s="6">
        <v>3983</v>
      </c>
      <c r="Q5" s="6">
        <v>4033</v>
      </c>
      <c r="R5" s="6">
        <v>15837</v>
      </c>
      <c r="S5" s="6">
        <v>3966</v>
      </c>
      <c r="T5" s="6">
        <v>3976</v>
      </c>
      <c r="U5" s="6"/>
      <c r="V5" s="6"/>
      <c r="W5" s="6"/>
    </row>
    <row r="6" spans="1:24">
      <c r="A6" s="2" t="str">
        <f>IF([1]Contents!$A$1=2,"Ural region","Урал")</f>
        <v>Урал</v>
      </c>
      <c r="B6" t="s">
        <v>0</v>
      </c>
      <c r="C6" s="4">
        <v>14585</v>
      </c>
      <c r="D6" s="6">
        <v>3694</v>
      </c>
      <c r="E6" s="6">
        <v>3731</v>
      </c>
      <c r="F6" s="6">
        <v>3790</v>
      </c>
      <c r="G6" s="6">
        <v>3805</v>
      </c>
      <c r="H6" s="6">
        <v>15020</v>
      </c>
      <c r="I6" s="6">
        <v>3774</v>
      </c>
      <c r="J6" s="6">
        <v>3774</v>
      </c>
      <c r="K6" s="6">
        <v>3839</v>
      </c>
      <c r="L6" s="6">
        <v>3861</v>
      </c>
      <c r="M6" s="6">
        <v>15248</v>
      </c>
      <c r="N6" s="6">
        <v>3755</v>
      </c>
      <c r="O6" s="6">
        <v>3767</v>
      </c>
      <c r="P6" s="6">
        <v>3794</v>
      </c>
      <c r="Q6" s="6">
        <v>3823</v>
      </c>
      <c r="R6" s="6">
        <v>15139</v>
      </c>
      <c r="S6" s="6">
        <v>3725</v>
      </c>
      <c r="T6" s="6">
        <v>3772</v>
      </c>
      <c r="U6" s="6"/>
      <c r="V6" s="6"/>
      <c r="W6" s="6"/>
    </row>
    <row r="7" spans="1:24">
      <c r="A7" s="3" t="str">
        <f>IF([1]Contents!$A$1=2,"Volga region","Поволжье")</f>
        <v>Поволжье</v>
      </c>
      <c r="B7" t="s">
        <v>0</v>
      </c>
      <c r="C7" s="7">
        <v>6659</v>
      </c>
      <c r="D7" s="8">
        <v>1680</v>
      </c>
      <c r="E7" s="8">
        <v>1703</v>
      </c>
      <c r="F7" s="8">
        <v>1674</v>
      </c>
      <c r="G7" s="8">
        <v>1704</v>
      </c>
      <c r="H7" s="8">
        <v>6761</v>
      </c>
      <c r="I7" s="8">
        <v>1628</v>
      </c>
      <c r="J7" s="8">
        <v>1532</v>
      </c>
      <c r="K7" s="8">
        <v>1635</v>
      </c>
      <c r="L7" s="8">
        <v>2144</v>
      </c>
      <c r="M7" s="8">
        <v>6939</v>
      </c>
      <c r="N7" s="8">
        <v>2189</v>
      </c>
      <c r="O7" s="8">
        <v>2363</v>
      </c>
      <c r="P7" s="8">
        <v>2431</v>
      </c>
      <c r="Q7" s="8">
        <v>2571</v>
      </c>
      <c r="R7" s="8">
        <v>9554</v>
      </c>
      <c r="S7" s="8">
        <v>2556</v>
      </c>
      <c r="T7" s="8">
        <v>2681</v>
      </c>
      <c r="U7" s="8"/>
      <c r="V7" s="8"/>
      <c r="W7" s="8"/>
    </row>
    <row r="8" spans="1:24">
      <c r="A8" s="2" t="str">
        <f>IF([1]Contents!$A$1=2,"Other in Russia ","Прочие регионы России")</f>
        <v>Прочие регионы России</v>
      </c>
      <c r="B8" t="s">
        <v>0</v>
      </c>
      <c r="C8" s="4">
        <v>1911</v>
      </c>
      <c r="D8" s="6">
        <v>459</v>
      </c>
      <c r="E8" s="6">
        <v>476</v>
      </c>
      <c r="F8" s="6">
        <v>490</v>
      </c>
      <c r="G8" s="6">
        <v>479</v>
      </c>
      <c r="H8" s="6">
        <v>1904</v>
      </c>
      <c r="I8" s="6">
        <v>457</v>
      </c>
      <c r="J8" s="6">
        <v>465</v>
      </c>
      <c r="K8" s="6">
        <v>464</v>
      </c>
      <c r="L8" s="6">
        <v>446</v>
      </c>
      <c r="M8" s="6">
        <v>1832</v>
      </c>
      <c r="N8" s="6">
        <v>422</v>
      </c>
      <c r="O8" s="6">
        <v>421</v>
      </c>
      <c r="P8" s="6">
        <v>427</v>
      </c>
      <c r="Q8" s="6">
        <v>416</v>
      </c>
      <c r="R8" s="6">
        <v>1686</v>
      </c>
      <c r="S8" s="6">
        <v>397</v>
      </c>
      <c r="T8" s="6">
        <v>397</v>
      </c>
      <c r="U8" s="6"/>
      <c r="V8" s="6"/>
      <c r="W8" s="6"/>
    </row>
    <row r="10" spans="1:24">
      <c r="A10" s="35" t="s">
        <v>40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4">
      <c r="A11" t="s">
        <v>44</v>
      </c>
      <c r="B11" t="s">
        <v>50</v>
      </c>
      <c r="C11" s="14">
        <v>1765</v>
      </c>
      <c r="D11" s="14">
        <v>1756</v>
      </c>
      <c r="E11" s="14">
        <v>1762</v>
      </c>
      <c r="F11" s="14">
        <v>1732</v>
      </c>
      <c r="G11" s="14">
        <v>1718</v>
      </c>
      <c r="H11" s="14">
        <v>1743</v>
      </c>
      <c r="I11" s="14">
        <v>1703</v>
      </c>
      <c r="J11" s="14">
        <v>1671</v>
      </c>
      <c r="K11" s="14">
        <v>1646</v>
      </c>
      <c r="L11" s="14">
        <v>1688.8237841211705</v>
      </c>
      <c r="M11" s="14">
        <v>1677</v>
      </c>
      <c r="N11" s="14">
        <v>1683</v>
      </c>
      <c r="O11" s="14">
        <v>1667</v>
      </c>
      <c r="P11" s="14">
        <v>1662</v>
      </c>
      <c r="Q11" s="14">
        <v>1665</v>
      </c>
      <c r="R11" s="14">
        <v>1669</v>
      </c>
      <c r="S11" s="14">
        <v>1661</v>
      </c>
      <c r="T11" s="14">
        <v>1667</v>
      </c>
      <c r="X11" s="14"/>
    </row>
    <row r="12" spans="1:24">
      <c r="A12" s="1" t="s">
        <v>23</v>
      </c>
      <c r="B12" t="s">
        <v>50</v>
      </c>
      <c r="C12" s="12">
        <v>970</v>
      </c>
      <c r="D12" s="12">
        <v>944</v>
      </c>
      <c r="E12" s="12">
        <v>926</v>
      </c>
      <c r="F12" s="12">
        <v>901</v>
      </c>
      <c r="G12" s="12">
        <v>884</v>
      </c>
      <c r="H12" s="12">
        <v>914</v>
      </c>
      <c r="I12" s="12">
        <v>865</v>
      </c>
      <c r="J12" s="12">
        <v>845</v>
      </c>
      <c r="K12" s="12">
        <v>818</v>
      </c>
      <c r="L12" s="12">
        <v>826.04102698005113</v>
      </c>
      <c r="M12" s="12">
        <v>838</v>
      </c>
      <c r="N12" s="12">
        <v>821</v>
      </c>
      <c r="O12" s="12">
        <v>809</v>
      </c>
      <c r="P12" s="12">
        <v>795</v>
      </c>
      <c r="Q12" s="12">
        <v>780</v>
      </c>
      <c r="R12" s="12">
        <v>801</v>
      </c>
      <c r="S12" s="12">
        <v>771</v>
      </c>
      <c r="T12" s="12">
        <v>770</v>
      </c>
      <c r="X12" s="12"/>
    </row>
    <row r="13" spans="1:24">
      <c r="A13" s="2" t="s">
        <v>24</v>
      </c>
      <c r="B13" t="s">
        <v>50</v>
      </c>
      <c r="C13" s="14">
        <v>313</v>
      </c>
      <c r="D13" s="12">
        <v>325</v>
      </c>
      <c r="E13" s="12">
        <v>339</v>
      </c>
      <c r="F13" s="12">
        <v>340</v>
      </c>
      <c r="G13" s="12">
        <v>340</v>
      </c>
      <c r="H13" s="12">
        <v>336</v>
      </c>
      <c r="I13" s="12">
        <v>346</v>
      </c>
      <c r="J13" s="12">
        <v>341</v>
      </c>
      <c r="K13" s="12">
        <v>338</v>
      </c>
      <c r="L13" s="12">
        <v>329.64603274456954</v>
      </c>
      <c r="M13" s="12">
        <v>339</v>
      </c>
      <c r="N13" s="12">
        <v>321</v>
      </c>
      <c r="O13" s="12">
        <v>303</v>
      </c>
      <c r="P13" s="12">
        <v>312</v>
      </c>
      <c r="Q13" s="12">
        <v>313</v>
      </c>
      <c r="R13" s="12">
        <v>312</v>
      </c>
      <c r="S13" s="12">
        <v>317</v>
      </c>
      <c r="T13" s="12">
        <v>314</v>
      </c>
      <c r="X13" s="12"/>
    </row>
    <row r="14" spans="1:24">
      <c r="A14" s="2" t="s">
        <v>25</v>
      </c>
      <c r="B14" t="s">
        <v>50</v>
      </c>
      <c r="C14" s="14">
        <v>308</v>
      </c>
      <c r="D14" s="12">
        <v>311</v>
      </c>
      <c r="E14" s="12">
        <v>320</v>
      </c>
      <c r="F14" s="12">
        <v>317</v>
      </c>
      <c r="G14" s="12">
        <v>319</v>
      </c>
      <c r="H14" s="12">
        <v>317</v>
      </c>
      <c r="I14" s="12">
        <v>323</v>
      </c>
      <c r="J14" s="12">
        <v>323</v>
      </c>
      <c r="K14" s="12">
        <v>321</v>
      </c>
      <c r="L14" s="12">
        <v>323.33000997934562</v>
      </c>
      <c r="M14" s="12">
        <v>322</v>
      </c>
      <c r="N14" s="12">
        <v>324</v>
      </c>
      <c r="O14" s="12">
        <v>325</v>
      </c>
      <c r="P14" s="12">
        <v>321</v>
      </c>
      <c r="Q14" s="12">
        <v>327</v>
      </c>
      <c r="R14" s="12">
        <v>324</v>
      </c>
      <c r="S14" s="12">
        <v>326</v>
      </c>
      <c r="T14" s="12">
        <v>327</v>
      </c>
      <c r="X14" s="12"/>
    </row>
    <row r="15" spans="1:24">
      <c r="A15" s="3" t="s">
        <v>26</v>
      </c>
      <c r="B15" t="s">
        <v>50</v>
      </c>
      <c r="C15" s="19">
        <v>136</v>
      </c>
      <c r="D15" s="15">
        <v>139</v>
      </c>
      <c r="E15" s="15">
        <v>140</v>
      </c>
      <c r="F15" s="15">
        <v>136</v>
      </c>
      <c r="G15" s="15">
        <v>138</v>
      </c>
      <c r="H15" s="15">
        <v>139</v>
      </c>
      <c r="I15" s="15">
        <v>133</v>
      </c>
      <c r="J15" s="15">
        <v>126</v>
      </c>
      <c r="K15" s="15">
        <v>133</v>
      </c>
      <c r="L15" s="15">
        <v>174.77921447295543</v>
      </c>
      <c r="M15" s="15">
        <v>142</v>
      </c>
      <c r="N15" s="15">
        <v>183</v>
      </c>
      <c r="O15" s="15">
        <v>197</v>
      </c>
      <c r="P15" s="15">
        <v>201</v>
      </c>
      <c r="Q15" s="15">
        <v>213</v>
      </c>
      <c r="R15" s="15">
        <v>199</v>
      </c>
      <c r="S15" s="15">
        <v>216</v>
      </c>
      <c r="T15" s="15">
        <v>225</v>
      </c>
      <c r="X15" s="15"/>
    </row>
    <row r="16" spans="1:24">
      <c r="A16" s="2" t="s">
        <v>27</v>
      </c>
      <c r="B16" t="s">
        <v>50</v>
      </c>
      <c r="C16" s="14">
        <v>38</v>
      </c>
      <c r="D16" s="12">
        <v>37</v>
      </c>
      <c r="E16" s="12">
        <v>37</v>
      </c>
      <c r="F16" s="12">
        <v>38</v>
      </c>
      <c r="G16" s="12">
        <v>37</v>
      </c>
      <c r="H16" s="12">
        <v>37</v>
      </c>
      <c r="I16" s="12">
        <v>36</v>
      </c>
      <c r="J16" s="12">
        <v>36</v>
      </c>
      <c r="K16" s="12">
        <v>36</v>
      </c>
      <c r="L16" s="12">
        <v>35.027499944246088</v>
      </c>
      <c r="M16" s="12">
        <v>36</v>
      </c>
      <c r="N16" s="12">
        <v>34</v>
      </c>
      <c r="O16" s="12">
        <v>33</v>
      </c>
      <c r="P16" s="12">
        <v>33</v>
      </c>
      <c r="Q16" s="12">
        <v>32</v>
      </c>
      <c r="R16" s="12">
        <v>33</v>
      </c>
      <c r="S16" s="12">
        <v>31</v>
      </c>
      <c r="T16" s="12">
        <v>31</v>
      </c>
      <c r="X16" s="12"/>
    </row>
    <row r="18" spans="1:23">
      <c r="A18" s="35" t="s">
        <v>101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>
      <c r="A19" t="s">
        <v>45</v>
      </c>
      <c r="B19" t="s">
        <v>102</v>
      </c>
      <c r="C19" s="14">
        <f>SUM(C20:C24)</f>
        <v>12983</v>
      </c>
      <c r="D19" s="14"/>
      <c r="E19" s="14"/>
      <c r="F19" s="14"/>
      <c r="G19" s="14"/>
      <c r="H19" s="14">
        <f>SUM(H20:H24)</f>
        <v>11866</v>
      </c>
      <c r="I19" s="14"/>
      <c r="J19" s="14"/>
      <c r="K19" s="14"/>
      <c r="L19" s="14"/>
      <c r="M19" s="14">
        <f>SUM(M20:M24)</f>
        <v>11656</v>
      </c>
      <c r="N19" s="14"/>
      <c r="O19" s="14"/>
      <c r="P19" s="14"/>
      <c r="Q19" s="14"/>
      <c r="R19" s="14">
        <f>SUM(R20:R24)</f>
        <v>16565</v>
      </c>
      <c r="S19" s="14"/>
      <c r="T19" s="14"/>
      <c r="U19" s="14"/>
    </row>
    <row r="20" spans="1:23">
      <c r="A20" s="1" t="s">
        <v>23</v>
      </c>
      <c r="B20" t="s">
        <v>102</v>
      </c>
      <c r="C20" s="12">
        <v>7304</v>
      </c>
      <c r="D20" s="12"/>
      <c r="E20" s="12"/>
      <c r="F20" s="12"/>
      <c r="G20" s="12"/>
      <c r="H20" s="12">
        <v>6548</v>
      </c>
      <c r="I20" s="12"/>
      <c r="J20" s="12"/>
      <c r="K20" s="12"/>
      <c r="L20" s="12"/>
      <c r="M20" s="12">
        <v>6420</v>
      </c>
      <c r="N20" s="12"/>
      <c r="O20" s="12"/>
      <c r="P20" s="12"/>
      <c r="Q20" s="12"/>
      <c r="R20" s="12">
        <v>11410</v>
      </c>
      <c r="S20" s="12"/>
      <c r="T20" s="12"/>
      <c r="U20" s="12"/>
    </row>
    <row r="21" spans="1:23">
      <c r="A21" s="2" t="s">
        <v>24</v>
      </c>
      <c r="B21" t="s">
        <v>102</v>
      </c>
      <c r="C21" s="14">
        <v>2410</v>
      </c>
      <c r="D21" s="14"/>
      <c r="E21" s="14"/>
      <c r="F21" s="14"/>
      <c r="G21" s="14"/>
      <c r="H21" s="14">
        <v>2289</v>
      </c>
      <c r="I21" s="14"/>
      <c r="J21" s="14"/>
      <c r="K21" s="14"/>
      <c r="L21" s="14"/>
      <c r="M21" s="14">
        <v>2241</v>
      </c>
      <c r="N21" s="14"/>
      <c r="O21" s="14"/>
      <c r="P21" s="14"/>
      <c r="Q21" s="14"/>
      <c r="R21" s="14">
        <v>2183</v>
      </c>
      <c r="S21" s="14"/>
      <c r="T21" s="14"/>
      <c r="U21" s="14"/>
    </row>
    <row r="22" spans="1:23">
      <c r="A22" s="2" t="s">
        <v>25</v>
      </c>
      <c r="B22" t="s">
        <v>102</v>
      </c>
      <c r="C22" s="14">
        <v>2163</v>
      </c>
      <c r="D22" s="14"/>
      <c r="E22" s="14"/>
      <c r="F22" s="14"/>
      <c r="G22" s="14"/>
      <c r="H22" s="14">
        <v>2062</v>
      </c>
      <c r="I22" s="14"/>
      <c r="J22" s="14"/>
      <c r="K22" s="14"/>
      <c r="L22" s="14"/>
      <c r="M22" s="14">
        <v>2076</v>
      </c>
      <c r="N22" s="14"/>
      <c r="O22" s="14"/>
      <c r="P22" s="14"/>
      <c r="Q22" s="14"/>
      <c r="R22" s="14">
        <v>2062</v>
      </c>
      <c r="S22" s="14"/>
      <c r="T22" s="14"/>
      <c r="U22" s="14"/>
    </row>
    <row r="23" spans="1:23">
      <c r="A23" s="3" t="s">
        <v>26</v>
      </c>
      <c r="B23" t="s">
        <v>102</v>
      </c>
      <c r="C23" s="19">
        <v>912</v>
      </c>
      <c r="D23" s="19"/>
      <c r="E23" s="19"/>
      <c r="F23" s="19"/>
      <c r="G23" s="19"/>
      <c r="H23" s="19">
        <v>776</v>
      </c>
      <c r="I23" s="19"/>
      <c r="J23" s="19"/>
      <c r="K23" s="19"/>
      <c r="L23" s="19"/>
      <c r="M23" s="19">
        <v>740</v>
      </c>
      <c r="N23" s="19"/>
      <c r="O23" s="19"/>
      <c r="P23" s="19"/>
      <c r="Q23" s="19"/>
      <c r="R23" s="19">
        <v>732</v>
      </c>
      <c r="S23" s="19"/>
      <c r="T23" s="19"/>
      <c r="U23" s="19"/>
    </row>
    <row r="24" spans="1:23">
      <c r="A24" s="2" t="s">
        <v>27</v>
      </c>
      <c r="B24" t="s">
        <v>102</v>
      </c>
      <c r="C24" s="14">
        <v>194</v>
      </c>
      <c r="D24" s="14"/>
      <c r="E24" s="14"/>
      <c r="F24" s="14"/>
      <c r="G24" s="14"/>
      <c r="H24" s="14">
        <v>191</v>
      </c>
      <c r="I24" s="14"/>
      <c r="J24" s="14"/>
      <c r="K24" s="14"/>
      <c r="L24" s="14"/>
      <c r="M24" s="14">
        <v>179</v>
      </c>
      <c r="N24" s="14"/>
      <c r="O24" s="14"/>
      <c r="P24" s="14"/>
      <c r="Q24" s="14"/>
      <c r="R24" s="14">
        <v>178</v>
      </c>
      <c r="S24" s="14"/>
      <c r="T24" s="14"/>
      <c r="U24" s="14"/>
    </row>
    <row r="25" spans="1:23">
      <c r="A25" s="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3">
      <c r="A26" s="35" t="s">
        <v>103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>
      <c r="A27" t="s">
        <v>45</v>
      </c>
      <c r="B27" t="s">
        <v>102</v>
      </c>
      <c r="C27" s="14">
        <f>SUM(C28:C32)</f>
        <v>5060</v>
      </c>
      <c r="D27" s="14"/>
      <c r="E27" s="14"/>
      <c r="F27" s="14"/>
      <c r="G27" s="14"/>
      <c r="H27" s="14">
        <f>SUM(H28:H32)</f>
        <v>5141</v>
      </c>
      <c r="I27" s="14"/>
      <c r="J27" s="14"/>
      <c r="K27" s="14"/>
      <c r="L27" s="14"/>
      <c r="M27" s="14">
        <f>SUM(M28:M32)</f>
        <v>4882</v>
      </c>
      <c r="N27" s="14"/>
      <c r="O27" s="14"/>
      <c r="P27" s="14"/>
      <c r="Q27" s="14"/>
      <c r="R27" s="14">
        <f>SUM(R28:R32)</f>
        <v>4696</v>
      </c>
      <c r="S27" s="14"/>
      <c r="T27" s="14"/>
      <c r="U27" s="14"/>
    </row>
    <row r="28" spans="1:23">
      <c r="A28" s="1" t="s">
        <v>23</v>
      </c>
      <c r="B28" t="s">
        <v>102</v>
      </c>
      <c r="C28" s="12">
        <v>3132</v>
      </c>
      <c r="D28" s="12"/>
      <c r="E28" s="12"/>
      <c r="F28" s="12"/>
      <c r="G28" s="12"/>
      <c r="H28" s="12">
        <v>3236</v>
      </c>
      <c r="I28" s="12"/>
      <c r="J28" s="12"/>
      <c r="K28" s="12"/>
      <c r="L28" s="12"/>
      <c r="M28" s="12">
        <v>3089</v>
      </c>
      <c r="N28" s="12"/>
      <c r="O28" s="12"/>
      <c r="P28" s="12"/>
      <c r="Q28" s="12"/>
      <c r="R28" s="12">
        <v>3039</v>
      </c>
      <c r="S28" s="12"/>
      <c r="T28" s="12"/>
      <c r="U28" s="12"/>
    </row>
    <row r="29" spans="1:23">
      <c r="A29" s="2" t="s">
        <v>24</v>
      </c>
      <c r="B29" t="s">
        <v>102</v>
      </c>
      <c r="C29" s="14">
        <v>748</v>
      </c>
      <c r="D29" s="14"/>
      <c r="E29" s="14"/>
      <c r="F29" s="14"/>
      <c r="G29" s="14"/>
      <c r="H29" s="14">
        <v>791</v>
      </c>
      <c r="I29" s="14"/>
      <c r="J29" s="14"/>
      <c r="K29" s="14"/>
      <c r="L29" s="14"/>
      <c r="M29" s="14">
        <v>770</v>
      </c>
      <c r="N29" s="14"/>
      <c r="O29" s="14"/>
      <c r="P29" s="14"/>
      <c r="Q29" s="14"/>
      <c r="R29" s="14">
        <v>760</v>
      </c>
      <c r="S29" s="14"/>
      <c r="T29" s="14"/>
      <c r="U29" s="14"/>
    </row>
    <row r="30" spans="1:23">
      <c r="A30" s="2" t="s">
        <v>25</v>
      </c>
      <c r="B30" t="s">
        <v>102</v>
      </c>
      <c r="C30" s="14">
        <v>563</v>
      </c>
      <c r="D30" s="14"/>
      <c r="E30" s="14"/>
      <c r="F30" s="14"/>
      <c r="G30" s="14"/>
      <c r="H30" s="14">
        <v>524</v>
      </c>
      <c r="I30" s="14"/>
      <c r="J30" s="14"/>
      <c r="K30" s="14"/>
      <c r="L30" s="14"/>
      <c r="M30" s="14">
        <v>468</v>
      </c>
      <c r="N30" s="14"/>
      <c r="O30" s="14"/>
      <c r="P30" s="14"/>
      <c r="Q30" s="14"/>
      <c r="R30" s="14">
        <v>464</v>
      </c>
      <c r="S30" s="14"/>
      <c r="T30" s="14"/>
      <c r="U30" s="14"/>
    </row>
    <row r="31" spans="1:23">
      <c r="A31" s="3" t="s">
        <v>26</v>
      </c>
      <c r="B31" t="s">
        <v>102</v>
      </c>
      <c r="C31" s="19">
        <v>538</v>
      </c>
      <c r="D31" s="19"/>
      <c r="E31" s="19"/>
      <c r="F31" s="19"/>
      <c r="G31" s="19"/>
      <c r="H31" s="19">
        <v>514</v>
      </c>
      <c r="I31" s="19"/>
      <c r="J31" s="19"/>
      <c r="K31" s="19"/>
      <c r="L31" s="19"/>
      <c r="M31" s="19">
        <v>485</v>
      </c>
      <c r="N31" s="19"/>
      <c r="O31" s="19"/>
      <c r="P31" s="19"/>
      <c r="Q31" s="19"/>
      <c r="R31" s="19">
        <v>341</v>
      </c>
      <c r="S31" s="19"/>
      <c r="T31" s="19"/>
      <c r="U31" s="19"/>
    </row>
    <row r="32" spans="1:23">
      <c r="A32" s="2" t="s">
        <v>27</v>
      </c>
      <c r="B32" t="s">
        <v>102</v>
      </c>
      <c r="C32" s="14">
        <v>79</v>
      </c>
      <c r="D32" s="14"/>
      <c r="E32" s="14"/>
      <c r="F32" s="14"/>
      <c r="G32" s="14"/>
      <c r="H32" s="14">
        <v>76</v>
      </c>
      <c r="I32" s="14"/>
      <c r="J32" s="14"/>
      <c r="K32" s="14"/>
      <c r="L32" s="14"/>
      <c r="M32" s="14">
        <v>70</v>
      </c>
      <c r="N32" s="14"/>
      <c r="O32" s="14"/>
      <c r="P32" s="14"/>
      <c r="Q32" s="14"/>
      <c r="R32" s="14">
        <v>92</v>
      </c>
      <c r="S32" s="14"/>
      <c r="T32" s="14"/>
      <c r="U32" s="14"/>
    </row>
    <row r="33" spans="1:23">
      <c r="A33" s="2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3">
      <c r="A34" s="35" t="s">
        <v>104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>
      <c r="A35" t="s">
        <v>45</v>
      </c>
      <c r="B35" t="s">
        <v>102</v>
      </c>
      <c r="C35" s="14">
        <f>SUM(C36:C40)</f>
        <v>2890</v>
      </c>
      <c r="D35" s="14"/>
      <c r="E35" s="14"/>
      <c r="F35" s="14"/>
      <c r="G35" s="14"/>
      <c r="H35" s="14">
        <f>SUM(H36:H40)</f>
        <v>2516</v>
      </c>
      <c r="I35" s="14"/>
      <c r="J35" s="14"/>
      <c r="K35" s="14"/>
      <c r="L35" s="14"/>
      <c r="M35" s="14">
        <f>SUM(M36:M40)</f>
        <v>2302</v>
      </c>
      <c r="N35" s="14"/>
      <c r="O35" s="14"/>
      <c r="P35" s="14"/>
      <c r="Q35" s="14"/>
      <c r="R35" s="14">
        <f>SUM(R36:R40)</f>
        <v>2543</v>
      </c>
      <c r="S35" s="14"/>
      <c r="T35" s="14"/>
      <c r="U35" s="14"/>
    </row>
    <row r="36" spans="1:23">
      <c r="A36" s="1" t="s">
        <v>23</v>
      </c>
      <c r="B36" t="s">
        <v>102</v>
      </c>
      <c r="C36" s="14">
        <v>2010</v>
      </c>
      <c r="D36" s="14"/>
      <c r="E36" s="14"/>
      <c r="F36" s="14"/>
      <c r="G36" s="14"/>
      <c r="H36" s="14">
        <v>1755</v>
      </c>
      <c r="I36" s="12"/>
      <c r="J36" s="12"/>
      <c r="K36" s="12"/>
      <c r="L36" s="14"/>
      <c r="M36" s="14">
        <v>1580</v>
      </c>
      <c r="N36" s="14"/>
      <c r="O36" s="14"/>
      <c r="P36" s="14"/>
      <c r="Q36" s="14"/>
      <c r="R36" s="14">
        <v>1743</v>
      </c>
      <c r="S36" s="12"/>
      <c r="T36" s="12"/>
      <c r="U36" s="12"/>
    </row>
    <row r="37" spans="1:23">
      <c r="A37" s="2" t="s">
        <v>24</v>
      </c>
      <c r="B37" t="s">
        <v>102</v>
      </c>
      <c r="C37" s="14">
        <v>372</v>
      </c>
      <c r="D37" s="14"/>
      <c r="E37" s="14"/>
      <c r="F37" s="14"/>
      <c r="G37" s="14"/>
      <c r="H37" s="14">
        <v>314</v>
      </c>
      <c r="I37" s="14"/>
      <c r="J37" s="14"/>
      <c r="K37" s="14"/>
      <c r="L37" s="14"/>
      <c r="M37" s="14">
        <v>291</v>
      </c>
      <c r="N37" s="14"/>
      <c r="O37" s="14"/>
      <c r="P37" s="14"/>
      <c r="Q37" s="14"/>
      <c r="R37" s="14">
        <v>359</v>
      </c>
      <c r="S37" s="14"/>
      <c r="T37" s="14"/>
      <c r="U37" s="14"/>
    </row>
    <row r="38" spans="1:23">
      <c r="A38" s="2" t="s">
        <v>25</v>
      </c>
      <c r="B38" t="s">
        <v>102</v>
      </c>
      <c r="C38" s="14">
        <v>307</v>
      </c>
      <c r="D38" s="14"/>
      <c r="E38" s="14"/>
      <c r="F38" s="14"/>
      <c r="G38" s="14"/>
      <c r="H38" s="14">
        <v>279</v>
      </c>
      <c r="I38" s="14"/>
      <c r="J38" s="14"/>
      <c r="K38" s="14"/>
      <c r="L38" s="14"/>
      <c r="M38" s="14">
        <v>285</v>
      </c>
      <c r="N38" s="14"/>
      <c r="O38" s="14"/>
      <c r="P38" s="14"/>
      <c r="Q38" s="14"/>
      <c r="R38" s="14">
        <v>292</v>
      </c>
      <c r="S38" s="14"/>
      <c r="T38" s="14"/>
      <c r="U38" s="14"/>
    </row>
    <row r="39" spans="1:23">
      <c r="A39" s="3" t="s">
        <v>26</v>
      </c>
      <c r="B39" t="s">
        <v>102</v>
      </c>
      <c r="C39" s="14">
        <v>132</v>
      </c>
      <c r="D39" s="14"/>
      <c r="E39" s="14"/>
      <c r="F39" s="14"/>
      <c r="G39" s="14"/>
      <c r="H39" s="14">
        <v>112</v>
      </c>
      <c r="I39" s="19"/>
      <c r="J39" s="19"/>
      <c r="K39" s="19"/>
      <c r="L39" s="14"/>
      <c r="M39" s="14">
        <v>101</v>
      </c>
      <c r="N39" s="14"/>
      <c r="O39" s="14"/>
      <c r="P39" s="14"/>
      <c r="Q39" s="14"/>
      <c r="R39" s="14">
        <v>91</v>
      </c>
      <c r="S39" s="19"/>
      <c r="T39" s="19"/>
      <c r="U39" s="19"/>
    </row>
    <row r="40" spans="1:23">
      <c r="A40" s="2" t="s">
        <v>27</v>
      </c>
      <c r="B40" t="s">
        <v>102</v>
      </c>
      <c r="C40" s="14">
        <v>69</v>
      </c>
      <c r="D40" s="14"/>
      <c r="E40" s="14"/>
      <c r="F40" s="14"/>
      <c r="G40" s="14"/>
      <c r="H40" s="14">
        <v>56</v>
      </c>
      <c r="I40" s="14"/>
      <c r="J40" s="14"/>
      <c r="K40" s="14"/>
      <c r="L40" s="14"/>
      <c r="M40" s="14">
        <v>45</v>
      </c>
      <c r="N40" s="14"/>
      <c r="O40" s="14"/>
      <c r="P40" s="14"/>
      <c r="Q40" s="14"/>
      <c r="R40" s="14">
        <v>58</v>
      </c>
      <c r="S40" s="14"/>
      <c r="T40" s="14"/>
      <c r="U40" s="14"/>
    </row>
    <row r="41" spans="1:23">
      <c r="A41" s="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3">
      <c r="A42" s="35" t="s">
        <v>105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3">
      <c r="A43" t="s">
        <v>45</v>
      </c>
      <c r="B43" t="s">
        <v>102</v>
      </c>
      <c r="C43" s="14">
        <f>SUM(C44:C48)</f>
        <v>5962</v>
      </c>
      <c r="D43" s="14"/>
      <c r="E43" s="14"/>
      <c r="F43" s="14"/>
      <c r="G43" s="14"/>
      <c r="H43" s="14">
        <f>SUM(H44:H48)</f>
        <v>6580</v>
      </c>
      <c r="I43" s="14"/>
      <c r="J43" s="14"/>
      <c r="K43" s="14"/>
      <c r="L43" s="14"/>
      <c r="M43" s="14">
        <f>SUM(M44:M48)</f>
        <v>6944</v>
      </c>
      <c r="N43" s="14"/>
      <c r="O43" s="14"/>
      <c r="P43" s="14"/>
      <c r="Q43" s="14"/>
      <c r="R43" s="14">
        <f>SUM(R44:R48)</f>
        <v>6612</v>
      </c>
      <c r="S43" s="14"/>
      <c r="T43" s="14"/>
      <c r="U43" s="14"/>
    </row>
    <row r="44" spans="1:23">
      <c r="A44" s="1" t="s">
        <v>23</v>
      </c>
      <c r="B44" t="s">
        <v>102</v>
      </c>
      <c r="C44" s="14">
        <v>2432</v>
      </c>
      <c r="D44" s="14"/>
      <c r="E44" s="14"/>
      <c r="F44" s="14"/>
      <c r="G44" s="14"/>
      <c r="H44" s="14">
        <v>2602</v>
      </c>
      <c r="I44" s="12"/>
      <c r="J44" s="12"/>
      <c r="K44" s="12"/>
      <c r="L44" s="12"/>
      <c r="M44" s="14">
        <v>2643</v>
      </c>
      <c r="N44" s="14"/>
      <c r="O44" s="14"/>
      <c r="P44" s="14"/>
      <c r="Q44" s="14"/>
      <c r="R44" s="14">
        <v>2373</v>
      </c>
      <c r="S44" s="12"/>
      <c r="T44" s="12"/>
      <c r="U44" s="12"/>
    </row>
    <row r="45" spans="1:23">
      <c r="A45" s="2" t="s">
        <v>24</v>
      </c>
      <c r="B45" t="s">
        <v>102</v>
      </c>
      <c r="C45" s="14">
        <v>1697</v>
      </c>
      <c r="D45" s="14"/>
      <c r="E45" s="14"/>
      <c r="F45" s="14"/>
      <c r="G45" s="14"/>
      <c r="H45" s="14">
        <v>1713</v>
      </c>
      <c r="I45" s="14"/>
      <c r="J45" s="14"/>
      <c r="K45" s="14"/>
      <c r="L45" s="14"/>
      <c r="M45" s="14">
        <v>1896</v>
      </c>
      <c r="N45" s="14"/>
      <c r="O45" s="14"/>
      <c r="P45" s="14"/>
      <c r="Q45" s="14"/>
      <c r="R45" s="14">
        <v>1805</v>
      </c>
      <c r="S45" s="14"/>
      <c r="T45" s="14"/>
      <c r="U45" s="14"/>
    </row>
    <row r="46" spans="1:23">
      <c r="A46" s="2" t="s">
        <v>25</v>
      </c>
      <c r="B46" t="s">
        <v>102</v>
      </c>
      <c r="C46" s="14">
        <v>162</v>
      </c>
      <c r="D46" s="14"/>
      <c r="E46" s="14"/>
      <c r="F46" s="14"/>
      <c r="G46" s="14"/>
      <c r="H46" s="14">
        <v>212</v>
      </c>
      <c r="I46" s="14"/>
      <c r="J46" s="14"/>
      <c r="K46" s="14"/>
      <c r="L46" s="14"/>
      <c r="M46" s="14">
        <v>199</v>
      </c>
      <c r="N46" s="14"/>
      <c r="O46" s="14"/>
      <c r="P46" s="14"/>
      <c r="Q46" s="14"/>
      <c r="R46" s="14">
        <v>202</v>
      </c>
      <c r="S46" s="14"/>
      <c r="T46" s="14"/>
      <c r="U46" s="14"/>
    </row>
    <row r="47" spans="1:23">
      <c r="A47" s="3" t="s">
        <v>26</v>
      </c>
      <c r="B47" t="s">
        <v>102</v>
      </c>
      <c r="C47" s="14">
        <v>1662</v>
      </c>
      <c r="D47" s="14"/>
      <c r="E47" s="14"/>
      <c r="F47" s="14"/>
      <c r="G47" s="14"/>
      <c r="H47" s="14">
        <v>1843</v>
      </c>
      <c r="I47" s="19"/>
      <c r="J47" s="19"/>
      <c r="K47" s="19"/>
      <c r="L47" s="19"/>
      <c r="M47" s="14">
        <v>1968</v>
      </c>
      <c r="N47" s="14"/>
      <c r="O47" s="14"/>
      <c r="P47" s="14"/>
      <c r="Q47" s="14"/>
      <c r="R47" s="14">
        <v>1984</v>
      </c>
      <c r="S47" s="19"/>
      <c r="T47" s="19"/>
      <c r="U47" s="19"/>
    </row>
    <row r="48" spans="1:23">
      <c r="A48" s="2" t="s">
        <v>27</v>
      </c>
      <c r="B48" t="s">
        <v>102</v>
      </c>
      <c r="C48" s="14">
        <v>9</v>
      </c>
      <c r="D48" s="14"/>
      <c r="E48" s="14"/>
      <c r="F48" s="14"/>
      <c r="G48" s="14"/>
      <c r="H48" s="14">
        <v>210</v>
      </c>
      <c r="I48" s="14"/>
      <c r="J48" s="14"/>
      <c r="K48" s="14"/>
      <c r="L48" s="14"/>
      <c r="M48" s="14">
        <v>238</v>
      </c>
      <c r="N48" s="14"/>
      <c r="O48" s="14"/>
      <c r="P48" s="14"/>
      <c r="Q48" s="14"/>
      <c r="R48" s="14">
        <v>248</v>
      </c>
      <c r="S48" s="14"/>
      <c r="T48" s="14"/>
      <c r="U48" s="14"/>
    </row>
    <row r="49" spans="1:23">
      <c r="A49" s="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3">
      <c r="A50" s="35" t="s">
        <v>41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1:23">
      <c r="A51" t="s">
        <v>43</v>
      </c>
      <c r="B51" t="s">
        <v>42</v>
      </c>
      <c r="C51" s="14">
        <v>3820.3568390262094</v>
      </c>
      <c r="D51" s="14">
        <v>3500.3308754017771</v>
      </c>
      <c r="E51" s="14">
        <v>3288.9931940858955</v>
      </c>
      <c r="F51" s="14">
        <v>3231.3611410875992</v>
      </c>
      <c r="G51" s="14">
        <v>3756.0212402806751</v>
      </c>
      <c r="H51" s="14">
        <v>3443.2752810312727</v>
      </c>
      <c r="I51" s="14">
        <v>3675.4963680387409</v>
      </c>
      <c r="J51" s="14">
        <v>3479.5832716140817</v>
      </c>
      <c r="K51" s="14">
        <v>3337.6604291172725</v>
      </c>
      <c r="L51" s="14">
        <v>3315.5727895064388</v>
      </c>
      <c r="M51" s="14">
        <v>3451.8769919470601</v>
      </c>
      <c r="N51" s="14">
        <v>3869.4122311428291</v>
      </c>
      <c r="O51" s="14">
        <v>3951.192842942346</v>
      </c>
      <c r="P51" s="14">
        <v>3675.4191867040367</v>
      </c>
      <c r="Q51" s="14">
        <v>4084.0864440078581</v>
      </c>
      <c r="R51" s="14">
        <v>3894.9811716772638</v>
      </c>
      <c r="S51" s="14">
        <v>4032.2970726054318</v>
      </c>
      <c r="T51" s="14">
        <v>3653.7121815286623</v>
      </c>
    </row>
    <row r="52" spans="1:23">
      <c r="A52" s="2" t="s">
        <v>23</v>
      </c>
      <c r="B52" t="s">
        <v>42</v>
      </c>
      <c r="C52" s="14">
        <v>2677.3484201537149</v>
      </c>
      <c r="D52" s="14">
        <v>3003.282178656968</v>
      </c>
      <c r="E52" s="14">
        <v>2508.6710396262019</v>
      </c>
      <c r="F52" s="14">
        <v>2028.2967531289678</v>
      </c>
      <c r="G52" s="14">
        <v>2496.2419968451331</v>
      </c>
      <c r="H52" s="14">
        <v>2511.9556611243074</v>
      </c>
      <c r="I52" s="14">
        <v>2740.3468429625373</v>
      </c>
      <c r="J52" s="14">
        <v>3049.5486656200942</v>
      </c>
      <c r="K52" s="14">
        <v>2690.5745769382133</v>
      </c>
      <c r="L52" s="14">
        <v>2745.314330339711</v>
      </c>
      <c r="M52" s="14">
        <v>2806.0530740551212</v>
      </c>
      <c r="N52" s="14">
        <v>3541.4882772680935</v>
      </c>
      <c r="O52" s="14">
        <v>3520.3076923076924</v>
      </c>
      <c r="P52" s="14">
        <v>3171.6141001855285</v>
      </c>
      <c r="Q52" s="14">
        <v>3397.4992119365347</v>
      </c>
      <c r="R52" s="14">
        <v>3408.2879909229218</v>
      </c>
      <c r="S52" s="14">
        <v>4149.6251222427472</v>
      </c>
      <c r="T52" s="14">
        <v>3530.0970873786409</v>
      </c>
    </row>
    <row r="53" spans="1:23">
      <c r="A53" s="2" t="s">
        <v>24</v>
      </c>
      <c r="B53" t="s">
        <v>42</v>
      </c>
      <c r="C53" s="14">
        <v>5473.5044896926775</v>
      </c>
      <c r="D53" s="14">
        <v>4777.7777777777774</v>
      </c>
      <c r="E53" s="14">
        <v>4592.5925925925922</v>
      </c>
      <c r="F53" s="14">
        <v>5310.8700669282252</v>
      </c>
      <c r="G53" s="14">
        <v>5954.240813496649</v>
      </c>
      <c r="H53" s="14">
        <v>5167.1771913289349</v>
      </c>
      <c r="I53" s="14">
        <v>6270.5558107487368</v>
      </c>
      <c r="J53" s="14">
        <v>5465.5011655011658</v>
      </c>
      <c r="K53" s="14">
        <v>3990.7235621521336</v>
      </c>
      <c r="L53" s="14">
        <v>3794.2298521697662</v>
      </c>
      <c r="M53" s="14">
        <v>4890.3790087463558</v>
      </c>
      <c r="N53" s="14">
        <v>4983.5082458770612</v>
      </c>
      <c r="O53" s="14">
        <v>5429.43178842629</v>
      </c>
      <c r="P53" s="14">
        <v>4356.515189555611</v>
      </c>
      <c r="Q53" s="14">
        <v>4723.0349615670712</v>
      </c>
      <c r="R53" s="14">
        <v>4867.0202689903399</v>
      </c>
      <c r="S53" s="14">
        <v>5480.8371154815932</v>
      </c>
      <c r="T53" s="14">
        <v>4448.9436619718308</v>
      </c>
    </row>
    <row r="54" spans="1:23">
      <c r="A54" s="2" t="s">
        <v>25</v>
      </c>
      <c r="B54" t="s">
        <v>42</v>
      </c>
      <c r="C54" s="14">
        <v>2750.497086047309</v>
      </c>
      <c r="D54" s="14">
        <v>1783.4325933946941</v>
      </c>
      <c r="E54" s="14">
        <v>2198.8742964352718</v>
      </c>
      <c r="F54" s="14">
        <v>2041.4248021108178</v>
      </c>
      <c r="G54" s="14">
        <v>2182.1287779237846</v>
      </c>
      <c r="H54" s="14">
        <v>2052.7296937416777</v>
      </c>
      <c r="I54" s="14">
        <v>1949.3905670376259</v>
      </c>
      <c r="J54" s="14">
        <v>1591.1499735029147</v>
      </c>
      <c r="K54" s="14">
        <v>1688.7210210992446</v>
      </c>
      <c r="L54" s="14">
        <v>1767.1587671587672</v>
      </c>
      <c r="M54" s="14">
        <v>1748.9506820566633</v>
      </c>
      <c r="N54" s="14">
        <v>1862.583222370173</v>
      </c>
      <c r="O54" s="14">
        <v>1901.2476771967081</v>
      </c>
      <c r="P54" s="14">
        <v>1927.2535582498683</v>
      </c>
      <c r="Q54" s="14">
        <v>2610.7768767983262</v>
      </c>
      <c r="R54" s="14">
        <v>2077.3498910099743</v>
      </c>
      <c r="S54" s="14">
        <v>2546.040268456376</v>
      </c>
      <c r="T54" s="14">
        <v>2299.3107104984092</v>
      </c>
    </row>
    <row r="55" spans="1:23">
      <c r="A55" s="2" t="s">
        <v>26</v>
      </c>
      <c r="B55" t="s">
        <v>42</v>
      </c>
      <c r="C55" s="14">
        <v>8938.1288481754</v>
      </c>
      <c r="D55" s="14">
        <v>6769.6428571428569</v>
      </c>
      <c r="E55" s="14">
        <v>6917.2049324721083</v>
      </c>
      <c r="F55" s="14">
        <v>8213.8590203106323</v>
      </c>
      <c r="G55" s="14">
        <v>9757.0422535211255</v>
      </c>
      <c r="H55" s="14">
        <v>7917.319923088301</v>
      </c>
      <c r="I55" s="14">
        <v>6058.9680589680593</v>
      </c>
      <c r="J55" s="14">
        <v>6312.6631853785902</v>
      </c>
      <c r="K55" s="14">
        <v>9453.2110091743125</v>
      </c>
      <c r="L55" s="14">
        <v>7028.4514925373132</v>
      </c>
      <c r="M55" s="14">
        <v>7214.2960080703278</v>
      </c>
      <c r="N55" s="14">
        <v>5901.3248058474192</v>
      </c>
      <c r="O55" s="14">
        <v>6128.2268303004657</v>
      </c>
      <c r="P55" s="14">
        <v>6719.4570135746608</v>
      </c>
      <c r="Q55" s="14">
        <v>6650.3306106573318</v>
      </c>
      <c r="R55" s="14">
        <v>6367.1760519154277</v>
      </c>
      <c r="S55" s="14">
        <v>3282.8638497652582</v>
      </c>
      <c r="T55" s="14">
        <v>4603.1331592689294</v>
      </c>
    </row>
    <row r="56" spans="1:23">
      <c r="A56" s="2" t="s">
        <v>27</v>
      </c>
      <c r="B56" t="s">
        <v>42</v>
      </c>
      <c r="C56" s="14">
        <v>8488.2260596546312</v>
      </c>
      <c r="D56" s="14">
        <v>6287.581699346405</v>
      </c>
      <c r="E56" s="14">
        <v>5413.8655462184879</v>
      </c>
      <c r="F56" s="14">
        <v>4095.9183673469388</v>
      </c>
      <c r="G56" s="14">
        <v>3396.659707724426</v>
      </c>
      <c r="H56" s="14">
        <v>4777.8361344537816</v>
      </c>
      <c r="I56" s="14">
        <v>6072.2100656455141</v>
      </c>
      <c r="J56" s="14">
        <v>576.34408602150529</v>
      </c>
      <c r="K56" s="14">
        <v>3536.6379310344828</v>
      </c>
      <c r="L56" s="14">
        <v>7468.6098654708521</v>
      </c>
      <c r="M56" s="14">
        <v>4375</v>
      </c>
      <c r="N56" s="14">
        <v>8244.0758293838862</v>
      </c>
      <c r="O56" s="14">
        <v>6643.7054631828978</v>
      </c>
      <c r="P56" s="14">
        <v>6971.8969555035128</v>
      </c>
      <c r="Q56" s="14">
        <v>11276.442307692309</v>
      </c>
      <c r="R56" s="14">
        <v>8270.462633451958</v>
      </c>
      <c r="S56" s="14">
        <v>5612.0906801007559</v>
      </c>
      <c r="T56" s="14">
        <v>5032.7455919395461</v>
      </c>
    </row>
    <row r="58" spans="1:23">
      <c r="A58" s="35" t="s">
        <v>46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1:23">
      <c r="A59" t="s">
        <v>47</v>
      </c>
      <c r="B59" t="s">
        <v>0</v>
      </c>
      <c r="C59" s="14">
        <v>11725</v>
      </c>
      <c r="D59" s="14">
        <v>2284</v>
      </c>
      <c r="E59" s="14">
        <v>2619</v>
      </c>
      <c r="F59" s="14">
        <v>3068</v>
      </c>
      <c r="G59" s="14">
        <v>2662</v>
      </c>
      <c r="H59" s="14">
        <v>10633</v>
      </c>
      <c r="I59" s="14">
        <v>1955</v>
      </c>
      <c r="J59" s="14">
        <v>1594</v>
      </c>
      <c r="K59" s="14">
        <v>2550</v>
      </c>
      <c r="L59" s="14">
        <v>1298</v>
      </c>
      <c r="M59" s="14">
        <v>7397</v>
      </c>
      <c r="N59" s="14">
        <v>514</v>
      </c>
      <c r="O59" s="14">
        <v>687</v>
      </c>
      <c r="P59" s="14">
        <v>509</v>
      </c>
      <c r="Q59" s="14">
        <v>554</v>
      </c>
      <c r="R59" s="14">
        <v>2264</v>
      </c>
      <c r="S59" s="14">
        <v>732</v>
      </c>
      <c r="T59" s="14">
        <v>635</v>
      </c>
    </row>
    <row r="61" spans="1:23">
      <c r="A61" s="35" t="s">
        <v>48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spans="1:23">
      <c r="A62" t="s">
        <v>13</v>
      </c>
      <c r="B62" t="s">
        <v>0</v>
      </c>
      <c r="C62" s="14">
        <v>29833</v>
      </c>
      <c r="D62" s="14">
        <v>9248</v>
      </c>
      <c r="E62" s="14">
        <v>9048</v>
      </c>
      <c r="F62" s="14">
        <v>7546</v>
      </c>
      <c r="G62" s="14">
        <v>8342</v>
      </c>
      <c r="H62" s="14">
        <v>34184</v>
      </c>
      <c r="I62" s="14">
        <v>8855</v>
      </c>
      <c r="J62" s="14">
        <v>8976</v>
      </c>
      <c r="K62" s="14">
        <v>6996</v>
      </c>
      <c r="L62" s="14">
        <v>9079</v>
      </c>
      <c r="M62" s="14">
        <v>33906</v>
      </c>
      <c r="N62" s="14">
        <v>9405</v>
      </c>
      <c r="O62" s="14">
        <v>9250</v>
      </c>
      <c r="P62" s="14">
        <v>9054</v>
      </c>
      <c r="Q62" s="14">
        <v>8877</v>
      </c>
      <c r="R62" s="14">
        <v>36586</v>
      </c>
      <c r="S62" s="14">
        <v>8675</v>
      </c>
      <c r="T62" s="14">
        <v>8982</v>
      </c>
      <c r="U62" s="14">
        <v>635</v>
      </c>
    </row>
    <row r="63" spans="1:23" ht="17" customHeight="1"/>
    <row r="64" spans="1:23">
      <c r="A64" s="35" t="s">
        <v>49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1">
      <c r="A65" t="s">
        <v>15</v>
      </c>
      <c r="B65" t="s">
        <v>0</v>
      </c>
      <c r="C65" s="14">
        <v>1034</v>
      </c>
      <c r="D65" s="14">
        <v>305</v>
      </c>
      <c r="E65" s="14">
        <v>630</v>
      </c>
      <c r="F65" s="14">
        <v>483</v>
      </c>
      <c r="G65" s="14">
        <v>388</v>
      </c>
      <c r="H65" s="14">
        <v>1806</v>
      </c>
      <c r="I65" s="14">
        <v>208</v>
      </c>
      <c r="J65" s="14">
        <v>206</v>
      </c>
      <c r="K65" s="14">
        <v>224</v>
      </c>
      <c r="L65" s="14">
        <v>211</v>
      </c>
      <c r="M65" s="14">
        <v>849</v>
      </c>
      <c r="N65" s="14">
        <v>247</v>
      </c>
      <c r="O65" s="14">
        <v>264</v>
      </c>
      <c r="P65" s="14">
        <v>236</v>
      </c>
      <c r="Q65" s="14">
        <v>215</v>
      </c>
      <c r="R65" s="14">
        <v>962</v>
      </c>
      <c r="S65" s="14">
        <v>215</v>
      </c>
      <c r="T65" s="14">
        <v>189</v>
      </c>
      <c r="U65" s="14"/>
    </row>
  </sheetData>
  <conditionalFormatting sqref="A4:A8 X11:X16 C11:R16 C1:R1 C3:R8 D59:T59">
    <cfRule type="containsText" dxfId="109" priority="50" operator="containsText" text="ложь">
      <formula>NOT(ISERROR(SEARCH("ложь",A1)))</formula>
    </cfRule>
  </conditionalFormatting>
  <conditionalFormatting sqref="S3:S8 U3:W8">
    <cfRule type="containsText" dxfId="108" priority="48" operator="containsText" text="ложь">
      <formula>NOT(ISERROR(SEARCH("ложь",S3)))</formula>
    </cfRule>
  </conditionalFormatting>
  <conditionalFormatting sqref="T3:T8">
    <cfRule type="containsText" dxfId="107" priority="47" operator="containsText" text="ложь">
      <formula>NOT(ISERROR(SEARCH("ложь",T3)))</formula>
    </cfRule>
  </conditionalFormatting>
  <conditionalFormatting sqref="S1:W1">
    <cfRule type="containsText" dxfId="106" priority="45" operator="containsText" text="ложь">
      <formula>NOT(ISERROR(SEARCH("ложь",S1)))</formula>
    </cfRule>
  </conditionalFormatting>
  <conditionalFormatting sqref="S11:T16">
    <cfRule type="containsText" dxfId="105" priority="43" operator="containsText" text="ложь">
      <formula>NOT(ISERROR(SEARCH("ложь",S11)))</formula>
    </cfRule>
  </conditionalFormatting>
  <conditionalFormatting sqref="A20:A25 A33">
    <cfRule type="containsText" dxfId="104" priority="40" operator="containsText" text="ложь">
      <formula>NOT(ISERROR(SEARCH("ложь",A20)))</formula>
    </cfRule>
  </conditionalFormatting>
  <conditionalFormatting sqref="A12:A16">
    <cfRule type="containsText" dxfId="103" priority="39" operator="containsText" text="ложь">
      <formula>NOT(ISERROR(SEARCH("ложь",A12)))</formula>
    </cfRule>
  </conditionalFormatting>
  <conditionalFormatting sqref="C19:U25 C33:U33">
    <cfRule type="containsText" dxfId="102" priority="38" operator="containsText" text="ложь">
      <formula>NOT(ISERROR(SEARCH("ложь",C19)))</formula>
    </cfRule>
  </conditionalFormatting>
  <conditionalFormatting sqref="A2:W2">
    <cfRule type="containsText" dxfId="101" priority="37" operator="containsText" text="ложь">
      <formula>NOT(ISERROR(SEARCH("ложь",A2)))</formula>
    </cfRule>
  </conditionalFormatting>
  <conditionalFormatting sqref="A10:W10">
    <cfRule type="containsText" dxfId="100" priority="36" operator="containsText" text="ложь">
      <formula>NOT(ISERROR(SEARCH("ложь",A10)))</formula>
    </cfRule>
  </conditionalFormatting>
  <conditionalFormatting sqref="A18:W18">
    <cfRule type="containsText" dxfId="99" priority="35" operator="containsText" text="ложь">
      <formula>NOT(ISERROR(SEARCH("ложь",A18)))</formula>
    </cfRule>
  </conditionalFormatting>
  <conditionalFormatting sqref="A1:B1">
    <cfRule type="containsText" dxfId="98" priority="34" operator="containsText" text="ложь">
      <formula>NOT(ISERROR(SEARCH("ложь",A1)))</formula>
    </cfRule>
  </conditionalFormatting>
  <conditionalFormatting sqref="A50:W50">
    <cfRule type="containsText" dxfId="97" priority="33" operator="containsText" text="ложь">
      <formula>NOT(ISERROR(SEARCH("ложь",A50)))</formula>
    </cfRule>
  </conditionalFormatting>
  <conditionalFormatting sqref="A52:A56">
    <cfRule type="containsText" dxfId="96" priority="32" operator="containsText" text="ложь">
      <formula>NOT(ISERROR(SEARCH("ложь",A52)))</formula>
    </cfRule>
  </conditionalFormatting>
  <conditionalFormatting sqref="C51:T56">
    <cfRule type="containsText" dxfId="95" priority="31" operator="containsText" text="ложь">
      <formula>NOT(ISERROR(SEARCH("ложь",C51)))</formula>
    </cfRule>
  </conditionalFormatting>
  <conditionalFormatting sqref="A58:W58">
    <cfRule type="containsText" dxfId="94" priority="30" operator="containsText" text="ложь">
      <formula>NOT(ISERROR(SEARCH("ложь",A58)))</formula>
    </cfRule>
  </conditionalFormatting>
  <conditionalFormatting sqref="C59">
    <cfRule type="containsText" dxfId="93" priority="28" operator="containsText" text="ложь">
      <formula>NOT(ISERROR(SEARCH("ложь",C59)))</formula>
    </cfRule>
  </conditionalFormatting>
  <conditionalFormatting sqref="E62:U62">
    <cfRule type="containsText" dxfId="92" priority="27" operator="containsText" text="ложь">
      <formula>NOT(ISERROR(SEARCH("ложь",E62)))</formula>
    </cfRule>
  </conditionalFormatting>
  <conditionalFormatting sqref="A61:W61">
    <cfRule type="containsText" dxfId="91" priority="26" operator="containsText" text="ложь">
      <formula>NOT(ISERROR(SEARCH("ложь",A61)))</formula>
    </cfRule>
  </conditionalFormatting>
  <conditionalFormatting sqref="D62">
    <cfRule type="containsText" dxfId="90" priority="25" operator="containsText" text="ложь">
      <formula>NOT(ISERROR(SEARCH("ложь",D62)))</formula>
    </cfRule>
  </conditionalFormatting>
  <conditionalFormatting sqref="C62">
    <cfRule type="containsText" dxfId="89" priority="24" operator="containsText" text="ложь">
      <formula>NOT(ISERROR(SEARCH("ложь",C62)))</formula>
    </cfRule>
  </conditionalFormatting>
  <conditionalFormatting sqref="A64:W64">
    <cfRule type="containsText" dxfId="88" priority="23" operator="containsText" text="ложь">
      <formula>NOT(ISERROR(SEARCH("ложь",A64)))</formula>
    </cfRule>
  </conditionalFormatting>
  <conditionalFormatting sqref="E65:U65">
    <cfRule type="containsText" dxfId="87" priority="22" operator="containsText" text="ложь">
      <formula>NOT(ISERROR(SEARCH("ложь",E65)))</formula>
    </cfRule>
  </conditionalFormatting>
  <conditionalFormatting sqref="D65">
    <cfRule type="containsText" dxfId="86" priority="21" operator="containsText" text="ложь">
      <formula>NOT(ISERROR(SEARCH("ложь",D65)))</formula>
    </cfRule>
  </conditionalFormatting>
  <conditionalFormatting sqref="C65">
    <cfRule type="containsText" dxfId="85" priority="20" operator="containsText" text="ложь">
      <formula>NOT(ISERROR(SEARCH("ложь",C65)))</formula>
    </cfRule>
  </conditionalFormatting>
  <conditionalFormatting sqref="A28:A32">
    <cfRule type="containsText" dxfId="84" priority="11" operator="containsText" text="ложь">
      <formula>NOT(ISERROR(SEARCH("ложь",A28)))</formula>
    </cfRule>
  </conditionalFormatting>
  <conditionalFormatting sqref="C27:U32">
    <cfRule type="containsText" dxfId="83" priority="10" operator="containsText" text="ложь">
      <formula>NOT(ISERROR(SEARCH("ложь",C27)))</formula>
    </cfRule>
  </conditionalFormatting>
  <conditionalFormatting sqref="A26:W26">
    <cfRule type="containsText" dxfId="82" priority="9" operator="containsText" text="ложь">
      <formula>NOT(ISERROR(SEARCH("ложь",A26)))</formula>
    </cfRule>
  </conditionalFormatting>
  <conditionalFormatting sqref="A36:A41">
    <cfRule type="containsText" dxfId="81" priority="8" operator="containsText" text="ложь">
      <formula>NOT(ISERROR(SEARCH("ложь",A36)))</formula>
    </cfRule>
  </conditionalFormatting>
  <conditionalFormatting sqref="C35:U41">
    <cfRule type="containsText" dxfId="80" priority="7" operator="containsText" text="ложь">
      <formula>NOT(ISERROR(SEARCH("ложь",C35)))</formula>
    </cfRule>
  </conditionalFormatting>
  <conditionalFormatting sqref="A34:W34">
    <cfRule type="containsText" dxfId="79" priority="6" operator="containsText" text="ложь">
      <formula>NOT(ISERROR(SEARCH("ложь",A34)))</formula>
    </cfRule>
  </conditionalFormatting>
  <conditionalFormatting sqref="A42:W42">
    <cfRule type="containsText" dxfId="78" priority="3" operator="containsText" text="ложь">
      <formula>NOT(ISERROR(SEARCH("ложь",A42)))</formula>
    </cfRule>
  </conditionalFormatting>
  <conditionalFormatting sqref="C44:H48">
    <cfRule type="containsText" dxfId="77" priority="1" operator="containsText" text="ложь">
      <formula>NOT(ISERROR(SEARCH("ложь",C44)))</formula>
    </cfRule>
  </conditionalFormatting>
  <conditionalFormatting sqref="A44:A49">
    <cfRule type="containsText" dxfId="76" priority="5" operator="containsText" text="ложь">
      <formula>NOT(ISERROR(SEARCH("ложь",A44)))</formula>
    </cfRule>
  </conditionalFormatting>
  <conditionalFormatting sqref="C43:U43 C49:U49 I44:L48 S44:U48">
    <cfRule type="containsText" dxfId="75" priority="4" operator="containsText" text="ложь">
      <formula>NOT(ISERROR(SEARCH("ложь",C43)))</formula>
    </cfRule>
  </conditionalFormatting>
  <conditionalFormatting sqref="M44:R48">
    <cfRule type="containsText" dxfId="74" priority="2" operator="containsText" text="ложь">
      <formula>NOT(ISERROR(SEARCH("ложь",M44)))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3DEB-7582-A143-82C6-1047D72A99D3}">
  <dimension ref="A1:AV26"/>
  <sheetViews>
    <sheetView tabSelected="1" workbookViewId="0">
      <selection activeCell="L17" sqref="L17"/>
    </sheetView>
  </sheetViews>
  <sheetFormatPr baseColWidth="10" defaultRowHeight="16"/>
  <cols>
    <col min="2" max="5" width="14.5" bestFit="1" customWidth="1"/>
  </cols>
  <sheetData>
    <row r="1" spans="1:48">
      <c r="B1" t="s">
        <v>171</v>
      </c>
      <c r="F1" t="s">
        <v>170</v>
      </c>
      <c r="J1" t="s">
        <v>185</v>
      </c>
      <c r="N1" t="s">
        <v>186</v>
      </c>
      <c r="O1" t="s">
        <v>187</v>
      </c>
      <c r="P1" t="s">
        <v>188</v>
      </c>
      <c r="T1" t="s">
        <v>172</v>
      </c>
      <c r="X1" t="s">
        <v>189</v>
      </c>
      <c r="AB1" t="s">
        <v>190</v>
      </c>
      <c r="AF1" t="s">
        <v>191</v>
      </c>
      <c r="AG1" t="s">
        <v>192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179</v>
      </c>
      <c r="AO1" t="s">
        <v>180</v>
      </c>
      <c r="AP1" t="s">
        <v>184</v>
      </c>
      <c r="AT1" t="s">
        <v>181</v>
      </c>
      <c r="AU1" t="s">
        <v>182</v>
      </c>
      <c r="AV1" t="s">
        <v>183</v>
      </c>
    </row>
    <row r="2" spans="1:48"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158</v>
      </c>
      <c r="AL2" t="s">
        <v>159</v>
      </c>
      <c r="AM2" t="s">
        <v>160</v>
      </c>
      <c r="AN2" t="s">
        <v>161</v>
      </c>
      <c r="AO2" t="s">
        <v>162</v>
      </c>
      <c r="AP2" t="s">
        <v>163</v>
      </c>
      <c r="AQ2" t="s">
        <v>164</v>
      </c>
      <c r="AR2" t="s">
        <v>165</v>
      </c>
      <c r="AS2" t="s">
        <v>166</v>
      </c>
      <c r="AT2" t="s">
        <v>167</v>
      </c>
      <c r="AU2" t="s">
        <v>168</v>
      </c>
      <c r="AV2" t="s">
        <v>169</v>
      </c>
    </row>
    <row r="3" spans="1:48">
      <c r="A3">
        <v>2014</v>
      </c>
      <c r="B3" s="48">
        <v>970</v>
      </c>
      <c r="C3" s="49">
        <v>313</v>
      </c>
      <c r="D3" s="49">
        <v>308</v>
      </c>
      <c r="E3" s="50">
        <v>136</v>
      </c>
      <c r="F3" s="48">
        <v>7304</v>
      </c>
      <c r="G3" s="49">
        <v>2410</v>
      </c>
      <c r="H3" s="49">
        <v>2163</v>
      </c>
      <c r="I3" s="50">
        <v>912</v>
      </c>
      <c r="J3" s="51">
        <v>46840</v>
      </c>
      <c r="K3" s="52">
        <v>15814</v>
      </c>
      <c r="L3" s="52">
        <v>14585</v>
      </c>
      <c r="M3" s="53">
        <v>6659</v>
      </c>
      <c r="N3" s="49">
        <v>29833</v>
      </c>
      <c r="O3" s="49">
        <v>11725</v>
      </c>
      <c r="P3" s="49">
        <v>92.5</v>
      </c>
      <c r="Q3" s="49">
        <v>82.9</v>
      </c>
      <c r="R3" s="49">
        <v>64.8</v>
      </c>
      <c r="S3" s="49">
        <v>64.3</v>
      </c>
      <c r="T3" s="49">
        <v>11.3</v>
      </c>
      <c r="U3" s="49">
        <v>13.1</v>
      </c>
      <c r="V3" s="49">
        <v>17</v>
      </c>
      <c r="W3" s="49">
        <v>4</v>
      </c>
      <c r="X3" s="48">
        <v>11413</v>
      </c>
      <c r="Y3" s="48">
        <v>12685</v>
      </c>
      <c r="Z3" s="48">
        <v>17021</v>
      </c>
      <c r="AA3" s="48">
        <v>3993</v>
      </c>
      <c r="AB3" s="49">
        <v>10932</v>
      </c>
      <c r="AC3" s="49">
        <v>12430</v>
      </c>
      <c r="AD3" s="49">
        <v>16294</v>
      </c>
      <c r="AE3" s="49">
        <v>3835</v>
      </c>
      <c r="AF3" s="49">
        <v>23377</v>
      </c>
      <c r="AG3" s="31">
        <v>20296</v>
      </c>
      <c r="AH3" s="31">
        <v>718.10850439882699</v>
      </c>
      <c r="AI3" s="31">
        <v>918.87</v>
      </c>
      <c r="AJ3" s="31">
        <v>834.17</v>
      </c>
      <c r="AK3" s="31">
        <v>151.66999999999999</v>
      </c>
      <c r="AL3" s="31">
        <v>366.53</v>
      </c>
      <c r="AM3" s="31">
        <v>329.83</v>
      </c>
      <c r="AN3" s="31">
        <v>6450</v>
      </c>
      <c r="AO3" s="31">
        <v>38.42</v>
      </c>
      <c r="AP3" s="49">
        <v>2677.3484201537149</v>
      </c>
      <c r="AQ3" s="49">
        <v>5473.5044896926775</v>
      </c>
      <c r="AR3" s="49">
        <v>2750.497086047309</v>
      </c>
      <c r="AS3" s="49">
        <v>8938.1288481754</v>
      </c>
      <c r="AT3" s="49">
        <v>1632.0415148503919</v>
      </c>
      <c r="AU3" s="31">
        <v>869.39173612342609</v>
      </c>
      <c r="AV3" s="31">
        <v>6332.3633433316918</v>
      </c>
    </row>
    <row r="4" spans="1:48">
      <c r="A4">
        <v>2015</v>
      </c>
      <c r="B4" s="48">
        <v>914</v>
      </c>
      <c r="C4" s="48">
        <v>336</v>
      </c>
      <c r="D4" s="48">
        <v>317</v>
      </c>
      <c r="E4" s="54">
        <v>139</v>
      </c>
      <c r="F4" s="48">
        <v>6548</v>
      </c>
      <c r="G4" s="49">
        <v>2289</v>
      </c>
      <c r="H4" s="49">
        <v>2062</v>
      </c>
      <c r="I4" s="50">
        <v>776</v>
      </c>
      <c r="J4" s="51">
        <v>44205</v>
      </c>
      <c r="K4" s="55">
        <v>16976</v>
      </c>
      <c r="L4" s="55">
        <v>15020</v>
      </c>
      <c r="M4" s="56">
        <v>6761</v>
      </c>
      <c r="N4" s="49">
        <v>34184</v>
      </c>
      <c r="O4" s="49">
        <v>10633</v>
      </c>
      <c r="P4" s="49">
        <v>90.6</v>
      </c>
      <c r="Q4" s="49">
        <v>85.6</v>
      </c>
      <c r="R4" s="49">
        <v>69.2</v>
      </c>
      <c r="S4" s="49">
        <v>68.2</v>
      </c>
      <c r="T4" s="49">
        <v>14.5</v>
      </c>
      <c r="U4" s="49">
        <v>13.1</v>
      </c>
      <c r="V4" s="49">
        <v>17</v>
      </c>
      <c r="W4" s="49">
        <v>4</v>
      </c>
      <c r="X4" s="48">
        <v>12587</v>
      </c>
      <c r="Y4" s="48">
        <v>11105</v>
      </c>
      <c r="Z4" s="48">
        <v>15108</v>
      </c>
      <c r="AA4" s="48">
        <v>3386</v>
      </c>
      <c r="AB4" s="49">
        <v>12037</v>
      </c>
      <c r="AC4" s="49">
        <v>10333</v>
      </c>
      <c r="AD4" s="49">
        <v>14417</v>
      </c>
      <c r="AE4" s="49">
        <v>3221</v>
      </c>
      <c r="AF4" s="49">
        <v>20446</v>
      </c>
      <c r="AG4" s="31">
        <v>19246</v>
      </c>
      <c r="AH4" s="31">
        <v>380.27859237536654</v>
      </c>
      <c r="AI4" s="31">
        <v>569.25</v>
      </c>
      <c r="AJ4" s="31">
        <v>551.38270997375332</v>
      </c>
      <c r="AK4" s="31">
        <v>103.54691601049869</v>
      </c>
      <c r="AL4" s="31">
        <v>120.31</v>
      </c>
      <c r="AM4" s="31">
        <v>102.22</v>
      </c>
      <c r="AN4" s="31">
        <v>5530</v>
      </c>
      <c r="AO4" s="31">
        <v>60.96</v>
      </c>
      <c r="AP4" s="49">
        <v>2511.9556611243074</v>
      </c>
      <c r="AQ4" s="49">
        <v>5167.1771913289349</v>
      </c>
      <c r="AR4" s="49">
        <v>2052.7296937416777</v>
      </c>
      <c r="AS4" s="49">
        <v>7917.319923088301</v>
      </c>
      <c r="AT4" s="49">
        <v>1321.5147533150162</v>
      </c>
      <c r="AU4" s="31">
        <v>988.43218129237187</v>
      </c>
      <c r="AV4" s="31">
        <v>8923.5181644359473</v>
      </c>
    </row>
    <row r="5" spans="1:48">
      <c r="A5">
        <v>2016</v>
      </c>
      <c r="B5" s="48">
        <v>838</v>
      </c>
      <c r="C5" s="48">
        <v>339</v>
      </c>
      <c r="D5" s="48">
        <v>322</v>
      </c>
      <c r="E5" s="54">
        <v>142</v>
      </c>
      <c r="F5" s="48">
        <v>6420</v>
      </c>
      <c r="G5" s="49">
        <v>2241</v>
      </c>
      <c r="H5" s="49">
        <v>2076</v>
      </c>
      <c r="I5" s="50">
        <v>740</v>
      </c>
      <c r="J5" s="51">
        <v>41037</v>
      </c>
      <c r="K5" s="55">
        <v>17150</v>
      </c>
      <c r="L5" s="55">
        <v>15248</v>
      </c>
      <c r="M5" s="56">
        <v>6939</v>
      </c>
      <c r="N5" s="49">
        <v>33906</v>
      </c>
      <c r="O5" s="49">
        <v>7397</v>
      </c>
      <c r="P5" s="49">
        <v>91.7</v>
      </c>
      <c r="Q5" s="49">
        <v>96.6</v>
      </c>
      <c r="R5" s="49">
        <v>73.7</v>
      </c>
      <c r="S5" s="49">
        <v>69.7</v>
      </c>
      <c r="T5" s="49">
        <v>14.5</v>
      </c>
      <c r="U5" s="49">
        <v>13.1</v>
      </c>
      <c r="V5" s="49">
        <v>17</v>
      </c>
      <c r="W5" s="49">
        <v>4.2</v>
      </c>
      <c r="X5" s="48">
        <v>12895</v>
      </c>
      <c r="Y5" s="48">
        <v>11898</v>
      </c>
      <c r="Z5" s="48">
        <v>15423</v>
      </c>
      <c r="AA5" s="48">
        <v>2853</v>
      </c>
      <c r="AB5" s="49">
        <v>12413</v>
      </c>
      <c r="AC5" s="49">
        <v>11008</v>
      </c>
      <c r="AD5" s="49">
        <v>14826</v>
      </c>
      <c r="AE5" s="49">
        <v>2693</v>
      </c>
      <c r="AF5" s="49">
        <v>18741</v>
      </c>
      <c r="AG5" s="31">
        <v>20882</v>
      </c>
      <c r="AH5" s="31">
        <v>311.73020527859239</v>
      </c>
      <c r="AI5" s="31">
        <v>467.05</v>
      </c>
      <c r="AJ5" s="31">
        <v>529.71641791044772</v>
      </c>
      <c r="AK5" s="31">
        <v>86.18</v>
      </c>
      <c r="AL5" s="31">
        <v>75.72</v>
      </c>
      <c r="AM5" s="31">
        <v>53.71</v>
      </c>
      <c r="AN5" s="31">
        <v>9484</v>
      </c>
      <c r="AO5" s="31">
        <v>67</v>
      </c>
      <c r="AP5" s="49">
        <v>2806.0530740551212</v>
      </c>
      <c r="AQ5" s="49">
        <v>4890.3790087463558</v>
      </c>
      <c r="AR5" s="49">
        <v>1748.9506820566633</v>
      </c>
      <c r="AS5" s="49">
        <v>7214.2960080703278</v>
      </c>
      <c r="AT5" s="49">
        <v>781.37574247940222</v>
      </c>
      <c r="AU5" s="31">
        <v>1076.1568645661612</v>
      </c>
      <c r="AV5" s="31">
        <v>8399.7073040933083</v>
      </c>
    </row>
    <row r="6" spans="1:48">
      <c r="A6">
        <v>2017</v>
      </c>
      <c r="B6" s="48">
        <v>801</v>
      </c>
      <c r="C6" s="48">
        <v>312</v>
      </c>
      <c r="D6" s="48">
        <v>324</v>
      </c>
      <c r="E6" s="54">
        <v>199</v>
      </c>
      <c r="F6" s="48">
        <v>11410</v>
      </c>
      <c r="G6" s="49">
        <v>2183</v>
      </c>
      <c r="H6" s="49">
        <v>2062</v>
      </c>
      <c r="I6" s="50">
        <v>732</v>
      </c>
      <c r="J6" s="51">
        <v>38779</v>
      </c>
      <c r="K6" s="55">
        <v>15837</v>
      </c>
      <c r="L6" s="55">
        <v>15139</v>
      </c>
      <c r="M6" s="56">
        <v>9554</v>
      </c>
      <c r="N6" s="49">
        <v>36586</v>
      </c>
      <c r="O6" s="49">
        <v>2264</v>
      </c>
      <c r="P6" s="49">
        <v>92.3</v>
      </c>
      <c r="Q6" s="49">
        <v>96.4</v>
      </c>
      <c r="R6" s="49">
        <v>76.599999999999994</v>
      </c>
      <c r="S6" s="49">
        <v>74.599999999999994</v>
      </c>
      <c r="T6" s="49">
        <v>14.5</v>
      </c>
      <c r="U6" s="49">
        <v>13.1</v>
      </c>
      <c r="V6" s="49">
        <v>17</v>
      </c>
      <c r="W6" s="49">
        <v>4.2</v>
      </c>
      <c r="X6" s="48">
        <v>14388</v>
      </c>
      <c r="Y6" s="48">
        <v>12452</v>
      </c>
      <c r="Z6" s="48">
        <v>15484</v>
      </c>
      <c r="AA6" s="48">
        <v>2311</v>
      </c>
      <c r="AB6" s="49">
        <v>13825</v>
      </c>
      <c r="AC6" s="49">
        <v>11543</v>
      </c>
      <c r="AD6" s="49">
        <v>14727</v>
      </c>
      <c r="AE6" s="49">
        <v>2182</v>
      </c>
      <c r="AF6" s="49">
        <v>17524</v>
      </c>
      <c r="AG6" s="31">
        <v>23222</v>
      </c>
      <c r="AH6" s="31">
        <v>391.2756598240469</v>
      </c>
      <c r="AI6" s="31">
        <v>557.66</v>
      </c>
      <c r="AJ6" s="31">
        <v>633.75</v>
      </c>
      <c r="AK6" s="31">
        <v>139.38999999999999</v>
      </c>
      <c r="AL6" s="31">
        <v>86.71</v>
      </c>
      <c r="AM6" s="31">
        <v>47.65</v>
      </c>
      <c r="AN6" s="31">
        <v>10130</v>
      </c>
      <c r="AO6" s="31">
        <v>58.4</v>
      </c>
      <c r="AP6" s="49">
        <v>3408.2879909229218</v>
      </c>
      <c r="AQ6" s="49">
        <v>4867.0202689903399</v>
      </c>
      <c r="AR6" s="49">
        <v>2077.3498910099743</v>
      </c>
      <c r="AS6" s="49">
        <v>6367.1760519154277</v>
      </c>
      <c r="AT6" s="49">
        <v>585.05579140278837</v>
      </c>
      <c r="AU6" s="31">
        <v>1092.2818416041223</v>
      </c>
      <c r="AV6" s="31">
        <v>6561.7082880926528</v>
      </c>
    </row>
    <row r="12" spans="1:48">
      <c r="B12" s="12"/>
      <c r="C12" s="14"/>
      <c r="D12" s="14"/>
      <c r="E12" s="19"/>
    </row>
    <row r="13" spans="1:48">
      <c r="B13" s="12"/>
      <c r="C13" s="12"/>
      <c r="D13" s="12"/>
      <c r="E13" s="15"/>
    </row>
    <row r="14" spans="1:48">
      <c r="B14" s="12"/>
      <c r="C14" s="12"/>
      <c r="D14" s="12"/>
      <c r="E14" s="15"/>
    </row>
    <row r="18" spans="7:24">
      <c r="G18" s="12"/>
      <c r="H18" s="12"/>
      <c r="M18" s="12"/>
      <c r="R18" s="12"/>
      <c r="S18" s="12"/>
    </row>
    <row r="19" spans="7:24">
      <c r="G19" s="14"/>
      <c r="H19" s="14"/>
      <c r="M19" s="14"/>
      <c r="R19" s="14"/>
      <c r="S19" s="14"/>
    </row>
    <row r="20" spans="7:24">
      <c r="G20" s="14"/>
      <c r="H20" s="14"/>
      <c r="M20" s="14"/>
      <c r="N20" s="14"/>
      <c r="O20" s="14"/>
      <c r="P20" s="14"/>
      <c r="Q20" s="14"/>
      <c r="R20" s="14"/>
      <c r="S20" s="14"/>
      <c r="T20" s="36"/>
      <c r="U20" s="36"/>
      <c r="V20" s="36"/>
      <c r="W20" s="36"/>
    </row>
    <row r="21" spans="7:24">
      <c r="G21" s="19"/>
      <c r="H21" s="19"/>
      <c r="M21" s="19"/>
      <c r="N21" s="19"/>
      <c r="O21" s="19"/>
      <c r="P21" s="19"/>
      <c r="Q21" s="19"/>
      <c r="R21" s="19"/>
      <c r="S21" s="19"/>
      <c r="T21" s="36"/>
      <c r="U21" s="36"/>
      <c r="V21" s="36"/>
      <c r="W21" s="36"/>
    </row>
    <row r="22" spans="7:24">
      <c r="T22" s="36"/>
      <c r="U22" s="36"/>
      <c r="V22" s="36"/>
      <c r="W22" s="36"/>
    </row>
    <row r="23" spans="7:24">
      <c r="T23" s="36"/>
      <c r="U23" s="12"/>
      <c r="V23" s="12"/>
      <c r="W23" s="12"/>
      <c r="X23" s="12"/>
    </row>
    <row r="24" spans="7:24">
      <c r="U24" s="12"/>
      <c r="V24" s="12"/>
      <c r="W24" s="12"/>
      <c r="X24" s="12"/>
    </row>
    <row r="25" spans="7:24">
      <c r="U25" s="12"/>
      <c r="V25" s="12"/>
      <c r="W25" s="12"/>
      <c r="X25" s="12"/>
    </row>
    <row r="26" spans="7:24">
      <c r="U26" s="12"/>
      <c r="V26" s="12"/>
      <c r="W26" s="12"/>
      <c r="X26" s="12"/>
    </row>
  </sheetData>
  <conditionalFormatting sqref="G18:H21 M20:S21 M18:M19 R18:S19">
    <cfRule type="containsText" dxfId="73" priority="23" operator="containsText" text="ложь">
      <formula>NOT(ISERROR(SEARCH("ложь",G18)))</formula>
    </cfRule>
  </conditionalFormatting>
  <conditionalFormatting sqref="B12:E14">
    <cfRule type="containsText" dxfId="72" priority="26" operator="containsText" text="ложь">
      <formula>NOT(ISERROR(SEARCH("ложь",B12)))</formula>
    </cfRule>
  </conditionalFormatting>
  <conditionalFormatting sqref="U23:X26">
    <cfRule type="containsText" dxfId="71" priority="10" operator="containsText" text="ложь">
      <formula>NOT(ISERROR(SEARCH("ложь",U23)))</formula>
    </cfRule>
  </conditionalFormatting>
  <conditionalFormatting sqref="B3:E6">
    <cfRule type="containsText" dxfId="70" priority="24" operator="containsText" text="ложь">
      <formula>NOT(ISERROR(SEARCH("ложь",B3)))</formula>
    </cfRule>
  </conditionalFormatting>
  <conditionalFormatting sqref="T3:W6">
    <cfRule type="containsText" dxfId="69" priority="11" operator="containsText" text="ложь">
      <formula>NOT(ISERROR(SEARCH("ложь",T3)))</formula>
    </cfRule>
  </conditionalFormatting>
  <conditionalFormatting sqref="F3:I6">
    <cfRule type="containsText" dxfId="68" priority="21" operator="containsText" text="ложь">
      <formula>NOT(ISERROR(SEARCH("ложь",F3)))</formula>
    </cfRule>
  </conditionalFormatting>
  <conditionalFormatting sqref="J3:M6">
    <cfRule type="containsText" dxfId="67" priority="19" operator="containsText" text="ложь">
      <formula>NOT(ISERROR(SEARCH("ложь",J3)))</formula>
    </cfRule>
  </conditionalFormatting>
  <conditionalFormatting sqref="N3">
    <cfRule type="containsText" dxfId="66" priority="18" operator="containsText" text="ложь">
      <formula>NOT(ISERROR(SEARCH("ложь",N3)))</formula>
    </cfRule>
  </conditionalFormatting>
  <conditionalFormatting sqref="N4:N6">
    <cfRule type="containsText" dxfId="65" priority="17" operator="containsText" text="ложь">
      <formula>NOT(ISERROR(SEARCH("ложь",N4)))</formula>
    </cfRule>
  </conditionalFormatting>
  <conditionalFormatting sqref="O3">
    <cfRule type="containsText" dxfId="64" priority="16" operator="containsText" text="ложь">
      <formula>NOT(ISERROR(SEARCH("ложь",O3)))</formula>
    </cfRule>
  </conditionalFormatting>
  <conditionalFormatting sqref="O4:O6">
    <cfRule type="containsText" dxfId="63" priority="15" operator="containsText" text="ложь">
      <formula>NOT(ISERROR(SEARCH("ложь",O4)))</formula>
    </cfRule>
  </conditionalFormatting>
  <conditionalFormatting sqref="P3:S6">
    <cfRule type="containsText" dxfId="62" priority="13" operator="containsText" text="ложь">
      <formula>NOT(ISERROR(SEARCH("ложь",P3)))</formula>
    </cfRule>
  </conditionalFormatting>
  <conditionalFormatting sqref="T20:W22 T23">
    <cfRule type="containsText" dxfId="61" priority="12" operator="containsText" text="ложь">
      <formula>NOT(ISERROR(SEARCH("ложь",T20)))</formula>
    </cfRule>
  </conditionalFormatting>
  <conditionalFormatting sqref="AT3:AT6">
    <cfRule type="containsText" dxfId="60" priority="3" operator="containsText" text="ложь">
      <formula>NOT(ISERROR(SEARCH("ложь",AT3)))</formula>
    </cfRule>
  </conditionalFormatting>
  <conditionalFormatting sqref="X3:AA6">
    <cfRule type="containsText" dxfId="59" priority="9" operator="containsText" text="ложь">
      <formula>NOT(ISERROR(SEARCH("ложь",X3)))</formula>
    </cfRule>
  </conditionalFormatting>
  <conditionalFormatting sqref="AF4:AF6">
    <cfRule type="containsText" dxfId="58" priority="5" operator="containsText" text="ложь">
      <formula>NOT(ISERROR(SEARCH("ложь",AF4)))</formula>
    </cfRule>
  </conditionalFormatting>
  <conditionalFormatting sqref="AB3:AE6">
    <cfRule type="containsText" dxfId="57" priority="7" operator="containsText" text="ложь">
      <formula>NOT(ISERROR(SEARCH("ложь",AB3)))</formula>
    </cfRule>
  </conditionalFormatting>
  <conditionalFormatting sqref="AF3">
    <cfRule type="containsText" dxfId="56" priority="6" operator="containsText" text="ложь">
      <formula>NOT(ISERROR(SEARCH("ложь",AF3)))</formula>
    </cfRule>
  </conditionalFormatting>
  <conditionalFormatting sqref="AP3:AS6">
    <cfRule type="containsText" dxfId="55" priority="1" operator="containsText" text="ложь">
      <formula>NOT(ISERROR(SEARCH("ложь",AP3)))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DA34-AF4C-5C4D-9183-80B874B7997C}">
  <dimension ref="A1:M27"/>
  <sheetViews>
    <sheetView workbookViewId="0">
      <selection activeCell="J23" sqref="J23"/>
    </sheetView>
  </sheetViews>
  <sheetFormatPr baseColWidth="10" defaultRowHeight="16"/>
  <cols>
    <col min="1" max="1" width="27" bestFit="1" customWidth="1"/>
    <col min="2" max="2" width="15.83203125" bestFit="1" customWidth="1"/>
    <col min="3" max="3" width="15" bestFit="1" customWidth="1"/>
    <col min="6" max="6" width="22" bestFit="1" customWidth="1"/>
  </cols>
  <sheetData>
    <row r="1" spans="1:7">
      <c r="B1" t="s">
        <v>23</v>
      </c>
      <c r="C1" t="s">
        <v>24</v>
      </c>
      <c r="D1" t="s">
        <v>25</v>
      </c>
      <c r="E1" t="s">
        <v>26</v>
      </c>
      <c r="G1" t="s">
        <v>122</v>
      </c>
    </row>
    <row r="2" spans="1:7">
      <c r="A2" t="s">
        <v>60</v>
      </c>
      <c r="B2">
        <f>B8/SUM($B$8:$B$11)</f>
        <v>0.40205429200293469</v>
      </c>
      <c r="C2">
        <f>C8/SUM($C$8:$C$11)</f>
        <v>0</v>
      </c>
      <c r="D2">
        <f>D8/SUM($D$8:$D$11)</f>
        <v>0</v>
      </c>
      <c r="E2">
        <f>E8/SUM($E$8:$E$11)</f>
        <v>0</v>
      </c>
      <c r="G2" t="s">
        <v>114</v>
      </c>
    </row>
    <row r="3" spans="1:7">
      <c r="A3" t="s">
        <v>61</v>
      </c>
      <c r="B3">
        <f>B9/SUM($B$8:$B$11)</f>
        <v>0.24174614820249449</v>
      </c>
      <c r="C3">
        <f>C9/SUM($C$8:$C$11)</f>
        <v>0</v>
      </c>
      <c r="D3">
        <f>D9/SUM($D$8:$D$11)</f>
        <v>0.21339656194427978</v>
      </c>
      <c r="E3">
        <f>E9/SUM($E$8:$E$11)</f>
        <v>0.96640316205533594</v>
      </c>
    </row>
    <row r="4" spans="1:7">
      <c r="A4" t="s">
        <v>62</v>
      </c>
      <c r="B4">
        <f>B10/SUM($B$8:$B$11)</f>
        <v>0.3561995597945708</v>
      </c>
      <c r="C4">
        <f>C10/SUM($C$8:$C$11)</f>
        <v>0</v>
      </c>
      <c r="D4">
        <f>D10/SUM($D$8:$D$11)</f>
        <v>0.78660343805572019</v>
      </c>
      <c r="E4">
        <f>E10/SUM($E$8:$E$11)</f>
        <v>3.3596837944664032E-2</v>
      </c>
    </row>
    <row r="5" spans="1:7">
      <c r="A5" t="s">
        <v>63</v>
      </c>
      <c r="B5">
        <f>B11/SUM($B$8:$B$11)</f>
        <v>0</v>
      </c>
      <c r="C5">
        <f>C11/SUM($C$8:$C$11)</f>
        <v>1</v>
      </c>
      <c r="D5">
        <f>D11/SUM($D$8:$D$11)</f>
        <v>0</v>
      </c>
      <c r="E5">
        <f>E11/SUM($E$8:$E$11)</f>
        <v>0</v>
      </c>
    </row>
    <row r="7" spans="1:7">
      <c r="B7" t="s">
        <v>23</v>
      </c>
      <c r="C7" t="s">
        <v>24</v>
      </c>
      <c r="D7" t="s">
        <v>25</v>
      </c>
      <c r="E7" t="s">
        <v>26</v>
      </c>
    </row>
    <row r="8" spans="1:7">
      <c r="A8" t="s">
        <v>60</v>
      </c>
      <c r="B8">
        <v>3288</v>
      </c>
      <c r="C8">
        <v>0</v>
      </c>
      <c r="D8">
        <v>0</v>
      </c>
      <c r="E8">
        <v>0</v>
      </c>
    </row>
    <row r="9" spans="1:7">
      <c r="A9" t="s">
        <v>61</v>
      </c>
      <c r="B9">
        <v>1977</v>
      </c>
      <c r="C9">
        <v>0</v>
      </c>
      <c r="D9">
        <v>360</v>
      </c>
      <c r="E9">
        <v>978</v>
      </c>
    </row>
    <row r="10" spans="1:7">
      <c r="A10" t="s">
        <v>62</v>
      </c>
      <c r="B10">
        <v>2913</v>
      </c>
      <c r="C10">
        <v>0</v>
      </c>
      <c r="D10">
        <v>1327</v>
      </c>
      <c r="E10">
        <v>34</v>
      </c>
    </row>
    <row r="11" spans="1:7">
      <c r="A11" t="s">
        <v>63</v>
      </c>
      <c r="B11">
        <v>0</v>
      </c>
      <c r="C11">
        <v>3.1</v>
      </c>
      <c r="D11">
        <v>0</v>
      </c>
      <c r="E11">
        <v>0</v>
      </c>
    </row>
    <row r="19" spans="1:13">
      <c r="A19" t="s">
        <v>119</v>
      </c>
      <c r="B19" t="s">
        <v>120</v>
      </c>
      <c r="F19" t="s">
        <v>121</v>
      </c>
    </row>
    <row r="20" spans="1:13" ht="19">
      <c r="A20" t="s">
        <v>106</v>
      </c>
      <c r="B20" t="s">
        <v>117</v>
      </c>
      <c r="F20" t="s">
        <v>26</v>
      </c>
      <c r="H20" s="47"/>
    </row>
    <row r="21" spans="1:13" ht="19">
      <c r="A21" t="s">
        <v>107</v>
      </c>
      <c r="B21" t="s">
        <v>116</v>
      </c>
      <c r="C21" t="s">
        <v>117</v>
      </c>
      <c r="D21" t="s">
        <v>118</v>
      </c>
      <c r="E21" t="s">
        <v>118</v>
      </c>
      <c r="F21" t="s">
        <v>23</v>
      </c>
      <c r="H21" s="47"/>
      <c r="I21" s="47"/>
      <c r="J21" s="47"/>
      <c r="K21" s="47"/>
    </row>
    <row r="22" spans="1:13" ht="19">
      <c r="A22" t="s">
        <v>108</v>
      </c>
      <c r="B22" t="s">
        <v>117</v>
      </c>
      <c r="F22" t="s">
        <v>23</v>
      </c>
      <c r="H22" s="47"/>
      <c r="J22" t="s">
        <v>60</v>
      </c>
      <c r="K22" t="s">
        <v>61</v>
      </c>
      <c r="L22" t="s">
        <v>62</v>
      </c>
      <c r="M22" s="47" t="s">
        <v>63</v>
      </c>
    </row>
    <row r="23" spans="1:13" ht="19">
      <c r="A23" t="s">
        <v>109</v>
      </c>
      <c r="B23" t="s">
        <v>117</v>
      </c>
      <c r="C23" t="s">
        <v>118</v>
      </c>
      <c r="F23" t="s">
        <v>26</v>
      </c>
      <c r="H23" s="47"/>
      <c r="I23" t="s">
        <v>23</v>
      </c>
      <c r="J23">
        <v>0.40205429200293469</v>
      </c>
      <c r="K23">
        <v>0.24174614820249449</v>
      </c>
      <c r="L23">
        <v>0.3561995597945708</v>
      </c>
      <c r="M23">
        <v>0</v>
      </c>
    </row>
    <row r="24" spans="1:13" ht="19">
      <c r="A24" t="s">
        <v>110</v>
      </c>
      <c r="B24" t="s">
        <v>117</v>
      </c>
      <c r="F24" t="s">
        <v>23</v>
      </c>
      <c r="H24" s="47"/>
      <c r="I24" t="s">
        <v>24</v>
      </c>
      <c r="J24">
        <v>0</v>
      </c>
      <c r="K24">
        <v>0</v>
      </c>
      <c r="L24">
        <v>0</v>
      </c>
      <c r="M24">
        <v>1</v>
      </c>
    </row>
    <row r="25" spans="1:13" ht="19">
      <c r="A25" t="s">
        <v>111</v>
      </c>
      <c r="B25" t="s">
        <v>115</v>
      </c>
      <c r="F25" t="s">
        <v>24</v>
      </c>
      <c r="H25" s="47"/>
      <c r="I25" t="s">
        <v>25</v>
      </c>
      <c r="J25">
        <v>0</v>
      </c>
      <c r="K25">
        <v>0.21339656194427978</v>
      </c>
      <c r="L25">
        <v>0.78660343805572019</v>
      </c>
      <c r="M25">
        <v>0</v>
      </c>
    </row>
    <row r="26" spans="1:13" ht="19">
      <c r="A26" t="s">
        <v>112</v>
      </c>
      <c r="B26" t="s">
        <v>116</v>
      </c>
      <c r="C26" t="s">
        <v>117</v>
      </c>
      <c r="D26" t="s">
        <v>118</v>
      </c>
      <c r="E26" t="s">
        <v>118</v>
      </c>
      <c r="F26" t="s">
        <v>23</v>
      </c>
      <c r="H26" s="47"/>
      <c r="I26" t="s">
        <v>26</v>
      </c>
      <c r="J26">
        <v>0</v>
      </c>
      <c r="K26">
        <v>0.96640316205533594</v>
      </c>
      <c r="L26">
        <v>3.3596837944664032E-2</v>
      </c>
      <c r="M26">
        <v>0</v>
      </c>
    </row>
    <row r="27" spans="1:13">
      <c r="A27" t="s">
        <v>113</v>
      </c>
      <c r="B27" t="s">
        <v>117</v>
      </c>
      <c r="C27" t="s">
        <v>118</v>
      </c>
      <c r="F2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29CD-51C8-CF40-8C23-A69139F96C93}">
  <dimension ref="A1:AE63"/>
  <sheetViews>
    <sheetView topLeftCell="A10" workbookViewId="0">
      <selection activeCell="R36" activeCellId="3" sqref="C36 H36 M36 R36"/>
    </sheetView>
  </sheetViews>
  <sheetFormatPr baseColWidth="10" defaultRowHeight="16" outlineLevelCol="1"/>
  <cols>
    <col min="1" max="1" width="54.6640625" bestFit="1" customWidth="1"/>
    <col min="4" max="7" width="10.83203125" hidden="1" customWidth="1" outlineLevel="1"/>
    <col min="8" max="8" width="10.83203125" collapsed="1"/>
    <col min="9" max="12" width="0" hidden="1" customWidth="1" outlineLevel="1"/>
    <col min="13" max="13" width="10.83203125" collapsed="1"/>
    <col min="14" max="17" width="0" hidden="1" customWidth="1" outlineLevel="1"/>
    <col min="18" max="18" width="10.83203125" collapsed="1"/>
    <col min="19" max="22" width="0" hidden="1" customWidth="1" outlineLevel="1"/>
    <col min="23" max="23" width="10.83203125" collapsed="1"/>
  </cols>
  <sheetData>
    <row r="1" spans="1:23">
      <c r="A1" s="35"/>
      <c r="B1" s="35"/>
      <c r="C1" s="9">
        <v>2014</v>
      </c>
      <c r="D1" s="10" t="str">
        <f>IF([1]Contents!$A$1=2,"1Q","1 кв")</f>
        <v>1 кв</v>
      </c>
      <c r="E1" s="10" t="str">
        <f>IF([1]Contents!$A$1=2,"2Q","2 кв")</f>
        <v>2 кв</v>
      </c>
      <c r="F1" s="10" t="str">
        <f>IF([1]Contents!$A$1=2,"3Q","3 кв")</f>
        <v>3 кв</v>
      </c>
      <c r="G1" s="10" t="str">
        <f>IF([1]Contents!$A$1=2,"4Q","4 кв")</f>
        <v>4 кв</v>
      </c>
      <c r="H1" s="9">
        <v>2015</v>
      </c>
      <c r="I1" s="10" t="str">
        <f>IF([1]Contents!$A$1=2,"1Q","1 кв")</f>
        <v>1 кв</v>
      </c>
      <c r="J1" s="10" t="str">
        <f>IF([1]Contents!$A$1=2,"2Q","2 кв")</f>
        <v>2 кв</v>
      </c>
      <c r="K1" s="10" t="str">
        <f>IF([1]Contents!$A$1=2,"3Q","3 кв")</f>
        <v>3 кв</v>
      </c>
      <c r="L1" s="10" t="str">
        <f>IF([1]Contents!$A$1=2,"4Q","4 кв")</f>
        <v>4 кв</v>
      </c>
      <c r="M1" s="9">
        <v>2016</v>
      </c>
      <c r="N1" s="10" t="str">
        <f>IF([1]Contents!$A$1=2,"1Q","1 кв")</f>
        <v>1 кв</v>
      </c>
      <c r="O1" s="10" t="str">
        <f>IF([1]Contents!$A$1=2,"2Q","2 кв")</f>
        <v>2 кв</v>
      </c>
      <c r="P1" s="10" t="str">
        <f>IF([1]Contents!$A$1=2,"3Q","3 кв")</f>
        <v>3 кв</v>
      </c>
      <c r="Q1" s="10" t="str">
        <f>IF([1]Contents!$A$1=2,"4Q","4 кв")</f>
        <v>4 кв</v>
      </c>
      <c r="R1" s="11">
        <v>2017</v>
      </c>
      <c r="S1" s="10" t="str">
        <f>IF([1]Contents!$A$1=2,"1Q","1 кв")</f>
        <v>1 кв</v>
      </c>
      <c r="T1" s="10" t="str">
        <f>IF([1]Contents!$A$1=2,"2Q","2 кв")</f>
        <v>2 кв</v>
      </c>
      <c r="U1" s="10" t="str">
        <f>IF([1]Contents!$A$1=2,"3Q","3 кв")</f>
        <v>3 кв</v>
      </c>
      <c r="V1" s="10" t="str">
        <f>IF([1]Contents!$A$1=2,"4Q","4 кв")</f>
        <v>4 кв</v>
      </c>
      <c r="W1" s="11">
        <v>2018</v>
      </c>
    </row>
    <row r="2" spans="1:23">
      <c r="A2" s="35" t="s">
        <v>64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>
      <c r="A3" t="s">
        <v>60</v>
      </c>
      <c r="B3" t="s">
        <v>0</v>
      </c>
      <c r="C3" s="12">
        <v>11413</v>
      </c>
      <c r="D3" s="12"/>
      <c r="E3" s="12"/>
      <c r="F3" s="12"/>
      <c r="G3" s="12"/>
      <c r="H3" s="12">
        <v>12587</v>
      </c>
      <c r="I3" s="12"/>
      <c r="J3" s="12"/>
      <c r="K3" s="12"/>
      <c r="L3" s="12"/>
      <c r="M3" s="12">
        <v>12895</v>
      </c>
      <c r="N3" s="12"/>
      <c r="O3" s="12"/>
      <c r="P3" s="12"/>
      <c r="Q3" s="12"/>
      <c r="R3" s="12">
        <v>14388</v>
      </c>
    </row>
    <row r="4" spans="1:23">
      <c r="A4" t="s">
        <v>61</v>
      </c>
      <c r="B4" t="s">
        <v>0</v>
      </c>
      <c r="C4" s="12">
        <v>12685</v>
      </c>
      <c r="D4" s="12"/>
      <c r="E4" s="12"/>
      <c r="F4" s="12"/>
      <c r="G4" s="12"/>
      <c r="H4" s="12">
        <v>11105</v>
      </c>
      <c r="I4" s="12"/>
      <c r="J4" s="12"/>
      <c r="K4" s="12"/>
      <c r="L4" s="12"/>
      <c r="M4" s="12">
        <v>11898</v>
      </c>
      <c r="N4" s="12"/>
      <c r="O4" s="12"/>
      <c r="P4" s="12"/>
      <c r="Q4" s="12"/>
      <c r="R4" s="12">
        <v>12452</v>
      </c>
    </row>
    <row r="5" spans="1:23">
      <c r="A5" t="s">
        <v>62</v>
      </c>
      <c r="B5" t="s">
        <v>0</v>
      </c>
      <c r="C5" s="12">
        <v>17021</v>
      </c>
      <c r="D5" s="12"/>
      <c r="E5" s="12"/>
      <c r="F5" s="12"/>
      <c r="G5" s="12"/>
      <c r="H5" s="12">
        <v>15108</v>
      </c>
      <c r="I5" s="12"/>
      <c r="J5" s="12"/>
      <c r="K5" s="12"/>
      <c r="L5" s="12"/>
      <c r="M5" s="12">
        <v>15423</v>
      </c>
      <c r="N5" s="12"/>
      <c r="O5" s="12"/>
      <c r="P5" s="12"/>
      <c r="Q5" s="12"/>
      <c r="R5" s="12">
        <v>15484</v>
      </c>
    </row>
    <row r="6" spans="1:23">
      <c r="A6" t="s">
        <v>63</v>
      </c>
      <c r="B6" t="s">
        <v>0</v>
      </c>
      <c r="C6" s="12">
        <v>3993</v>
      </c>
      <c r="D6" s="12"/>
      <c r="E6" s="12"/>
      <c r="F6" s="12"/>
      <c r="G6" s="12"/>
      <c r="H6" s="12">
        <v>3386</v>
      </c>
      <c r="I6" s="12"/>
      <c r="J6" s="12"/>
      <c r="K6" s="12"/>
      <c r="L6" s="12"/>
      <c r="M6" s="12">
        <v>2853</v>
      </c>
      <c r="N6" s="12"/>
      <c r="O6" s="12"/>
      <c r="P6" s="12"/>
      <c r="Q6" s="12"/>
      <c r="R6" s="12">
        <v>2311</v>
      </c>
    </row>
    <row r="8" spans="1:23">
      <c r="A8" s="35" t="s">
        <v>58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3">
      <c r="A9" t="s">
        <v>60</v>
      </c>
      <c r="B9" t="s">
        <v>59</v>
      </c>
      <c r="C9" s="36">
        <v>11.3</v>
      </c>
      <c r="D9" s="36"/>
      <c r="E9" s="36"/>
      <c r="F9" s="36"/>
      <c r="G9" s="36"/>
      <c r="H9" s="36">
        <v>14.5</v>
      </c>
      <c r="I9" s="36"/>
      <c r="J9" s="36"/>
      <c r="K9" s="36"/>
      <c r="L9" s="36"/>
      <c r="M9" s="36">
        <v>14.5</v>
      </c>
      <c r="N9" s="36"/>
      <c r="O9" s="36"/>
      <c r="P9" s="36"/>
      <c r="Q9" s="36"/>
      <c r="R9" s="36">
        <v>14.5</v>
      </c>
    </row>
    <row r="10" spans="1:23">
      <c r="A10" t="s">
        <v>61</v>
      </c>
      <c r="B10" t="s">
        <v>59</v>
      </c>
      <c r="C10" s="36">
        <v>13.1</v>
      </c>
      <c r="D10" s="36"/>
      <c r="E10" s="36"/>
      <c r="F10" s="36"/>
      <c r="G10" s="36"/>
      <c r="H10" s="36">
        <v>13.1</v>
      </c>
      <c r="I10" s="36"/>
      <c r="J10" s="36"/>
      <c r="K10" s="36"/>
      <c r="L10" s="36"/>
      <c r="M10" s="36">
        <v>13.1</v>
      </c>
      <c r="N10" s="36"/>
      <c r="O10" s="36"/>
      <c r="P10" s="36"/>
      <c r="Q10" s="36"/>
      <c r="R10" s="36">
        <v>13.1</v>
      </c>
    </row>
    <row r="11" spans="1:23">
      <c r="A11" t="s">
        <v>62</v>
      </c>
      <c r="B11" t="s">
        <v>59</v>
      </c>
      <c r="C11" s="36">
        <v>17</v>
      </c>
      <c r="D11" s="36"/>
      <c r="E11" s="36"/>
      <c r="F11" s="36"/>
      <c r="G11" s="36"/>
      <c r="H11" s="36">
        <v>17</v>
      </c>
      <c r="I11" s="36"/>
      <c r="J11" s="36"/>
      <c r="K11" s="36"/>
      <c r="L11" s="36"/>
      <c r="M11" s="36">
        <v>17</v>
      </c>
      <c r="N11" s="36"/>
      <c r="O11" s="36"/>
      <c r="P11" s="36"/>
      <c r="Q11" s="36"/>
      <c r="R11" s="36">
        <v>17</v>
      </c>
    </row>
    <row r="12" spans="1:23">
      <c r="A12" t="s">
        <v>63</v>
      </c>
      <c r="B12" t="s">
        <v>59</v>
      </c>
      <c r="C12" s="36">
        <v>4</v>
      </c>
      <c r="D12" s="36"/>
      <c r="E12" s="36"/>
      <c r="F12" s="36"/>
      <c r="G12" s="36"/>
      <c r="H12" s="36">
        <v>4</v>
      </c>
      <c r="I12" s="36"/>
      <c r="J12" s="36"/>
      <c r="K12" s="36"/>
      <c r="L12" s="36"/>
      <c r="M12" s="36">
        <v>4.2</v>
      </c>
      <c r="N12" s="36"/>
      <c r="O12" s="36"/>
      <c r="P12" s="36"/>
      <c r="Q12" s="36"/>
      <c r="R12" s="36">
        <v>4.2</v>
      </c>
    </row>
    <row r="14" spans="1:23">
      <c r="A14" s="35" t="s">
        <v>65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3">
      <c r="A15" t="s">
        <v>60</v>
      </c>
      <c r="B15" t="s">
        <v>0</v>
      </c>
      <c r="C15" s="36">
        <v>10932</v>
      </c>
      <c r="H15" s="36">
        <v>12037</v>
      </c>
      <c r="M15" s="36">
        <v>12413</v>
      </c>
      <c r="R15" s="36">
        <v>13825</v>
      </c>
    </row>
    <row r="16" spans="1:23">
      <c r="A16" t="s">
        <v>61</v>
      </c>
      <c r="B16" t="s">
        <v>0</v>
      </c>
      <c r="C16" s="36">
        <v>12430</v>
      </c>
      <c r="H16" s="36">
        <v>10333</v>
      </c>
      <c r="M16" s="36">
        <v>11008</v>
      </c>
      <c r="R16" s="36">
        <v>11543</v>
      </c>
    </row>
    <row r="17" spans="1:23">
      <c r="A17" t="s">
        <v>62</v>
      </c>
      <c r="B17" t="s">
        <v>0</v>
      </c>
      <c r="C17" s="36">
        <v>16294</v>
      </c>
      <c r="H17" s="36">
        <v>14417</v>
      </c>
      <c r="M17" s="36">
        <v>14826</v>
      </c>
      <c r="R17" s="36">
        <v>14727</v>
      </c>
    </row>
    <row r="18" spans="1:23">
      <c r="A18" t="s">
        <v>63</v>
      </c>
      <c r="B18" t="s">
        <v>0</v>
      </c>
      <c r="C18" s="36">
        <v>3835</v>
      </c>
      <c r="H18" s="36">
        <v>3221</v>
      </c>
      <c r="M18" s="36">
        <v>2693</v>
      </c>
      <c r="R18" s="36">
        <v>2182</v>
      </c>
    </row>
    <row r="19" spans="1:23">
      <c r="C19" s="36"/>
      <c r="H19" s="36"/>
      <c r="M19" s="36"/>
      <c r="R19" s="36"/>
    </row>
    <row r="20" spans="1:23">
      <c r="A20" s="35" t="s">
        <v>68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>
      <c r="A21" t="s">
        <v>10</v>
      </c>
      <c r="B21" t="s">
        <v>0</v>
      </c>
      <c r="C21" s="14">
        <v>310</v>
      </c>
      <c r="D21" s="14">
        <v>77</v>
      </c>
      <c r="E21" s="17">
        <v>178</v>
      </c>
      <c r="F21" s="17">
        <v>221</v>
      </c>
      <c r="G21" s="17">
        <v>210</v>
      </c>
      <c r="H21" s="17">
        <v>686</v>
      </c>
      <c r="I21" s="18">
        <v>233</v>
      </c>
      <c r="J21" s="18">
        <v>225</v>
      </c>
      <c r="K21" s="18">
        <v>233</v>
      </c>
      <c r="L21" s="18">
        <v>204</v>
      </c>
      <c r="M21" s="18">
        <v>895</v>
      </c>
      <c r="N21" s="18">
        <v>240</v>
      </c>
      <c r="O21" s="18">
        <v>212</v>
      </c>
      <c r="P21" s="18">
        <v>204</v>
      </c>
      <c r="Q21" s="18">
        <v>142</v>
      </c>
      <c r="R21" s="18">
        <v>798</v>
      </c>
      <c r="S21" s="18">
        <v>250</v>
      </c>
      <c r="T21" s="18">
        <v>225</v>
      </c>
    </row>
    <row r="23" spans="1:23">
      <c r="A23" s="35" t="s">
        <v>66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>
      <c r="A24" t="s">
        <v>60</v>
      </c>
      <c r="B24" t="s">
        <v>67</v>
      </c>
      <c r="C24" s="36">
        <v>57</v>
      </c>
      <c r="H24" s="36">
        <v>57.4</v>
      </c>
      <c r="M24" s="36">
        <v>58.5</v>
      </c>
      <c r="R24" s="36">
        <v>71.599999999999994</v>
      </c>
    </row>
    <row r="25" spans="1:23">
      <c r="A25" t="s">
        <v>61</v>
      </c>
      <c r="B25" t="s">
        <v>67</v>
      </c>
      <c r="C25" s="36">
        <v>59.5</v>
      </c>
      <c r="H25" s="36">
        <v>61.7</v>
      </c>
      <c r="M25" s="36">
        <v>65.900000000000006</v>
      </c>
      <c r="R25" s="36">
        <v>68</v>
      </c>
    </row>
    <row r="26" spans="1:23">
      <c r="A26" t="s">
        <v>62</v>
      </c>
      <c r="B26" t="s">
        <v>67</v>
      </c>
      <c r="C26" s="36">
        <v>53</v>
      </c>
      <c r="H26" s="36">
        <v>59.5</v>
      </c>
      <c r="M26" s="36">
        <v>61.9</v>
      </c>
      <c r="R26" s="36">
        <v>63.7</v>
      </c>
    </row>
    <row r="27" spans="1:23">
      <c r="A27" t="s">
        <v>63</v>
      </c>
      <c r="B27" t="s">
        <v>67</v>
      </c>
      <c r="C27" s="36">
        <v>43.6</v>
      </c>
      <c r="H27" s="36">
        <v>44.8</v>
      </c>
      <c r="M27" s="36">
        <v>45.3</v>
      </c>
      <c r="R27" s="36">
        <v>52.5</v>
      </c>
    </row>
    <row r="29" spans="1:23">
      <c r="A29" s="35" t="s">
        <v>88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1:23">
      <c r="A30" t="s">
        <v>60</v>
      </c>
      <c r="B30" t="s">
        <v>67</v>
      </c>
      <c r="C30" s="36">
        <v>92.5</v>
      </c>
      <c r="H30" s="36">
        <v>90.6</v>
      </c>
      <c r="M30" s="36">
        <v>91.7</v>
      </c>
      <c r="R30" s="36">
        <v>92.3</v>
      </c>
    </row>
    <row r="31" spans="1:23">
      <c r="A31" t="s">
        <v>61</v>
      </c>
      <c r="B31" t="s">
        <v>67</v>
      </c>
      <c r="C31" s="36">
        <v>82.9</v>
      </c>
      <c r="H31" s="36">
        <v>85.6</v>
      </c>
      <c r="M31" s="36">
        <v>96.6</v>
      </c>
      <c r="R31" s="36">
        <v>96.4</v>
      </c>
    </row>
    <row r="32" spans="1:23">
      <c r="A32" t="s">
        <v>62</v>
      </c>
      <c r="B32" t="s">
        <v>67</v>
      </c>
      <c r="C32" s="36">
        <v>64.8</v>
      </c>
      <c r="H32" s="36">
        <v>69.2</v>
      </c>
      <c r="M32" s="36">
        <v>73.7</v>
      </c>
      <c r="R32" s="36">
        <v>76.599999999999994</v>
      </c>
    </row>
    <row r="33" spans="1:31">
      <c r="A33" t="s">
        <v>63</v>
      </c>
      <c r="B33" t="s">
        <v>67</v>
      </c>
      <c r="C33" s="36">
        <v>64.3</v>
      </c>
      <c r="H33" s="36">
        <v>68.2</v>
      </c>
      <c r="M33" s="36">
        <v>69.7</v>
      </c>
      <c r="R33" s="36">
        <v>74.599999999999994</v>
      </c>
    </row>
    <row r="35" spans="1:31">
      <c r="A35" s="35" t="s">
        <v>56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1:31">
      <c r="A36" t="s">
        <v>57</v>
      </c>
      <c r="B36" t="s">
        <v>42</v>
      </c>
      <c r="C36" s="14">
        <v>1632.0415148503919</v>
      </c>
      <c r="D36" s="14">
        <v>1757.0752341625541</v>
      </c>
      <c r="E36" s="14">
        <v>1235.3915075964162</v>
      </c>
      <c r="F36" s="14">
        <v>1032.0157395814701</v>
      </c>
      <c r="G36" s="14">
        <v>1302.1191294387172</v>
      </c>
      <c r="H36" s="14">
        <v>1321.5147533150162</v>
      </c>
      <c r="I36" s="14">
        <v>1072.6512738853505</v>
      </c>
      <c r="J36" s="14">
        <v>1185.5597128122156</v>
      </c>
      <c r="K36" s="14">
        <v>546.70032455824014</v>
      </c>
      <c r="L36" s="14">
        <v>378.43886971929498</v>
      </c>
      <c r="M36" s="14">
        <v>781.37574247940222</v>
      </c>
      <c r="N36" s="14">
        <v>472.96782790786216</v>
      </c>
      <c r="O36" s="14">
        <v>493.44309371111325</v>
      </c>
      <c r="P36" s="14">
        <v>460.85376930063575</v>
      </c>
      <c r="Q36" s="14">
        <v>899.31801866475234</v>
      </c>
      <c r="R36" s="14">
        <v>585.05579140278837</v>
      </c>
      <c r="S36" s="14">
        <v>899.85922102299389</v>
      </c>
      <c r="T36" s="14">
        <v>541.43232095988003</v>
      </c>
    </row>
    <row r="38" spans="1:31">
      <c r="A38" s="35" t="s">
        <v>52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31">
      <c r="A39" t="s">
        <v>55</v>
      </c>
      <c r="B39" t="s">
        <v>0</v>
      </c>
      <c r="C39" s="14">
        <v>22337</v>
      </c>
      <c r="D39" s="14">
        <v>4521</v>
      </c>
      <c r="E39" s="14">
        <v>5047</v>
      </c>
      <c r="F39" s="14">
        <v>5740</v>
      </c>
      <c r="G39" s="14">
        <v>5612</v>
      </c>
      <c r="H39" s="14">
        <v>20920</v>
      </c>
      <c r="I39" s="14">
        <v>4756</v>
      </c>
      <c r="J39" s="14">
        <v>5186</v>
      </c>
      <c r="K39" s="14">
        <v>6466</v>
      </c>
      <c r="L39" s="14">
        <v>6141</v>
      </c>
      <c r="M39" s="14">
        <v>22549</v>
      </c>
      <c r="N39" s="14">
        <v>5407</v>
      </c>
      <c r="O39" s="14">
        <v>5990</v>
      </c>
      <c r="P39" s="14">
        <v>7070</v>
      </c>
      <c r="Q39" s="14">
        <v>6400</v>
      </c>
      <c r="R39" s="14">
        <v>24867</v>
      </c>
      <c r="S39" s="14">
        <v>5758</v>
      </c>
      <c r="T39" s="14">
        <v>6630</v>
      </c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1" spans="1:31">
      <c r="A41" s="35" t="s">
        <v>53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31">
      <c r="A42" t="s">
        <v>11</v>
      </c>
      <c r="B42" t="s">
        <v>0</v>
      </c>
      <c r="C42" s="14">
        <v>23377</v>
      </c>
      <c r="D42" s="14">
        <v>5259</v>
      </c>
      <c r="E42" s="14">
        <v>5144</v>
      </c>
      <c r="F42" s="14">
        <v>5215</v>
      </c>
      <c r="G42" s="14">
        <v>4828</v>
      </c>
      <c r="H42" s="14">
        <v>20446</v>
      </c>
      <c r="I42" s="14">
        <v>5081</v>
      </c>
      <c r="J42" s="14">
        <v>4624</v>
      </c>
      <c r="K42" s="14">
        <v>4547</v>
      </c>
      <c r="L42" s="14">
        <v>4489</v>
      </c>
      <c r="M42" s="14">
        <v>18741</v>
      </c>
      <c r="N42" s="14">
        <v>4940</v>
      </c>
      <c r="O42" s="14">
        <v>4380</v>
      </c>
      <c r="P42" s="14">
        <v>3787</v>
      </c>
      <c r="Q42" s="14">
        <v>4417</v>
      </c>
      <c r="R42" s="14">
        <v>17524</v>
      </c>
      <c r="S42" s="14">
        <v>4665</v>
      </c>
      <c r="T42" s="14">
        <v>3638</v>
      </c>
      <c r="U42" s="14"/>
    </row>
    <row r="43" spans="1:31" ht="17" customHeight="1"/>
    <row r="44" spans="1:31">
      <c r="A44" s="35" t="s">
        <v>54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31">
      <c r="A45" t="s">
        <v>14</v>
      </c>
      <c r="B45" t="s">
        <v>0</v>
      </c>
      <c r="C45" s="14">
        <v>2041</v>
      </c>
      <c r="D45" s="14">
        <v>344</v>
      </c>
      <c r="E45" s="14">
        <v>433</v>
      </c>
      <c r="F45" s="14">
        <v>358</v>
      </c>
      <c r="G45" s="14">
        <v>539</v>
      </c>
      <c r="H45" s="14">
        <v>1674</v>
      </c>
      <c r="I45" s="14">
        <v>384</v>
      </c>
      <c r="J45" s="14">
        <v>445</v>
      </c>
      <c r="K45" s="14">
        <v>458</v>
      </c>
      <c r="L45" s="14">
        <v>380</v>
      </c>
      <c r="M45" s="14">
        <v>1667</v>
      </c>
      <c r="N45" s="14">
        <v>436</v>
      </c>
      <c r="O45" s="14">
        <v>513</v>
      </c>
      <c r="P45" s="14">
        <v>386</v>
      </c>
      <c r="Q45" s="14">
        <v>310</v>
      </c>
      <c r="R45" s="14">
        <v>1645</v>
      </c>
      <c r="S45" s="14">
        <v>357</v>
      </c>
      <c r="T45" s="14">
        <v>223</v>
      </c>
      <c r="U45" s="14"/>
    </row>
    <row r="47" spans="1:31">
      <c r="C47" s="24">
        <f>C39-C45</f>
        <v>20296</v>
      </c>
      <c r="H47" s="24">
        <f>H39-H45</f>
        <v>19246</v>
      </c>
      <c r="M47" s="24">
        <f>M39-M45</f>
        <v>20882</v>
      </c>
      <c r="R47" s="24">
        <f>R39-R45</f>
        <v>23222</v>
      </c>
    </row>
    <row r="54" spans="1:23">
      <c r="A54" s="3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>
      <c r="A55" t="s">
        <v>2</v>
      </c>
      <c r="B55" t="s">
        <v>0</v>
      </c>
      <c r="C55" s="12">
        <v>45285</v>
      </c>
      <c r="D55" s="12">
        <v>9929</v>
      </c>
      <c r="E55" s="12">
        <v>10268</v>
      </c>
      <c r="F55" s="12">
        <v>11182</v>
      </c>
      <c r="G55" s="12">
        <v>10476</v>
      </c>
      <c r="H55" s="12">
        <v>41855</v>
      </c>
      <c r="I55" s="12">
        <v>10048</v>
      </c>
      <c r="J55" s="12">
        <v>9889</v>
      </c>
      <c r="K55" s="12">
        <v>11092</v>
      </c>
      <c r="L55" s="12">
        <v>10723</v>
      </c>
      <c r="M55" s="12">
        <v>41752</v>
      </c>
      <c r="N55" s="12">
        <v>10506</v>
      </c>
      <c r="O55" s="12">
        <v>10447</v>
      </c>
      <c r="P55" s="12">
        <v>11010</v>
      </c>
      <c r="Q55" s="12">
        <v>11144</v>
      </c>
      <c r="R55" s="12">
        <v>43107</v>
      </c>
      <c r="S55" s="12">
        <v>10655</v>
      </c>
      <c r="T55" s="12">
        <v>10668</v>
      </c>
    </row>
    <row r="56" spans="1:23">
      <c r="A56" t="s">
        <v>9</v>
      </c>
      <c r="B56" t="s">
        <v>0</v>
      </c>
      <c r="C56" s="14">
        <v>43673</v>
      </c>
      <c r="D56" s="14">
        <v>9436</v>
      </c>
      <c r="E56" s="14">
        <v>9758</v>
      </c>
      <c r="F56" s="14">
        <v>10597</v>
      </c>
      <c r="G56" s="14">
        <v>9901</v>
      </c>
      <c r="H56" s="14">
        <v>39692</v>
      </c>
      <c r="I56" s="14">
        <v>9453</v>
      </c>
      <c r="J56" s="14">
        <v>9365</v>
      </c>
      <c r="K56" s="14">
        <v>10555</v>
      </c>
      <c r="L56" s="14">
        <v>10250</v>
      </c>
      <c r="M56" s="14">
        <v>39623</v>
      </c>
      <c r="N56" s="14">
        <v>9911</v>
      </c>
      <c r="O56" s="14">
        <v>9857</v>
      </c>
      <c r="P56" s="14">
        <v>10471</v>
      </c>
      <c r="Q56" s="14">
        <v>10507</v>
      </c>
      <c r="R56" s="14">
        <v>40746</v>
      </c>
      <c r="S56" s="14">
        <v>10066</v>
      </c>
      <c r="T56" s="14">
        <v>10045</v>
      </c>
    </row>
    <row r="57" spans="1:23">
      <c r="A57" s="16" t="s">
        <v>3</v>
      </c>
      <c r="B57" t="s">
        <v>0</v>
      </c>
      <c r="C57" s="12">
        <v>13129</v>
      </c>
      <c r="D57" s="12">
        <v>3142</v>
      </c>
      <c r="E57" s="12">
        <v>2993</v>
      </c>
      <c r="F57" s="12">
        <v>3448</v>
      </c>
      <c r="G57" s="12">
        <v>3091</v>
      </c>
      <c r="H57" s="12">
        <v>12674</v>
      </c>
      <c r="I57" s="12">
        <v>3247</v>
      </c>
      <c r="J57" s="12">
        <v>3142</v>
      </c>
      <c r="K57" s="12">
        <v>3241</v>
      </c>
      <c r="L57" s="12">
        <v>3259</v>
      </c>
      <c r="M57" s="12">
        <v>12889</v>
      </c>
      <c r="N57" s="12">
        <v>3678</v>
      </c>
      <c r="O57" s="12">
        <v>3900</v>
      </c>
      <c r="P57" s="12">
        <v>4070</v>
      </c>
      <c r="Q57" s="12">
        <v>4109</v>
      </c>
      <c r="R57" s="12">
        <v>15757</v>
      </c>
      <c r="S57" s="12">
        <v>4131</v>
      </c>
      <c r="T57" s="12">
        <v>3986</v>
      </c>
    </row>
    <row r="58" spans="1:23">
      <c r="A58" s="16" t="s">
        <v>4</v>
      </c>
      <c r="B58" t="s">
        <v>0</v>
      </c>
      <c r="C58" s="12">
        <v>7066</v>
      </c>
      <c r="D58" s="12">
        <v>1630</v>
      </c>
      <c r="E58" s="14">
        <v>1589</v>
      </c>
      <c r="F58" s="14">
        <v>1916</v>
      </c>
      <c r="G58" s="12">
        <v>1854</v>
      </c>
      <c r="H58" s="12">
        <v>6989</v>
      </c>
      <c r="I58" s="12">
        <v>1806</v>
      </c>
      <c r="J58" s="14">
        <v>1837</v>
      </c>
      <c r="K58" s="14">
        <v>2152</v>
      </c>
      <c r="L58" s="14">
        <v>1978</v>
      </c>
      <c r="M58" s="14">
        <v>7773</v>
      </c>
      <c r="N58" s="12">
        <v>1832</v>
      </c>
      <c r="O58" s="12">
        <v>2047</v>
      </c>
      <c r="P58" s="12">
        <v>2198</v>
      </c>
      <c r="Q58" s="12">
        <v>2066</v>
      </c>
      <c r="R58" s="12">
        <v>8143</v>
      </c>
      <c r="S58" s="12">
        <v>2030</v>
      </c>
      <c r="T58" s="12">
        <v>2022</v>
      </c>
    </row>
    <row r="59" spans="1:23">
      <c r="A59" s="16" t="s">
        <v>5</v>
      </c>
      <c r="B59" t="s">
        <v>0</v>
      </c>
      <c r="C59" s="12">
        <v>9749</v>
      </c>
      <c r="D59" s="12">
        <v>2087</v>
      </c>
      <c r="E59" s="14">
        <v>1993</v>
      </c>
      <c r="F59" s="14">
        <v>1926</v>
      </c>
      <c r="G59" s="12">
        <v>1998</v>
      </c>
      <c r="H59" s="12">
        <v>8004</v>
      </c>
      <c r="I59" s="12">
        <v>1556</v>
      </c>
      <c r="J59" s="14">
        <v>1116</v>
      </c>
      <c r="K59" s="14">
        <v>1560</v>
      </c>
      <c r="L59" s="14">
        <v>1763</v>
      </c>
      <c r="M59" s="14">
        <v>5995</v>
      </c>
      <c r="N59" s="12">
        <v>1499</v>
      </c>
      <c r="O59" s="12">
        <v>1212</v>
      </c>
      <c r="P59" s="12">
        <v>1089</v>
      </c>
      <c r="Q59" s="12">
        <v>1512</v>
      </c>
      <c r="R59" s="12">
        <v>5312</v>
      </c>
      <c r="S59" s="12">
        <v>1274</v>
      </c>
      <c r="T59" s="12">
        <v>1096</v>
      </c>
    </row>
    <row r="60" spans="1:23">
      <c r="A60" s="16" t="s">
        <v>6</v>
      </c>
      <c r="B60" t="s">
        <v>0</v>
      </c>
      <c r="C60" s="12">
        <v>2587</v>
      </c>
      <c r="D60" s="12">
        <v>437</v>
      </c>
      <c r="E60" s="12">
        <v>639</v>
      </c>
      <c r="F60" s="12">
        <v>618</v>
      </c>
      <c r="G60" s="12">
        <v>526</v>
      </c>
      <c r="H60" s="12">
        <v>2220</v>
      </c>
      <c r="I60" s="12">
        <v>441</v>
      </c>
      <c r="J60" s="12">
        <v>469</v>
      </c>
      <c r="K60" s="12">
        <v>695</v>
      </c>
      <c r="L60" s="12">
        <v>583</v>
      </c>
      <c r="M60" s="12">
        <v>2188</v>
      </c>
      <c r="N60" s="12">
        <v>567</v>
      </c>
      <c r="O60" s="12">
        <v>651</v>
      </c>
      <c r="P60" s="12">
        <v>803</v>
      </c>
      <c r="Q60" s="12">
        <v>723</v>
      </c>
      <c r="R60" s="12">
        <v>2744</v>
      </c>
      <c r="S60" s="12">
        <v>616</v>
      </c>
      <c r="T60" s="12">
        <v>738</v>
      </c>
    </row>
    <row r="61" spans="1:23">
      <c r="A61" s="16" t="s">
        <v>7</v>
      </c>
      <c r="B61" t="s">
        <v>0</v>
      </c>
      <c r="C61" s="12">
        <v>1109</v>
      </c>
      <c r="D61" s="12">
        <v>197</v>
      </c>
      <c r="E61" s="15">
        <v>250</v>
      </c>
      <c r="F61" s="15">
        <v>234</v>
      </c>
      <c r="G61" s="12">
        <v>247</v>
      </c>
      <c r="H61" s="12">
        <v>928</v>
      </c>
      <c r="I61" s="12">
        <v>239</v>
      </c>
      <c r="J61" s="15">
        <v>263</v>
      </c>
      <c r="K61" s="15">
        <v>265</v>
      </c>
      <c r="L61" s="15">
        <v>248</v>
      </c>
      <c r="M61" s="15">
        <v>1015</v>
      </c>
      <c r="N61" s="12">
        <v>268</v>
      </c>
      <c r="O61" s="12">
        <v>283</v>
      </c>
      <c r="P61" s="12">
        <v>321</v>
      </c>
      <c r="Q61" s="12">
        <v>291</v>
      </c>
      <c r="R61" s="12">
        <v>1163</v>
      </c>
      <c r="S61" s="12">
        <v>281</v>
      </c>
      <c r="T61" s="12">
        <v>188</v>
      </c>
    </row>
    <row r="62" spans="1:23">
      <c r="A62" s="16" t="s">
        <v>8</v>
      </c>
      <c r="B62" t="s">
        <v>0</v>
      </c>
      <c r="C62" s="12">
        <v>10033</v>
      </c>
      <c r="D62" s="12">
        <v>1943</v>
      </c>
      <c r="E62" s="12">
        <v>2294</v>
      </c>
      <c r="F62" s="12">
        <v>2455</v>
      </c>
      <c r="G62" s="12">
        <v>2185</v>
      </c>
      <c r="H62" s="12">
        <v>8877</v>
      </c>
      <c r="I62" s="12">
        <v>2164</v>
      </c>
      <c r="J62" s="12">
        <v>2538</v>
      </c>
      <c r="K62" s="12">
        <v>2642</v>
      </c>
      <c r="L62" s="12">
        <v>2419</v>
      </c>
      <c r="M62" s="12">
        <v>9763</v>
      </c>
      <c r="N62" s="12">
        <v>2067</v>
      </c>
      <c r="O62" s="12">
        <v>1764</v>
      </c>
      <c r="P62" s="12">
        <v>1990</v>
      </c>
      <c r="Q62" s="12">
        <v>1806</v>
      </c>
      <c r="R62" s="12">
        <v>7627</v>
      </c>
      <c r="S62" s="12">
        <v>1734</v>
      </c>
      <c r="T62" s="12">
        <v>2015</v>
      </c>
      <c r="V62" s="17"/>
    </row>
    <row r="63" spans="1:23">
      <c r="A63" t="s">
        <v>10</v>
      </c>
      <c r="B63" t="s">
        <v>0</v>
      </c>
      <c r="C63" s="14">
        <v>310</v>
      </c>
      <c r="D63" s="14">
        <v>77</v>
      </c>
      <c r="E63" s="17">
        <v>178</v>
      </c>
      <c r="F63" s="17">
        <v>221</v>
      </c>
      <c r="G63" s="17">
        <v>210</v>
      </c>
      <c r="H63" s="17">
        <v>686</v>
      </c>
      <c r="I63" s="18">
        <v>233</v>
      </c>
      <c r="J63" s="18">
        <v>225</v>
      </c>
      <c r="K63" s="18">
        <v>233</v>
      </c>
      <c r="L63" s="18">
        <v>204</v>
      </c>
      <c r="M63" s="18">
        <v>895</v>
      </c>
      <c r="N63" s="18">
        <v>240</v>
      </c>
      <c r="O63" s="18">
        <v>212</v>
      </c>
      <c r="P63" s="18">
        <v>204</v>
      </c>
      <c r="Q63" s="18">
        <v>142</v>
      </c>
      <c r="R63" s="18">
        <v>798</v>
      </c>
      <c r="S63" s="18">
        <v>250</v>
      </c>
      <c r="T63" s="18">
        <v>225</v>
      </c>
    </row>
  </sheetData>
  <conditionalFormatting sqref="V62 C56:R63 C1:R1 C55:T55 C15:C19 H15:H19 M15:M19 R15:R19">
    <cfRule type="containsText" dxfId="54" priority="42" operator="containsText" text="ложь">
      <formula>NOT(ISERROR(SEARCH("ложь",C1)))</formula>
    </cfRule>
  </conditionalFormatting>
  <conditionalFormatting sqref="S1:W1">
    <cfRule type="containsText" dxfId="53" priority="39" operator="containsText" text="ложь">
      <formula>NOT(ISERROR(SEARCH("ложь",S1)))</formula>
    </cfRule>
  </conditionalFormatting>
  <conditionalFormatting sqref="S56:S61">
    <cfRule type="containsText" dxfId="52" priority="35" operator="containsText" text="ложь">
      <formula>NOT(ISERROR(SEARCH("ложь",S56)))</formula>
    </cfRule>
  </conditionalFormatting>
  <conditionalFormatting sqref="S62">
    <cfRule type="containsText" dxfId="51" priority="34" operator="containsText" text="ложь">
      <formula>NOT(ISERROR(SEARCH("ложь",S62)))</formula>
    </cfRule>
  </conditionalFormatting>
  <conditionalFormatting sqref="T56:T61">
    <cfRule type="containsText" dxfId="50" priority="33" operator="containsText" text="ложь">
      <formula>NOT(ISERROR(SEARCH("ложь",T56)))</formula>
    </cfRule>
  </conditionalFormatting>
  <conditionalFormatting sqref="T62">
    <cfRule type="containsText" dxfId="49" priority="32" operator="containsText" text="ложь">
      <formula>NOT(ISERROR(SEARCH("ложь",T62)))</formula>
    </cfRule>
  </conditionalFormatting>
  <conditionalFormatting sqref="S63:T63">
    <cfRule type="containsText" dxfId="48" priority="29" operator="containsText" text="ложь">
      <formula>NOT(ISERROR(SEARCH("ложь",S63)))</formula>
    </cfRule>
  </conditionalFormatting>
  <conditionalFormatting sqref="A1:B1">
    <cfRule type="containsText" dxfId="47" priority="28" operator="containsText" text="ложь">
      <formula>NOT(ISERROR(SEARCH("ложь",A1)))</formula>
    </cfRule>
  </conditionalFormatting>
  <conditionalFormatting sqref="A54:W54">
    <cfRule type="containsText" dxfId="46" priority="27" operator="containsText" text="ложь">
      <formula>NOT(ISERROR(SEARCH("ложь",A54)))</formula>
    </cfRule>
  </conditionalFormatting>
  <conditionalFormatting sqref="E42:U42">
    <cfRule type="containsText" dxfId="45" priority="23" operator="containsText" text="ложь">
      <formula>NOT(ISERROR(SEARCH("ложь",E42)))</formula>
    </cfRule>
  </conditionalFormatting>
  <conditionalFormatting sqref="A38:W38">
    <cfRule type="containsText" dxfId="44" priority="25" operator="containsText" text="ложь">
      <formula>NOT(ISERROR(SEARCH("ложь",A38)))</formula>
    </cfRule>
  </conditionalFormatting>
  <conditionalFormatting sqref="D42">
    <cfRule type="containsText" dxfId="43" priority="21" operator="containsText" text="ложь">
      <formula>NOT(ISERROR(SEARCH("ложь",D42)))</formula>
    </cfRule>
  </conditionalFormatting>
  <conditionalFormatting sqref="C42">
    <cfRule type="containsText" dxfId="42" priority="20" operator="containsText" text="ложь">
      <formula>NOT(ISERROR(SEARCH("ложь",C42)))</formula>
    </cfRule>
  </conditionalFormatting>
  <conditionalFormatting sqref="A41:W41">
    <cfRule type="containsText" dxfId="41" priority="22" operator="containsText" text="ложь">
      <formula>NOT(ISERROR(SEARCH("ложь",A41)))</formula>
    </cfRule>
  </conditionalFormatting>
  <conditionalFormatting sqref="E45:U45">
    <cfRule type="containsText" dxfId="40" priority="18" operator="containsText" text="ложь">
      <formula>NOT(ISERROR(SEARCH("ложь",E45)))</formula>
    </cfRule>
  </conditionalFormatting>
  <conditionalFormatting sqref="A44:W44">
    <cfRule type="containsText" dxfId="39" priority="19" operator="containsText" text="ложь">
      <formula>NOT(ISERROR(SEARCH("ложь",A44)))</formula>
    </cfRule>
  </conditionalFormatting>
  <conditionalFormatting sqref="C45">
    <cfRule type="containsText" dxfId="38" priority="16" operator="containsText" text="ложь">
      <formula>NOT(ISERROR(SEARCH("ложь",C45)))</formula>
    </cfRule>
  </conditionalFormatting>
  <conditionalFormatting sqref="D45">
    <cfRule type="containsText" dxfId="37" priority="17" operator="containsText" text="ложь">
      <formula>NOT(ISERROR(SEARCH("ложь",D45)))</formula>
    </cfRule>
  </conditionalFormatting>
  <conditionalFormatting sqref="A35:W35">
    <cfRule type="containsText" dxfId="36" priority="14" operator="containsText" text="ложь">
      <formula>NOT(ISERROR(SEARCH("ложь",A35)))</formula>
    </cfRule>
  </conditionalFormatting>
  <conditionalFormatting sqref="A8:W8">
    <cfRule type="containsText" dxfId="35" priority="11" operator="containsText" text="ложь">
      <formula>NOT(ISERROR(SEARCH("ложь",A8)))</formula>
    </cfRule>
  </conditionalFormatting>
  <conditionalFormatting sqref="C39:AE39">
    <cfRule type="containsText" dxfId="34" priority="15" operator="containsText" text="ложь">
      <formula>NOT(ISERROR(SEARCH("ложь",C39)))</formula>
    </cfRule>
  </conditionalFormatting>
  <conditionalFormatting sqref="A2:W2">
    <cfRule type="containsText" dxfId="33" priority="12" operator="containsText" text="ложь">
      <formula>NOT(ISERROR(SEARCH("ложь",A2)))</formula>
    </cfRule>
  </conditionalFormatting>
  <conditionalFormatting sqref="C36:T36">
    <cfRule type="containsText" dxfId="32" priority="13" operator="containsText" text="ложь">
      <formula>NOT(ISERROR(SEARCH("ложь",C36)))</formula>
    </cfRule>
  </conditionalFormatting>
  <conditionalFormatting sqref="C3:R6">
    <cfRule type="containsText" dxfId="31" priority="9" operator="containsText" text="ложь">
      <formula>NOT(ISERROR(SEARCH("ложь",C3)))</formula>
    </cfRule>
  </conditionalFormatting>
  <conditionalFormatting sqref="C9:R12">
    <cfRule type="containsText" dxfId="30" priority="10" operator="containsText" text="ложь">
      <formula>NOT(ISERROR(SEARCH("ложь",C9)))</formula>
    </cfRule>
  </conditionalFormatting>
  <conditionalFormatting sqref="A14:W14">
    <cfRule type="containsText" dxfId="29" priority="8" operator="containsText" text="ложь">
      <formula>NOT(ISERROR(SEARCH("ложь",A14)))</formula>
    </cfRule>
  </conditionalFormatting>
  <conditionalFormatting sqref="C24:C27 H24:H27 M24:M27 R24:R27">
    <cfRule type="containsText" dxfId="28" priority="7" operator="containsText" text="ложь">
      <formula>NOT(ISERROR(SEARCH("ложь",C24)))</formula>
    </cfRule>
  </conditionalFormatting>
  <conditionalFormatting sqref="A23:W23">
    <cfRule type="containsText" dxfId="27" priority="6" operator="containsText" text="ложь">
      <formula>NOT(ISERROR(SEARCH("ложь",A23)))</formula>
    </cfRule>
  </conditionalFormatting>
  <conditionalFormatting sqref="C30:C33 H30:H33 M30:M33 R30:R33">
    <cfRule type="containsText" dxfId="26" priority="5" operator="containsText" text="ложь">
      <formula>NOT(ISERROR(SEARCH("ложь",C30)))</formula>
    </cfRule>
  </conditionalFormatting>
  <conditionalFormatting sqref="A29:W29">
    <cfRule type="containsText" dxfId="25" priority="4" operator="containsText" text="ложь">
      <formula>NOT(ISERROR(SEARCH("ложь",A29)))</formula>
    </cfRule>
  </conditionalFormatting>
  <conditionalFormatting sqref="C21:R21">
    <cfRule type="containsText" dxfId="24" priority="3" operator="containsText" text="ложь">
      <formula>NOT(ISERROR(SEARCH("ложь",C21)))</formula>
    </cfRule>
  </conditionalFormatting>
  <conditionalFormatting sqref="S21:T21">
    <cfRule type="containsText" dxfId="23" priority="2" operator="containsText" text="ложь">
      <formula>NOT(ISERROR(SEARCH("ложь",S21)))</formula>
    </cfRule>
  </conditionalFormatting>
  <conditionalFormatting sqref="A20:W20">
    <cfRule type="containsText" dxfId="22" priority="1" operator="containsText" text="ложь">
      <formula>NOT(ISERROR(SEARCH("ложь",A20)))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9EFA-6AD7-D840-ADBB-48ABC1AD19F3}">
  <dimension ref="A1:W39"/>
  <sheetViews>
    <sheetView topLeftCell="A4" workbookViewId="0">
      <selection activeCell="R30" activeCellId="3" sqref="C30 H30 M30 R30"/>
    </sheetView>
  </sheetViews>
  <sheetFormatPr baseColWidth="10" defaultRowHeight="16" outlineLevelCol="1"/>
  <cols>
    <col min="1" max="1" width="33.1640625" customWidth="1"/>
    <col min="2" max="2" width="13.1640625" bestFit="1" customWidth="1"/>
    <col min="4" max="7" width="0" hidden="1" customWidth="1" outlineLevel="1"/>
    <col min="8" max="8" width="10.83203125" collapsed="1"/>
    <col min="9" max="12" width="0" hidden="1" customWidth="1" outlineLevel="1"/>
    <col min="13" max="13" width="10.83203125" collapsed="1"/>
    <col min="14" max="17" width="0" hidden="1" customWidth="1" outlineLevel="1"/>
    <col min="18" max="18" width="10.83203125" collapsed="1"/>
  </cols>
  <sheetData>
    <row r="1" spans="1:23">
      <c r="A1" s="35"/>
      <c r="B1" s="35"/>
      <c r="C1" s="9">
        <v>2014</v>
      </c>
      <c r="D1" s="10" t="s">
        <v>17</v>
      </c>
      <c r="E1" s="10" t="s">
        <v>18</v>
      </c>
      <c r="F1" s="10" t="s">
        <v>19</v>
      </c>
      <c r="G1" s="10" t="s">
        <v>20</v>
      </c>
      <c r="H1" s="9">
        <v>2015</v>
      </c>
      <c r="I1" s="10" t="s">
        <v>17</v>
      </c>
      <c r="J1" s="10" t="s">
        <v>18</v>
      </c>
      <c r="K1" s="10" t="s">
        <v>19</v>
      </c>
      <c r="L1" s="10" t="s">
        <v>20</v>
      </c>
      <c r="M1" s="9">
        <v>2016</v>
      </c>
      <c r="N1" s="10" t="s">
        <v>17</v>
      </c>
      <c r="O1" s="10" t="s">
        <v>18</v>
      </c>
      <c r="P1" s="10" t="s">
        <v>19</v>
      </c>
      <c r="Q1" s="10" t="s">
        <v>20</v>
      </c>
      <c r="R1" s="11">
        <v>2017</v>
      </c>
      <c r="S1" s="10" t="s">
        <v>17</v>
      </c>
      <c r="T1" s="10" t="s">
        <v>18</v>
      </c>
      <c r="U1" s="10" t="s">
        <v>19</v>
      </c>
      <c r="V1" s="10" t="s">
        <v>20</v>
      </c>
      <c r="W1" s="11">
        <v>2018</v>
      </c>
    </row>
    <row r="2" spans="1:23">
      <c r="A2" s="35" t="s">
        <v>69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>
      <c r="A3" t="s">
        <v>70</v>
      </c>
      <c r="B3" t="s">
        <v>73</v>
      </c>
      <c r="C3">
        <v>98.95</v>
      </c>
      <c r="H3">
        <v>52.39</v>
      </c>
      <c r="M3">
        <v>43.73</v>
      </c>
      <c r="R3">
        <v>54.28</v>
      </c>
    </row>
    <row r="4" spans="1:23">
      <c r="A4" t="s">
        <v>71</v>
      </c>
      <c r="B4" t="s">
        <v>73</v>
      </c>
      <c r="C4">
        <v>97.95</v>
      </c>
      <c r="H4">
        <v>51.87</v>
      </c>
      <c r="M4">
        <v>42.52</v>
      </c>
      <c r="R4">
        <v>53.37</v>
      </c>
    </row>
    <row r="5" spans="1:23">
      <c r="A5" t="s">
        <v>72</v>
      </c>
      <c r="B5" t="s">
        <v>73</v>
      </c>
      <c r="C5">
        <v>97.23</v>
      </c>
      <c r="H5">
        <v>50.97</v>
      </c>
      <c r="M5">
        <v>41.68</v>
      </c>
      <c r="R5">
        <v>52.92</v>
      </c>
    </row>
    <row r="6" spans="1:23">
      <c r="A6" t="s">
        <v>70</v>
      </c>
      <c r="B6" t="s">
        <v>76</v>
      </c>
      <c r="C6" s="31">
        <f>C3/$C$35</f>
        <v>725.43988269794727</v>
      </c>
      <c r="D6" s="31">
        <f>D3/$C$35</f>
        <v>0</v>
      </c>
      <c r="E6" s="31">
        <f>E3/$C$35</f>
        <v>0</v>
      </c>
      <c r="F6" s="31">
        <f>F3/$C$35</f>
        <v>0</v>
      </c>
      <c r="G6" s="31">
        <f>G3/$C$35</f>
        <v>0</v>
      </c>
      <c r="H6" s="31">
        <f>H3/$C$35</f>
        <v>384.09090909090912</v>
      </c>
      <c r="I6" s="31">
        <f>I3/$C$35</f>
        <v>0</v>
      </c>
      <c r="J6" s="31">
        <f>J3/$C$35</f>
        <v>0</v>
      </c>
      <c r="K6" s="31">
        <f>K3/$C$35</f>
        <v>0</v>
      </c>
      <c r="L6" s="31">
        <f>L3/$C$35</f>
        <v>0</v>
      </c>
      <c r="M6" s="31">
        <f>M3/$C$35</f>
        <v>320.60117302052782</v>
      </c>
      <c r="N6" s="31">
        <f>N3/$C$35</f>
        <v>0</v>
      </c>
      <c r="O6" s="31">
        <f>O3/$C$35</f>
        <v>0</v>
      </c>
      <c r="P6" s="31">
        <f>P3/$C$35</f>
        <v>0</v>
      </c>
      <c r="Q6" s="31">
        <f>Q3/$C$35</f>
        <v>0</v>
      </c>
      <c r="R6" s="31">
        <f>R3/$C$35</f>
        <v>397.94721407624638</v>
      </c>
    </row>
    <row r="7" spans="1:23">
      <c r="A7" t="s">
        <v>71</v>
      </c>
      <c r="B7" t="s">
        <v>76</v>
      </c>
      <c r="C7" s="31">
        <f>C4/$C$35</f>
        <v>718.10850439882699</v>
      </c>
      <c r="E7" s="31"/>
      <c r="H7" s="31">
        <f>H4/$C$35</f>
        <v>380.27859237536654</v>
      </c>
      <c r="I7" s="31">
        <f>I4/$C$35</f>
        <v>0</v>
      </c>
      <c r="J7" s="31">
        <f>J4/$C$35</f>
        <v>0</v>
      </c>
      <c r="K7" s="31">
        <f>K4/$C$35</f>
        <v>0</v>
      </c>
      <c r="L7" s="31">
        <f>L4/$C$35</f>
        <v>0</v>
      </c>
      <c r="M7" s="31">
        <f>M4/$C$35</f>
        <v>311.73020527859239</v>
      </c>
      <c r="N7" s="31">
        <f>N4/$C$35</f>
        <v>0</v>
      </c>
      <c r="O7" s="31">
        <f>O4/$C$35</f>
        <v>0</v>
      </c>
      <c r="P7" s="31">
        <f>P4/$C$35</f>
        <v>0</v>
      </c>
      <c r="Q7" s="31">
        <f>Q4/$C$35</f>
        <v>0</v>
      </c>
      <c r="R7" s="31">
        <f>R4/$C$35</f>
        <v>391.2756598240469</v>
      </c>
    </row>
    <row r="8" spans="1:23">
      <c r="A8" t="s">
        <v>72</v>
      </c>
      <c r="B8" t="s">
        <v>76</v>
      </c>
      <c r="C8" s="31">
        <f>C5/$C$35</f>
        <v>712.82991202346045</v>
      </c>
      <c r="E8" s="31"/>
      <c r="H8" s="31">
        <f>H5/$C$35</f>
        <v>373.68035190615836</v>
      </c>
      <c r="I8" s="31">
        <f>I5/$C$35</f>
        <v>0</v>
      </c>
      <c r="J8" s="31">
        <f>J5/$C$35</f>
        <v>0</v>
      </c>
      <c r="K8" s="31">
        <f>K5/$C$35</f>
        <v>0</v>
      </c>
      <c r="L8" s="31">
        <f>L5/$C$35</f>
        <v>0</v>
      </c>
      <c r="M8" s="31">
        <f>M5/$C$35</f>
        <v>305.57184750733137</v>
      </c>
      <c r="N8" s="31">
        <f>N5/$C$35</f>
        <v>0</v>
      </c>
      <c r="O8" s="31">
        <f>O5/$C$35</f>
        <v>0</v>
      </c>
      <c r="P8" s="31">
        <f>P5/$C$35</f>
        <v>0</v>
      </c>
      <c r="Q8" s="31">
        <f>Q5/$C$35</f>
        <v>0</v>
      </c>
      <c r="R8" s="31">
        <f>R5/$C$35</f>
        <v>387.97653958944284</v>
      </c>
    </row>
    <row r="9" spans="1:23">
      <c r="A9" t="s">
        <v>74</v>
      </c>
      <c r="B9" t="s">
        <v>76</v>
      </c>
      <c r="C9">
        <v>855.17</v>
      </c>
      <c r="H9">
        <v>499.55</v>
      </c>
      <c r="M9">
        <v>396.99</v>
      </c>
      <c r="R9">
        <v>493.92</v>
      </c>
    </row>
    <row r="10" spans="1:23">
      <c r="A10" t="s">
        <v>75</v>
      </c>
      <c r="B10" t="s">
        <v>76</v>
      </c>
      <c r="C10">
        <v>918.87</v>
      </c>
      <c r="H10">
        <v>569.25</v>
      </c>
      <c r="M10">
        <v>467.05</v>
      </c>
      <c r="R10">
        <v>557.66</v>
      </c>
    </row>
    <row r="11" spans="1:23">
      <c r="A11" t="s">
        <v>80</v>
      </c>
      <c r="B11" t="s">
        <v>76</v>
      </c>
      <c r="C11">
        <v>527.05999999999995</v>
      </c>
      <c r="H11">
        <v>256.23</v>
      </c>
      <c r="M11">
        <v>207.64</v>
      </c>
      <c r="R11">
        <v>300.49</v>
      </c>
    </row>
    <row r="12" spans="1:23">
      <c r="A12" t="s">
        <v>77</v>
      </c>
      <c r="B12" t="s">
        <v>76</v>
      </c>
      <c r="C12">
        <v>734.1</v>
      </c>
      <c r="H12" s="31">
        <f>29215.42/H34</f>
        <v>479.25557742782149</v>
      </c>
      <c r="M12" s="31">
        <f>28899/M34</f>
        <v>431.32835820895525</v>
      </c>
      <c r="R12" s="31">
        <f>33288/R34</f>
        <v>570</v>
      </c>
    </row>
    <row r="13" spans="1:23">
      <c r="A13" t="s">
        <v>78</v>
      </c>
      <c r="B13" t="s">
        <v>76</v>
      </c>
      <c r="C13">
        <v>806.66</v>
      </c>
      <c r="H13" s="31">
        <f>32120.41/H34</f>
        <v>526.90961286089237</v>
      </c>
      <c r="M13" s="31">
        <f>33784/M34</f>
        <v>504.23880597014926</v>
      </c>
      <c r="R13" s="31">
        <f>36191/R34</f>
        <v>619.70890410958907</v>
      </c>
    </row>
    <row r="14" spans="1:23">
      <c r="A14" t="s">
        <v>79</v>
      </c>
      <c r="B14" t="s">
        <v>76</v>
      </c>
      <c r="C14">
        <v>834.17</v>
      </c>
      <c r="H14" s="31">
        <f>33612.29/H34</f>
        <v>551.38270997375332</v>
      </c>
      <c r="M14" s="31">
        <f>35491/M34</f>
        <v>529.71641791044772</v>
      </c>
      <c r="R14" s="31">
        <f>37011/R34</f>
        <v>633.75</v>
      </c>
    </row>
    <row r="15" spans="1:23">
      <c r="A15" t="s">
        <v>81</v>
      </c>
      <c r="B15" t="s">
        <v>76</v>
      </c>
      <c r="C15">
        <v>243.13</v>
      </c>
      <c r="H15" s="31">
        <f>6604.17/H34</f>
        <v>108.33612204724409</v>
      </c>
      <c r="M15" s="31">
        <f>7525/M34</f>
        <v>112.31343283582089</v>
      </c>
      <c r="R15" s="31">
        <f>10507/R34</f>
        <v>179.91438356164383</v>
      </c>
    </row>
    <row r="16" spans="1:23">
      <c r="R16" s="31"/>
    </row>
    <row r="17" spans="1:23">
      <c r="A17" s="35" t="s">
        <v>82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>
      <c r="A18" t="s">
        <v>83</v>
      </c>
      <c r="B18" t="s">
        <v>76</v>
      </c>
      <c r="C18">
        <v>366.53</v>
      </c>
      <c r="H18">
        <v>120.31</v>
      </c>
      <c r="M18">
        <v>75.72</v>
      </c>
      <c r="R18">
        <v>86.71</v>
      </c>
    </row>
    <row r="19" spans="1:23">
      <c r="A19" t="s">
        <v>84</v>
      </c>
    </row>
    <row r="20" spans="1:23">
      <c r="A20" s="16" t="s">
        <v>193</v>
      </c>
      <c r="B20" t="s">
        <v>76</v>
      </c>
      <c r="C20">
        <v>241.88</v>
      </c>
      <c r="H20">
        <v>57.7</v>
      </c>
      <c r="M20">
        <v>30.25</v>
      </c>
      <c r="R20">
        <v>25.98</v>
      </c>
    </row>
    <row r="21" spans="1:23">
      <c r="A21" s="16" t="s">
        <v>194</v>
      </c>
      <c r="B21" t="s">
        <v>76</v>
      </c>
      <c r="C21">
        <v>241.88</v>
      </c>
      <c r="H21">
        <v>91.39</v>
      </c>
      <c r="M21">
        <v>62.05</v>
      </c>
      <c r="R21">
        <v>86.71</v>
      </c>
    </row>
    <row r="22" spans="1:23">
      <c r="A22" s="16" t="s">
        <v>195</v>
      </c>
      <c r="B22" t="s">
        <v>76</v>
      </c>
      <c r="C22">
        <v>329.83</v>
      </c>
      <c r="H22">
        <v>93.8</v>
      </c>
      <c r="M22">
        <v>46.14</v>
      </c>
      <c r="R22">
        <v>25.98</v>
      </c>
    </row>
    <row r="23" spans="1:23">
      <c r="A23" s="16" t="s">
        <v>196</v>
      </c>
      <c r="B23" t="s">
        <v>76</v>
      </c>
      <c r="C23">
        <v>329.83</v>
      </c>
      <c r="H23">
        <v>102.22</v>
      </c>
      <c r="M23">
        <v>53.71</v>
      </c>
      <c r="R23">
        <v>47.65</v>
      </c>
    </row>
    <row r="24" spans="1:23">
      <c r="A24" s="16" t="s">
        <v>3</v>
      </c>
      <c r="B24" t="s">
        <v>76</v>
      </c>
      <c r="C24">
        <v>238.52</v>
      </c>
      <c r="H24">
        <v>57.7</v>
      </c>
      <c r="M24">
        <v>30.25</v>
      </c>
      <c r="R24">
        <v>25.98</v>
      </c>
    </row>
    <row r="25" spans="1:23">
      <c r="A25" t="s">
        <v>85</v>
      </c>
      <c r="B25" t="s">
        <v>76</v>
      </c>
    </row>
    <row r="26" spans="1:23">
      <c r="A26" s="16" t="s">
        <v>86</v>
      </c>
      <c r="B26" t="s">
        <v>76</v>
      </c>
      <c r="C26">
        <v>151.66999999999999</v>
      </c>
      <c r="H26" s="31">
        <f>H27/H34</f>
        <v>103.54691601049869</v>
      </c>
      <c r="M26">
        <v>86.18</v>
      </c>
      <c r="R26">
        <v>139.38999999999999</v>
      </c>
    </row>
    <row r="27" spans="1:23">
      <c r="A27" s="16" t="s">
        <v>86</v>
      </c>
      <c r="B27" t="s">
        <v>87</v>
      </c>
      <c r="C27" s="37">
        <v>5827.45</v>
      </c>
      <c r="H27" s="37">
        <v>6312.22</v>
      </c>
      <c r="M27">
        <v>5777</v>
      </c>
      <c r="R27">
        <v>8134</v>
      </c>
    </row>
    <row r="28" spans="1:23">
      <c r="A28" t="s">
        <v>198</v>
      </c>
      <c r="C28" s="37"/>
      <c r="H28" s="37"/>
    </row>
    <row r="29" spans="1:23">
      <c r="A29" s="16" t="s">
        <v>201</v>
      </c>
      <c r="B29" t="s">
        <v>87</v>
      </c>
      <c r="C29" s="37">
        <v>11110</v>
      </c>
      <c r="H29" s="37">
        <v>7300</v>
      </c>
      <c r="M29">
        <v>12454</v>
      </c>
      <c r="R29">
        <v>13100</v>
      </c>
    </row>
    <row r="30" spans="1:23">
      <c r="A30" s="16" t="s">
        <v>200</v>
      </c>
      <c r="B30" t="s">
        <v>87</v>
      </c>
      <c r="C30" s="37">
        <v>6450</v>
      </c>
      <c r="H30" s="37">
        <v>5530</v>
      </c>
      <c r="M30">
        <v>9484</v>
      </c>
      <c r="R30">
        <v>10130</v>
      </c>
    </row>
    <row r="31" spans="1:23">
      <c r="A31" s="16" t="s">
        <v>3</v>
      </c>
      <c r="B31" t="s">
        <v>87</v>
      </c>
      <c r="C31" s="37">
        <v>6446</v>
      </c>
      <c r="H31" s="37">
        <v>3450</v>
      </c>
      <c r="M31">
        <v>5009</v>
      </c>
      <c r="R31">
        <v>6800</v>
      </c>
    </row>
    <row r="32" spans="1:23">
      <c r="A32" s="16" t="s">
        <v>199</v>
      </c>
      <c r="B32" t="s">
        <v>87</v>
      </c>
      <c r="C32" s="37">
        <v>8260</v>
      </c>
      <c r="H32" s="37">
        <v>6500</v>
      </c>
      <c r="M32">
        <v>6000</v>
      </c>
      <c r="R32">
        <v>5400</v>
      </c>
    </row>
    <row r="33" spans="1:23">
      <c r="A33" s="16" t="s">
        <v>196</v>
      </c>
      <c r="B33" t="s">
        <v>87</v>
      </c>
      <c r="C33" s="37">
        <v>11252</v>
      </c>
      <c r="H33">
        <v>11300</v>
      </c>
      <c r="M33">
        <v>12454</v>
      </c>
      <c r="R33">
        <v>13100</v>
      </c>
    </row>
    <row r="34" spans="1:23">
      <c r="A34" s="16" t="s">
        <v>89</v>
      </c>
      <c r="B34" t="s">
        <v>90</v>
      </c>
      <c r="C34">
        <v>38.42</v>
      </c>
      <c r="H34">
        <v>60.96</v>
      </c>
      <c r="M34">
        <v>67</v>
      </c>
      <c r="R34">
        <v>58.4</v>
      </c>
    </row>
    <row r="35" spans="1:23">
      <c r="B35" t="s">
        <v>91</v>
      </c>
      <c r="C35">
        <v>0.13639999999999999</v>
      </c>
      <c r="H35">
        <v>0.13639999999999999</v>
      </c>
      <c r="I35">
        <v>0.13639999999999999</v>
      </c>
      <c r="J35">
        <v>0.13639999999999999</v>
      </c>
      <c r="K35">
        <v>0.13639999999999999</v>
      </c>
      <c r="L35">
        <v>0.13639999999999999</v>
      </c>
      <c r="M35">
        <v>0.13639999999999999</v>
      </c>
      <c r="N35">
        <v>0.13639999999999999</v>
      </c>
      <c r="O35">
        <v>0.13639999999999999</v>
      </c>
      <c r="P35">
        <v>0.13639999999999999</v>
      </c>
      <c r="Q35">
        <v>0.13639999999999999</v>
      </c>
      <c r="R35">
        <v>0.13639999999999999</v>
      </c>
    </row>
    <row r="36" spans="1:23">
      <c r="A36" s="35" t="s">
        <v>197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>
      <c r="A37" t="s">
        <v>92</v>
      </c>
      <c r="B37" t="s">
        <v>87</v>
      </c>
      <c r="C37" s="31">
        <f>AVERAGE(C6:C8)*C34</f>
        <v>27616.018084066476</v>
      </c>
      <c r="D37" s="31">
        <f t="shared" ref="D37:R37" si="0">AVERAGE(D6:D8)*D34</f>
        <v>0</v>
      </c>
      <c r="E37" s="31">
        <f t="shared" si="0"/>
        <v>0</v>
      </c>
      <c r="F37" s="31">
        <f t="shared" si="0"/>
        <v>0</v>
      </c>
      <c r="G37" s="31">
        <f t="shared" si="0"/>
        <v>0</v>
      </c>
      <c r="H37" s="31">
        <f t="shared" si="0"/>
        <v>23125.173020527858</v>
      </c>
      <c r="I37" s="31">
        <f t="shared" si="0"/>
        <v>0</v>
      </c>
      <c r="J37" s="31">
        <f t="shared" si="0"/>
        <v>0</v>
      </c>
      <c r="K37" s="31">
        <f t="shared" si="0"/>
        <v>0</v>
      </c>
      <c r="L37" s="31">
        <f t="shared" si="0"/>
        <v>0</v>
      </c>
      <c r="M37" s="31">
        <f t="shared" si="0"/>
        <v>20946.505376344081</v>
      </c>
      <c r="N37" s="31">
        <f t="shared" si="0"/>
        <v>0</v>
      </c>
      <c r="O37" s="31">
        <f t="shared" si="0"/>
        <v>0</v>
      </c>
      <c r="P37" s="31">
        <f t="shared" si="0"/>
        <v>0</v>
      </c>
      <c r="Q37" s="31">
        <f t="shared" si="0"/>
        <v>0</v>
      </c>
      <c r="R37" s="31">
        <f t="shared" si="0"/>
        <v>22916.148582600195</v>
      </c>
    </row>
    <row r="38" spans="1:23">
      <c r="A38" t="s">
        <v>93</v>
      </c>
      <c r="B38" t="s">
        <v>87</v>
      </c>
      <c r="C38" s="31">
        <f>AVERAGE(C9:C11)*C34</f>
        <v>29469.420666666665</v>
      </c>
      <c r="D38" s="31" t="e">
        <f t="shared" ref="D38:R38" si="1">AVERAGE(D9:D11)*D34</f>
        <v>#DIV/0!</v>
      </c>
      <c r="E38" s="31" t="e">
        <f t="shared" si="1"/>
        <v>#DIV/0!</v>
      </c>
      <c r="F38" s="31" t="e">
        <f t="shared" si="1"/>
        <v>#DIV/0!</v>
      </c>
      <c r="G38" s="31" t="e">
        <f t="shared" si="1"/>
        <v>#DIV/0!</v>
      </c>
      <c r="H38" s="31">
        <f t="shared" si="1"/>
        <v>26924.6096</v>
      </c>
      <c r="I38" s="31" t="e">
        <f t="shared" si="1"/>
        <v>#DIV/0!</v>
      </c>
      <c r="J38" s="31" t="e">
        <f t="shared" si="1"/>
        <v>#DIV/0!</v>
      </c>
      <c r="K38" s="31" t="e">
        <f t="shared" si="1"/>
        <v>#DIV/0!</v>
      </c>
      <c r="L38" s="31" t="e">
        <f t="shared" si="1"/>
        <v>#DIV/0!</v>
      </c>
      <c r="M38" s="31">
        <f t="shared" si="1"/>
        <v>23934.186666666665</v>
      </c>
      <c r="N38" s="31" t="e">
        <f t="shared" si="1"/>
        <v>#DIV/0!</v>
      </c>
      <c r="O38" s="31" t="e">
        <f t="shared" si="1"/>
        <v>#DIV/0!</v>
      </c>
      <c r="P38" s="31" t="e">
        <f t="shared" si="1"/>
        <v>#DIV/0!</v>
      </c>
      <c r="Q38" s="31" t="e">
        <f t="shared" si="1"/>
        <v>#DIV/0!</v>
      </c>
      <c r="R38" s="31">
        <f t="shared" si="1"/>
        <v>26320.295999999998</v>
      </c>
    </row>
    <row r="39" spans="1:23">
      <c r="A39" t="s">
        <v>94</v>
      </c>
      <c r="B39" t="s">
        <v>87</v>
      </c>
      <c r="C39" s="31">
        <f>AVERAGE(C12:C15)*C34</f>
        <v>25146.4663</v>
      </c>
      <c r="D39" s="31" t="e">
        <f t="shared" ref="D39:R39" si="2">AVERAGE(D12:D15)*D34</f>
        <v>#DIV/0!</v>
      </c>
      <c r="E39" s="31" t="e">
        <f t="shared" si="2"/>
        <v>#DIV/0!</v>
      </c>
      <c r="F39" s="31" t="e">
        <f t="shared" si="2"/>
        <v>#DIV/0!</v>
      </c>
      <c r="G39" s="31" t="e">
        <f t="shared" si="2"/>
        <v>#DIV/0!</v>
      </c>
      <c r="H39" s="31">
        <f t="shared" si="2"/>
        <v>25388.072499999998</v>
      </c>
      <c r="I39" s="31" t="e">
        <f t="shared" si="2"/>
        <v>#DIV/0!</v>
      </c>
      <c r="J39" s="31" t="e">
        <f t="shared" si="2"/>
        <v>#DIV/0!</v>
      </c>
      <c r="K39" s="31" t="e">
        <f t="shared" si="2"/>
        <v>#DIV/0!</v>
      </c>
      <c r="L39" s="31" t="e">
        <f t="shared" si="2"/>
        <v>#DIV/0!</v>
      </c>
      <c r="M39" s="31">
        <f t="shared" si="2"/>
        <v>26424.75</v>
      </c>
      <c r="N39" s="31" t="e">
        <f t="shared" si="2"/>
        <v>#DIV/0!</v>
      </c>
      <c r="O39" s="31" t="e">
        <f t="shared" si="2"/>
        <v>#DIV/0!</v>
      </c>
      <c r="P39" s="31" t="e">
        <f t="shared" si="2"/>
        <v>#DIV/0!</v>
      </c>
      <c r="Q39" s="31" t="e">
        <f t="shared" si="2"/>
        <v>#DIV/0!</v>
      </c>
      <c r="R39" s="31">
        <f t="shared" si="2"/>
        <v>29249.25</v>
      </c>
    </row>
  </sheetData>
  <conditionalFormatting sqref="C1:R1">
    <cfRule type="containsText" dxfId="21" priority="6" operator="containsText" text="ложь">
      <formula>NOT(ISERROR(SEARCH("ложь",C1)))</formula>
    </cfRule>
  </conditionalFormatting>
  <conditionalFormatting sqref="S1:W1">
    <cfRule type="containsText" dxfId="20" priority="5" operator="containsText" text="ложь">
      <formula>NOT(ISERROR(SEARCH("ложь",S1)))</formula>
    </cfRule>
  </conditionalFormatting>
  <conditionalFormatting sqref="A2:W2">
    <cfRule type="containsText" dxfId="19" priority="4" operator="containsText" text="ложь">
      <formula>NOT(ISERROR(SEARCH("ложь",A2)))</formula>
    </cfRule>
  </conditionalFormatting>
  <conditionalFormatting sqref="A1:B1">
    <cfRule type="containsText" dxfId="18" priority="3" operator="containsText" text="ложь">
      <formula>NOT(ISERROR(SEARCH("ложь",A1)))</formula>
    </cfRule>
  </conditionalFormatting>
  <conditionalFormatting sqref="A17:W17">
    <cfRule type="containsText" dxfId="17" priority="2" operator="containsText" text="ложь">
      <formula>NOT(ISERROR(SEARCH("ложь",A17)))</formula>
    </cfRule>
  </conditionalFormatting>
  <conditionalFormatting sqref="A36:W36">
    <cfRule type="containsText" dxfId="16" priority="1" operator="containsText" text="ложь">
      <formula>NOT(ISERROR(SEARCH("ложь",A36)))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86EE-CC8C-944B-8437-15C4B8BDFDD2}">
  <dimension ref="A1:V15"/>
  <sheetViews>
    <sheetView zoomScale="101" workbookViewId="0">
      <selection activeCell="M1" sqref="M1:P1048576"/>
    </sheetView>
  </sheetViews>
  <sheetFormatPr baseColWidth="10" defaultRowHeight="16" outlineLevelCol="1"/>
  <cols>
    <col min="1" max="1" width="49.83203125" bestFit="1" customWidth="1"/>
    <col min="3" max="6" width="0" hidden="1" customWidth="1" outlineLevel="1"/>
    <col min="7" max="7" width="10.83203125" collapsed="1"/>
    <col min="8" max="11" width="0" hidden="1" customWidth="1" outlineLevel="1"/>
    <col min="12" max="12" width="10.83203125" collapsed="1"/>
    <col min="13" max="16" width="0" hidden="1" customWidth="1" outlineLevel="1"/>
    <col min="17" max="17" width="10.83203125" collapsed="1"/>
  </cols>
  <sheetData>
    <row r="1" spans="1:22">
      <c r="A1" s="20" t="s">
        <v>16</v>
      </c>
      <c r="B1" s="11">
        <v>2014</v>
      </c>
      <c r="C1" s="10" t="str">
        <f>IF([1]Contents!$A$1=2,"1Q","1 кв")</f>
        <v>1 кв</v>
      </c>
      <c r="D1" s="10" t="str">
        <f>IF([1]Contents!$A$1=2,"2Q","2 кв")</f>
        <v>2 кв</v>
      </c>
      <c r="E1" s="10" t="str">
        <f>IF([1]Contents!$A$1=2,"3Q","3 кв")</f>
        <v>3 кв</v>
      </c>
      <c r="F1" s="10" t="str">
        <f>IF([1]Contents!$A$1=2,"4Q","4 кв")</f>
        <v>4 кв</v>
      </c>
      <c r="G1" s="11">
        <v>2015</v>
      </c>
      <c r="H1" s="10" t="str">
        <f>IF([1]Contents!$A$1=2,"1Q","1 кв")</f>
        <v>1 кв</v>
      </c>
      <c r="I1" s="10" t="str">
        <f>IF([1]Contents!$A$1=2,"2Q","2 кв")</f>
        <v>2 кв</v>
      </c>
      <c r="J1" s="10" t="str">
        <f>IF([1]Contents!$A$1=2,"3Q","3 кв")</f>
        <v>3 кв</v>
      </c>
      <c r="K1" s="10" t="str">
        <f>IF([1]Contents!$A$1=2,"4Q","4 кв")</f>
        <v>4 кв</v>
      </c>
      <c r="L1" s="11">
        <v>2016</v>
      </c>
      <c r="M1" s="10" t="str">
        <f>IF([1]Contents!$A$1=2,"1Q","1 кв")</f>
        <v>1 кв</v>
      </c>
      <c r="N1" s="10" t="str">
        <f>IF([1]Contents!$A$1=2,"2Q","2 кв")</f>
        <v>2 кв</v>
      </c>
      <c r="O1" s="10" t="str">
        <f>IF([1]Contents!$A$1=2,"3Q","3 кв")</f>
        <v>3 кв</v>
      </c>
      <c r="P1" s="10" t="str">
        <f>IF([1]Contents!$A$1=2,"4Q","4 кв")</f>
        <v>4 кв</v>
      </c>
      <c r="Q1" s="21">
        <v>2017</v>
      </c>
      <c r="R1" s="10" t="str">
        <f>IF([1]Contents!$A$1=2,"1Q","1 кв")</f>
        <v>1 кв</v>
      </c>
      <c r="S1" s="10" t="str">
        <f>IF([1]Contents!$A$1=2,"2Q","2 кв")</f>
        <v>2 кв</v>
      </c>
      <c r="T1" s="10" t="str">
        <f>IF([1]Contents!$A$1=2,"3Q","3 кв")</f>
        <v>3 кв</v>
      </c>
      <c r="U1" s="10" t="str">
        <f>IF([1]Contents!$A$1=2,"4Q","4 кв")</f>
        <v>4 кв</v>
      </c>
      <c r="V1" s="21">
        <v>2018</v>
      </c>
    </row>
    <row r="2" spans="1:22" s="23" customFormat="1">
      <c r="A2" s="13" t="s">
        <v>13</v>
      </c>
      <c r="B2" s="14">
        <v>29833</v>
      </c>
      <c r="C2" s="14">
        <v>9248</v>
      </c>
      <c r="D2" s="14">
        <v>9048</v>
      </c>
      <c r="E2" s="14">
        <v>7546</v>
      </c>
      <c r="F2" s="14">
        <v>8342</v>
      </c>
      <c r="G2" s="14">
        <v>34184</v>
      </c>
      <c r="H2" s="14">
        <v>8855</v>
      </c>
      <c r="I2" s="14">
        <v>8976</v>
      </c>
      <c r="J2" s="14">
        <v>6996</v>
      </c>
      <c r="K2" s="14">
        <v>9079</v>
      </c>
      <c r="L2" s="14">
        <v>33906</v>
      </c>
      <c r="M2" s="14">
        <v>9405</v>
      </c>
      <c r="N2" s="14">
        <v>9250</v>
      </c>
      <c r="O2" s="14">
        <v>9054</v>
      </c>
      <c r="P2" s="14">
        <v>8877</v>
      </c>
      <c r="Q2" s="14">
        <v>36586</v>
      </c>
      <c r="R2" s="14">
        <v>8675</v>
      </c>
      <c r="S2" s="14">
        <v>8982</v>
      </c>
      <c r="T2" s="14"/>
      <c r="U2" s="14"/>
      <c r="V2" s="14"/>
    </row>
    <row r="3" spans="1:22">
      <c r="A3" s="13" t="s">
        <v>15</v>
      </c>
      <c r="B3" s="12">
        <v>1034</v>
      </c>
      <c r="C3" s="12">
        <v>305</v>
      </c>
      <c r="D3" s="12">
        <v>630</v>
      </c>
      <c r="E3" s="12">
        <v>483</v>
      </c>
      <c r="F3" s="12">
        <v>388</v>
      </c>
      <c r="G3" s="12">
        <v>1806</v>
      </c>
      <c r="H3" s="12">
        <v>208</v>
      </c>
      <c r="I3" s="12">
        <v>206</v>
      </c>
      <c r="J3" s="12">
        <v>224</v>
      </c>
      <c r="K3" s="12">
        <v>211</v>
      </c>
      <c r="L3" s="12">
        <v>849</v>
      </c>
      <c r="M3" s="12">
        <v>247</v>
      </c>
      <c r="N3" s="12">
        <v>264</v>
      </c>
      <c r="O3" s="12">
        <v>236</v>
      </c>
      <c r="P3" s="12">
        <v>215</v>
      </c>
      <c r="Q3" s="12">
        <v>962</v>
      </c>
      <c r="R3" s="12">
        <v>215</v>
      </c>
      <c r="S3" s="12">
        <v>189</v>
      </c>
      <c r="T3" s="12"/>
      <c r="U3" s="12"/>
      <c r="V3" s="12"/>
    </row>
    <row r="4" spans="1:22" s="23" customFormat="1">
      <c r="A4" s="13" t="s">
        <v>11</v>
      </c>
      <c r="B4" s="19">
        <v>23377</v>
      </c>
      <c r="C4" s="14">
        <v>5259</v>
      </c>
      <c r="D4" s="14">
        <v>5144</v>
      </c>
      <c r="E4" s="14">
        <v>5215</v>
      </c>
      <c r="F4" s="14">
        <v>4828</v>
      </c>
      <c r="G4" s="14">
        <v>20446</v>
      </c>
      <c r="H4" s="14">
        <v>5081</v>
      </c>
      <c r="I4" s="14">
        <v>4624</v>
      </c>
      <c r="J4" s="14">
        <v>4547</v>
      </c>
      <c r="K4" s="14">
        <v>4489</v>
      </c>
      <c r="L4" s="14">
        <v>18741</v>
      </c>
      <c r="M4" s="14">
        <v>4940</v>
      </c>
      <c r="N4" s="14">
        <v>4380</v>
      </c>
      <c r="O4" s="14">
        <v>3787</v>
      </c>
      <c r="P4" s="14">
        <v>4417</v>
      </c>
      <c r="Q4" s="14">
        <v>17524</v>
      </c>
      <c r="R4" s="14">
        <v>4665</v>
      </c>
      <c r="S4" s="14">
        <v>3638</v>
      </c>
      <c r="T4" s="14"/>
      <c r="U4" s="14"/>
      <c r="V4" s="14"/>
    </row>
    <row r="5" spans="1:22">
      <c r="A5" s="22" t="s">
        <v>3</v>
      </c>
      <c r="B5" s="12">
        <v>7273</v>
      </c>
      <c r="C5" s="12">
        <v>0</v>
      </c>
      <c r="D5" s="12">
        <v>0</v>
      </c>
      <c r="E5" s="12">
        <v>0</v>
      </c>
      <c r="F5" s="12">
        <v>0</v>
      </c>
      <c r="G5" s="12">
        <v>7328</v>
      </c>
      <c r="H5" s="12">
        <v>2200</v>
      </c>
      <c r="I5" s="12">
        <v>2193</v>
      </c>
      <c r="J5" s="12">
        <v>1929</v>
      </c>
      <c r="K5" s="12">
        <v>1708</v>
      </c>
      <c r="L5" s="12">
        <v>8030</v>
      </c>
      <c r="M5" s="12">
        <v>2519</v>
      </c>
      <c r="N5" s="12">
        <v>2626</v>
      </c>
      <c r="O5" s="12">
        <v>2386</v>
      </c>
      <c r="P5" s="12">
        <v>2529</v>
      </c>
      <c r="Q5" s="12">
        <v>10060</v>
      </c>
      <c r="R5" s="12">
        <v>2811</v>
      </c>
      <c r="S5" s="12">
        <v>2388</v>
      </c>
      <c r="T5" s="12"/>
      <c r="U5" s="12"/>
      <c r="V5" s="12"/>
    </row>
    <row r="6" spans="1:22">
      <c r="A6" s="22" t="s">
        <v>4</v>
      </c>
      <c r="B6" s="12">
        <v>171</v>
      </c>
      <c r="C6" s="12">
        <v>0</v>
      </c>
      <c r="D6" s="12">
        <v>0</v>
      </c>
      <c r="E6" s="12">
        <v>0</v>
      </c>
      <c r="F6" s="12">
        <v>0</v>
      </c>
      <c r="G6" s="12">
        <v>283</v>
      </c>
      <c r="H6" s="12">
        <v>185</v>
      </c>
      <c r="I6" s="12">
        <v>54</v>
      </c>
      <c r="J6" s="12">
        <v>68</v>
      </c>
      <c r="K6" s="12">
        <v>101</v>
      </c>
      <c r="L6" s="12">
        <v>408</v>
      </c>
      <c r="M6" s="12">
        <v>40</v>
      </c>
      <c r="N6" s="12">
        <v>49</v>
      </c>
      <c r="O6" s="12">
        <v>57</v>
      </c>
      <c r="P6" s="12">
        <v>185</v>
      </c>
      <c r="Q6" s="12">
        <v>331</v>
      </c>
      <c r="R6" s="12">
        <v>177</v>
      </c>
      <c r="S6" s="12">
        <v>46</v>
      </c>
      <c r="T6" s="12"/>
      <c r="U6" s="12"/>
      <c r="V6" s="12"/>
    </row>
    <row r="7" spans="1:22">
      <c r="A7" s="22" t="s">
        <v>5</v>
      </c>
      <c r="B7" s="12">
        <v>8090</v>
      </c>
      <c r="C7" s="12">
        <v>0</v>
      </c>
      <c r="D7" s="12">
        <v>0</v>
      </c>
      <c r="E7" s="12">
        <v>0</v>
      </c>
      <c r="F7" s="12">
        <v>0</v>
      </c>
      <c r="G7" s="12">
        <v>6801</v>
      </c>
      <c r="H7" s="12">
        <v>947</v>
      </c>
      <c r="I7" s="12">
        <v>663</v>
      </c>
      <c r="J7" s="12">
        <v>1019</v>
      </c>
      <c r="K7" s="12">
        <v>1068</v>
      </c>
      <c r="L7" s="12">
        <v>3697</v>
      </c>
      <c r="M7" s="12">
        <v>1018</v>
      </c>
      <c r="N7" s="12">
        <v>651</v>
      </c>
      <c r="O7" s="12">
        <v>342</v>
      </c>
      <c r="P7" s="12">
        <v>751</v>
      </c>
      <c r="Q7" s="12">
        <v>2762</v>
      </c>
      <c r="R7" s="12">
        <v>621</v>
      </c>
      <c r="S7" s="12">
        <v>195</v>
      </c>
      <c r="T7" s="12"/>
      <c r="U7" s="12"/>
      <c r="V7" s="12"/>
    </row>
    <row r="8" spans="1:22">
      <c r="A8" s="22" t="s">
        <v>6</v>
      </c>
      <c r="B8" s="12">
        <v>117</v>
      </c>
      <c r="C8" s="12">
        <v>0</v>
      </c>
      <c r="D8" s="12">
        <v>0</v>
      </c>
      <c r="E8" s="12">
        <v>0</v>
      </c>
      <c r="F8" s="12">
        <v>0</v>
      </c>
      <c r="G8" s="12">
        <v>159</v>
      </c>
      <c r="H8" s="12">
        <v>74</v>
      </c>
      <c r="I8" s="12">
        <v>46</v>
      </c>
      <c r="J8" s="12">
        <v>60</v>
      </c>
      <c r="K8" s="12">
        <v>22</v>
      </c>
      <c r="L8" s="12">
        <v>202</v>
      </c>
      <c r="M8" s="12">
        <v>28</v>
      </c>
      <c r="N8" s="12">
        <v>30</v>
      </c>
      <c r="O8" s="12">
        <v>18</v>
      </c>
      <c r="P8" s="12">
        <v>8</v>
      </c>
      <c r="Q8" s="12">
        <v>84</v>
      </c>
      <c r="R8" s="12">
        <v>24</v>
      </c>
      <c r="S8" s="12">
        <v>12</v>
      </c>
      <c r="T8" s="12"/>
      <c r="U8" s="12"/>
      <c r="V8" s="12"/>
    </row>
    <row r="9" spans="1:22">
      <c r="A9" s="22" t="s">
        <v>7</v>
      </c>
      <c r="B9" s="12">
        <v>638</v>
      </c>
      <c r="C9" s="12">
        <v>0</v>
      </c>
      <c r="D9" s="12">
        <v>0</v>
      </c>
      <c r="E9" s="12">
        <v>0</v>
      </c>
      <c r="F9" s="12">
        <v>0</v>
      </c>
      <c r="G9" s="12">
        <v>576</v>
      </c>
      <c r="H9" s="12">
        <v>158</v>
      </c>
      <c r="I9" s="12">
        <v>166</v>
      </c>
      <c r="J9" s="12">
        <v>139</v>
      </c>
      <c r="K9" s="12">
        <v>142</v>
      </c>
      <c r="L9" s="12">
        <v>605</v>
      </c>
      <c r="M9" s="12">
        <v>151</v>
      </c>
      <c r="N9" s="12">
        <v>173</v>
      </c>
      <c r="O9" s="12">
        <v>152</v>
      </c>
      <c r="P9" s="12">
        <v>147</v>
      </c>
      <c r="Q9" s="12">
        <v>623</v>
      </c>
      <c r="R9" s="12">
        <v>177</v>
      </c>
      <c r="S9" s="12">
        <v>128</v>
      </c>
      <c r="T9" s="12"/>
      <c r="U9" s="12"/>
      <c r="V9" s="12"/>
    </row>
    <row r="10" spans="1:22">
      <c r="A10" s="22" t="s">
        <v>12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150</v>
      </c>
      <c r="I10" s="12">
        <v>184</v>
      </c>
      <c r="J10" s="12">
        <v>104</v>
      </c>
      <c r="K10" s="12">
        <v>164</v>
      </c>
      <c r="L10" s="12">
        <v>602</v>
      </c>
      <c r="M10" s="12">
        <v>218</v>
      </c>
      <c r="N10" s="12">
        <v>378</v>
      </c>
      <c r="O10" s="12">
        <v>275</v>
      </c>
      <c r="P10" s="12">
        <v>433</v>
      </c>
      <c r="Q10" s="12">
        <v>1304</v>
      </c>
      <c r="R10" s="12">
        <v>301</v>
      </c>
      <c r="S10" s="12">
        <v>244</v>
      </c>
      <c r="T10" s="12"/>
      <c r="U10" s="12"/>
      <c r="V10" s="12"/>
    </row>
    <row r="11" spans="1:22">
      <c r="A11" s="22" t="s">
        <v>8</v>
      </c>
      <c r="B11" s="12">
        <v>7088</v>
      </c>
      <c r="C11" s="12">
        <v>0</v>
      </c>
      <c r="D11" s="12">
        <v>0</v>
      </c>
      <c r="E11" s="12">
        <v>0</v>
      </c>
      <c r="F11" s="12">
        <v>0</v>
      </c>
      <c r="G11" s="12">
        <v>5299</v>
      </c>
      <c r="H11" s="12">
        <v>1367</v>
      </c>
      <c r="I11" s="12">
        <v>1318</v>
      </c>
      <c r="J11" s="12">
        <v>1228</v>
      </c>
      <c r="K11" s="12">
        <v>1284</v>
      </c>
      <c r="L11" s="12">
        <v>5197</v>
      </c>
      <c r="M11" s="12">
        <v>966</v>
      </c>
      <c r="N11" s="12">
        <v>473</v>
      </c>
      <c r="O11" s="12">
        <v>557</v>
      </c>
      <c r="P11" s="12">
        <v>364</v>
      </c>
      <c r="Q11" s="12">
        <v>2360</v>
      </c>
      <c r="R11" s="12">
        <v>554</v>
      </c>
      <c r="S11" s="12">
        <v>625</v>
      </c>
      <c r="T11" s="12"/>
      <c r="U11" s="12"/>
      <c r="V11" s="12"/>
    </row>
    <row r="12" spans="1:22">
      <c r="A12" s="13" t="s">
        <v>14</v>
      </c>
      <c r="B12" s="14">
        <v>2041</v>
      </c>
      <c r="C12" s="14">
        <v>344</v>
      </c>
      <c r="D12" s="14">
        <v>433</v>
      </c>
      <c r="E12" s="14">
        <v>358</v>
      </c>
      <c r="F12" s="14">
        <v>539</v>
      </c>
      <c r="G12" s="14">
        <v>1674</v>
      </c>
      <c r="H12" s="14">
        <v>384</v>
      </c>
      <c r="I12" s="14">
        <v>445</v>
      </c>
      <c r="J12" s="14">
        <v>458</v>
      </c>
      <c r="K12" s="14">
        <v>380</v>
      </c>
      <c r="L12" s="14">
        <v>1667</v>
      </c>
      <c r="M12" s="14">
        <v>436</v>
      </c>
      <c r="N12" s="14">
        <v>513</v>
      </c>
      <c r="O12" s="14">
        <v>386</v>
      </c>
      <c r="P12" s="14">
        <v>310</v>
      </c>
      <c r="Q12" s="14">
        <v>1645</v>
      </c>
      <c r="R12" s="14">
        <v>357</v>
      </c>
      <c r="S12" s="14">
        <v>223</v>
      </c>
      <c r="T12" s="14"/>
      <c r="U12" s="14"/>
      <c r="V12" s="14"/>
    </row>
    <row r="14" spans="1:22">
      <c r="A14" s="30" t="s">
        <v>38</v>
      </c>
      <c r="B14" s="24">
        <f>Production!C3-Refinery!C55-Trading!B2+Trading!B3</f>
        <v>11725</v>
      </c>
      <c r="C14" s="24">
        <f>Production!D3-Refinery!D55-Trading!C2+Trading!C3</f>
        <v>2284</v>
      </c>
      <c r="D14" s="24">
        <f>Production!E3-Refinery!E55-Trading!D2+Trading!D3</f>
        <v>2619</v>
      </c>
      <c r="E14" s="24">
        <f>Production!F3-Refinery!F55-Trading!E2+Trading!E3</f>
        <v>3068</v>
      </c>
      <c r="F14" s="24">
        <f>Production!G3-Refinery!G55-Trading!F2+Trading!F3</f>
        <v>2662</v>
      </c>
      <c r="G14" s="24">
        <f>Production!H3-Refinery!H55-Trading!G2+Trading!G3</f>
        <v>10633</v>
      </c>
      <c r="H14" s="24">
        <f>Production!I3-Refinery!I55-Trading!H2+Trading!H3</f>
        <v>1955</v>
      </c>
      <c r="I14" s="24">
        <f>Production!J3-Refinery!J55-Trading!I2+Trading!I3</f>
        <v>1594</v>
      </c>
      <c r="J14" s="24">
        <f>Production!K3-Refinery!K55-Trading!J2+Trading!J3</f>
        <v>2550</v>
      </c>
      <c r="K14" s="24">
        <f>Production!L3-Refinery!L55-Trading!K2+Trading!K3</f>
        <v>1298</v>
      </c>
      <c r="L14" s="24">
        <f>Production!M3-Refinery!M55-Trading!L2+Trading!L3</f>
        <v>7397</v>
      </c>
      <c r="M14" s="24">
        <f>Production!N3-Refinery!N55-Trading!M2+Trading!M3</f>
        <v>514</v>
      </c>
      <c r="N14" s="24">
        <f>Production!O3-Refinery!O55-Trading!N2+Trading!N3</f>
        <v>687</v>
      </c>
      <c r="O14" s="24">
        <f>Production!P3-Refinery!P55-Trading!O2+Trading!O3</f>
        <v>509</v>
      </c>
      <c r="P14" s="24">
        <f>Production!Q3-Refinery!Q55-Trading!P2+Trading!P3</f>
        <v>554</v>
      </c>
      <c r="Q14" s="24">
        <f>Production!R3-Refinery!R55-Trading!Q2+Trading!Q3</f>
        <v>2264</v>
      </c>
      <c r="R14" s="24">
        <f>Production!S3-Refinery!S55-Trading!R2+Trading!R3</f>
        <v>732</v>
      </c>
      <c r="S14" s="24">
        <f>Production!T3-Refinery!T55-Trading!S2+Trading!S3</f>
        <v>635</v>
      </c>
    </row>
    <row r="15" spans="1:22">
      <c r="A15" s="30" t="s">
        <v>37</v>
      </c>
      <c r="B15" s="24">
        <f>Refinery!C56-Trading!B4+B12</f>
        <v>22337</v>
      </c>
      <c r="C15" s="24">
        <f>Refinery!D56-Trading!C4+C12</f>
        <v>4521</v>
      </c>
      <c r="D15" s="24">
        <f>Refinery!E56-Trading!D4+D12</f>
        <v>5047</v>
      </c>
      <c r="E15" s="24">
        <f>Refinery!F56-Trading!E4+E12</f>
        <v>5740</v>
      </c>
      <c r="F15" s="24">
        <f>Refinery!G56-Trading!F4+F12</f>
        <v>5612</v>
      </c>
      <c r="G15" s="24">
        <f>Refinery!H56-Trading!G4+G12</f>
        <v>20920</v>
      </c>
      <c r="H15" s="24">
        <f>Refinery!I56-Trading!H4+H12</f>
        <v>4756</v>
      </c>
      <c r="I15" s="24">
        <f>Refinery!J56-Trading!I4+I12</f>
        <v>5186</v>
      </c>
      <c r="J15" s="24">
        <f>Refinery!K56-Trading!J4+J12</f>
        <v>6466</v>
      </c>
      <c r="K15" s="24">
        <f>Refinery!L56-Trading!K4+K12</f>
        <v>6141</v>
      </c>
      <c r="L15" s="24">
        <f>Refinery!M56-Trading!L4+L12</f>
        <v>22549</v>
      </c>
      <c r="M15" s="24">
        <f>Refinery!N56-Trading!M4+M12</f>
        <v>5407</v>
      </c>
      <c r="N15" s="24">
        <f>Refinery!O56-Trading!N4+N12</f>
        <v>5990</v>
      </c>
      <c r="O15" s="24">
        <f>Refinery!P56-Trading!O4+O12</f>
        <v>7070</v>
      </c>
      <c r="P15" s="24">
        <f>Refinery!Q56-Trading!P4+P12</f>
        <v>6400</v>
      </c>
      <c r="Q15" s="24">
        <f>Refinery!R56-Trading!Q4+Q12</f>
        <v>24867</v>
      </c>
      <c r="R15" s="24">
        <f>Refinery!S56-Trading!R4+R12</f>
        <v>5758</v>
      </c>
      <c r="S15" s="24">
        <f>Refinery!T56-Trading!S4+S12</f>
        <v>6630</v>
      </c>
    </row>
  </sheetData>
  <conditionalFormatting sqref="A4 T3:V3 A12 B4:V12 A2:V2 A3:Q3 A1:L1">
    <cfRule type="containsText" dxfId="15" priority="18" operator="containsText" text="ложь">
      <formula>NOT(ISERROR(SEARCH("ложь",A1)))</formula>
    </cfRule>
  </conditionalFormatting>
  <conditionalFormatting sqref="M1:Q1">
    <cfRule type="containsText" dxfId="14" priority="16" operator="containsText" text="ложь">
      <formula>NOT(ISERROR(SEARCH("ложь",M1)))</formula>
    </cfRule>
  </conditionalFormatting>
  <conditionalFormatting sqref="A5:A11 A14">
    <cfRule type="containsText" dxfId="13" priority="11" operator="containsText" text="ложь">
      <formula>NOT(ISERROR(SEARCH("ложь",A5)))</formula>
    </cfRule>
  </conditionalFormatting>
  <conditionalFormatting sqref="R3">
    <cfRule type="containsText" dxfId="12" priority="10" operator="containsText" text="ложь">
      <formula>NOT(ISERROR(SEARCH("ложь",R3)))</formula>
    </cfRule>
  </conditionalFormatting>
  <conditionalFormatting sqref="R1:V1">
    <cfRule type="containsText" dxfId="11" priority="9" operator="containsText" text="ложь">
      <formula>NOT(ISERROR(SEARCH("ложь",R1)))</formula>
    </cfRule>
  </conditionalFormatting>
  <conditionalFormatting sqref="S3">
    <cfRule type="containsText" dxfId="10" priority="4" operator="containsText" text="ложь">
      <formula>NOT(ISERROR(SEARCH("ложь",S3)))</formula>
    </cfRule>
  </conditionalFormatting>
  <conditionalFormatting sqref="A15">
    <cfRule type="containsText" dxfId="9" priority="2" operator="containsText" text="ложь">
      <formula>NOT(ISERROR(SEARCH("ложь",A15)))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2529-FB5F-CC4F-B9E2-D9FB0A2A2C12}">
  <dimension ref="A1:BD30"/>
  <sheetViews>
    <sheetView workbookViewId="0">
      <selection activeCell="Q28" activeCellId="3" sqref="B28 G28 L28 Q28"/>
    </sheetView>
  </sheetViews>
  <sheetFormatPr baseColWidth="10" defaultRowHeight="16" outlineLevelRow="1" outlineLevelCol="1"/>
  <cols>
    <col min="1" max="1" width="70" bestFit="1" customWidth="1"/>
    <col min="3" max="6" width="0" hidden="1" customWidth="1" outlineLevel="1"/>
    <col min="7" max="7" width="10.83203125" collapsed="1"/>
    <col min="8" max="11" width="0" hidden="1" customWidth="1" outlineLevel="1"/>
    <col min="12" max="12" width="10.83203125" collapsed="1"/>
    <col min="13" max="16" width="0" hidden="1" customWidth="1" outlineLevel="1"/>
    <col min="17" max="17" width="10.83203125" collapsed="1"/>
  </cols>
  <sheetData>
    <row r="1" spans="1:27">
      <c r="A1" s="20" t="s">
        <v>21</v>
      </c>
      <c r="B1" s="11">
        <v>2014</v>
      </c>
      <c r="C1" s="10" t="str">
        <f>IF([1]Contents!$A$1=2,"1Q","1 кв")</f>
        <v>1 кв</v>
      </c>
      <c r="D1" s="10" t="str">
        <f>IF([1]Contents!$A$1=2,"2Q","2 кв")</f>
        <v>2 кв</v>
      </c>
      <c r="E1" s="10" t="str">
        <f>IF([1]Contents!$A$1=2,"3Q","3 кв")</f>
        <v>3 кв</v>
      </c>
      <c r="F1" s="10" t="str">
        <f>IF([1]Contents!$A$1=2,"4Q","4 кв")</f>
        <v>4 кв</v>
      </c>
      <c r="G1" s="11">
        <v>2015</v>
      </c>
      <c r="H1" s="10" t="str">
        <f>IF([1]Contents!$A$1=2,"1Q","1 кв")</f>
        <v>1 кв</v>
      </c>
      <c r="I1" s="10" t="str">
        <f>IF([1]Contents!$A$1=2,"2Q","2 кв")</f>
        <v>2 кв</v>
      </c>
      <c r="J1" s="10" t="str">
        <f>IF([1]Contents!$A$1=2,"3Q","3 кв")</f>
        <v>3 кв</v>
      </c>
      <c r="K1" s="10" t="str">
        <f>IF([1]Contents!$A$1=2,"4Q","4 кв")</f>
        <v>4 кв</v>
      </c>
      <c r="L1" s="11">
        <v>2016</v>
      </c>
      <c r="M1" s="10" t="str">
        <f>IF([1]Contents!$A$1=2,"1Q","1 кв")</f>
        <v>1 кв</v>
      </c>
      <c r="N1" s="10" t="str">
        <f>IF([1]Contents!$A$1=2,"2Q","2 кв")</f>
        <v>2 кв</v>
      </c>
      <c r="O1" s="10" t="str">
        <f>IF([1]Contents!$A$1=2,"3Q","3 кв")</f>
        <v>3 кв</v>
      </c>
      <c r="P1" s="10" t="str">
        <f>IF([1]Contents!$A$1=2,"4Q","4 кв")</f>
        <v>4 кв</v>
      </c>
      <c r="Q1" s="21">
        <v>2017</v>
      </c>
      <c r="R1" s="10" t="str">
        <f>IF([1]Contents!$A$1=2,"1Q","1 кв")</f>
        <v>1 кв</v>
      </c>
      <c r="S1" s="10" t="str">
        <f>IF([1]Contents!$A$1=2,"2Q","2 кв")</f>
        <v>2 кв</v>
      </c>
      <c r="T1" s="10" t="str">
        <f>IF([1]Contents!$A$1=2,"3Q","3 кв")</f>
        <v>3 кв</v>
      </c>
      <c r="U1" s="10" t="str">
        <f>IF([1]Contents!$A$1=2,"4Q","4 кв")</f>
        <v>4 кв</v>
      </c>
      <c r="V1" s="21">
        <v>2018</v>
      </c>
    </row>
    <row r="2" spans="1:27">
      <c r="A2" s="25" t="s">
        <v>22</v>
      </c>
      <c r="B2" s="14">
        <v>327821</v>
      </c>
      <c r="C2" s="14">
        <v>74053</v>
      </c>
      <c r="D2" s="14">
        <v>70072</v>
      </c>
      <c r="E2" s="14">
        <v>68870</v>
      </c>
      <c r="F2" s="14">
        <v>79222</v>
      </c>
      <c r="G2" s="14">
        <v>292217</v>
      </c>
      <c r="H2" s="14">
        <v>75899</v>
      </c>
      <c r="I2" s="14">
        <v>70472</v>
      </c>
      <c r="J2" s="14">
        <v>68135</v>
      </c>
      <c r="K2" s="14">
        <v>69259</v>
      </c>
      <c r="L2" s="14">
        <v>283765</v>
      </c>
      <c r="M2" s="14">
        <v>78077</v>
      </c>
      <c r="N2" s="14">
        <v>79498</v>
      </c>
      <c r="O2" s="14">
        <v>74747</v>
      </c>
      <c r="P2" s="14">
        <v>83152</v>
      </c>
      <c r="Q2" s="14">
        <v>315474</v>
      </c>
      <c r="R2" s="14">
        <v>80029</v>
      </c>
      <c r="S2" s="14">
        <v>73425</v>
      </c>
      <c r="T2" s="14"/>
      <c r="U2" s="14"/>
      <c r="V2" s="14"/>
    </row>
    <row r="3" spans="1:27">
      <c r="A3" s="2" t="s">
        <v>23</v>
      </c>
      <c r="B3" s="14">
        <v>125407</v>
      </c>
      <c r="C3" s="14">
        <v>33856</v>
      </c>
      <c r="D3" s="14">
        <v>27919</v>
      </c>
      <c r="E3" s="14">
        <v>22364</v>
      </c>
      <c r="F3" s="14">
        <v>26902</v>
      </c>
      <c r="G3" s="14">
        <v>111041</v>
      </c>
      <c r="H3" s="14">
        <v>28601</v>
      </c>
      <c r="I3" s="14">
        <v>31081</v>
      </c>
      <c r="J3" s="14">
        <v>27347</v>
      </c>
      <c r="K3" s="14">
        <v>28123</v>
      </c>
      <c r="L3" s="14">
        <v>115152</v>
      </c>
      <c r="M3" s="14">
        <v>34742</v>
      </c>
      <c r="N3" s="14">
        <v>34323</v>
      </c>
      <c r="O3" s="14">
        <v>30771</v>
      </c>
      <c r="P3" s="14">
        <v>32334</v>
      </c>
      <c r="Q3" s="14">
        <v>132170</v>
      </c>
      <c r="R3" s="14">
        <v>38189</v>
      </c>
      <c r="S3" s="14">
        <v>32724</v>
      </c>
      <c r="T3" s="14"/>
      <c r="U3" s="14"/>
      <c r="V3" s="14"/>
    </row>
    <row r="4" spans="1:27">
      <c r="A4" s="2" t="s">
        <v>24</v>
      </c>
      <c r="B4" s="14">
        <v>86558</v>
      </c>
      <c r="C4" s="14">
        <v>19350</v>
      </c>
      <c r="D4" s="14">
        <v>19592</v>
      </c>
      <c r="E4" s="14">
        <v>23012</v>
      </c>
      <c r="F4" s="14">
        <v>25764</v>
      </c>
      <c r="G4" s="14">
        <v>87718</v>
      </c>
      <c r="H4" s="14">
        <v>27302</v>
      </c>
      <c r="I4" s="14">
        <v>23447</v>
      </c>
      <c r="J4" s="14">
        <v>17208</v>
      </c>
      <c r="K4" s="14">
        <v>15913</v>
      </c>
      <c r="L4" s="14">
        <v>83870</v>
      </c>
      <c r="M4" s="14">
        <v>19944</v>
      </c>
      <c r="N4" s="14">
        <v>20735</v>
      </c>
      <c r="O4" s="14">
        <v>17352</v>
      </c>
      <c r="P4" s="14">
        <v>19048</v>
      </c>
      <c r="Q4" s="14">
        <v>77079</v>
      </c>
      <c r="R4" s="14">
        <v>21737</v>
      </c>
      <c r="S4" s="14">
        <v>17689</v>
      </c>
      <c r="T4" s="14"/>
      <c r="U4" s="14"/>
      <c r="V4" s="14"/>
    </row>
    <row r="5" spans="1:27">
      <c r="A5" s="2" t="s">
        <v>25</v>
      </c>
      <c r="B5" s="14">
        <v>40116</v>
      </c>
      <c r="C5" s="14">
        <v>6588</v>
      </c>
      <c r="D5" s="14">
        <v>8204</v>
      </c>
      <c r="E5" s="14">
        <v>7737</v>
      </c>
      <c r="F5" s="14">
        <v>8303</v>
      </c>
      <c r="G5" s="14">
        <v>30832</v>
      </c>
      <c r="H5" s="14">
        <v>7357</v>
      </c>
      <c r="I5" s="14">
        <v>6005</v>
      </c>
      <c r="J5" s="14">
        <v>6483</v>
      </c>
      <c r="K5" s="14">
        <v>6823</v>
      </c>
      <c r="L5" s="14">
        <v>26668</v>
      </c>
      <c r="M5" s="14">
        <v>6994</v>
      </c>
      <c r="N5" s="14">
        <v>7162</v>
      </c>
      <c r="O5" s="14">
        <v>7312</v>
      </c>
      <c r="P5" s="14">
        <v>9981</v>
      </c>
      <c r="Q5" s="14">
        <v>31449</v>
      </c>
      <c r="R5" s="14">
        <v>9484</v>
      </c>
      <c r="S5" s="14">
        <v>8673</v>
      </c>
      <c r="T5" s="14"/>
      <c r="U5" s="14"/>
      <c r="V5" s="14"/>
    </row>
    <row r="6" spans="1:27">
      <c r="A6" s="2" t="s">
        <v>26</v>
      </c>
      <c r="B6" s="14">
        <v>59519</v>
      </c>
      <c r="C6" s="14">
        <v>11373</v>
      </c>
      <c r="D6" s="14">
        <v>11780</v>
      </c>
      <c r="E6" s="14">
        <v>13750</v>
      </c>
      <c r="F6" s="14">
        <v>16626</v>
      </c>
      <c r="G6" s="14">
        <v>53529</v>
      </c>
      <c r="H6" s="14">
        <v>9864</v>
      </c>
      <c r="I6" s="14">
        <v>9671</v>
      </c>
      <c r="J6" s="14">
        <v>15456</v>
      </c>
      <c r="K6" s="14">
        <v>15069</v>
      </c>
      <c r="L6" s="14">
        <v>50060</v>
      </c>
      <c r="M6" s="14">
        <v>12918</v>
      </c>
      <c r="N6" s="14">
        <v>14481</v>
      </c>
      <c r="O6" s="14">
        <v>16335</v>
      </c>
      <c r="P6" s="14">
        <v>17098</v>
      </c>
      <c r="Q6" s="14">
        <v>60832</v>
      </c>
      <c r="R6" s="14">
        <v>8391</v>
      </c>
      <c r="S6" s="14">
        <v>12341</v>
      </c>
      <c r="T6" s="14"/>
      <c r="U6" s="14"/>
      <c r="V6" s="14"/>
    </row>
    <row r="7" spans="1:27">
      <c r="A7" s="2" t="s">
        <v>27</v>
      </c>
      <c r="B7" s="14">
        <v>16221</v>
      </c>
      <c r="C7" s="14">
        <v>2886</v>
      </c>
      <c r="D7" s="14">
        <v>2577</v>
      </c>
      <c r="E7" s="14">
        <v>2007</v>
      </c>
      <c r="F7" s="14">
        <v>1627</v>
      </c>
      <c r="G7" s="14">
        <v>9097</v>
      </c>
      <c r="H7" s="14">
        <v>2775</v>
      </c>
      <c r="I7" s="14">
        <v>268</v>
      </c>
      <c r="J7" s="14">
        <v>1641</v>
      </c>
      <c r="K7" s="14">
        <v>3331</v>
      </c>
      <c r="L7" s="14">
        <v>8015</v>
      </c>
      <c r="M7" s="14">
        <v>3479</v>
      </c>
      <c r="N7" s="14">
        <v>2797</v>
      </c>
      <c r="O7" s="14">
        <v>2977</v>
      </c>
      <c r="P7" s="14">
        <v>4691</v>
      </c>
      <c r="Q7" s="14">
        <v>13944</v>
      </c>
      <c r="R7" s="14">
        <v>2228</v>
      </c>
      <c r="S7" s="14">
        <v>1998</v>
      </c>
      <c r="T7" s="14"/>
      <c r="U7" s="14"/>
      <c r="V7" s="14"/>
    </row>
    <row r="8" spans="1:27">
      <c r="A8" s="25" t="s">
        <v>29</v>
      </c>
      <c r="B8" s="19">
        <v>105546</v>
      </c>
      <c r="C8" s="19">
        <v>21167</v>
      </c>
      <c r="D8" s="19">
        <v>22366</v>
      </c>
      <c r="E8" s="19">
        <v>16887</v>
      </c>
      <c r="F8" s="19">
        <v>23491</v>
      </c>
      <c r="G8" s="19">
        <v>83911</v>
      </c>
      <c r="H8" s="19">
        <v>13947</v>
      </c>
      <c r="I8" s="19">
        <v>14538</v>
      </c>
      <c r="J8" s="19">
        <v>11163</v>
      </c>
      <c r="K8" s="19">
        <v>11940</v>
      </c>
      <c r="L8" s="19">
        <v>51588</v>
      </c>
      <c r="M8" s="19">
        <v>8363</v>
      </c>
      <c r="N8" s="19">
        <v>8837</v>
      </c>
      <c r="O8" s="19">
        <v>10830</v>
      </c>
      <c r="P8" s="19">
        <v>22263</v>
      </c>
      <c r="Q8" s="19">
        <v>50293</v>
      </c>
      <c r="R8" s="19">
        <v>15267</v>
      </c>
      <c r="S8" s="19">
        <v>9252</v>
      </c>
      <c r="T8" s="19"/>
      <c r="U8" s="19"/>
      <c r="V8" s="19"/>
    </row>
    <row r="9" spans="1:27">
      <c r="A9" s="26" t="s">
        <v>28</v>
      </c>
      <c r="B9" s="19">
        <v>73907</v>
      </c>
      <c r="C9" s="19">
        <v>17446</v>
      </c>
      <c r="D9" s="19">
        <v>12685</v>
      </c>
      <c r="E9" s="19">
        <v>11540</v>
      </c>
      <c r="F9" s="19">
        <v>13641</v>
      </c>
      <c r="G9" s="19">
        <v>55312</v>
      </c>
      <c r="H9" s="19">
        <v>10778</v>
      </c>
      <c r="I9" s="19">
        <v>11724</v>
      </c>
      <c r="J9" s="19">
        <v>6064</v>
      </c>
      <c r="K9" s="19">
        <v>4058</v>
      </c>
      <c r="L9" s="19">
        <v>32624</v>
      </c>
      <c r="M9" s="19">
        <v>4969</v>
      </c>
      <c r="N9" s="19">
        <v>5155</v>
      </c>
      <c r="O9" s="19">
        <v>5074</v>
      </c>
      <c r="P9" s="19">
        <v>10022</v>
      </c>
      <c r="Q9" s="19">
        <v>25220</v>
      </c>
      <c r="R9" s="19">
        <v>9588</v>
      </c>
      <c r="S9" s="19">
        <v>5776</v>
      </c>
      <c r="T9" s="19"/>
      <c r="U9" s="19"/>
      <c r="V9" s="19"/>
    </row>
    <row r="10" spans="1:27">
      <c r="A10" s="26" t="s">
        <v>32</v>
      </c>
      <c r="B10" s="19">
        <v>31639</v>
      </c>
      <c r="C10" s="19">
        <v>3721</v>
      </c>
      <c r="D10" s="19">
        <v>9681</v>
      </c>
      <c r="E10" s="19">
        <v>5347</v>
      </c>
      <c r="F10" s="19">
        <v>9850</v>
      </c>
      <c r="G10" s="19">
        <v>28599</v>
      </c>
      <c r="H10" s="19">
        <v>3169</v>
      </c>
      <c r="I10" s="19">
        <v>2814</v>
      </c>
      <c r="J10" s="19">
        <v>5099</v>
      </c>
      <c r="K10" s="19">
        <v>7882</v>
      </c>
      <c r="L10" s="19">
        <v>18964</v>
      </c>
      <c r="M10" s="19">
        <v>3394</v>
      </c>
      <c r="N10" s="19">
        <v>3682</v>
      </c>
      <c r="O10" s="19">
        <v>5756</v>
      </c>
      <c r="P10" s="19">
        <v>12241</v>
      </c>
      <c r="Q10" s="19">
        <v>25073</v>
      </c>
      <c r="R10" s="19">
        <v>5679</v>
      </c>
      <c r="S10" s="19">
        <v>3476</v>
      </c>
      <c r="T10" s="19"/>
      <c r="U10" s="19"/>
      <c r="V10" s="19"/>
    </row>
    <row r="11" spans="1:27">
      <c r="A11" s="33" t="s">
        <v>30</v>
      </c>
      <c r="B11" s="4">
        <v>196</v>
      </c>
      <c r="C11" s="27">
        <v>202.47263756784415</v>
      </c>
      <c r="D11" s="27">
        <v>211.42067219199799</v>
      </c>
      <c r="E11" s="27">
        <v>223</v>
      </c>
      <c r="F11" s="27">
        <v>235</v>
      </c>
      <c r="G11" s="27">
        <v>218</v>
      </c>
      <c r="H11" s="27">
        <v>222</v>
      </c>
      <c r="I11" s="27">
        <v>235</v>
      </c>
      <c r="J11" s="27">
        <v>238</v>
      </c>
      <c r="K11" s="27">
        <v>237.71933119379199</v>
      </c>
      <c r="L11" s="27">
        <v>233</v>
      </c>
      <c r="M11" s="27">
        <v>243</v>
      </c>
      <c r="N11" s="27">
        <v>248</v>
      </c>
      <c r="O11" s="27">
        <v>245</v>
      </c>
      <c r="P11" s="27">
        <v>257</v>
      </c>
      <c r="Q11" s="27">
        <v>248</v>
      </c>
      <c r="R11" s="27">
        <v>244</v>
      </c>
      <c r="S11" s="27">
        <v>246</v>
      </c>
      <c r="V11" s="27"/>
      <c r="Y11" s="27"/>
      <c r="Z11" s="27"/>
      <c r="AA11" s="27"/>
    </row>
    <row r="12" spans="1:27">
      <c r="A12" s="34" t="s">
        <v>31</v>
      </c>
      <c r="B12" s="27">
        <v>912</v>
      </c>
      <c r="C12" s="27">
        <v>858.29388659482322</v>
      </c>
      <c r="D12" s="27">
        <v>1013</v>
      </c>
      <c r="E12" s="27">
        <v>1120</v>
      </c>
      <c r="F12" s="27">
        <v>1211.5311187476136</v>
      </c>
      <c r="G12" s="27">
        <v>1055</v>
      </c>
      <c r="H12" s="27">
        <v>1009</v>
      </c>
      <c r="I12" s="27">
        <v>1120</v>
      </c>
      <c r="J12" s="27">
        <v>974</v>
      </c>
      <c r="K12" s="27">
        <v>1094.096801268302</v>
      </c>
      <c r="L12" s="27">
        <v>1048</v>
      </c>
      <c r="M12" s="27">
        <v>966</v>
      </c>
      <c r="N12" s="27">
        <v>903</v>
      </c>
      <c r="O12" s="27">
        <v>927</v>
      </c>
      <c r="P12" s="27">
        <v>1003</v>
      </c>
      <c r="Q12" s="27">
        <v>950</v>
      </c>
      <c r="R12" s="27">
        <v>875</v>
      </c>
      <c r="S12" s="27">
        <v>1006</v>
      </c>
      <c r="V12" s="27"/>
      <c r="Y12" s="27"/>
      <c r="Z12" s="27"/>
      <c r="AA12" s="27"/>
    </row>
    <row r="13" spans="1:27">
      <c r="A13" s="28"/>
      <c r="B13" s="29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>
      <c r="A14" t="s">
        <v>33</v>
      </c>
      <c r="B14" s="32">
        <f>B2/Production!C3*1000</f>
        <v>3820.3568390262094</v>
      </c>
      <c r="C14" s="32">
        <f>C2/Production!D3*1000</f>
        <v>3500.3308754017771</v>
      </c>
      <c r="D14" s="32">
        <f>D2/Production!E3*1000</f>
        <v>3288.9931940858955</v>
      </c>
      <c r="E14" s="32">
        <f>E2/Production!F3*1000</f>
        <v>3231.3611410875992</v>
      </c>
      <c r="F14" s="32">
        <f>F2/Production!G3*1000</f>
        <v>3756.0212402806751</v>
      </c>
      <c r="G14" s="32">
        <f>G2/Production!H3*1000</f>
        <v>3443.2752810312727</v>
      </c>
      <c r="H14" s="32">
        <f>H2/Production!I3*1000</f>
        <v>3675.4963680387409</v>
      </c>
      <c r="I14" s="32">
        <f>I2/Production!J3*1000</f>
        <v>3479.5832716140817</v>
      </c>
      <c r="J14" s="32">
        <f>J2/Production!K3*1000</f>
        <v>3337.6604291172725</v>
      </c>
      <c r="K14" s="32">
        <f>K2/Production!L3*1000</f>
        <v>3315.5727895064388</v>
      </c>
      <c r="L14" s="32">
        <f>L2/Production!M3*1000</f>
        <v>3451.8769919470601</v>
      </c>
      <c r="M14" s="32">
        <f>M2/Production!N3*1000</f>
        <v>3869.4122311428291</v>
      </c>
      <c r="N14" s="32">
        <f>N2/Production!O3*1000</f>
        <v>3951.192842942346</v>
      </c>
      <c r="O14" s="32">
        <f>O2/Production!P3*1000</f>
        <v>3675.4191867040367</v>
      </c>
      <c r="P14" s="32">
        <f>P2/Production!Q3*1000</f>
        <v>4084.0864440078581</v>
      </c>
      <c r="Q14" s="32">
        <f>Q2/Production!R3*1000</f>
        <v>3894.9811716772638</v>
      </c>
      <c r="R14" s="32">
        <f>R2/Production!S3*1000</f>
        <v>4032.2970726054318</v>
      </c>
      <c r="S14" s="32">
        <f>S2/Production!T3*1000</f>
        <v>3653.7121815286623</v>
      </c>
    </row>
    <row r="15" spans="1:27">
      <c r="A15" s="2" t="s">
        <v>23</v>
      </c>
      <c r="B15" s="32">
        <f>B3/Production!C4*1000</f>
        <v>2677.3484201537149</v>
      </c>
      <c r="C15" s="32">
        <f>C3/Production!D4*1000</f>
        <v>3003.282178656968</v>
      </c>
      <c r="D15" s="32">
        <f>D3/Production!E4*1000</f>
        <v>2508.6710396262019</v>
      </c>
      <c r="E15" s="32">
        <f>E3/Production!F4*1000</f>
        <v>2028.2967531289678</v>
      </c>
      <c r="F15" s="32">
        <f>F3/Production!G4*1000</f>
        <v>2496.2419968451331</v>
      </c>
      <c r="G15" s="32">
        <f>G3/Production!H4*1000</f>
        <v>2511.9556611243074</v>
      </c>
      <c r="H15" s="32">
        <f>H3/Production!I4*1000</f>
        <v>2740.3468429625373</v>
      </c>
      <c r="I15" s="32">
        <f>I3/Production!J4*1000</f>
        <v>3049.5486656200942</v>
      </c>
      <c r="J15" s="32">
        <f>J3/Production!K4*1000</f>
        <v>2690.5745769382133</v>
      </c>
      <c r="K15" s="32">
        <f>K3/Production!L4*1000</f>
        <v>2745.314330339711</v>
      </c>
      <c r="L15" s="32">
        <f>L3/Production!M4*1000</f>
        <v>2806.0530740551212</v>
      </c>
      <c r="M15" s="32">
        <f>M3/Production!N4*1000</f>
        <v>3541.4882772680935</v>
      </c>
      <c r="N15" s="32">
        <f>N3/Production!O4*1000</f>
        <v>3520.3076923076924</v>
      </c>
      <c r="O15" s="32">
        <f>O3/Production!P4*1000</f>
        <v>3171.6141001855285</v>
      </c>
      <c r="P15" s="32">
        <f>P3/Production!Q4*1000</f>
        <v>3397.4992119365347</v>
      </c>
      <c r="Q15" s="32">
        <f>Q3/Production!R4*1000</f>
        <v>3408.2879909229218</v>
      </c>
      <c r="R15" s="32">
        <f>R3/Production!S4*1000</f>
        <v>4149.6251222427472</v>
      </c>
      <c r="S15" s="32">
        <f>S3/Production!T4*1000</f>
        <v>3530.0970873786409</v>
      </c>
    </row>
    <row r="16" spans="1:27">
      <c r="A16" s="2" t="s">
        <v>24</v>
      </c>
      <c r="B16" s="32">
        <f>B4/Production!C5*1000</f>
        <v>5473.5044896926775</v>
      </c>
      <c r="C16" s="32">
        <f>C4/Production!D5*1000</f>
        <v>4777.7777777777774</v>
      </c>
      <c r="D16" s="32">
        <f>D4/Production!E5*1000</f>
        <v>4592.5925925925922</v>
      </c>
      <c r="E16" s="32">
        <f>E4/Production!F5*1000</f>
        <v>5310.8700669282252</v>
      </c>
      <c r="F16" s="32">
        <f>F4/Production!G5*1000</f>
        <v>5954.240813496649</v>
      </c>
      <c r="G16" s="32">
        <f>G4/Production!H5*1000</f>
        <v>5167.1771913289349</v>
      </c>
      <c r="H16" s="32">
        <f>H4/Production!I5*1000</f>
        <v>6270.5558107487368</v>
      </c>
      <c r="I16" s="32">
        <f>I4/Production!J5*1000</f>
        <v>5465.5011655011658</v>
      </c>
      <c r="J16" s="32">
        <f>J4/Production!K5*1000</f>
        <v>3990.7235621521336</v>
      </c>
      <c r="K16" s="32">
        <f>K4/Production!L5*1000</f>
        <v>3794.2298521697662</v>
      </c>
      <c r="L16" s="32">
        <f>L4/Production!M5*1000</f>
        <v>4890.3790087463558</v>
      </c>
      <c r="M16" s="32">
        <f>M4/Production!N5*1000</f>
        <v>4983.5082458770612</v>
      </c>
      <c r="N16" s="32">
        <f>N4/Production!O5*1000</f>
        <v>5429.43178842629</v>
      </c>
      <c r="O16" s="32">
        <f>O4/Production!P5*1000</f>
        <v>4356.515189555611</v>
      </c>
      <c r="P16" s="32">
        <f>P4/Production!Q5*1000</f>
        <v>4723.0349615670712</v>
      </c>
      <c r="Q16" s="32">
        <f>Q4/Production!R5*1000</f>
        <v>4867.0202689903399</v>
      </c>
      <c r="R16" s="32">
        <f>R4/Production!S5*1000</f>
        <v>5480.8371154815932</v>
      </c>
      <c r="S16" s="32">
        <f>S4/Production!T5*1000</f>
        <v>4448.9436619718308</v>
      </c>
    </row>
    <row r="17" spans="1:56">
      <c r="A17" s="2" t="s">
        <v>25</v>
      </c>
      <c r="B17" s="32">
        <f>B5/Production!C6*1000</f>
        <v>2750.497086047309</v>
      </c>
      <c r="C17" s="32">
        <f>C5/Production!D6*1000</f>
        <v>1783.4325933946941</v>
      </c>
      <c r="D17" s="32">
        <f>D5/Production!E6*1000</f>
        <v>2198.8742964352718</v>
      </c>
      <c r="E17" s="32">
        <f>E5/Production!F6*1000</f>
        <v>2041.4248021108178</v>
      </c>
      <c r="F17" s="32">
        <f>F5/Production!G6*1000</f>
        <v>2182.1287779237846</v>
      </c>
      <c r="G17" s="32">
        <f>G5/Production!H6*1000</f>
        <v>2052.7296937416777</v>
      </c>
      <c r="H17" s="32">
        <f>H5/Production!I6*1000</f>
        <v>1949.3905670376259</v>
      </c>
      <c r="I17" s="32">
        <f>I5/Production!J6*1000</f>
        <v>1591.1499735029147</v>
      </c>
      <c r="J17" s="32">
        <f>J5/Production!K6*1000</f>
        <v>1688.7210210992446</v>
      </c>
      <c r="K17" s="32">
        <f>K5/Production!L6*1000</f>
        <v>1767.1587671587672</v>
      </c>
      <c r="L17" s="32">
        <f>L5/Production!M6*1000</f>
        <v>1748.9506820566633</v>
      </c>
      <c r="M17" s="32">
        <f>M5/Production!N6*1000</f>
        <v>1862.583222370173</v>
      </c>
      <c r="N17" s="32">
        <f>N5/Production!O6*1000</f>
        <v>1901.2476771967081</v>
      </c>
      <c r="O17" s="32">
        <f>O5/Production!P6*1000</f>
        <v>1927.2535582498683</v>
      </c>
      <c r="P17" s="32">
        <f>P5/Production!Q6*1000</f>
        <v>2610.7768767983262</v>
      </c>
      <c r="Q17" s="32">
        <f>Q5/Production!R6*1000</f>
        <v>2077.3498910099743</v>
      </c>
      <c r="R17" s="32">
        <f>R5/Production!S6*1000</f>
        <v>2546.040268456376</v>
      </c>
      <c r="S17" s="32">
        <f>S5/Production!T6*1000</f>
        <v>2299.3107104984092</v>
      </c>
    </row>
    <row r="18" spans="1:56">
      <c r="A18" s="2" t="s">
        <v>26</v>
      </c>
      <c r="B18" s="32">
        <f>B6/Production!C7*1000</f>
        <v>8938.1288481754</v>
      </c>
      <c r="C18" s="32">
        <f>C6/Production!D7*1000</f>
        <v>6769.6428571428569</v>
      </c>
      <c r="D18" s="32">
        <f>D6/Production!E7*1000</f>
        <v>6917.2049324721083</v>
      </c>
      <c r="E18" s="32">
        <f>E6/Production!F7*1000</f>
        <v>8213.8590203106323</v>
      </c>
      <c r="F18" s="32">
        <f>F6/Production!G7*1000</f>
        <v>9757.0422535211255</v>
      </c>
      <c r="G18" s="32">
        <f>G6/Production!H7*1000</f>
        <v>7917.319923088301</v>
      </c>
      <c r="H18" s="32">
        <f>H6/Production!I7*1000</f>
        <v>6058.9680589680593</v>
      </c>
      <c r="I18" s="32">
        <f>I6/Production!J7*1000</f>
        <v>6312.6631853785902</v>
      </c>
      <c r="J18" s="32">
        <f>J6/Production!K7*1000</f>
        <v>9453.2110091743125</v>
      </c>
      <c r="K18" s="32">
        <f>K6/Production!L7*1000</f>
        <v>7028.4514925373132</v>
      </c>
      <c r="L18" s="32">
        <f>L6/Production!M7*1000</f>
        <v>7214.2960080703278</v>
      </c>
      <c r="M18" s="32">
        <f>M6/Production!N7*1000</f>
        <v>5901.3248058474192</v>
      </c>
      <c r="N18" s="32">
        <f>N6/Production!O7*1000</f>
        <v>6128.2268303004657</v>
      </c>
      <c r="O18" s="32">
        <f>O6/Production!P7*1000</f>
        <v>6719.4570135746608</v>
      </c>
      <c r="P18" s="32">
        <f>P6/Production!Q7*1000</f>
        <v>6650.3306106573318</v>
      </c>
      <c r="Q18" s="32">
        <f>Q6/Production!R7*1000</f>
        <v>6367.1760519154277</v>
      </c>
      <c r="R18" s="32">
        <f>R6/Production!S7*1000</f>
        <v>3282.8638497652582</v>
      </c>
      <c r="S18" s="32">
        <f>S6/Production!T7*1000</f>
        <v>4603.1331592689294</v>
      </c>
    </row>
    <row r="19" spans="1:56">
      <c r="A19" s="2" t="s">
        <v>27</v>
      </c>
      <c r="B19" s="32">
        <f>B7/Production!C8*1000</f>
        <v>8488.2260596546312</v>
      </c>
      <c r="C19" s="32">
        <f>C7/Production!D8*1000</f>
        <v>6287.581699346405</v>
      </c>
      <c r="D19" s="32">
        <f>D7/Production!E8*1000</f>
        <v>5413.8655462184879</v>
      </c>
      <c r="E19" s="32">
        <f>E7/Production!F8*1000</f>
        <v>4095.9183673469388</v>
      </c>
      <c r="F19" s="32">
        <f>F7/Production!G8*1000</f>
        <v>3396.659707724426</v>
      </c>
      <c r="G19" s="32">
        <f>G7/Production!H8*1000</f>
        <v>4777.8361344537816</v>
      </c>
      <c r="H19" s="32">
        <f>H7/Production!I8*1000</f>
        <v>6072.2100656455141</v>
      </c>
      <c r="I19" s="32">
        <f>I7/Production!J8*1000</f>
        <v>576.34408602150529</v>
      </c>
      <c r="J19" s="32">
        <f>J7/Production!K8*1000</f>
        <v>3536.6379310344828</v>
      </c>
      <c r="K19" s="32">
        <f>K7/Production!L8*1000</f>
        <v>7468.6098654708521</v>
      </c>
      <c r="L19" s="32">
        <f>L7/Production!M8*1000</f>
        <v>4375</v>
      </c>
      <c r="M19" s="32">
        <f>M7/Production!N8*1000</f>
        <v>8244.0758293838862</v>
      </c>
      <c r="N19" s="32">
        <f>N7/Production!O8*1000</f>
        <v>6643.7054631828978</v>
      </c>
      <c r="O19" s="32">
        <f>O7/Production!P8*1000</f>
        <v>6971.8969555035128</v>
      </c>
      <c r="P19" s="32">
        <f>P7/Production!Q8*1000</f>
        <v>11276.442307692309</v>
      </c>
      <c r="Q19" s="32">
        <f>Q7/Production!R8*1000</f>
        <v>8270.462633451958</v>
      </c>
      <c r="R19" s="32">
        <f>R7/Production!S8*1000</f>
        <v>5612.0906801007559</v>
      </c>
      <c r="S19" s="32">
        <f>S7/Production!T8*1000</f>
        <v>5032.7455919395461</v>
      </c>
    </row>
    <row r="20" spans="1:56">
      <c r="A20" t="s">
        <v>34</v>
      </c>
      <c r="B20" s="32">
        <f>B9/Refinery!C55*1000</f>
        <v>1632.0415148503919</v>
      </c>
      <c r="C20" s="32">
        <f>C9/Refinery!D55*1000</f>
        <v>1757.0752341625541</v>
      </c>
      <c r="D20" s="32">
        <f>D9/Refinery!E55*1000</f>
        <v>1235.3915075964162</v>
      </c>
      <c r="E20" s="32">
        <f>E9/Refinery!F55*1000</f>
        <v>1032.0157395814701</v>
      </c>
      <c r="F20" s="32">
        <f>F9/Refinery!G55*1000</f>
        <v>1302.1191294387172</v>
      </c>
      <c r="G20" s="32">
        <f>G9/Refinery!H55*1000</f>
        <v>1321.5147533150162</v>
      </c>
      <c r="H20" s="32">
        <f>H9/Refinery!I55*1000</f>
        <v>1072.6512738853505</v>
      </c>
      <c r="I20" s="32">
        <f>I9/Refinery!J55*1000</f>
        <v>1185.5597128122156</v>
      </c>
      <c r="J20" s="32">
        <f>J9/Refinery!K55*1000</f>
        <v>546.70032455824014</v>
      </c>
      <c r="K20" s="32">
        <f>K9/Refinery!L55*1000</f>
        <v>378.43886971929498</v>
      </c>
      <c r="L20" s="32">
        <f>L9/Refinery!M55*1000</f>
        <v>781.37574247940222</v>
      </c>
      <c r="M20" s="32">
        <f>M9/Refinery!N55*1000</f>
        <v>472.96782790786216</v>
      </c>
      <c r="N20" s="32">
        <f>N9/Refinery!O55*1000</f>
        <v>493.44309371111325</v>
      </c>
      <c r="O20" s="32">
        <f>O9/Refinery!P55*1000</f>
        <v>460.85376930063575</v>
      </c>
      <c r="P20" s="32">
        <f>P9/Refinery!Q55*1000</f>
        <v>899.31801866475234</v>
      </c>
      <c r="Q20" s="32">
        <f>Q9/Refinery!R55*1000</f>
        <v>585.05579140278837</v>
      </c>
      <c r="R20" s="32">
        <f>R9/Refinery!S55*1000</f>
        <v>899.85922102299389</v>
      </c>
      <c r="S20" s="32">
        <f>S9/Refinery!T55*1000</f>
        <v>541.43232095988003</v>
      </c>
    </row>
    <row r="21" spans="1:56">
      <c r="A21" t="s">
        <v>35</v>
      </c>
      <c r="B21" s="32">
        <f>B10/Trading!B15*1000</f>
        <v>1416.4390920893584</v>
      </c>
      <c r="C21" s="32">
        <f>C10/Trading!C15*1000</f>
        <v>823.04799823048006</v>
      </c>
      <c r="D21" s="32">
        <f>D10/Trading!D15*1000</f>
        <v>1918.1692094313453</v>
      </c>
      <c r="E21" s="32">
        <f>E10/Trading!E15*1000</f>
        <v>931.53310104529623</v>
      </c>
      <c r="F21" s="32">
        <f>F10/Trading!F15*1000</f>
        <v>1755.1674982181041</v>
      </c>
      <c r="G21" s="32">
        <f>G10/Trading!G15*1000</f>
        <v>1367.0650095602296</v>
      </c>
      <c r="H21" s="32">
        <f>H10/Trading!H15*1000</f>
        <v>666.31623212783848</v>
      </c>
      <c r="I21" s="32">
        <f>I10/Trading!I15*1000</f>
        <v>542.61473197069029</v>
      </c>
      <c r="J21" s="32">
        <f>J10/Trading!J15*1000</f>
        <v>788.58645221156826</v>
      </c>
      <c r="K21" s="32">
        <f>K10/Trading!K15*1000</f>
        <v>1283.5043152581013</v>
      </c>
      <c r="L21" s="32">
        <f>L10/Trading!L15*1000</f>
        <v>841.01290522861325</v>
      </c>
      <c r="M21" s="32">
        <f>M10/Trading!M15*1000</f>
        <v>627.70482707601263</v>
      </c>
      <c r="N21" s="32">
        <f>N10/Trading!N15*1000</f>
        <v>614.69115191986646</v>
      </c>
      <c r="O21" s="32">
        <f>O10/Trading!O15*1000</f>
        <v>814.1442715700141</v>
      </c>
      <c r="P21" s="32">
        <f>P10/Trading!P15*1000</f>
        <v>1912.65625</v>
      </c>
      <c r="Q21" s="32">
        <f>Q10/Trading!Q15*1000</f>
        <v>1008.2840712590984</v>
      </c>
      <c r="R21" s="32">
        <f>R10/Trading!R15*1000</f>
        <v>986.27995831886074</v>
      </c>
      <c r="S21" s="32">
        <f>S10/Trading!S15*1000</f>
        <v>524.28355957767724</v>
      </c>
    </row>
    <row r="22" spans="1:56">
      <c r="A22" t="s">
        <v>36</v>
      </c>
      <c r="B22" s="32">
        <f>B10/Trading!B4*1000</f>
        <v>1353.4243059417377</v>
      </c>
      <c r="C22" s="32">
        <f>C10/Trading!C4*1000</f>
        <v>707.54896368130824</v>
      </c>
      <c r="D22" s="32">
        <f>D10/Trading!D4*1000</f>
        <v>1881.9984447900467</v>
      </c>
      <c r="E22" s="32">
        <f>E10/Trading!E4*1000</f>
        <v>1025.3116011505272</v>
      </c>
      <c r="F22" s="32">
        <f>F10/Trading!F4*1000</f>
        <v>2040.182270091135</v>
      </c>
      <c r="G22" s="32">
        <f>G10/Trading!G4*1000</f>
        <v>1398.7577032182335</v>
      </c>
      <c r="H22" s="32">
        <f>H10/Trading!H4*1000</f>
        <v>623.69612281047034</v>
      </c>
      <c r="I22" s="32">
        <f>I10/Trading!I4*1000</f>
        <v>608.56401384083051</v>
      </c>
      <c r="J22" s="32">
        <f>J10/Trading!J4*1000</f>
        <v>1121.3987244336925</v>
      </c>
      <c r="K22" s="32">
        <f>K10/Trading!K4*1000</f>
        <v>1755.8476275339719</v>
      </c>
      <c r="L22" s="32">
        <f>L10/Trading!L4*1000</f>
        <v>1011.8990448748732</v>
      </c>
      <c r="M22" s="32">
        <f>M10/Trading!M4*1000</f>
        <v>687.04453441295539</v>
      </c>
      <c r="N22" s="32">
        <f>N10/Trading!N4*1000</f>
        <v>840.63926940639271</v>
      </c>
      <c r="O22" s="32">
        <f>O10/Trading!O4*1000</f>
        <v>1519.936625297069</v>
      </c>
      <c r="P22" s="32">
        <f>P10/Trading!P4*1000</f>
        <v>2771.3380122254921</v>
      </c>
      <c r="Q22" s="32">
        <f>Q10/Trading!Q4*1000</f>
        <v>1430.7806436886556</v>
      </c>
      <c r="R22" s="32">
        <f>R10/Trading!R4*1000</f>
        <v>1217.3633440514468</v>
      </c>
      <c r="S22" s="32">
        <f>S10/Trading!S4*1000</f>
        <v>955.47003848268275</v>
      </c>
    </row>
    <row r="23" spans="1:56">
      <c r="A23" t="s">
        <v>99</v>
      </c>
      <c r="B23">
        <v>-39220</v>
      </c>
      <c r="C23">
        <v>-10508</v>
      </c>
      <c r="D23">
        <v>-9612</v>
      </c>
      <c r="E23">
        <v>-11357</v>
      </c>
      <c r="F23">
        <v>-10221</v>
      </c>
      <c r="G23">
        <v>-41698</v>
      </c>
      <c r="H23">
        <v>-12311</v>
      </c>
      <c r="I23">
        <v>-10917</v>
      </c>
      <c r="J23">
        <v>-11229</v>
      </c>
      <c r="K23">
        <v>-11892</v>
      </c>
      <c r="L23">
        <v>-46349</v>
      </c>
      <c r="M23">
        <v>-10814</v>
      </c>
      <c r="N23">
        <v>-12571</v>
      </c>
      <c r="O23">
        <v>-12896</v>
      </c>
      <c r="P23">
        <v>-12473</v>
      </c>
      <c r="Q23">
        <v>-48754</v>
      </c>
      <c r="R23">
        <v>-11709</v>
      </c>
      <c r="S23">
        <v>-12856</v>
      </c>
    </row>
    <row r="24" spans="1:56" s="46" customFormat="1" ht="15" customHeight="1" outlineLevel="1">
      <c r="A24" s="38" t="s">
        <v>95</v>
      </c>
      <c r="B24" s="39">
        <v>-59728</v>
      </c>
      <c r="C24" s="39">
        <v>-24507</v>
      </c>
      <c r="D24" s="39">
        <v>-21575</v>
      </c>
      <c r="E24" s="39">
        <v>-20063</v>
      </c>
      <c r="F24" s="40">
        <v>-25106</v>
      </c>
      <c r="G24" s="40">
        <v>-91251</v>
      </c>
      <c r="H24" s="40">
        <v>-24547</v>
      </c>
      <c r="I24" s="40">
        <v>-25070</v>
      </c>
      <c r="J24" s="40">
        <v>-20290</v>
      </c>
      <c r="K24" s="40">
        <v>-21721</v>
      </c>
      <c r="L24" s="40">
        <v>-91628</v>
      </c>
      <c r="M24" s="41">
        <v>-24866</v>
      </c>
      <c r="N24" s="46">
        <v>-21607</v>
      </c>
      <c r="O24" s="46">
        <v>-19891</v>
      </c>
      <c r="P24" s="46">
        <v>-25271</v>
      </c>
      <c r="Q24" s="46">
        <v>-91635</v>
      </c>
      <c r="R24" s="40">
        <v>-20335</v>
      </c>
      <c r="S24" s="40">
        <v>-23298</v>
      </c>
      <c r="W24" s="42"/>
      <c r="Z24" s="40"/>
      <c r="AA24" s="41"/>
      <c r="AB24" s="41"/>
      <c r="AC24" s="43"/>
      <c r="AD24" s="44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6" s="46" customFormat="1" ht="15" customHeight="1" outlineLevel="1">
      <c r="A25" s="38" t="s">
        <v>96</v>
      </c>
      <c r="B25" s="39">
        <v>-141446</v>
      </c>
      <c r="C25" s="39">
        <v>-50117</v>
      </c>
      <c r="D25" s="39">
        <v>-41968</v>
      </c>
      <c r="E25" s="39">
        <v>-46576</v>
      </c>
      <c r="F25" s="40">
        <v>-48019</v>
      </c>
      <c r="G25" s="40">
        <v>-186680</v>
      </c>
      <c r="H25" s="40">
        <v>-58457</v>
      </c>
      <c r="I25" s="40">
        <v>-47149</v>
      </c>
      <c r="J25" s="40">
        <v>-44551</v>
      </c>
      <c r="K25" s="40">
        <v>-39248</v>
      </c>
      <c r="L25" s="40">
        <v>-189405</v>
      </c>
      <c r="M25" s="41">
        <v>-43783</v>
      </c>
      <c r="N25" s="46">
        <v>-41572</v>
      </c>
      <c r="O25" s="46">
        <v>-37941</v>
      </c>
      <c r="P25" s="46">
        <v>-39874</v>
      </c>
      <c r="Q25" s="46">
        <v>-163170</v>
      </c>
      <c r="R25" s="40">
        <v>-42146</v>
      </c>
      <c r="S25" s="40">
        <v>-40207</v>
      </c>
      <c r="W25" s="42"/>
      <c r="Z25" s="40"/>
      <c r="AA25" s="41"/>
      <c r="AB25" s="41"/>
      <c r="AC25" s="43"/>
      <c r="AD25" s="44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</row>
    <row r="26" spans="1:56">
      <c r="B26">
        <f>B24*-1</f>
        <v>59728</v>
      </c>
      <c r="C26">
        <f t="shared" ref="C26:P26" si="0">C24*-1</f>
        <v>24507</v>
      </c>
      <c r="D26">
        <f t="shared" si="0"/>
        <v>21575</v>
      </c>
      <c r="E26">
        <f t="shared" si="0"/>
        <v>20063</v>
      </c>
      <c r="F26">
        <f t="shared" si="0"/>
        <v>25106</v>
      </c>
      <c r="G26">
        <f t="shared" si="0"/>
        <v>91251</v>
      </c>
      <c r="H26">
        <f t="shared" si="0"/>
        <v>24547</v>
      </c>
      <c r="I26">
        <f t="shared" si="0"/>
        <v>25070</v>
      </c>
      <c r="J26">
        <f t="shared" si="0"/>
        <v>20290</v>
      </c>
      <c r="K26">
        <f t="shared" si="0"/>
        <v>21721</v>
      </c>
      <c r="L26">
        <f t="shared" si="0"/>
        <v>91628</v>
      </c>
      <c r="M26">
        <f t="shared" si="0"/>
        <v>24866</v>
      </c>
      <c r="N26">
        <f t="shared" si="0"/>
        <v>21607</v>
      </c>
      <c r="O26">
        <f t="shared" si="0"/>
        <v>19891</v>
      </c>
      <c r="P26">
        <f t="shared" si="0"/>
        <v>25271</v>
      </c>
      <c r="Q26">
        <f t="shared" ref="Q26:S26" si="1">Q24*-1</f>
        <v>91635</v>
      </c>
      <c r="R26">
        <f t="shared" si="1"/>
        <v>20335</v>
      </c>
      <c r="S26">
        <f t="shared" si="1"/>
        <v>23298</v>
      </c>
    </row>
    <row r="27" spans="1:56">
      <c r="B27">
        <f>B25*-1</f>
        <v>141446</v>
      </c>
      <c r="C27">
        <f t="shared" ref="C27:P27" si="2">C25*-1</f>
        <v>50117</v>
      </c>
      <c r="D27">
        <f t="shared" si="2"/>
        <v>41968</v>
      </c>
      <c r="E27">
        <f t="shared" si="2"/>
        <v>46576</v>
      </c>
      <c r="F27">
        <f t="shared" si="2"/>
        <v>48019</v>
      </c>
      <c r="G27">
        <f t="shared" si="2"/>
        <v>186680</v>
      </c>
      <c r="H27">
        <f t="shared" si="2"/>
        <v>58457</v>
      </c>
      <c r="I27">
        <f t="shared" si="2"/>
        <v>47149</v>
      </c>
      <c r="J27">
        <f t="shared" si="2"/>
        <v>44551</v>
      </c>
      <c r="K27">
        <f t="shared" si="2"/>
        <v>39248</v>
      </c>
      <c r="L27">
        <f t="shared" si="2"/>
        <v>189405</v>
      </c>
      <c r="M27">
        <f t="shared" si="2"/>
        <v>43783</v>
      </c>
      <c r="N27">
        <f t="shared" si="2"/>
        <v>41572</v>
      </c>
      <c r="O27">
        <f t="shared" si="2"/>
        <v>37941</v>
      </c>
      <c r="P27">
        <f t="shared" si="2"/>
        <v>39874</v>
      </c>
      <c r="Q27">
        <f t="shared" ref="Q27:S27" si="3">Q25*-1</f>
        <v>163170</v>
      </c>
      <c r="R27">
        <f t="shared" si="3"/>
        <v>42146</v>
      </c>
      <c r="S27">
        <f t="shared" si="3"/>
        <v>40207</v>
      </c>
    </row>
    <row r="28" spans="1:56">
      <c r="A28" t="s">
        <v>100</v>
      </c>
      <c r="B28">
        <f>B23*-1/SUM(Refinery!C3:C6)*1000</f>
        <v>869.39173612342609</v>
      </c>
      <c r="C28" t="e">
        <f>C23*-1/SUM(Refinery!D3:D6)*1000</f>
        <v>#DIV/0!</v>
      </c>
      <c r="D28" t="e">
        <f>D23*-1/SUM(Refinery!E3:E6)*1000</f>
        <v>#DIV/0!</v>
      </c>
      <c r="E28" t="e">
        <f>E23*-1/SUM(Refinery!F3:F6)*1000</f>
        <v>#DIV/0!</v>
      </c>
      <c r="F28" t="e">
        <f>F23*-1/SUM(Refinery!G3:G6)*1000</f>
        <v>#DIV/0!</v>
      </c>
      <c r="G28">
        <f>G23*-1/SUM(Refinery!H3:H6)*1000</f>
        <v>988.43218129237187</v>
      </c>
      <c r="H28" t="e">
        <f>H23*-1/SUM(Refinery!I3:I6)*1000</f>
        <v>#DIV/0!</v>
      </c>
      <c r="I28" t="e">
        <f>I23*-1/SUM(Refinery!J3:J6)*1000</f>
        <v>#DIV/0!</v>
      </c>
      <c r="J28" t="e">
        <f>J23*-1/SUM(Refinery!K3:K6)*1000</f>
        <v>#DIV/0!</v>
      </c>
      <c r="K28" t="e">
        <f>K23*-1/SUM(Refinery!L3:L6)*1000</f>
        <v>#DIV/0!</v>
      </c>
      <c r="L28">
        <f>L23*-1/SUM(Refinery!M3:M6)*1000</f>
        <v>1076.1568645661612</v>
      </c>
      <c r="M28" t="e">
        <f>M23*-1/SUM(Refinery!N3:N6)*1000</f>
        <v>#DIV/0!</v>
      </c>
      <c r="N28" t="e">
        <f>N23*-1/SUM(Refinery!O3:O6)*1000</f>
        <v>#DIV/0!</v>
      </c>
      <c r="O28" t="e">
        <f>O23*-1/SUM(Refinery!P3:P6)*1000</f>
        <v>#DIV/0!</v>
      </c>
      <c r="P28" t="e">
        <f>P23*-1/SUM(Refinery!Q3:Q6)*1000</f>
        <v>#DIV/0!</v>
      </c>
      <c r="Q28">
        <f>Q23*-1/SUM(Refinery!R3:R6)*1000</f>
        <v>1092.2818416041223</v>
      </c>
    </row>
    <row r="29" spans="1:56">
      <c r="A29" t="s">
        <v>97</v>
      </c>
      <c r="B29">
        <f>B26/SUM(Production!C4:C7)*1000</f>
        <v>711.91208372070844</v>
      </c>
      <c r="C29">
        <f>C26/SUM(Production!D4:D7)*1000</f>
        <v>1184.0846499492682</v>
      </c>
      <c r="D29">
        <f>D26/SUM(Production!E4:E7)*1000</f>
        <v>1035.8154496135196</v>
      </c>
      <c r="E29">
        <f>E26/SUM(Production!F4:F7)*1000</f>
        <v>963.50189694088272</v>
      </c>
      <c r="F29">
        <f>F26/SUM(Production!G4:G7)*1000</f>
        <v>1217.9692427109105</v>
      </c>
      <c r="G29">
        <f>G26/SUM(Production!H4:H7)*1000</f>
        <v>1099.9132132783684</v>
      </c>
      <c r="H29">
        <f>H26/SUM(Production!I4:I7)*1000</f>
        <v>1215.6192740058436</v>
      </c>
      <c r="I29">
        <f>I26/SUM(Production!J4:J7)*1000</f>
        <v>1266.9294521932484</v>
      </c>
      <c r="J29">
        <f>J26/SUM(Production!K4:K7)*1000</f>
        <v>1017.0426065162908</v>
      </c>
      <c r="K29">
        <f>K26/SUM(Production!L4:L7)*1000</f>
        <v>1062.5152864061047</v>
      </c>
      <c r="L29">
        <f>L26/SUM(Production!M4:M7)*1000</f>
        <v>1140.0204046084555</v>
      </c>
      <c r="M29">
        <f>M26/SUM(Production!N4:N7)*1000</f>
        <v>1258.6555982992509</v>
      </c>
      <c r="N29">
        <f>N26/SUM(Production!O4:O7)*1000</f>
        <v>1096.8577085131226</v>
      </c>
      <c r="O29">
        <f>O26/SUM(Production!P4:P7)*1000</f>
        <v>999.04570567553992</v>
      </c>
      <c r="P29">
        <f>P26/SUM(Production!Q4:Q7)*1000</f>
        <v>1267.0978740473324</v>
      </c>
      <c r="Q29">
        <f>Q26/SUM(Production!R4:R7)*1000</f>
        <v>1155.4174179475217</v>
      </c>
    </row>
    <row r="30" spans="1:56">
      <c r="A30" t="s">
        <v>98</v>
      </c>
      <c r="B30">
        <f>B27/SUM(Refinery!C15:C18)*1000</f>
        <v>3252.3050746131385</v>
      </c>
      <c r="C30" t="e">
        <f>C27/SUM(Refinery!D15:D18)*1000</f>
        <v>#DIV/0!</v>
      </c>
      <c r="D30" t="e">
        <f>D27/SUM(Refinery!E15:E18)*1000</f>
        <v>#DIV/0!</v>
      </c>
      <c r="E30" t="e">
        <f>E27/SUM(Refinery!F15:F18)*1000</f>
        <v>#DIV/0!</v>
      </c>
      <c r="F30" t="e">
        <f>F27/SUM(Refinery!G15:G18)*1000</f>
        <v>#DIV/0!</v>
      </c>
      <c r="G30">
        <f>G27/SUM(Refinery!H15:H18)*1000</f>
        <v>4666.066786642672</v>
      </c>
      <c r="H30" t="e">
        <f>H27/SUM(Refinery!I15:I18)*1000</f>
        <v>#DIV/0!</v>
      </c>
      <c r="I30" t="e">
        <f>I27/SUM(Refinery!J15:J18)*1000</f>
        <v>#DIV/0!</v>
      </c>
      <c r="J30" t="e">
        <f>J27/SUM(Refinery!K15:K18)*1000</f>
        <v>#DIV/0!</v>
      </c>
      <c r="K30" t="e">
        <f>K27/SUM(Refinery!L15:L18)*1000</f>
        <v>#DIV/0!</v>
      </c>
      <c r="L30">
        <f>L27/SUM(Refinery!M15:M18)*1000</f>
        <v>4626.4044943820227</v>
      </c>
      <c r="M30" t="e">
        <f>M27/SUM(Refinery!N15:N18)*1000</f>
        <v>#DIV/0!</v>
      </c>
      <c r="N30" t="e">
        <f>N27/SUM(Refinery!O15:O18)*1000</f>
        <v>#DIV/0!</v>
      </c>
      <c r="O30" t="e">
        <f>O27/SUM(Refinery!P15:P18)*1000</f>
        <v>#DIV/0!</v>
      </c>
      <c r="P30" t="e">
        <f>P27/SUM(Refinery!Q15:Q18)*1000</f>
        <v>#DIV/0!</v>
      </c>
      <c r="Q30">
        <f>Q27/SUM(Refinery!R15:R18)*1000</f>
        <v>3859.5453792842441</v>
      </c>
    </row>
  </sheetData>
  <conditionalFormatting sqref="R2:S9 M2:Q10 T2:V10 A1:L10 A13:AA13 V11:V12 Y11:AA12 A11:S12 W24:W25 A24:M25">
    <cfRule type="containsText" dxfId="8" priority="29" operator="containsText" text="ложь">
      <formula>NOT(ISERROR(SEARCH("ложь",A1)))</formula>
    </cfRule>
  </conditionalFormatting>
  <conditionalFormatting sqref="M1:Q1">
    <cfRule type="containsText" dxfId="7" priority="28" operator="containsText" text="ложь">
      <formula>NOT(ISERROR(SEARCH("ложь",M1)))</formula>
    </cfRule>
  </conditionalFormatting>
  <conditionalFormatting sqref="R1:V1">
    <cfRule type="containsText" dxfId="6" priority="23" operator="containsText" text="ложь">
      <formula>NOT(ISERROR(SEARCH("ложь",R1)))</formula>
    </cfRule>
  </conditionalFormatting>
  <conditionalFormatting sqref="R10">
    <cfRule type="containsText" dxfId="5" priority="18" operator="containsText" text="ложь">
      <formula>NOT(ISERROR(SEARCH("ложь",R10)))</formula>
    </cfRule>
  </conditionalFormatting>
  <conditionalFormatting sqref="S10">
    <cfRule type="containsText" dxfId="4" priority="13" operator="containsText" text="ложь">
      <formula>NOT(ISERROR(SEARCH("ложь",S10)))</formula>
    </cfRule>
  </conditionalFormatting>
  <conditionalFormatting sqref="A15:A19">
    <cfRule type="containsText" dxfId="3" priority="4" operator="containsText" text="ложь">
      <formula>NOT(ISERROR(SEARCH("ложь",A15)))</formula>
    </cfRule>
  </conditionalFormatting>
  <conditionalFormatting sqref="AC24:XFD25">
    <cfRule type="containsText" dxfId="2" priority="3" operator="containsText" text="ложь">
      <formula>NOT(ISERROR(SEARCH("ложь",AC24)))</formula>
    </cfRule>
  </conditionalFormatting>
  <conditionalFormatting sqref="R24:R25 Z24:AB25">
    <cfRule type="containsText" dxfId="1" priority="2" operator="containsText" text="ложь">
      <formula>NOT(ISERROR(SEARCH("ложь",R24)))</formula>
    </cfRule>
  </conditionalFormatting>
  <conditionalFormatting sqref="S24:S25">
    <cfRule type="containsText" dxfId="0" priority="1" operator="containsText" text="ложь">
      <formula>NOT(ISERROR(SEARCH("ложь",S24)))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Production</vt:lpstr>
      <vt:lpstr>Лист2</vt:lpstr>
      <vt:lpstr>alpha</vt:lpstr>
      <vt:lpstr>Refinery</vt:lpstr>
      <vt:lpstr>Price&amp;Tax</vt:lpstr>
      <vt:lpstr>Trading</vt:lpstr>
      <vt:lpstr>Capital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miller.eugeniya@gmail.com</dc:creator>
  <cp:lastModifiedBy>miller.eugeniya@gmail.com</cp:lastModifiedBy>
  <dcterms:created xsi:type="dcterms:W3CDTF">2018-10-20T09:21:13Z</dcterms:created>
  <dcterms:modified xsi:type="dcterms:W3CDTF">2018-11-05T10:01:03Z</dcterms:modified>
</cp:coreProperties>
</file>