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nahansellathurai/Documents/GitHub/ch.bfh.btx8081.w2019.white/doc/task-04/Scrum/"/>
    </mc:Choice>
  </mc:AlternateContent>
  <xr:revisionPtr revIDLastSave="0" documentId="13_ncr:1_{521D69F6-AD4E-BE49-B82A-DC0482148000}" xr6:coauthVersionLast="45" xr6:coauthVersionMax="45" xr10:uidLastSave="{00000000-0000-0000-0000-000000000000}"/>
  <bookViews>
    <workbookView xWindow="40" yWindow="460" windowWidth="33560" windowHeight="19480" activeTab="3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  <sheet name="Tabelle1" sheetId="5" r:id="rId5"/>
  </sheets>
  <definedNames>
    <definedName name="_xlnm._FilterDatabase" localSheetId="3" hidden="1">BurndownChart!$E$1:$E$2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" i="4" l="1"/>
  <c r="F3" i="1" l="1"/>
  <c r="M13" i="2"/>
  <c r="K21" i="2"/>
  <c r="J5" i="1"/>
  <c r="G3" i="1"/>
  <c r="C19" i="4"/>
  <c r="C13" i="4"/>
  <c r="C14" i="4"/>
  <c r="C12" i="4"/>
  <c r="E17" i="1" l="1"/>
  <c r="K20" i="2"/>
  <c r="C2" i="4"/>
  <c r="C3" i="4" s="1"/>
  <c r="C4" i="4" s="1"/>
  <c r="C5" i="4" s="1"/>
  <c r="C6" i="4" s="1"/>
  <c r="C7" i="4" s="1"/>
  <c r="C8" i="4" s="1"/>
  <c r="C9" i="4" s="1"/>
  <c r="C10" i="4" s="1"/>
  <c r="C11" i="4" s="1"/>
  <c r="C15" i="4" s="1"/>
  <c r="H5" i="4"/>
  <c r="K9" i="1"/>
  <c r="I2" i="2"/>
  <c r="I3" i="2"/>
  <c r="I10" i="2"/>
  <c r="B10" i="3"/>
  <c r="B9" i="3"/>
  <c r="C16" i="4" l="1"/>
  <c r="C17" i="4" s="1"/>
  <c r="C18" i="4" l="1"/>
  <c r="C20" i="4" s="1"/>
  <c r="C21" i="4" l="1"/>
  <c r="C22" i="4" l="1"/>
  <c r="C23" i="4" s="1"/>
  <c r="C24" i="4" s="1"/>
  <c r="C25" i="4" s="1"/>
  <c r="C26" i="4" s="1"/>
  <c r="C27" i="4" s="1"/>
  <c r="C28" i="4" l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l="1"/>
  <c r="C45" i="4" s="1"/>
  <c r="C46" i="4" s="1"/>
  <c r="C47" i="4" s="1"/>
  <c r="C48" i="4" l="1"/>
  <c r="C49" i="4" s="1"/>
  <c r="C50" i="4" s="1"/>
  <c r="C51" i="4" s="1"/>
  <c r="C52" i="4" s="1"/>
  <c r="C53" i="4" s="1"/>
  <c r="C55" i="4" s="1"/>
  <c r="C56" i="4" s="1"/>
  <c r="C57" i="4" s="1"/>
</calcChain>
</file>

<file path=xl/sharedStrings.xml><?xml version="1.0" encoding="utf-8"?>
<sst xmlns="http://schemas.openxmlformats.org/spreadsheetml/2006/main" count="282" uniqueCount="144">
  <si>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</si>
  <si>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</si>
  <si>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</si>
  <si>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</si>
  <si>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</si>
  <si>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</si>
  <si>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</si>
  <si>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</si>
  <si>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</si>
  <si>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</si>
  <si>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</si>
  <si>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</si>
  <si>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</si>
  <si>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</si>
  <si>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</si>
  <si>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Reviewer</t>
  </si>
  <si>
    <t>GitHub Alias</t>
  </si>
  <si>
    <t xml:space="preserve">Sprint </t>
  </si>
  <si>
    <t>Time of Record</t>
  </si>
  <si>
    <t>Gaupp David</t>
  </si>
  <si>
    <t>Miletic Marko</t>
  </si>
  <si>
    <t>Velkov Viktor</t>
  </si>
  <si>
    <t>nippa1</t>
  </si>
  <si>
    <t>Janahan Sellathurai</t>
  </si>
  <si>
    <t>sellj1</t>
  </si>
  <si>
    <t>milem2</t>
  </si>
  <si>
    <t>gaupa1</t>
  </si>
  <si>
    <t>velkv1</t>
  </si>
  <si>
    <t>Main-Gerüst</t>
  </si>
  <si>
    <t xml:space="preserve"> </t>
  </si>
  <si>
    <t xml:space="preserve">selvs1 </t>
  </si>
  <si>
    <t>Roles</t>
  </si>
  <si>
    <t>developer</t>
  </si>
  <si>
    <t xml:space="preserve">Selvasingham Sugeelan </t>
  </si>
  <si>
    <t>Alain Nippel</t>
  </si>
  <si>
    <t>developer, scrum master</t>
  </si>
  <si>
    <t>Vogel, Jürgen</t>
  </si>
  <si>
    <t>Pfarrer, Marcel</t>
  </si>
  <si>
    <t>product owner</t>
  </si>
  <si>
    <t>Authentisierung</t>
  </si>
  <si>
    <t>Datenbank</t>
  </si>
  <si>
    <t xml:space="preserve">Patienten-Verwaltung </t>
  </si>
  <si>
    <t xml:space="preserve">Termin-Verwaltung </t>
  </si>
  <si>
    <t xml:space="preserve">Medikamenten-Verwaltung </t>
  </si>
  <si>
    <t>Admin-Funktion</t>
  </si>
  <si>
    <t>Projekt nach Vaadin erstellen. Alle notwendigen Views und Klassen erstellen.</t>
  </si>
  <si>
    <t>Um unsere Applikation verwenden zu können, muss sich der Facharzt  auf der Login-View authenfizieren. Damit stellen wir sicher, dass die Patientendaten von aussen nicht für Drittpersonen sichtbar sind.</t>
  </si>
  <si>
    <t>Der Facharzt kann seine Patiententermine auf dem Termin-View strukturiert sehen. Eintragen von zukünftigen Terminen und verwalten von eingetragenen Termine ist möglich. Die Termine werden den Patienten zugeordnet</t>
  </si>
  <si>
    <t xml:space="preserve">Der Facharzt kann die Patientenstammdaten und die Patientenberichte  auf dem Patienten-View strukturiert sehen. </t>
  </si>
  <si>
    <t xml:space="preserve">Um die Patientendaten persistent zu machen, wird eine relationale Datenbank verwendet. </t>
  </si>
  <si>
    <t>Navigation</t>
  </si>
  <si>
    <t>GUI loginView</t>
  </si>
  <si>
    <t>GUI mainView</t>
  </si>
  <si>
    <t>GUI patientView</t>
  </si>
  <si>
    <t>GUI medicationView</t>
  </si>
  <si>
    <t>GUI reportView</t>
  </si>
  <si>
    <t>GUI appointmentView</t>
  </si>
  <si>
    <t>patientView</t>
  </si>
  <si>
    <t>Navigationskonzept erarbeiten + Im Vaadin Elemente für das GUI überprüfen</t>
  </si>
  <si>
    <t>GUI für loginView erstellen und Navigation implementieren</t>
  </si>
  <si>
    <t>GUI für mainView erstellen und Navigation implementieren</t>
  </si>
  <si>
    <t>GUI für patientView erstellen und Navigation implementieren</t>
  </si>
  <si>
    <t>GUI für medicationView erstellen und Navigation implementieren</t>
  </si>
  <si>
    <t>GUI für reportView erstellen und Navigation implementieren</t>
  </si>
  <si>
    <t>GUI für appointmentView erstellen und Navigation implementieren</t>
  </si>
  <si>
    <t>Alle Klassen gemäss Klassendiagramm erstellen (nur Grundgerüst)</t>
  </si>
  <si>
    <t>Grundgerüst</t>
  </si>
  <si>
    <t>Alle</t>
  </si>
  <si>
    <t>Gaupa1</t>
  </si>
  <si>
    <t>selvs1</t>
  </si>
  <si>
    <t xml:space="preserve">patientView Logik nach MVP implementieren inkl. trivialer Getter-Methoden für Patientenauflistung. </t>
  </si>
  <si>
    <t>Remaining Ressources [days]</t>
  </si>
  <si>
    <t>Comments</t>
  </si>
  <si>
    <t>Start Sprint 2</t>
  </si>
  <si>
    <t>Sugi - 1.3: IDE Probleme beheben - 4 Std
Janahan - 1.5: PatientView Design - 4 Std</t>
  </si>
  <si>
    <t>Sugi - 1.3: Cleancode - 1 Std 
Sugi - 1.2: Person Classe fertigen - 1 Std
Alain - 1.5: Patient View neue Suche erstellt - 20 min</t>
  </si>
  <si>
    <t>Sugi - 1.3: Login recherche - 2 Std  
Janahan - 1.5: recherche - 2 Std</t>
  </si>
  <si>
    <t>Miletic - 1.6: Vaadin recherche - 2 Std</t>
  </si>
  <si>
    <t>Sugi - 1.3: Login nach MVP designen - 6 Std
Miletic - 1.6: MedicationView - 2 Std</t>
  </si>
  <si>
    <t>Sugi - 1.3: Login Prozess Quicktest - 2 Std
Miletic - 1.6: MedicationView english + dummy data - 2 Std
Alain - 1.3: Login Design und funktionen hinzugefügt - 3 Std
Alain - 1.8: PatientCase Klasse erstellt - 1 Std
Alain - 1.7: ReportView erstellen - 3 Std
Alain - Alle: Alle Klassen aufräumen und kommentieren - 4 Std</t>
  </si>
  <si>
    <t xml:space="preserve">Grundgerüst </t>
  </si>
  <si>
    <t>nippa1, milem2</t>
  </si>
  <si>
    <t>Der Facharzt kann die Medizinverordnung eines Patienten im Medikamenten-View strukturiert sehen. Der Facharzt kann neue Medizinverordnungen einem Patienten zuordnen und abfragen.</t>
  </si>
  <si>
    <t xml:space="preserve">Medikation: Persistierung/View  </t>
  </si>
  <si>
    <t xml:space="preserve">Mediplan: Persistierung/View  </t>
  </si>
  <si>
    <t>Prescription: Persistierung/View</t>
  </si>
  <si>
    <t xml:space="preserve">Patient: Persistierung/View </t>
  </si>
  <si>
    <t xml:space="preserve">Report: Persistierung/View  </t>
  </si>
  <si>
    <t>Diagnose: Persistierung/View</t>
  </si>
  <si>
    <t>IDE Setup</t>
  </si>
  <si>
    <t>IDE für JPA vorbereiten</t>
  </si>
  <si>
    <t>Login: 
Persistierung/View</t>
  </si>
  <si>
    <t>Doctor Klasse Annotation und als Vorlage zur Verfügung stellen</t>
  </si>
  <si>
    <t>done</t>
  </si>
  <si>
    <t>Der Arzt kann Einstellungen vornehmen, um die Benutzeroberfläche anzupassen oder Passwort zu verändern</t>
  </si>
  <si>
    <t>Sugi - 2.9: DB erstellen, JPA einrichten auf Eclipse, Fehlerbehebung - 5 Std</t>
  </si>
  <si>
    <t>Model / View / Presenter</t>
  </si>
  <si>
    <t>IDE</t>
  </si>
  <si>
    <t>Sugi - 5.1: LoginService erstellen. LoginModel, LoginPresenter, LoginView und LoginViewImpl Logikfehler
beheben und kommentieren Login; viele Korrekturen durchführen. Javadoc. Datenbank Zugriff mit Login testen - 10 Std</t>
  </si>
  <si>
    <t>Model / Presenter / Database</t>
  </si>
  <si>
    <t>Sugi - 2.alle: JPA Annotation korrektur, Tabellen erzeugen, Model Klassen korrigieren. 6 Std</t>
  </si>
  <si>
    <t>Janahan - Dummydaten JPAPatient, korrektur, Gespräch mit Owner, Scrum Meeting 4 Std
Sugi - Dummydaten JPAPatient, korrektur, Gespräch mit Owner, Scrum Meeting 4 Std</t>
  </si>
  <si>
    <t xml:space="preserve">Dummydaten </t>
  </si>
  <si>
    <t>Alain - : MVP Modelierung  9 Std
Marko-: MVP Modelierung 9 Std
Sugi - 5.1: Unterstützung bei MVP, MVP revidieren - 1 Std
Janahan ER-Diagramm kontrollieren - 1 Std</t>
  </si>
  <si>
    <t>Remaining Effort [h]</t>
  </si>
  <si>
    <t>Alain - Kommentieren - 6 Std</t>
  </si>
  <si>
    <t>Marko - Kommentieren - 1 Std</t>
  </si>
  <si>
    <t xml:space="preserve">Marko - Offene Pendenzen bei div. Klassen im Team bearbeiten - 8 Std 
Sugi - Offene Pendenzen bei div. Klassen im Team bearbeiten - 8 Std 
Jana - Offene Pendenzen bei div. Klassen im Team bearbeiten - 8 Std 
Alain - Koordination programierung MVP &amp; Änderung Datenbank - 8 Std 
Dave - Offene Pendenzen bei div. Klassen im Team bearbeiten - 6 Std 
Viktor - Offene Pendenzen bei div. Klassen im Team bearbeiten - 6 Std </t>
  </si>
  <si>
    <t>Sugi - Vaadin und Datenbankzugriff -&gt; Patientenliste; Service Classe editieren  - 12 Std.
Alain - Funktionen programmieren &amp; MVP - 8 Std.</t>
  </si>
  <si>
    <t>Janahan - Persistierung, Daten Anzeigen (Patienten) im View 3.5 Std.
Sugi - Persistierung, Daten Anzeigen (Patienten im View 3.5 Std.
Alain - Funktionen Programmieren &amp; MVP - 12Std.</t>
  </si>
  <si>
    <t>IDs durch Datum 
oder PatNamen ersetzen</t>
  </si>
  <si>
    <t>gaupa1, selvs1</t>
  </si>
  <si>
    <t>Baustellen fertigstellen</t>
  </si>
  <si>
    <t>JPA</t>
  </si>
  <si>
    <t>modellieren Zusatzverbindungen
Service Klasse (DBServiceQuery + FK)</t>
  </si>
  <si>
    <t>selvs1, gaupa1</t>
  </si>
  <si>
    <t>selj1</t>
  </si>
  <si>
    <t>MVP</t>
  </si>
  <si>
    <t>Struktur nach MVP 
Auslagerung der ServiceKlassen in Presenter.</t>
  </si>
  <si>
    <t>Grudngerüst nach MVP entwickeln. Fehler beheben</t>
  </si>
  <si>
    <t>Sugi - 2.9: SVN Probleme durch Package renaming lösen. Gespräch mit Dozenten., 
Aufträge verteilen. Schulung + Vorlage für Classenanotation erstellen. 
IDE Probleme beheben. Classendesign überprüfen. Meeting. - 4 Std
Janahan - IDE Probleme beheben. Classendesign überprüfen. Annotation Meeting. - 5 Std</t>
  </si>
  <si>
    <t>Marko - Datenbank INSERT SCRIPT schreiben für Demonstration und befüllen mit reports und diagnosen - 4 Std</t>
  </si>
  <si>
    <t>Marko - Annotation JPA, Autoincrement Problem - 2 Std</t>
  </si>
  <si>
    <t>Marko - Screencast Demonstration planen und aufnehmen, Video konvertieren hochladen - 1.5 Std
Sugi - Codeinspection und allfällige Error-Meldungen behandeln  - 1 Std</t>
  </si>
  <si>
    <t>View</t>
  </si>
  <si>
    <t>Model / View</t>
  </si>
  <si>
    <t>Datenbank mit Patienten und Doktoren befüllen</t>
  </si>
  <si>
    <t>Model / Database</t>
  </si>
  <si>
    <t>Code Inspection</t>
  </si>
  <si>
    <t>Marko - Berechtigung einrichten - 1Std
Alain - Berechtigung einrichten und Sysout entfernen -1 Std</t>
  </si>
  <si>
    <t>Sugi - 1.1: Navigationskonzept - 1 Std
Sugi - 1.2 bis 1.3: Layout Designs in der Gruppe - 3 Std 
David - 1.1: MainLayout Design - 2 Std
Janahan -1.3  und 1.5: Layout Designs in der Gruppe - 2 Std
Miletic - 1.1: und 1.2 Main View, Grudngerüst - 3 Std
Alain - 1.1: MainLayout Design und bearbeitung der Funktionen - 4 Std
Alain - 1.8 :AppointmentView erstellt - 4 Std</t>
  </si>
  <si>
    <t>Start Sprint 3</t>
  </si>
  <si>
    <t>Sugi - 2.6: Bei allen Entitäten JPA Annotation machen - 3 Std
Sugi/Janahan Entiitäten JPA Annotationen machen - 2 Std</t>
  </si>
  <si>
    <t>Alain - : MVP Modelierung  5 Std
Marko-: MVP Modelierung 5 Std
Sugi - 5.1: Scrum mit Jana, lauffähiges JPA Konfiguration auf Eclipse/Intellij,
              Login Prozess mit JPA testen - 9 Std
Janahan - 5.1: Scrum mit Sugi, lauffähiges JPA - 5</t>
  </si>
  <si>
    <t>Sugi - 2.2: Mit Janahan ER-Diagramm kontrollieren - 3 Std
Janahan -2.2: Mit Sugi ER-Diagramm kontrollieren -3 Std</t>
  </si>
  <si>
    <t xml:space="preserve">Klassendiagramm aktualisieren, ER-Diagramm überprüfen. </t>
  </si>
  <si>
    <t>Datenabnk: ER Modell</t>
  </si>
  <si>
    <t>Database</t>
  </si>
  <si>
    <t>Korrektur Design; JPA Annotation, Verknüpfung mit dem Presenter</t>
  </si>
  <si>
    <t>cancelled</t>
  </si>
  <si>
    <t xml:space="preserve">UI Korrektur </t>
  </si>
  <si>
    <t>view</t>
  </si>
  <si>
    <t>Gesamtprojekt scannen und allfällige Fehler beheben und testen</t>
  </si>
  <si>
    <t>Sugi - Selenium Versuch Vorlage jUnit zu erstellen - 3 Std
Janahan - Scrum berechnen und fertigstellen - 2 Std
Sugi - Scrum berechnen und fertigstellen - 2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</si>
</sst>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rgb="FF697D91"/>
      <name val="Lucida Sans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Fill="1" applyAlignment="1">
      <alignment wrapText="1"/>
    </xf>
    <xf numFmtId="0" fontId="0" fillId="0" borderId="0" xfId="0" applyFill="1"/>
    <xf numFmtId="0" fontId="2" fillId="0" borderId="0" xfId="0" applyFont="1" applyFill="1" applyAlignment="1">
      <alignment horizontal="left" vertical="center" readingOrder="1"/>
    </xf>
    <xf numFmtId="0" fontId="0" fillId="0" borderId="0" xfId="0" quotePrefix="1" applyAlignment="1">
      <alignment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6" fillId="4" borderId="0" xfId="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5" fillId="3" borderId="0" xfId="1"/>
    <xf numFmtId="0" fontId="5" fillId="3" borderId="0" xfId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3">
    <cellStyle name="Gut" xfId="1" builtinId="26"/>
    <cellStyle name="Schlecht" xfId="2" builtinId="27"/>
    <cellStyle name="Standard" xfId="0" builtinId="0"/>
  </cellStyles>
  <dxfs count="23">
    <dxf>
      <numFmt numFmtId="19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42E905-5D22-FA4D-A126-3B479F9308D0}" name="Tabelle3" displayName="Tabelle3" ref="A1:H8" totalsRowShown="0" headerRowDxfId="22">
  <autoFilter ref="A1:H8" xr:uid="{4B22D1C9-7FB4-E748-99A7-20CB49DC10D0}"/>
  <sortState xmlns:xlrd2="http://schemas.microsoft.com/office/spreadsheetml/2017/richdata2" ref="A2:H8">
    <sortCondition ref="A1:A8"/>
  </sortState>
  <tableColumns count="8">
    <tableColumn id="1" xr3:uid="{A35BD1F4-6779-5444-A51A-6E20F68BFCEB}" name="ID" dataDxfId="21"/>
    <tableColumn id="2" xr3:uid="{D8DCE3F4-58F3-4948-8739-448E3827F14A}" name="Story Name" dataDxfId="20"/>
    <tableColumn id="3" xr3:uid="{C7617006-D053-2948-A533-11EECDC4DAF0}" name="Description" dataDxfId="19"/>
    <tableColumn id="4" xr3:uid="{C84EA2CD-EF21-C340-B4AC-3BABE27FB734}" name="Priority " dataDxfId="18"/>
    <tableColumn id="5" xr3:uid="{B98A9E71-79F3-DC4A-811F-973D93C52565}" name="Effort Plan Original" dataDxfId="17"/>
    <tableColumn id="6" xr3:uid="{9E6A68DF-FA33-7D40-A3F0-B2C3987D4787}" name="Effort Plan Updated" dataDxfId="16"/>
    <tableColumn id="7" xr3:uid="{A15D7204-E3F9-8C4A-94DF-9639FA0210A0}" name="Effort Actual"/>
    <tableColumn id="8" xr3:uid="{5C276269-49FE-3849-B4C8-236B70E6E7CB}" name="Status" dataDxfId="1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D146B-4112-104B-B86C-671C49528323}" name="Tabelle1" displayName="Tabelle1" ref="A1:L26" totalsRowShown="0" headerRowDxfId="14">
  <autoFilter ref="A1:L26" xr:uid="{CD61C43E-D25A-5443-81A6-B90EBB9FCC84}"/>
  <tableColumns count="12">
    <tableColumn id="1" xr3:uid="{68FC7359-A3EC-0A46-81A4-AF65DCEF8136}" name="ID" dataDxfId="13"/>
    <tableColumn id="2" xr3:uid="{AFD358FE-B293-1B45-8566-B789BDCDA3C1}" name="Sprint" dataDxfId="12"/>
    <tableColumn id="3" xr3:uid="{EAD33B73-90D5-CD44-AC46-0DB4B4C461AC}" name="Name" dataDxfId="11"/>
    <tableColumn id="4" xr3:uid="{D7091834-736D-324A-8E05-E56CF91E4DB0}" name="Description" dataDxfId="10"/>
    <tableColumn id="5" xr3:uid="{FABE7295-8545-8A4F-864A-AE341C471F2B}" name="Components" dataDxfId="9"/>
    <tableColumn id="6" xr3:uid="{E935D23C-981E-9646-8C64-6FF75273C0D8}" name="Owner" dataDxfId="8"/>
    <tableColumn id="7" xr3:uid="{5BB55267-665B-5845-A754-3FAD7D8494D2}" name="Reviewer" dataDxfId="7"/>
    <tableColumn id="8" xr3:uid="{A0577916-38F8-354A-AAAE-44ABAACE6486}" name="Priority " dataDxfId="6"/>
    <tableColumn id="9" xr3:uid="{80641311-7238-A342-A422-546053205B8E}" name="Effort Plan Original" dataDxfId="5"/>
    <tableColumn id="10" xr3:uid="{E2C1C55E-8BD9-254F-B387-19943B09D3D7}" name="Effort Plan Updated" dataDxfId="4"/>
    <tableColumn id="11" xr3:uid="{6FF5AA7E-E8EA-6644-84FF-E832CF93BE4C}" name="Effort Actual" dataDxfId="3"/>
    <tableColumn id="12" xr3:uid="{2510C7CA-B713-FE4C-9D58-7E94954CD50B}" name="Status" dataDxfId="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EBABFB-B420-144F-8682-E8F5915F60C1}" name="Tabelle2" displayName="Tabelle2" ref="A1:D57" totalsRowShown="0" headerRowDxfId="1">
  <autoFilter ref="A1:D57" xr:uid="{789FD85D-7B9A-9D44-B030-1998E82683A4}"/>
  <tableColumns count="4">
    <tableColumn id="1" xr3:uid="{84ED6281-1169-1F43-96C2-B0CBDF80F883}" name="Sprint "/>
    <tableColumn id="2" xr3:uid="{2C9B2C63-1CB5-2741-869E-6391B76F0E04}" name="Time of Record" dataDxfId="0"/>
    <tableColumn id="3" xr3:uid="{DF9241F2-EED2-A644-82AD-1C2CA52106BE}" name="Remaining Effort [h]"/>
    <tableColumn id="4" xr3:uid="{7D7B4E84-DE3A-4E44-858C-3553450F3C40}" name="Remaining Ressources [days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zoomScale="145" zoomScaleNormal="145" workbookViewId="0">
      <selection activeCell="B24" sqref="B24"/>
    </sheetView>
  </sheetViews>
  <sheetFormatPr baseColWidth="10" defaultColWidth="8.83203125" defaultRowHeight="15" x14ac:dyDescent="0.2"/>
  <cols>
    <col min="1" max="1" width="23.83203125" customWidth="1"/>
    <col min="2" max="2" width="14.1640625" customWidth="1"/>
    <col min="3" max="3" width="23.33203125" bestFit="1" customWidth="1"/>
    <col min="4" max="5" width="8.83203125" style="16"/>
    <col min="6" max="6" width="49" style="16" customWidth="1"/>
    <col min="7" max="16384" width="8.83203125" style="16"/>
  </cols>
  <sheetData>
    <row r="1" spans="1:3" s="15" customFormat="1" ht="19.25" customHeight="1" x14ac:dyDescent="0.2">
      <c r="A1" s="12" t="s">
        <v>1</v>
      </c>
      <c r="B1" s="12" t="s">
        <v>16</v>
      </c>
      <c r="C1" s="12" t="s">
        <v>31</v>
      </c>
    </row>
    <row r="2" spans="1:3" x14ac:dyDescent="0.2">
      <c r="A2" s="13" t="s">
        <v>19</v>
      </c>
      <c r="B2" s="13" t="s">
        <v>26</v>
      </c>
      <c r="C2" s="13" t="s">
        <v>32</v>
      </c>
    </row>
    <row r="3" spans="1:3" x14ac:dyDescent="0.2">
      <c r="A3" s="13" t="s">
        <v>20</v>
      </c>
      <c r="B3" s="13" t="s">
        <v>25</v>
      </c>
      <c r="C3" s="13" t="s">
        <v>32</v>
      </c>
    </row>
    <row r="4" spans="1:3" x14ac:dyDescent="0.2">
      <c r="A4" s="13" t="s">
        <v>33</v>
      </c>
      <c r="B4" s="13" t="s">
        <v>30</v>
      </c>
      <c r="C4" s="13" t="s">
        <v>35</v>
      </c>
    </row>
    <row r="5" spans="1:3" x14ac:dyDescent="0.2">
      <c r="A5" s="13" t="s">
        <v>21</v>
      </c>
      <c r="B5" s="13" t="s">
        <v>27</v>
      </c>
      <c r="C5" s="13" t="s">
        <v>32</v>
      </c>
    </row>
    <row r="6" spans="1:3" x14ac:dyDescent="0.2">
      <c r="A6" s="13" t="s">
        <v>23</v>
      </c>
      <c r="B6" s="13" t="s">
        <v>24</v>
      </c>
      <c r="C6" s="13" t="s">
        <v>32</v>
      </c>
    </row>
    <row r="7" spans="1:3" x14ac:dyDescent="0.2">
      <c r="A7" s="13" t="s">
        <v>34</v>
      </c>
      <c r="B7" s="13" t="s">
        <v>22</v>
      </c>
      <c r="C7" s="13" t="s">
        <v>32</v>
      </c>
    </row>
    <row r="8" spans="1:3" x14ac:dyDescent="0.2">
      <c r="A8" s="13"/>
      <c r="B8" s="13"/>
      <c r="C8" s="13"/>
    </row>
    <row r="9" spans="1:3" x14ac:dyDescent="0.2">
      <c r="A9" s="13" t="s">
        <v>36</v>
      </c>
      <c r="B9" s="14" t="str">
        <f>HYPERLINK("https://github.com/vgj1","vgj1")</f>
        <v>vgj1</v>
      </c>
      <c r="C9" s="13" t="s">
        <v>38</v>
      </c>
    </row>
    <row r="10" spans="1:3" x14ac:dyDescent="0.2">
      <c r="A10" s="13" t="s">
        <v>37</v>
      </c>
      <c r="B10" s="14" t="str">
        <f>HYPERLINK("https://github.com/prm2","prm2")</f>
        <v>prm2</v>
      </c>
      <c r="C10" s="13" t="s">
        <v>38</v>
      </c>
    </row>
    <row r="18" spans="6:6" ht="25" x14ac:dyDescent="0.2">
      <c r="F1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"/>
  <sheetViews>
    <sheetView zoomScale="131" zoomScaleNormal="137" workbookViewId="0">
      <selection activeCell="G3" sqref="G3"/>
    </sheetView>
  </sheetViews>
  <sheetFormatPr baseColWidth="10" defaultColWidth="8.83203125" defaultRowHeight="15" x14ac:dyDescent="0.2"/>
  <cols>
    <col min="1" max="1" width="6" bestFit="1" customWidth="1"/>
    <col min="2" max="2" width="28.83203125" bestFit="1" customWidth="1"/>
    <col min="3" max="3" width="46.33203125" customWidth="1"/>
    <col min="4" max="4" width="9.83203125" bestFit="1" customWidth="1"/>
    <col min="5" max="5" width="19.83203125" bestFit="1" customWidth="1"/>
    <col min="6" max="6" width="21.33203125" style="5" customWidth="1"/>
    <col min="7" max="7" width="14.33203125" bestFit="1" customWidth="1"/>
    <col min="8" max="8" width="10.6640625" bestFit="1" customWidth="1"/>
    <col min="10" max="10" width="11.6640625" customWidth="1"/>
  </cols>
  <sheetData>
    <row r="1" spans="1:11" s="6" customFormat="1" ht="16" x14ac:dyDescent="0.2">
      <c r="A1" s="6" t="s">
        <v>0</v>
      </c>
      <c r="B1" s="6" t="s">
        <v>9</v>
      </c>
      <c r="C1" s="6" t="s">
        <v>2</v>
      </c>
      <c r="D1" s="6" t="s">
        <v>3</v>
      </c>
      <c r="E1" s="6" t="s">
        <v>13</v>
      </c>
      <c r="F1" s="31" t="s">
        <v>14</v>
      </c>
      <c r="G1" s="6" t="s">
        <v>12</v>
      </c>
      <c r="H1" s="6" t="s">
        <v>4</v>
      </c>
    </row>
    <row r="2" spans="1:11" s="1" customFormat="1" ht="38" customHeight="1" x14ac:dyDescent="0.2">
      <c r="A2" s="5">
        <v>1</v>
      </c>
      <c r="B2" s="5" t="s">
        <v>28</v>
      </c>
      <c r="C2" s="2" t="s">
        <v>45</v>
      </c>
      <c r="D2" s="4" t="s">
        <v>5</v>
      </c>
      <c r="E2" s="4">
        <v>42</v>
      </c>
      <c r="F2" s="5">
        <v>57</v>
      </c>
      <c r="G2" s="5">
        <v>59</v>
      </c>
      <c r="H2" s="30" t="s">
        <v>93</v>
      </c>
      <c r="J2" s="7"/>
      <c r="K2" s="8"/>
    </row>
    <row r="3" spans="1:11" s="1" customFormat="1" ht="77" customHeight="1" x14ac:dyDescent="0.2">
      <c r="A3" s="5">
        <v>2</v>
      </c>
      <c r="B3" s="5" t="s">
        <v>43</v>
      </c>
      <c r="C3" s="9" t="s">
        <v>82</v>
      </c>
      <c r="D3" s="4" t="s">
        <v>5</v>
      </c>
      <c r="E3" s="4">
        <v>84</v>
      </c>
      <c r="F3" s="5">
        <f>106-18-6</f>
        <v>82</v>
      </c>
      <c r="G3" s="5">
        <f>132-17-14-11</f>
        <v>90</v>
      </c>
      <c r="H3" s="30" t="s">
        <v>93</v>
      </c>
      <c r="J3" s="7"/>
      <c r="K3" s="8"/>
    </row>
    <row r="4" spans="1:11" s="1" customFormat="1" ht="85" customHeight="1" x14ac:dyDescent="0.2">
      <c r="A4" s="23">
        <v>3</v>
      </c>
      <c r="B4" s="23" t="s">
        <v>41</v>
      </c>
      <c r="C4" s="24" t="s">
        <v>48</v>
      </c>
      <c r="D4" s="25" t="s">
        <v>5</v>
      </c>
      <c r="E4" s="25">
        <v>20</v>
      </c>
      <c r="F4" s="23">
        <v>18</v>
      </c>
      <c r="G4" s="23">
        <v>25</v>
      </c>
      <c r="H4" s="30" t="s">
        <v>93</v>
      </c>
      <c r="J4" s="7"/>
      <c r="K4" s="8"/>
    </row>
    <row r="5" spans="1:11" ht="103" customHeight="1" x14ac:dyDescent="0.2">
      <c r="A5" s="5">
        <v>4</v>
      </c>
      <c r="B5" s="5" t="s">
        <v>42</v>
      </c>
      <c r="C5" s="2" t="s">
        <v>47</v>
      </c>
      <c r="D5" s="4" t="s">
        <v>6</v>
      </c>
      <c r="E5" s="4">
        <v>25</v>
      </c>
      <c r="H5" s="26" t="s">
        <v>139</v>
      </c>
      <c r="J5" s="7">
        <f>SUM(G3:G6)</f>
        <v>132</v>
      </c>
      <c r="K5" s="8"/>
    </row>
    <row r="6" spans="1:11" ht="84" customHeight="1" x14ac:dyDescent="0.2">
      <c r="A6" s="5">
        <v>5</v>
      </c>
      <c r="B6" s="4" t="s">
        <v>39</v>
      </c>
      <c r="C6" s="2" t="s">
        <v>46</v>
      </c>
      <c r="D6" s="4" t="s">
        <v>6</v>
      </c>
      <c r="E6" s="4">
        <v>5</v>
      </c>
      <c r="F6" s="5">
        <v>6</v>
      </c>
      <c r="G6" s="5">
        <v>17</v>
      </c>
      <c r="H6" s="30" t="s">
        <v>93</v>
      </c>
    </row>
    <row r="7" spans="1:11" ht="32" x14ac:dyDescent="0.2">
      <c r="A7" s="19">
        <v>6</v>
      </c>
      <c r="B7" s="19" t="s">
        <v>40</v>
      </c>
      <c r="C7" s="20" t="s">
        <v>49</v>
      </c>
      <c r="D7" s="21" t="s">
        <v>5</v>
      </c>
      <c r="E7" s="21">
        <v>25</v>
      </c>
      <c r="F7" s="19"/>
      <c r="G7" s="22"/>
      <c r="H7" s="26" t="s">
        <v>139</v>
      </c>
    </row>
    <row r="8" spans="1:11" ht="48" x14ac:dyDescent="0.2">
      <c r="A8" s="5">
        <v>7</v>
      </c>
      <c r="B8" s="5" t="s">
        <v>44</v>
      </c>
      <c r="C8" s="2" t="s">
        <v>94</v>
      </c>
      <c r="D8" s="4" t="s">
        <v>7</v>
      </c>
      <c r="E8" s="4">
        <v>15</v>
      </c>
      <c r="H8" s="26" t="s">
        <v>139</v>
      </c>
    </row>
    <row r="9" spans="1:11" x14ac:dyDescent="0.2">
      <c r="K9">
        <f>6*14</f>
        <v>84</v>
      </c>
    </row>
    <row r="14" spans="1:11" x14ac:dyDescent="0.2">
      <c r="K14" t="s">
        <v>29</v>
      </c>
    </row>
    <row r="17" spans="5:5" x14ac:dyDescent="0.2">
      <c r="E17">
        <f>6*14</f>
        <v>84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6"/>
  <sheetViews>
    <sheetView topLeftCell="A13" zoomScale="115" zoomScaleNormal="115" workbookViewId="0">
      <selection activeCell="J22" sqref="J22:K25"/>
    </sheetView>
  </sheetViews>
  <sheetFormatPr baseColWidth="10" defaultColWidth="8.83203125" defaultRowHeight="15" x14ac:dyDescent="0.2"/>
  <cols>
    <col min="1" max="1" width="5.5" bestFit="1" customWidth="1"/>
    <col min="2" max="2" width="8.5" bestFit="1" customWidth="1"/>
    <col min="3" max="3" width="23.83203125" customWidth="1"/>
    <col min="4" max="4" width="34" bestFit="1" customWidth="1"/>
    <col min="5" max="5" width="27.5" style="5" bestFit="1" customWidth="1"/>
    <col min="6" max="7" width="14.83203125" style="5" bestFit="1" customWidth="1"/>
    <col min="8" max="8" width="9.83203125" style="5" bestFit="1" customWidth="1"/>
    <col min="9" max="9" width="20.1640625" style="5" bestFit="1" customWidth="1"/>
    <col min="10" max="10" width="12.5" style="5" bestFit="1" customWidth="1"/>
    <col min="11" max="11" width="8.83203125" style="5" bestFit="1" customWidth="1"/>
    <col min="12" max="12" width="8.6640625" style="5" bestFit="1" customWidth="1"/>
  </cols>
  <sheetData>
    <row r="1" spans="1:13" s="11" customFormat="1" ht="32" x14ac:dyDescent="0.2">
      <c r="A1" s="11" t="s">
        <v>0</v>
      </c>
      <c r="B1" s="11" t="s">
        <v>10</v>
      </c>
      <c r="C1" s="11" t="s">
        <v>1</v>
      </c>
      <c r="D1" s="11" t="s">
        <v>2</v>
      </c>
      <c r="E1" s="31" t="s">
        <v>11</v>
      </c>
      <c r="F1" s="31" t="s">
        <v>8</v>
      </c>
      <c r="G1" s="31" t="s">
        <v>15</v>
      </c>
      <c r="H1" s="31" t="s">
        <v>3</v>
      </c>
      <c r="I1" s="31" t="s">
        <v>13</v>
      </c>
      <c r="J1" s="31" t="s">
        <v>14</v>
      </c>
      <c r="K1" s="31" t="s">
        <v>12</v>
      </c>
      <c r="L1" s="31" t="s">
        <v>4</v>
      </c>
    </row>
    <row r="2" spans="1:13" ht="32" x14ac:dyDescent="0.2">
      <c r="A2" s="5">
        <v>1.1000000000000001</v>
      </c>
      <c r="B2" s="5">
        <v>1</v>
      </c>
      <c r="C2" s="5" t="s">
        <v>50</v>
      </c>
      <c r="D2" s="28" t="s">
        <v>58</v>
      </c>
      <c r="E2" s="5" t="s">
        <v>124</v>
      </c>
      <c r="F2" s="5" t="s">
        <v>67</v>
      </c>
      <c r="G2" s="5" t="s">
        <v>67</v>
      </c>
      <c r="H2" s="5" t="s">
        <v>5</v>
      </c>
      <c r="I2" s="5">
        <f>6*2</f>
        <v>12</v>
      </c>
      <c r="J2" s="5">
        <v>8</v>
      </c>
      <c r="K2" s="5">
        <v>9</v>
      </c>
      <c r="L2" s="5" t="s">
        <v>93</v>
      </c>
    </row>
    <row r="3" spans="1:13" ht="32" x14ac:dyDescent="0.2">
      <c r="A3" s="5">
        <v>1.2</v>
      </c>
      <c r="B3" s="5">
        <v>1</v>
      </c>
      <c r="C3" s="5" t="s">
        <v>66</v>
      </c>
      <c r="D3" s="28" t="s">
        <v>65</v>
      </c>
      <c r="E3" s="5" t="s">
        <v>96</v>
      </c>
      <c r="F3" s="5" t="s">
        <v>67</v>
      </c>
      <c r="G3" s="5" t="s">
        <v>67</v>
      </c>
      <c r="H3" s="5" t="s">
        <v>5</v>
      </c>
      <c r="I3" s="5">
        <f>6*1</f>
        <v>6</v>
      </c>
      <c r="J3" s="5">
        <v>3</v>
      </c>
      <c r="K3" s="5">
        <v>3</v>
      </c>
      <c r="L3" s="5" t="s">
        <v>93</v>
      </c>
    </row>
    <row r="4" spans="1:13" ht="32" x14ac:dyDescent="0.2">
      <c r="A4" s="5">
        <v>1.3</v>
      </c>
      <c r="B4" s="5">
        <v>1</v>
      </c>
      <c r="C4" s="5" t="s">
        <v>51</v>
      </c>
      <c r="D4" s="28" t="s">
        <v>59</v>
      </c>
      <c r="E4" s="5" t="s">
        <v>124</v>
      </c>
      <c r="F4" s="5" t="s">
        <v>69</v>
      </c>
      <c r="G4" s="5" t="s">
        <v>24</v>
      </c>
      <c r="H4" s="5" t="s">
        <v>6</v>
      </c>
      <c r="I4" s="5">
        <v>4</v>
      </c>
      <c r="J4" s="5">
        <v>12</v>
      </c>
      <c r="K4" s="5">
        <v>18</v>
      </c>
      <c r="L4" s="5" t="s">
        <v>93</v>
      </c>
    </row>
    <row r="5" spans="1:13" ht="32" x14ac:dyDescent="0.2">
      <c r="A5" s="5">
        <v>1.4</v>
      </c>
      <c r="B5" s="5">
        <v>1</v>
      </c>
      <c r="C5" s="5" t="s">
        <v>52</v>
      </c>
      <c r="D5" s="28" t="s">
        <v>60</v>
      </c>
      <c r="E5" s="5" t="s">
        <v>124</v>
      </c>
      <c r="F5" s="5" t="s">
        <v>68</v>
      </c>
      <c r="G5" s="5" t="s">
        <v>69</v>
      </c>
      <c r="H5" s="5" t="s">
        <v>5</v>
      </c>
      <c r="I5" s="5">
        <v>4</v>
      </c>
      <c r="J5" s="5">
        <v>1</v>
      </c>
      <c r="K5" s="5">
        <v>3</v>
      </c>
      <c r="L5" s="5" t="s">
        <v>93</v>
      </c>
    </row>
    <row r="6" spans="1:13" ht="32" x14ac:dyDescent="0.2">
      <c r="A6" s="5">
        <v>1.5</v>
      </c>
      <c r="B6" s="5">
        <v>1</v>
      </c>
      <c r="C6" s="5" t="s">
        <v>53</v>
      </c>
      <c r="D6" s="28" t="s">
        <v>61</v>
      </c>
      <c r="E6" s="5" t="s">
        <v>124</v>
      </c>
      <c r="F6" s="5" t="s">
        <v>24</v>
      </c>
      <c r="G6" s="5" t="s">
        <v>27</v>
      </c>
      <c r="H6" s="5" t="s">
        <v>5</v>
      </c>
      <c r="I6" s="5">
        <v>4</v>
      </c>
      <c r="J6" s="5">
        <v>6</v>
      </c>
      <c r="K6" s="5">
        <v>6</v>
      </c>
      <c r="L6" s="5" t="s">
        <v>93</v>
      </c>
    </row>
    <row r="7" spans="1:13" ht="32" x14ac:dyDescent="0.2">
      <c r="A7" s="5">
        <v>1.6</v>
      </c>
      <c r="B7" s="5">
        <v>1</v>
      </c>
      <c r="C7" s="5" t="s">
        <v>54</v>
      </c>
      <c r="D7" s="28" t="s">
        <v>62</v>
      </c>
      <c r="E7" s="5" t="s">
        <v>124</v>
      </c>
      <c r="F7" s="5" t="s">
        <v>25</v>
      </c>
      <c r="G7" s="5" t="s">
        <v>68</v>
      </c>
      <c r="H7" s="5" t="s">
        <v>6</v>
      </c>
      <c r="I7" s="5">
        <v>4</v>
      </c>
      <c r="J7" s="5">
        <v>6</v>
      </c>
      <c r="K7" s="5">
        <v>6</v>
      </c>
      <c r="L7" s="5" t="s">
        <v>93</v>
      </c>
    </row>
    <row r="8" spans="1:13" ht="32" x14ac:dyDescent="0.2">
      <c r="A8" s="5">
        <v>1.7</v>
      </c>
      <c r="B8" s="5">
        <v>1</v>
      </c>
      <c r="C8" s="5" t="s">
        <v>55</v>
      </c>
      <c r="D8" s="28" t="s">
        <v>63</v>
      </c>
      <c r="E8" s="5" t="s">
        <v>124</v>
      </c>
      <c r="F8" s="5" t="s">
        <v>27</v>
      </c>
      <c r="G8" s="5" t="s">
        <v>22</v>
      </c>
      <c r="H8" s="5" t="s">
        <v>6</v>
      </c>
      <c r="I8" s="5">
        <v>4</v>
      </c>
      <c r="J8" s="5">
        <v>3</v>
      </c>
      <c r="K8" s="5">
        <v>3</v>
      </c>
      <c r="L8" s="5" t="s">
        <v>93</v>
      </c>
    </row>
    <row r="9" spans="1:13" ht="32" x14ac:dyDescent="0.2">
      <c r="A9" s="5">
        <v>1.8</v>
      </c>
      <c r="B9" s="5">
        <v>1</v>
      </c>
      <c r="C9" s="5" t="s">
        <v>56</v>
      </c>
      <c r="D9" s="28" t="s">
        <v>64</v>
      </c>
      <c r="E9" s="5" t="s">
        <v>124</v>
      </c>
      <c r="F9" s="5" t="s">
        <v>22</v>
      </c>
      <c r="G9" s="5" t="s">
        <v>25</v>
      </c>
      <c r="H9" s="5" t="s">
        <v>6</v>
      </c>
      <c r="I9" s="5">
        <v>4</v>
      </c>
      <c r="J9" s="5">
        <v>3</v>
      </c>
      <c r="K9" s="5">
        <v>3</v>
      </c>
      <c r="L9" s="5" t="s">
        <v>93</v>
      </c>
    </row>
    <row r="10" spans="1:13" ht="49" customHeight="1" x14ac:dyDescent="0.2">
      <c r="A10" s="5">
        <v>1.9</v>
      </c>
      <c r="B10" s="5">
        <v>1</v>
      </c>
      <c r="C10" s="5" t="s">
        <v>57</v>
      </c>
      <c r="D10" s="28" t="s">
        <v>70</v>
      </c>
      <c r="E10" s="5" t="s">
        <v>125</v>
      </c>
      <c r="F10" s="5" t="s">
        <v>24</v>
      </c>
      <c r="G10" s="5" t="s">
        <v>22</v>
      </c>
      <c r="H10" s="5" t="s">
        <v>5</v>
      </c>
      <c r="I10" s="5">
        <f>6*2</f>
        <v>12</v>
      </c>
      <c r="J10" s="5">
        <v>15</v>
      </c>
      <c r="K10" s="5">
        <v>17</v>
      </c>
      <c r="L10" s="5" t="s">
        <v>93</v>
      </c>
    </row>
    <row r="11" spans="1:13" ht="49" customHeight="1" x14ac:dyDescent="0.2">
      <c r="A11" s="5">
        <v>2.2000000000000002</v>
      </c>
      <c r="B11" s="5">
        <v>2</v>
      </c>
      <c r="C11" s="5" t="s">
        <v>136</v>
      </c>
      <c r="D11" s="28" t="s">
        <v>135</v>
      </c>
      <c r="E11" s="5" t="s">
        <v>137</v>
      </c>
      <c r="F11" s="5" t="s">
        <v>68</v>
      </c>
      <c r="G11" s="5" t="s">
        <v>27</v>
      </c>
      <c r="H11" s="5" t="s">
        <v>5</v>
      </c>
      <c r="I11" s="5">
        <v>2</v>
      </c>
      <c r="J11" s="5">
        <v>2</v>
      </c>
      <c r="K11" s="5">
        <v>3</v>
      </c>
      <c r="L11" s="5" t="s">
        <v>93</v>
      </c>
    </row>
    <row r="12" spans="1:13" ht="41" customHeight="1" x14ac:dyDescent="0.2">
      <c r="A12" s="5">
        <v>2.21</v>
      </c>
      <c r="B12" s="5">
        <v>2</v>
      </c>
      <c r="C12" s="4" t="s">
        <v>83</v>
      </c>
      <c r="D12" s="28" t="s">
        <v>138</v>
      </c>
      <c r="E12" s="5" t="s">
        <v>96</v>
      </c>
      <c r="F12" s="5" t="s">
        <v>68</v>
      </c>
      <c r="G12" s="5" t="s">
        <v>25</v>
      </c>
      <c r="H12" s="5" t="s">
        <v>5</v>
      </c>
      <c r="I12" s="5">
        <v>8</v>
      </c>
      <c r="J12" s="5">
        <v>14</v>
      </c>
      <c r="K12" s="5">
        <v>14</v>
      </c>
      <c r="L12" s="5" t="s">
        <v>93</v>
      </c>
    </row>
    <row r="13" spans="1:13" ht="41" customHeight="1" x14ac:dyDescent="0.2">
      <c r="A13" s="5">
        <v>3.1</v>
      </c>
      <c r="B13" s="5">
        <v>2</v>
      </c>
      <c r="C13" s="5" t="s">
        <v>102</v>
      </c>
      <c r="D13" s="28" t="s">
        <v>126</v>
      </c>
      <c r="E13" s="5" t="s">
        <v>127</v>
      </c>
      <c r="F13" s="5" t="s">
        <v>24</v>
      </c>
      <c r="G13" s="5" t="s">
        <v>69</v>
      </c>
      <c r="H13" s="5" t="s">
        <v>5</v>
      </c>
      <c r="I13" s="5">
        <v>1</v>
      </c>
      <c r="J13" s="5">
        <v>7</v>
      </c>
      <c r="K13" s="5">
        <v>10</v>
      </c>
      <c r="L13" s="5" t="s">
        <v>93</v>
      </c>
      <c r="M13">
        <f>SUM(J11:J21)</f>
        <v>106</v>
      </c>
    </row>
    <row r="14" spans="1:13" ht="38" customHeight="1" x14ac:dyDescent="0.2">
      <c r="A14" s="5">
        <v>2.2999999999999998</v>
      </c>
      <c r="B14" s="5">
        <v>2</v>
      </c>
      <c r="C14" s="4" t="s">
        <v>84</v>
      </c>
      <c r="D14" s="28" t="s">
        <v>138</v>
      </c>
      <c r="E14" s="5" t="s">
        <v>96</v>
      </c>
      <c r="F14" s="5" t="s">
        <v>27</v>
      </c>
      <c r="G14" s="5" t="s">
        <v>26</v>
      </c>
      <c r="H14" s="5" t="s">
        <v>5</v>
      </c>
      <c r="I14" s="5">
        <v>8</v>
      </c>
      <c r="J14" s="5">
        <v>9</v>
      </c>
      <c r="K14" s="5">
        <v>9</v>
      </c>
      <c r="L14" s="23" t="s">
        <v>139</v>
      </c>
    </row>
    <row r="15" spans="1:13" ht="32" x14ac:dyDescent="0.2">
      <c r="A15" s="5">
        <v>2.4</v>
      </c>
      <c r="B15" s="5">
        <v>2</v>
      </c>
      <c r="C15" s="4" t="s">
        <v>85</v>
      </c>
      <c r="D15" s="28" t="s">
        <v>138</v>
      </c>
      <c r="E15" s="5" t="s">
        <v>96</v>
      </c>
      <c r="F15" s="5" t="s">
        <v>22</v>
      </c>
      <c r="G15" s="5" t="s">
        <v>25</v>
      </c>
      <c r="H15" s="5" t="s">
        <v>6</v>
      </c>
      <c r="I15" s="5">
        <v>8</v>
      </c>
      <c r="J15" s="5">
        <v>9</v>
      </c>
      <c r="K15" s="5">
        <v>10</v>
      </c>
      <c r="L15" s="23" t="s">
        <v>139</v>
      </c>
    </row>
    <row r="16" spans="1:13" ht="34" customHeight="1" x14ac:dyDescent="0.2">
      <c r="A16" s="5">
        <v>3.2</v>
      </c>
      <c r="B16" s="5">
        <v>2</v>
      </c>
      <c r="C16" s="4" t="s">
        <v>86</v>
      </c>
      <c r="D16" s="28" t="s">
        <v>138</v>
      </c>
      <c r="E16" s="5" t="s">
        <v>96</v>
      </c>
      <c r="F16" s="5" t="s">
        <v>24</v>
      </c>
      <c r="G16" s="5" t="s">
        <v>69</v>
      </c>
      <c r="H16" s="5" t="s">
        <v>5</v>
      </c>
      <c r="I16" s="5">
        <v>8</v>
      </c>
      <c r="J16" s="5">
        <v>11</v>
      </c>
      <c r="K16" s="5">
        <v>11</v>
      </c>
      <c r="L16" s="5" t="s">
        <v>93</v>
      </c>
    </row>
    <row r="17" spans="1:12" ht="30" customHeight="1" x14ac:dyDescent="0.2">
      <c r="A17" s="5">
        <v>2.6</v>
      </c>
      <c r="B17" s="5">
        <v>2</v>
      </c>
      <c r="C17" s="4" t="s">
        <v>87</v>
      </c>
      <c r="D17" s="28" t="s">
        <v>138</v>
      </c>
      <c r="E17" s="5" t="s">
        <v>96</v>
      </c>
      <c r="F17" s="5" t="s">
        <v>69</v>
      </c>
      <c r="G17" s="5" t="s">
        <v>24</v>
      </c>
      <c r="H17" s="5" t="s">
        <v>6</v>
      </c>
      <c r="I17" s="5">
        <v>5</v>
      </c>
      <c r="J17" s="5">
        <v>6</v>
      </c>
      <c r="K17" s="5">
        <v>3</v>
      </c>
      <c r="L17" s="5" t="s">
        <v>93</v>
      </c>
    </row>
    <row r="18" spans="1:12" ht="31" customHeight="1" x14ac:dyDescent="0.2">
      <c r="A18" s="5">
        <v>2.7</v>
      </c>
      <c r="B18" s="5">
        <v>2</v>
      </c>
      <c r="C18" s="4" t="s">
        <v>88</v>
      </c>
      <c r="D18" s="28" t="s">
        <v>138</v>
      </c>
      <c r="E18" s="5" t="s">
        <v>96</v>
      </c>
      <c r="F18" s="5" t="s">
        <v>69</v>
      </c>
      <c r="G18" s="5" t="s">
        <v>24</v>
      </c>
      <c r="H18" s="5" t="s">
        <v>5</v>
      </c>
      <c r="I18" s="5">
        <v>8</v>
      </c>
      <c r="J18" s="5">
        <v>10</v>
      </c>
      <c r="K18" s="5">
        <v>14</v>
      </c>
      <c r="L18" s="5" t="s">
        <v>93</v>
      </c>
    </row>
    <row r="19" spans="1:12" ht="36" customHeight="1" x14ac:dyDescent="0.2">
      <c r="A19" s="5">
        <v>2.8</v>
      </c>
      <c r="B19" s="5">
        <v>2</v>
      </c>
      <c r="C19" s="4" t="s">
        <v>80</v>
      </c>
      <c r="D19" s="28" t="s">
        <v>119</v>
      </c>
      <c r="E19" s="5" t="s">
        <v>96</v>
      </c>
      <c r="F19" s="5" t="s">
        <v>81</v>
      </c>
      <c r="G19" s="5" t="s">
        <v>81</v>
      </c>
      <c r="H19" s="5" t="s">
        <v>5</v>
      </c>
      <c r="I19" s="5">
        <v>28</v>
      </c>
      <c r="J19" s="5">
        <v>28</v>
      </c>
      <c r="K19" s="5">
        <v>28</v>
      </c>
      <c r="L19" s="5" t="s">
        <v>93</v>
      </c>
    </row>
    <row r="20" spans="1:12" ht="16" x14ac:dyDescent="0.2">
      <c r="A20" s="5">
        <v>2.9</v>
      </c>
      <c r="B20" s="5">
        <v>2</v>
      </c>
      <c r="C20" s="4" t="s">
        <v>89</v>
      </c>
      <c r="D20" s="28" t="s">
        <v>90</v>
      </c>
      <c r="E20" s="5" t="s">
        <v>97</v>
      </c>
      <c r="F20" s="5" t="s">
        <v>69</v>
      </c>
      <c r="G20" s="5" t="s">
        <v>24</v>
      </c>
      <c r="H20" s="5" t="s">
        <v>5</v>
      </c>
      <c r="I20" s="5">
        <v>4</v>
      </c>
      <c r="J20" s="5">
        <v>6</v>
      </c>
      <c r="K20" s="5">
        <f>5+3+4</f>
        <v>12</v>
      </c>
      <c r="L20" s="5" t="s">
        <v>93</v>
      </c>
    </row>
    <row r="21" spans="1:12" ht="40" customHeight="1" x14ac:dyDescent="0.2">
      <c r="A21" s="5">
        <v>5.0999999999999996</v>
      </c>
      <c r="B21" s="27">
        <v>2</v>
      </c>
      <c r="C21" s="4" t="s">
        <v>91</v>
      </c>
      <c r="D21" s="28" t="s">
        <v>92</v>
      </c>
      <c r="E21" s="5" t="s">
        <v>99</v>
      </c>
      <c r="F21" s="5" t="s">
        <v>69</v>
      </c>
      <c r="G21" s="5" t="s">
        <v>24</v>
      </c>
      <c r="H21" s="5" t="s">
        <v>6</v>
      </c>
      <c r="I21" s="5">
        <v>5</v>
      </c>
      <c r="J21" s="5">
        <v>4</v>
      </c>
      <c r="K21" s="5">
        <f>6+1+10</f>
        <v>17</v>
      </c>
      <c r="L21" s="5" t="s">
        <v>93</v>
      </c>
    </row>
    <row r="22" spans="1:12" ht="32" x14ac:dyDescent="0.2">
      <c r="A22" s="5">
        <v>2.11</v>
      </c>
      <c r="B22" s="27">
        <v>3</v>
      </c>
      <c r="C22" s="5" t="s">
        <v>140</v>
      </c>
      <c r="D22" s="28" t="s">
        <v>110</v>
      </c>
      <c r="E22" s="5" t="s">
        <v>141</v>
      </c>
      <c r="F22" s="5" t="s">
        <v>81</v>
      </c>
      <c r="G22" s="5" t="s">
        <v>111</v>
      </c>
      <c r="H22" s="5" t="s">
        <v>6</v>
      </c>
      <c r="I22" s="5">
        <v>4</v>
      </c>
      <c r="L22" s="5" t="s">
        <v>93</v>
      </c>
    </row>
    <row r="23" spans="1:12" ht="16" x14ac:dyDescent="0.2">
      <c r="A23" s="5">
        <v>2.12</v>
      </c>
      <c r="B23" s="27">
        <v>3</v>
      </c>
      <c r="C23" s="5" t="s">
        <v>112</v>
      </c>
      <c r="D23" s="28" t="s">
        <v>40</v>
      </c>
      <c r="E23" s="5" t="s">
        <v>99</v>
      </c>
      <c r="F23" s="5" t="s">
        <v>69</v>
      </c>
      <c r="G23" s="5" t="s">
        <v>24</v>
      </c>
      <c r="H23" s="5" t="s">
        <v>5</v>
      </c>
      <c r="I23" s="5">
        <v>8</v>
      </c>
      <c r="L23" s="5" t="s">
        <v>93</v>
      </c>
    </row>
    <row r="24" spans="1:12" ht="32" x14ac:dyDescent="0.2">
      <c r="A24" s="5">
        <v>2.13</v>
      </c>
      <c r="B24" s="27">
        <v>3</v>
      </c>
      <c r="C24" s="5" t="s">
        <v>113</v>
      </c>
      <c r="D24" s="28" t="s">
        <v>114</v>
      </c>
      <c r="E24" s="5" t="s">
        <v>99</v>
      </c>
      <c r="F24" s="5" t="s">
        <v>115</v>
      </c>
      <c r="G24" s="5" t="s">
        <v>116</v>
      </c>
      <c r="H24" s="5" t="s">
        <v>5</v>
      </c>
      <c r="I24" s="5">
        <v>4</v>
      </c>
      <c r="L24" s="5" t="s">
        <v>93</v>
      </c>
    </row>
    <row r="25" spans="1:12" ht="48" x14ac:dyDescent="0.2">
      <c r="A25" s="5">
        <v>2.14</v>
      </c>
      <c r="B25" s="5">
        <v>3</v>
      </c>
      <c r="C25" s="5" t="s">
        <v>117</v>
      </c>
      <c r="D25" s="28" t="s">
        <v>118</v>
      </c>
      <c r="E25" s="5" t="s">
        <v>96</v>
      </c>
      <c r="F25" s="5" t="s">
        <v>22</v>
      </c>
      <c r="G25" s="5" t="s">
        <v>25</v>
      </c>
      <c r="H25" s="5" t="s">
        <v>5</v>
      </c>
      <c r="I25" s="5">
        <v>4</v>
      </c>
      <c r="L25" s="5" t="s">
        <v>93</v>
      </c>
    </row>
    <row r="26" spans="1:12" ht="32" x14ac:dyDescent="0.2">
      <c r="A26" s="5">
        <v>2.15</v>
      </c>
      <c r="B26" s="27">
        <v>3</v>
      </c>
      <c r="C26" s="5" t="s">
        <v>128</v>
      </c>
      <c r="D26" s="28" t="s">
        <v>142</v>
      </c>
      <c r="E26" s="5" t="s">
        <v>96</v>
      </c>
      <c r="F26" s="5" t="s">
        <v>26</v>
      </c>
      <c r="G26" s="5" t="s">
        <v>27</v>
      </c>
      <c r="H26" s="5" t="s">
        <v>6</v>
      </c>
      <c r="I26" s="5">
        <v>1</v>
      </c>
      <c r="J26" s="5">
        <v>1</v>
      </c>
      <c r="K26" s="5">
        <v>1</v>
      </c>
      <c r="L26" s="5" t="s">
        <v>93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7"/>
  <sheetViews>
    <sheetView tabSelected="1" topLeftCell="A49" zoomScale="158" workbookViewId="0">
      <selection activeCell="C55" sqref="C55"/>
    </sheetView>
  </sheetViews>
  <sheetFormatPr baseColWidth="10" defaultColWidth="8.83203125" defaultRowHeight="15" x14ac:dyDescent="0.2"/>
  <cols>
    <col min="2" max="2" width="13.83203125" customWidth="1"/>
    <col min="3" max="3" width="15.1640625" customWidth="1"/>
    <col min="4" max="4" width="19.1640625" customWidth="1"/>
    <col min="5" max="5" width="92.6640625" customWidth="1"/>
  </cols>
  <sheetData>
    <row r="1" spans="1:8" s="6" customFormat="1" ht="26.5" customHeight="1" x14ac:dyDescent="0.2">
      <c r="A1" s="6" t="s">
        <v>17</v>
      </c>
      <c r="B1" s="6" t="s">
        <v>18</v>
      </c>
      <c r="C1" s="6" t="s">
        <v>104</v>
      </c>
      <c r="D1" s="6" t="s">
        <v>71</v>
      </c>
      <c r="E1" s="6" t="s">
        <v>72</v>
      </c>
    </row>
    <row r="2" spans="1:8" ht="32" x14ac:dyDescent="0.2">
      <c r="A2">
        <v>1</v>
      </c>
      <c r="B2" s="3">
        <v>43791</v>
      </c>
      <c r="C2">
        <f>(6*(9+14+5))-4-4</f>
        <v>160</v>
      </c>
      <c r="D2">
        <v>55</v>
      </c>
      <c r="E2" s="18" t="s">
        <v>74</v>
      </c>
    </row>
    <row r="3" spans="1:8" ht="31" customHeight="1" x14ac:dyDescent="0.2">
      <c r="A3">
        <v>1</v>
      </c>
      <c r="B3" s="3">
        <v>43792</v>
      </c>
      <c r="C3">
        <f>C2-2-2</f>
        <v>156</v>
      </c>
      <c r="D3">
        <v>54</v>
      </c>
      <c r="E3" s="10" t="s">
        <v>76</v>
      </c>
    </row>
    <row r="4" spans="1:8" x14ac:dyDescent="0.2">
      <c r="A4">
        <v>1</v>
      </c>
      <c r="B4" s="3">
        <v>43793</v>
      </c>
      <c r="C4">
        <f>C3-2</f>
        <v>154</v>
      </c>
      <c r="D4">
        <v>53</v>
      </c>
      <c r="E4" t="s">
        <v>77</v>
      </c>
    </row>
    <row r="5" spans="1:8" ht="112" x14ac:dyDescent="0.2">
      <c r="A5">
        <v>1</v>
      </c>
      <c r="B5" s="3">
        <v>43794</v>
      </c>
      <c r="C5">
        <f>C4-1-3-2-2-3-4-4</f>
        <v>135</v>
      </c>
      <c r="D5">
        <v>52</v>
      </c>
      <c r="E5" s="10" t="s">
        <v>130</v>
      </c>
      <c r="H5">
        <f>6*(9+14+5)</f>
        <v>168</v>
      </c>
    </row>
    <row r="6" spans="1:8" ht="32" x14ac:dyDescent="0.2">
      <c r="A6">
        <v>1</v>
      </c>
      <c r="B6" s="3">
        <v>43795</v>
      </c>
      <c r="C6">
        <f>C5 -6-2</f>
        <v>127</v>
      </c>
      <c r="D6">
        <v>51</v>
      </c>
      <c r="E6" s="10" t="s">
        <v>78</v>
      </c>
    </row>
    <row r="7" spans="1:8" ht="96" x14ac:dyDescent="0.2">
      <c r="A7">
        <v>1</v>
      </c>
      <c r="B7" s="3">
        <v>43796</v>
      </c>
      <c r="C7">
        <f>C6-2-2-3-1-3-4</f>
        <v>112</v>
      </c>
      <c r="D7">
        <v>50</v>
      </c>
      <c r="E7" s="10" t="s">
        <v>79</v>
      </c>
    </row>
    <row r="8" spans="1:8" ht="48" x14ac:dyDescent="0.2">
      <c r="A8">
        <v>1</v>
      </c>
      <c r="B8" s="3">
        <v>43797</v>
      </c>
      <c r="C8">
        <f>C7-1-1-1</f>
        <v>109</v>
      </c>
      <c r="D8">
        <v>49</v>
      </c>
      <c r="E8" s="10" t="s">
        <v>75</v>
      </c>
    </row>
    <row r="9" spans="1:8" x14ac:dyDescent="0.2">
      <c r="A9">
        <v>1</v>
      </c>
      <c r="B9" s="3">
        <v>43798</v>
      </c>
      <c r="C9">
        <f t="shared" ref="C9:C57" si="0">C8</f>
        <v>109</v>
      </c>
      <c r="D9">
        <v>48</v>
      </c>
      <c r="E9" s="29" t="s">
        <v>73</v>
      </c>
    </row>
    <row r="10" spans="1:8" x14ac:dyDescent="0.2">
      <c r="A10">
        <v>2</v>
      </c>
      <c r="B10" s="3">
        <v>43799</v>
      </c>
      <c r="C10">
        <f t="shared" si="0"/>
        <v>109</v>
      </c>
      <c r="D10">
        <v>47</v>
      </c>
    </row>
    <row r="11" spans="1:8" x14ac:dyDescent="0.2">
      <c r="A11">
        <v>2</v>
      </c>
      <c r="B11" s="3">
        <v>43800</v>
      </c>
      <c r="C11">
        <f t="shared" si="0"/>
        <v>109</v>
      </c>
      <c r="D11">
        <v>46</v>
      </c>
    </row>
    <row r="12" spans="1:8" x14ac:dyDescent="0.2">
      <c r="A12">
        <v>2</v>
      </c>
      <c r="B12" s="3">
        <v>43801</v>
      </c>
      <c r="C12">
        <f>C11-5</f>
        <v>104</v>
      </c>
      <c r="D12">
        <v>45</v>
      </c>
      <c r="E12" t="s">
        <v>95</v>
      </c>
    </row>
    <row r="13" spans="1:8" ht="80" x14ac:dyDescent="0.2">
      <c r="A13">
        <v>2</v>
      </c>
      <c r="B13" s="3">
        <v>43802</v>
      </c>
      <c r="C13">
        <f>C12-5-5-9-5</f>
        <v>80</v>
      </c>
      <c r="D13">
        <v>44</v>
      </c>
      <c r="E13" s="10" t="s">
        <v>133</v>
      </c>
    </row>
    <row r="14" spans="1:8" ht="64" x14ac:dyDescent="0.2">
      <c r="A14">
        <v>2</v>
      </c>
      <c r="B14" s="3">
        <v>43803</v>
      </c>
      <c r="C14">
        <f>C13-9-9-1-1</f>
        <v>60</v>
      </c>
      <c r="D14">
        <v>43</v>
      </c>
      <c r="E14" s="10" t="s">
        <v>103</v>
      </c>
    </row>
    <row r="15" spans="1:8" x14ac:dyDescent="0.2">
      <c r="A15">
        <v>2</v>
      </c>
      <c r="B15" s="3">
        <v>43804</v>
      </c>
      <c r="C15">
        <f t="shared" si="0"/>
        <v>60</v>
      </c>
      <c r="D15">
        <v>42</v>
      </c>
    </row>
    <row r="16" spans="1:8" ht="64" x14ac:dyDescent="0.2">
      <c r="A16">
        <v>2</v>
      </c>
      <c r="B16" s="3">
        <v>43805</v>
      </c>
      <c r="C16">
        <f>C15-4-5</f>
        <v>51</v>
      </c>
      <c r="D16">
        <v>41</v>
      </c>
      <c r="E16" s="10" t="s">
        <v>120</v>
      </c>
    </row>
    <row r="17" spans="1:5" x14ac:dyDescent="0.2">
      <c r="A17">
        <v>2</v>
      </c>
      <c r="B17" s="3">
        <v>43806</v>
      </c>
      <c r="C17">
        <f t="shared" si="0"/>
        <v>51</v>
      </c>
      <c r="D17">
        <v>40</v>
      </c>
    </row>
    <row r="18" spans="1:5" ht="32" x14ac:dyDescent="0.2">
      <c r="A18">
        <v>2</v>
      </c>
      <c r="B18" s="3">
        <v>43807</v>
      </c>
      <c r="C18">
        <f>C17-10</f>
        <v>41</v>
      </c>
      <c r="D18">
        <v>39</v>
      </c>
      <c r="E18" s="10" t="s">
        <v>98</v>
      </c>
    </row>
    <row r="19" spans="1:5" ht="32" x14ac:dyDescent="0.2">
      <c r="A19">
        <v>2</v>
      </c>
      <c r="B19" s="3">
        <v>43808</v>
      </c>
      <c r="C19">
        <f>C18-3-3</f>
        <v>35</v>
      </c>
      <c r="D19">
        <v>38</v>
      </c>
      <c r="E19" s="10" t="s">
        <v>134</v>
      </c>
    </row>
    <row r="20" spans="1:5" x14ac:dyDescent="0.2">
      <c r="A20">
        <v>2</v>
      </c>
      <c r="B20" s="3">
        <v>43809</v>
      </c>
      <c r="C20">
        <f t="shared" si="0"/>
        <v>35</v>
      </c>
      <c r="D20">
        <v>37</v>
      </c>
    </row>
    <row r="21" spans="1:5" ht="32" x14ac:dyDescent="0.2">
      <c r="A21">
        <v>2</v>
      </c>
      <c r="B21" s="3">
        <v>43810</v>
      </c>
      <c r="C21">
        <f>C20-3-2</f>
        <v>30</v>
      </c>
      <c r="D21">
        <v>36</v>
      </c>
      <c r="E21" s="10" t="s">
        <v>132</v>
      </c>
    </row>
    <row r="22" spans="1:5" x14ac:dyDescent="0.2">
      <c r="A22">
        <v>2</v>
      </c>
      <c r="B22" s="3">
        <v>43811</v>
      </c>
      <c r="C22">
        <f>C21-6</f>
        <v>24</v>
      </c>
      <c r="D22">
        <v>35</v>
      </c>
      <c r="E22" t="s">
        <v>100</v>
      </c>
    </row>
    <row r="23" spans="1:5" ht="32" x14ac:dyDescent="0.2">
      <c r="A23">
        <v>2</v>
      </c>
      <c r="B23" s="3">
        <v>43812</v>
      </c>
      <c r="C23">
        <f>C22-4-4</f>
        <v>16</v>
      </c>
      <c r="D23">
        <v>34</v>
      </c>
      <c r="E23" s="10" t="s">
        <v>101</v>
      </c>
    </row>
    <row r="24" spans="1:5" x14ac:dyDescent="0.2">
      <c r="A24">
        <v>2</v>
      </c>
      <c r="B24" s="3">
        <v>43813</v>
      </c>
      <c r="C24">
        <f t="shared" si="0"/>
        <v>16</v>
      </c>
      <c r="D24">
        <v>33</v>
      </c>
    </row>
    <row r="25" spans="1:5" x14ac:dyDescent="0.2">
      <c r="A25">
        <v>2</v>
      </c>
      <c r="B25" s="3">
        <v>43814</v>
      </c>
      <c r="C25">
        <f t="shared" si="0"/>
        <v>16</v>
      </c>
      <c r="D25">
        <v>32</v>
      </c>
    </row>
    <row r="26" spans="1:5" x14ac:dyDescent="0.2">
      <c r="A26">
        <v>2</v>
      </c>
      <c r="B26" s="3">
        <v>43815</v>
      </c>
      <c r="C26">
        <f t="shared" si="0"/>
        <v>16</v>
      </c>
      <c r="D26">
        <v>31</v>
      </c>
    </row>
    <row r="27" spans="1:5" x14ac:dyDescent="0.2">
      <c r="A27">
        <v>2</v>
      </c>
      <c r="B27" s="3">
        <v>43816</v>
      </c>
      <c r="C27">
        <f t="shared" si="0"/>
        <v>16</v>
      </c>
      <c r="D27">
        <v>30</v>
      </c>
    </row>
    <row r="28" spans="1:5" ht="48" x14ac:dyDescent="0.2">
      <c r="A28">
        <v>2</v>
      </c>
      <c r="B28" s="3">
        <v>43817</v>
      </c>
      <c r="C28">
        <f>C27-3.5-3.5-12</f>
        <v>-3</v>
      </c>
      <c r="D28">
        <v>29</v>
      </c>
      <c r="E28" s="10" t="s">
        <v>109</v>
      </c>
    </row>
    <row r="29" spans="1:5" ht="32" x14ac:dyDescent="0.2">
      <c r="A29">
        <v>2</v>
      </c>
      <c r="B29" s="3">
        <v>43818</v>
      </c>
      <c r="C29">
        <f>C28-12-8</f>
        <v>-23</v>
      </c>
      <c r="D29">
        <v>28</v>
      </c>
      <c r="E29" s="10" t="s">
        <v>108</v>
      </c>
    </row>
    <row r="30" spans="1:5" x14ac:dyDescent="0.2">
      <c r="A30">
        <v>2</v>
      </c>
      <c r="B30" s="3">
        <v>43819</v>
      </c>
      <c r="C30">
        <f t="shared" si="0"/>
        <v>-23</v>
      </c>
      <c r="D30">
        <v>27</v>
      </c>
      <c r="E30" s="29" t="s">
        <v>131</v>
      </c>
    </row>
    <row r="31" spans="1:5" x14ac:dyDescent="0.2">
      <c r="A31">
        <v>3</v>
      </c>
      <c r="B31" s="3">
        <v>43820</v>
      </c>
      <c r="C31">
        <f t="shared" si="0"/>
        <v>-23</v>
      </c>
      <c r="D31">
        <v>26</v>
      </c>
    </row>
    <row r="32" spans="1:5" x14ac:dyDescent="0.2">
      <c r="A32">
        <v>3</v>
      </c>
      <c r="B32" s="3">
        <v>43821</v>
      </c>
      <c r="C32">
        <f t="shared" si="0"/>
        <v>-23</v>
      </c>
      <c r="D32">
        <v>25</v>
      </c>
    </row>
    <row r="33" spans="1:5" x14ac:dyDescent="0.2">
      <c r="A33">
        <v>3</v>
      </c>
      <c r="B33" s="3">
        <v>43822</v>
      </c>
      <c r="C33">
        <f t="shared" si="0"/>
        <v>-23</v>
      </c>
      <c r="D33">
        <v>24</v>
      </c>
    </row>
    <row r="34" spans="1:5" x14ac:dyDescent="0.2">
      <c r="A34">
        <v>3</v>
      </c>
      <c r="B34" s="3">
        <v>43823</v>
      </c>
      <c r="C34">
        <f t="shared" si="0"/>
        <v>-23</v>
      </c>
      <c r="D34">
        <v>23</v>
      </c>
    </row>
    <row r="35" spans="1:5" x14ac:dyDescent="0.2">
      <c r="A35">
        <v>3</v>
      </c>
      <c r="B35" s="3">
        <v>43824</v>
      </c>
      <c r="C35">
        <f t="shared" si="0"/>
        <v>-23</v>
      </c>
      <c r="D35">
        <v>22</v>
      </c>
    </row>
    <row r="36" spans="1:5" x14ac:dyDescent="0.2">
      <c r="A36">
        <v>3</v>
      </c>
      <c r="B36" s="3">
        <v>43825</v>
      </c>
      <c r="C36">
        <f t="shared" si="0"/>
        <v>-23</v>
      </c>
      <c r="D36">
        <v>21</v>
      </c>
    </row>
    <row r="37" spans="1:5" x14ac:dyDescent="0.2">
      <c r="A37">
        <v>3</v>
      </c>
      <c r="B37" s="3">
        <v>43826</v>
      </c>
      <c r="C37">
        <f t="shared" si="0"/>
        <v>-23</v>
      </c>
      <c r="D37">
        <v>20</v>
      </c>
    </row>
    <row r="38" spans="1:5" x14ac:dyDescent="0.2">
      <c r="A38">
        <v>3</v>
      </c>
      <c r="B38" s="3">
        <v>43827</v>
      </c>
      <c r="C38">
        <f t="shared" si="0"/>
        <v>-23</v>
      </c>
      <c r="D38">
        <v>19</v>
      </c>
    </row>
    <row r="39" spans="1:5" x14ac:dyDescent="0.2">
      <c r="A39">
        <v>3</v>
      </c>
      <c r="B39" s="3">
        <v>43828</v>
      </c>
      <c r="C39">
        <f t="shared" si="0"/>
        <v>-23</v>
      </c>
      <c r="D39">
        <v>18</v>
      </c>
    </row>
    <row r="40" spans="1:5" x14ac:dyDescent="0.2">
      <c r="A40">
        <v>3</v>
      </c>
      <c r="B40" s="3">
        <v>43829</v>
      </c>
      <c r="C40">
        <f t="shared" si="0"/>
        <v>-23</v>
      </c>
      <c r="D40">
        <v>17</v>
      </c>
    </row>
    <row r="41" spans="1:5" x14ac:dyDescent="0.2">
      <c r="A41">
        <v>3</v>
      </c>
      <c r="B41" s="3">
        <v>43830</v>
      </c>
      <c r="C41">
        <f t="shared" si="0"/>
        <v>-23</v>
      </c>
      <c r="D41">
        <v>16</v>
      </c>
    </row>
    <row r="42" spans="1:5" x14ac:dyDescent="0.2">
      <c r="A42">
        <v>3</v>
      </c>
      <c r="B42" s="3">
        <v>43831</v>
      </c>
      <c r="C42">
        <f t="shared" si="0"/>
        <v>-23</v>
      </c>
      <c r="D42">
        <v>15</v>
      </c>
    </row>
    <row r="43" spans="1:5" x14ac:dyDescent="0.2">
      <c r="A43">
        <v>3</v>
      </c>
      <c r="B43" s="3">
        <v>43832</v>
      </c>
      <c r="C43">
        <f t="shared" si="0"/>
        <v>-23</v>
      </c>
      <c r="D43">
        <v>14</v>
      </c>
    </row>
    <row r="44" spans="1:5" ht="96" x14ac:dyDescent="0.2">
      <c r="A44">
        <v>3</v>
      </c>
      <c r="B44" s="3">
        <v>43833</v>
      </c>
      <c r="C44">
        <f>C43-8-8-8-8-6-6</f>
        <v>-67</v>
      </c>
      <c r="D44">
        <v>13</v>
      </c>
      <c r="E44" s="10" t="s">
        <v>107</v>
      </c>
    </row>
    <row r="45" spans="1:5" x14ac:dyDescent="0.2">
      <c r="A45">
        <v>3</v>
      </c>
      <c r="B45" s="3">
        <v>43834</v>
      </c>
      <c r="C45">
        <f t="shared" si="0"/>
        <v>-67</v>
      </c>
      <c r="D45">
        <v>12</v>
      </c>
    </row>
    <row r="46" spans="1:5" x14ac:dyDescent="0.2">
      <c r="A46">
        <v>3</v>
      </c>
      <c r="B46" s="3">
        <v>43835</v>
      </c>
      <c r="C46">
        <f t="shared" si="0"/>
        <v>-67</v>
      </c>
      <c r="D46">
        <v>11</v>
      </c>
    </row>
    <row r="47" spans="1:5" x14ac:dyDescent="0.2">
      <c r="A47">
        <v>3</v>
      </c>
      <c r="B47" s="3">
        <v>43836</v>
      </c>
      <c r="C47">
        <f t="shared" si="0"/>
        <v>-67</v>
      </c>
      <c r="D47">
        <v>10</v>
      </c>
    </row>
    <row r="48" spans="1:5" x14ac:dyDescent="0.2">
      <c r="A48">
        <v>3</v>
      </c>
      <c r="B48" s="3">
        <v>43837</v>
      </c>
      <c r="C48">
        <f>C47-2</f>
        <v>-69</v>
      </c>
      <c r="D48">
        <v>9</v>
      </c>
      <c r="E48" t="s">
        <v>122</v>
      </c>
    </row>
    <row r="49" spans="1:5" x14ac:dyDescent="0.2">
      <c r="A49">
        <v>3</v>
      </c>
      <c r="B49" s="3">
        <v>43838</v>
      </c>
      <c r="C49">
        <f>C48-6</f>
        <v>-75</v>
      </c>
      <c r="D49">
        <v>8</v>
      </c>
      <c r="E49" t="s">
        <v>105</v>
      </c>
    </row>
    <row r="50" spans="1:5" x14ac:dyDescent="0.2">
      <c r="A50">
        <v>3</v>
      </c>
      <c r="B50" s="3">
        <v>43839</v>
      </c>
      <c r="C50">
        <f>C49-1</f>
        <v>-76</v>
      </c>
      <c r="D50">
        <v>7</v>
      </c>
      <c r="E50" t="s">
        <v>106</v>
      </c>
    </row>
    <row r="51" spans="1:5" ht="32" x14ac:dyDescent="0.2">
      <c r="A51">
        <v>3</v>
      </c>
      <c r="B51" s="3">
        <v>43840</v>
      </c>
      <c r="C51">
        <f>C50-1-1</f>
        <v>-78</v>
      </c>
      <c r="D51">
        <v>6</v>
      </c>
      <c r="E51" s="10" t="s">
        <v>129</v>
      </c>
    </row>
    <row r="52" spans="1:5" x14ac:dyDescent="0.2">
      <c r="A52">
        <v>3</v>
      </c>
      <c r="B52" s="3">
        <v>43841</v>
      </c>
      <c r="C52">
        <f>C51-4</f>
        <v>-82</v>
      </c>
      <c r="D52">
        <v>5</v>
      </c>
      <c r="E52" t="s">
        <v>121</v>
      </c>
    </row>
    <row r="53" spans="1:5" ht="32" x14ac:dyDescent="0.2">
      <c r="A53">
        <v>3</v>
      </c>
      <c r="B53" s="3">
        <v>43842</v>
      </c>
      <c r="C53">
        <f>C52-1.5-1</f>
        <v>-84.5</v>
      </c>
      <c r="D53">
        <v>4</v>
      </c>
      <c r="E53" s="10" t="s">
        <v>123</v>
      </c>
    </row>
    <row r="54" spans="1:5" ht="32" customHeight="1" x14ac:dyDescent="0.2">
      <c r="A54">
        <v>3</v>
      </c>
      <c r="B54" s="3">
        <v>43843</v>
      </c>
      <c r="C54">
        <f>C53-2-2</f>
        <v>-88.5</v>
      </c>
      <c r="D54">
        <v>3</v>
      </c>
      <c r="E54" s="10" t="s">
        <v>143</v>
      </c>
    </row>
    <row r="55" spans="1:5" x14ac:dyDescent="0.2">
      <c r="A55">
        <v>3</v>
      </c>
      <c r="B55" s="3">
        <v>43844</v>
      </c>
      <c r="C55">
        <f t="shared" si="0"/>
        <v>-88.5</v>
      </c>
      <c r="D55">
        <v>2</v>
      </c>
    </row>
    <row r="56" spans="1:5" x14ac:dyDescent="0.2">
      <c r="A56">
        <v>3</v>
      </c>
      <c r="B56" s="3">
        <v>43845</v>
      </c>
      <c r="C56">
        <f t="shared" si="0"/>
        <v>-88.5</v>
      </c>
      <c r="D56">
        <v>1</v>
      </c>
    </row>
    <row r="57" spans="1:5" x14ac:dyDescent="0.2">
      <c r="A57">
        <v>3</v>
      </c>
      <c r="B57" s="3">
        <v>43846</v>
      </c>
      <c r="C57">
        <f t="shared" si="0"/>
        <v>-88.5</v>
      </c>
      <c r="D57">
        <v>0</v>
      </c>
    </row>
  </sheetData>
  <autoFilter ref="E1:E2" xr:uid="{4AB965FB-4706-492C-926F-CC1EA19D0703}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708A0-168D-5943-9FCF-2430276B92FB}">
  <dimension ref="A1"/>
  <sheetViews>
    <sheetView workbookViewId="0"/>
  </sheetViews>
  <sheetFormatPr baseColWidth="10" defaultRowHeight="1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ProjectTeam</vt:lpstr>
      <vt:lpstr>Product Backlog</vt:lpstr>
      <vt:lpstr>Sprint Backlog</vt:lpstr>
      <vt:lpstr>BurndownChart</vt:lpstr>
      <vt:lpstr>Tabelle1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Microsoft Office User</cp:lastModifiedBy>
  <dcterms:created xsi:type="dcterms:W3CDTF">2012-11-08T11:09:41Z</dcterms:created>
  <dcterms:modified xsi:type="dcterms:W3CDTF">2020-01-15T15:20:54Z</dcterms:modified>
</cp:coreProperties>
</file>