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187C2569-40DF-4E02-B1F0-F30E331855EC}" xr6:coauthVersionLast="47" xr6:coauthVersionMax="47" xr10:uidLastSave="{00000000-0000-0000-0000-000000000000}"/>
  <bookViews>
    <workbookView xWindow="-110" yWindow="-110" windowWidth="19420" windowHeight="10420" firstSheet="6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5" l="1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3" i="4"/>
  <c r="F14" i="4"/>
  <c r="F15" i="4"/>
  <c r="F16" i="4"/>
  <c r="F17" i="4"/>
  <c r="F12" i="4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C14" i="4"/>
  <c r="C15" i="4"/>
  <c r="C16" i="4"/>
  <c r="C17" i="4"/>
  <c r="C12" i="4"/>
  <c r="D12" i="6"/>
  <c r="F12" i="6"/>
  <c r="H9" i="6"/>
  <c r="I9" i="6"/>
  <c r="J9" i="6"/>
  <c r="G9" i="6"/>
  <c r="F9" i="6"/>
  <c r="G12" i="6"/>
  <c r="G11" i="6"/>
  <c r="F12" i="2"/>
  <c r="J9" i="2"/>
  <c r="I9" i="2"/>
  <c r="H9" i="2"/>
  <c r="G9" i="2"/>
  <c r="F9" i="2"/>
  <c r="D12" i="2"/>
  <c r="G10" i="7" l="1"/>
  <c r="D20" i="3"/>
  <c r="D12" i="3"/>
  <c r="D13" i="3"/>
  <c r="D14" i="3"/>
  <c r="D15" i="3"/>
  <c r="D16" i="3"/>
  <c r="D17" i="3"/>
  <c r="D18" i="3"/>
  <c r="D19" i="3"/>
  <c r="D11" i="3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E11" i="4"/>
  <c r="D11" i="4"/>
  <c r="C11" i="4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<sst xmlns="http://schemas.openxmlformats.org/spreadsheetml/2006/main" count="1189" uniqueCount="860">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</sst>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43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44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0">
    <dxf>
      <numFmt numFmtId="0" formatCode="General"/>
    </dxf>
    <dxf>
      <numFmt numFmtId="0" formatCode="General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9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8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8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7">
      <calculatedColumnFormula>TODAY()+12</calculatedColumnFormula>
    </tableColumn>
    <tableColumn id="2" xr3:uid="{6A55012A-8882-4F48-BB58-C8756D3DDB37}" name="PERCENTAGE" dataDxfId="6" dataCellStyle="Comma"/>
    <tableColumn id="3" xr3:uid="{894B24EC-5522-489C-992E-2FE14787EBB4}" name="STATUS" dataDxfId="5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7" tableBorderDxfId="26" dataCellStyle="Normal_Customer Info">
  <autoFilter ref="A1:I92" xr:uid="{33761F1C-CD1E-4D9D-A116-776D8C10A0F3}"/>
  <tableColumns count="9">
    <tableColumn id="1" xr3:uid="{0B21E4DF-1BE9-442C-91B6-5D982E20EAAF}" name="Customer ID" dataDxfId="25" dataCellStyle="Normal_Customer Info"/>
    <tableColumn id="2" xr3:uid="{B2303E18-46EF-4012-AFFF-2F36313522E1}" name="Company Name" dataDxfId="24" dataCellStyle="Normal_Customer Info"/>
    <tableColumn id="3" xr3:uid="{0EB485C1-E027-4E44-9816-163BE46CC5BD}" name="Contact Name" dataDxfId="23" dataCellStyle="Normal_Customer Info"/>
    <tableColumn id="5" xr3:uid="{1CD1DFB3-CC11-4FF5-BE05-FBD86F1E03DC}" name="Address" dataDxfId="22" dataCellStyle="Normal_Customer Info"/>
    <tableColumn id="6" xr3:uid="{6F40B2DC-786B-44FB-BF57-27C1F3C11A50}" name="City" dataDxfId="21" dataCellStyle="Normal_Customer Info"/>
    <tableColumn id="7" xr3:uid="{BE59FE62-06B3-4539-AAEF-4B233706746D}" name="Region" dataDxfId="20" dataCellStyle="Normal_Customer Info"/>
    <tableColumn id="8" xr3:uid="{353BC7A9-288B-485C-BD71-CE2CCA02F728}" name="Postal Code" dataDxfId="19" dataCellStyle="Normal_Customer Info"/>
    <tableColumn id="9" xr3:uid="{0F98A9A0-D426-491A-8D7E-9B7649B52B1D}" name="Country" dataDxfId="18" dataCellStyle="Normal_Customer Info"/>
    <tableColumn id="10" xr3:uid="{0B3205FC-9D0A-4B7A-9CFA-900C03ED71FB}" name="Phone" dataDxfId="1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16">
      <calculatedColumnFormula>RIGHT(Table3[[#This Row],[TRAINING CODE]],2)</calculatedColumnFormula>
    </tableColumn>
    <tableColumn id="6" xr3:uid="{D9B352CE-4C3E-4CEE-89A5-9D991E3DE954}" name="LEVEL" dataDxfId="1">
      <calculatedColumnFormula>VLOOKUP(Table3[[#This Row],[LEVEL CODE]],Table4[],2,FALSE)</calculatedColumnFormula>
    </tableColumn>
    <tableColumn id="7" xr3:uid="{56FB84C4-842C-45D9-B9B8-56E1C80F2C98}" name="CLASS NAME" dataDxfId="0">
      <calculatedColumnFormula>INDEX(Table46[], MATCH(Table3[[#This Row],[CLASS]],Table46[CLASS CODE],0),2)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15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14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13"/>
    <tableColumn id="2" xr3:uid="{C278F0A8-15A3-422C-A7A5-B3194F40A299}" name="GROSS" dataDxfId="12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topLeftCell="A7" workbookViewId="0">
      <selection activeCell="H8" sqref="H8"/>
    </sheetView>
  </sheetViews>
  <sheetFormatPr defaultRowHeight="14.5" x14ac:dyDescent="0.35"/>
  <cols>
    <col min="2" max="2" width="15.26953125" customWidth="1"/>
    <col min="3" max="3" width="18" customWidth="1"/>
    <col min="4" max="4" width="12.54296875" bestFit="1" customWidth="1"/>
  </cols>
  <sheetData>
    <row r="1" spans="2:8" ht="23.5" x14ac:dyDescent="0.55000000000000004">
      <c r="B1" s="42" t="s">
        <v>667</v>
      </c>
      <c r="C1" s="42"/>
      <c r="D1" s="42"/>
      <c r="E1" s="42"/>
      <c r="F1" s="42"/>
      <c r="G1" s="42"/>
      <c r="H1" s="42"/>
    </row>
    <row r="9" spans="2:8" ht="18.5" x14ac:dyDescent="0.45">
      <c r="B9" s="4" t="s">
        <v>671</v>
      </c>
      <c r="C9" s="4" t="s">
        <v>669</v>
      </c>
      <c r="D9" s="4" t="s">
        <v>683</v>
      </c>
    </row>
    <row r="10" spans="2:8" x14ac:dyDescent="0.3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5">
      <c r="B11" t="s">
        <v>673</v>
      </c>
      <c r="C11" s="8">
        <v>1</v>
      </c>
      <c r="D11" t="str">
        <f>IF(C11,"COMPLETED","IN PROGRESS")</f>
        <v>COMPLETED</v>
      </c>
    </row>
    <row r="12" spans="2:8" x14ac:dyDescent="0.35">
      <c r="B12" t="s">
        <v>674</v>
      </c>
      <c r="C12" s="8">
        <v>0</v>
      </c>
      <c r="D12" t="str">
        <f t="shared" ref="D12:D19" si="0">IF(C12,"COMPLETED","IN PROGRESS")</f>
        <v>IN PROGRESS</v>
      </c>
    </row>
    <row r="13" spans="2:8" x14ac:dyDescent="0.35">
      <c r="B13" t="s">
        <v>675</v>
      </c>
      <c r="C13" s="8">
        <v>7.0000000000000007E-2</v>
      </c>
      <c r="D13" t="str">
        <f t="shared" si="0"/>
        <v>COMPLETED</v>
      </c>
    </row>
    <row r="14" spans="2:8" x14ac:dyDescent="0.35">
      <c r="B14" t="s">
        <v>676</v>
      </c>
      <c r="C14" s="8">
        <v>0.1</v>
      </c>
      <c r="D14" t="str">
        <f t="shared" si="0"/>
        <v>COMPLETED</v>
      </c>
    </row>
    <row r="15" spans="2:8" x14ac:dyDescent="0.35">
      <c r="B15" t="s">
        <v>677</v>
      </c>
      <c r="C15" s="8">
        <v>1</v>
      </c>
      <c r="D15" t="str">
        <f t="shared" si="0"/>
        <v>COMPLETED</v>
      </c>
    </row>
    <row r="16" spans="2:8" x14ac:dyDescent="0.35">
      <c r="B16" t="s">
        <v>678</v>
      </c>
      <c r="C16" s="8">
        <v>0.95</v>
      </c>
      <c r="D16" t="str">
        <f t="shared" si="0"/>
        <v>COMPLETED</v>
      </c>
    </row>
    <row r="17" spans="2:4" x14ac:dyDescent="0.35">
      <c r="B17" t="s">
        <v>679</v>
      </c>
      <c r="C17" s="8">
        <v>0.43</v>
      </c>
      <c r="D17" t="str">
        <f t="shared" si="0"/>
        <v>COMPLETED</v>
      </c>
    </row>
    <row r="18" spans="2:4" x14ac:dyDescent="0.35">
      <c r="B18" t="s">
        <v>680</v>
      </c>
      <c r="C18" s="8">
        <v>0</v>
      </c>
      <c r="D18" t="str">
        <f t="shared" si="0"/>
        <v>IN PROGRESS</v>
      </c>
    </row>
    <row r="19" spans="2:4" x14ac:dyDescent="0.35">
      <c r="B19" t="s">
        <v>681</v>
      </c>
      <c r="C19" s="8">
        <v>1</v>
      </c>
      <c r="D19" t="str">
        <f t="shared" si="0"/>
        <v>COMPLETED</v>
      </c>
    </row>
    <row r="20" spans="2:4" x14ac:dyDescent="0.35">
      <c r="B20" t="s">
        <v>682</v>
      </c>
      <c r="C20" s="8">
        <v>0.44</v>
      </c>
      <c r="D20" t="str">
        <f>IF(C20,"COMPLETED","IN PROGRESS")</f>
        <v>COMPLETED</v>
      </c>
    </row>
  </sheetData>
  <mergeCells count="1">
    <mergeCell ref="B1:H1"/>
  </mergeCells>
  <conditionalFormatting sqref="C10:C20">
    <cfRule type="cellIs" dxfId="9" priority="2" operator="equal">
      <formula>1</formula>
    </cfRule>
    <cfRule type="cellIs" dxfId="10" priority="1" operator="lessThan">
      <formula>1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1" sqref="E11"/>
    </sheetView>
  </sheetViews>
  <sheetFormatPr defaultRowHeight="14.5" x14ac:dyDescent="0.35"/>
  <cols>
    <col min="2" max="3" width="15.26953125" customWidth="1"/>
    <col min="4" max="4" width="18" customWidth="1"/>
    <col min="5" max="5" width="22.26953125" bestFit="1" customWidth="1"/>
    <col min="7" max="7" width="9.453125" bestFit="1" customWidth="1"/>
  </cols>
  <sheetData>
    <row r="1" spans="2:9" ht="23.5" x14ac:dyDescent="0.55000000000000004">
      <c r="B1" s="42" t="s">
        <v>667</v>
      </c>
      <c r="C1" s="42"/>
      <c r="D1" s="42"/>
      <c r="E1" s="42"/>
      <c r="F1" s="42"/>
      <c r="G1" s="42"/>
      <c r="H1" s="42"/>
      <c r="I1" s="42"/>
    </row>
    <row r="9" spans="2:9" ht="18.5" x14ac:dyDescent="0.4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5">
      <c r="B10" t="s">
        <v>672</v>
      </c>
      <c r="C10" s="16">
        <f ca="1">TODAY()+2</f>
        <v>44666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  <c r="G10" s="16">
        <f ca="1">TODAY()</f>
        <v>44664</v>
      </c>
    </row>
    <row r="11" spans="2:9" x14ac:dyDescent="0.35">
      <c r="B11" t="s">
        <v>673</v>
      </c>
      <c r="C11" s="16">
        <f ca="1">TODAY()+12</f>
        <v>44676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35">
      <c r="B12" t="s">
        <v>674</v>
      </c>
      <c r="C12" s="16">
        <f ca="1">TODAY()-3</f>
        <v>44661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35">
      <c r="B13" t="s">
        <v>675</v>
      </c>
      <c r="C13" s="16">
        <f ca="1">TODAY()+10</f>
        <v>44674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35">
      <c r="B14" t="s">
        <v>676</v>
      </c>
      <c r="C14" s="16">
        <f ca="1">TODAY()+1</f>
        <v>44665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35">
      <c r="B15" t="s">
        <v>677</v>
      </c>
      <c r="C15" s="16">
        <f ca="1">TODAY()-5</f>
        <v>44659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35">
      <c r="B16" t="s">
        <v>678</v>
      </c>
      <c r="C16" s="16">
        <f ca="1">TODAY()+2</f>
        <v>44666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35">
      <c r="B17" t="s">
        <v>679</v>
      </c>
      <c r="C17" s="16">
        <f ca="1">TODAY()+12</f>
        <v>44676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35">
      <c r="B18" t="s">
        <v>680</v>
      </c>
      <c r="C18" s="16">
        <f ca="1">TODAY()-1</f>
        <v>44663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35">
      <c r="B19" t="s">
        <v>681</v>
      </c>
      <c r="C19" s="16">
        <f t="shared" ref="C19" ca="1" si="0">TODAY()+12</f>
        <v>44676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35">
      <c r="B20" t="s">
        <v>682</v>
      </c>
      <c r="C20" s="16">
        <f ca="1">TODAY()-3</f>
        <v>44661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9" sqref="J9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42" t="s">
        <v>668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69</v>
      </c>
      <c r="D9" s="5" t="str">
        <f>VLOOKUP(B9,CustomerInfo[#All],2,FALSE)</f>
        <v>Bottom-Dollar Markets</v>
      </c>
      <c r="F9" s="5" t="str">
        <f>VLOOKUP($B$9,'CUSTOMER INFO'!$A$1:$J$92,4,FALSE)</f>
        <v>23 Tsawassen Blvd.</v>
      </c>
      <c r="G9" s="5" t="str">
        <f>VLOOKUP($B$9,'CUSTOMER INFO'!$A$1:$J$92,5,FALSE)</f>
        <v>Tsawassen</v>
      </c>
      <c r="H9" s="5" t="str">
        <f>VLOOKUP($B$9,'CUSTOMER INFO'!$A$1:$J$92,6,FALSE)</f>
        <v>BC</v>
      </c>
      <c r="I9" s="5" t="str">
        <f>VLOOKUP($B$9,'CUSTOMER INFO'!$A$1:$J$92,7,FALSE)</f>
        <v>T2F 8M4</v>
      </c>
      <c r="J9" s="5" t="str">
        <f>VLOOKUP($B$9,'CUSTOMER INFO'!$A$1:$J$92,8,FALSE)</f>
        <v>Canada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>VLOOKUP($B$9,'CUSTOMER INFO'!$A$1:$J$92,3,FALSE)</f>
        <v>Elizabeth Lincoln</v>
      </c>
      <c r="F12" s="5" t="str">
        <f>VLOOKUP($B$9,'CUSTOMER INFO'!$A$1:$J$92,9,FALSE)</f>
        <v>(604) 555-4729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5760110-27E7-484F-B0C6-0837FDE4FD02}">
            <xm:f>NOT(ISERROR(SEARCH("Canada",J9)))</xm:f>
            <xm:f>"Canada"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B9" sqref="B9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2.08984375" bestFit="1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42" t="s">
        <v>843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69</v>
      </c>
      <c r="D9" s="5" t="str">
        <f>INDEX(CustomerInfo[[#All],[Company Name]],MATCH('INDEX MATCH FUNCTION Practice'!$B$9,CustomerInfo[[#All],[Customer ID]],0))</f>
        <v>Bottom-Dollar Markets</v>
      </c>
      <c r="F9" s="5" t="str">
        <f>INDEX(CustomerInfo[],MATCH($B$9,CustomerInfo[Customer ID],0),MATCH(F8,CustomerInfo[#Headers],0))</f>
        <v>23 Tsawassen Blvd.</v>
      </c>
      <c r="G9" s="5" t="str">
        <f>INDEX(CustomerInfo[],MATCH($B$9,'CUSTOMER INFO'!$A$2:$A$92,0),MATCH(G8,CustomerInfo[#Headers],0))</f>
        <v>Tsawassen</v>
      </c>
      <c r="H9" s="5" t="str">
        <f>INDEX(CustomerInfo[],MATCH($B$9,'CUSTOMER INFO'!$A$2:$A$92,0),MATCH(H8,CustomerInfo[#Headers],0))</f>
        <v>BC</v>
      </c>
      <c r="I9" s="5" t="str">
        <f>INDEX(CustomerInfo[],MATCH($B$9,'CUSTOMER INFO'!$A$2:$A$92,0),MATCH(I8,CustomerInfo[#Headers],0))</f>
        <v>T2F 8M4</v>
      </c>
      <c r="J9" s="5" t="str">
        <f>INDEX(CustomerInfo[],MATCH($B$9,'CUSTOMER INFO'!$A$2:$A$92,0),MATCH(J8,CustomerInfo[#Headers],0))</f>
        <v>Canada</v>
      </c>
    </row>
    <row r="11" spans="2:10" ht="18.5" x14ac:dyDescent="0.45">
      <c r="D11" s="4" t="s">
        <v>661</v>
      </c>
      <c r="F11" s="4" t="s">
        <v>662</v>
      </c>
      <c r="G11" t="str">
        <f>INDEX(CustomerInfo[[Contact Name]:[Phone]], 1,1)</f>
        <v>Maria Anders</v>
      </c>
    </row>
    <row r="12" spans="2:10" x14ac:dyDescent="0.35">
      <c r="D12" s="5" t="str">
        <f>INDEX(CustomerInfo[],MATCH($B$9,'CUSTOMER INFO'!$A$2:$A$92,0),MATCH(D11,CustomerInfo[#Headers],0))</f>
        <v>Elizabeth Lincoln</v>
      </c>
      <c r="F12" s="5" t="str">
        <f>INDEX(CustomerInfo[],MATCH($B$9,'CUSTOMER INFO'!$A$2:$A$92,0),MATCH(F11,CustomerInfo[#Headers],0))</f>
        <v>(604) 555-4729</v>
      </c>
      <c r="G12">
        <f>MATCH(B9,CustomerInfo[Customer ID],0)</f>
        <v>10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topLeftCell="A41" workbookViewId="0">
      <selection sqref="A1:I1"/>
    </sheetView>
  </sheetViews>
  <sheetFormatPr defaultRowHeight="14.5" x14ac:dyDescent="0.35"/>
  <cols>
    <col min="1" max="1" width="14.1796875" bestFit="1" customWidth="1"/>
    <col min="2" max="2" width="33.1796875" bestFit="1" customWidth="1"/>
    <col min="3" max="3" width="25.54296875" customWidth="1"/>
    <col min="4" max="4" width="41.7265625" bestFit="1" customWidth="1"/>
    <col min="5" max="5" width="13.81640625" bestFit="1" customWidth="1"/>
    <col min="6" max="7" width="13.7265625" bestFit="1" customWidth="1"/>
    <col min="8" max="8" width="11.453125" bestFit="1" customWidth="1"/>
    <col min="9" max="9" width="15.26953125" bestFit="1" customWidth="1"/>
  </cols>
  <sheetData>
    <row r="1" spans="1:9" x14ac:dyDescent="0.3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9" x14ac:dyDescent="0.3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0" workbookViewId="0">
      <selection activeCell="H12" sqref="H12"/>
    </sheetView>
  </sheetViews>
  <sheetFormatPr defaultRowHeight="14.5" x14ac:dyDescent="0.35"/>
  <cols>
    <col min="1" max="1" width="5" customWidth="1"/>
    <col min="2" max="2" width="17.1796875" customWidth="1"/>
    <col min="3" max="3" width="14.1796875" bestFit="1" customWidth="1"/>
    <col min="4" max="4" width="10.54296875" customWidth="1"/>
    <col min="5" max="7" width="13.54296875" bestFit="1" customWidth="1"/>
    <col min="8" max="8" width="14.54296875" bestFit="1" customWidth="1"/>
  </cols>
  <sheetData>
    <row r="1" spans="2:9" ht="23.5" x14ac:dyDescent="0.55000000000000004">
      <c r="B1" s="42" t="s">
        <v>684</v>
      </c>
      <c r="C1" s="42"/>
      <c r="D1" s="42"/>
      <c r="E1" s="42"/>
      <c r="F1" s="42"/>
      <c r="G1" s="42"/>
      <c r="H1" s="42"/>
      <c r="I1" s="42"/>
    </row>
    <row r="10" spans="2:9" x14ac:dyDescent="0.3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CODE]],Table4[],2,FALSE)</f>
        <v>BEGINNER</v>
      </c>
      <c r="H11" t="str">
        <f>INDEX(Table46[], MATCH(Table3[[#This Row],[CLASS]],Table46[CLASS CODE],0),2)</f>
        <v>EXCEL</v>
      </c>
    </row>
    <row r="12" spans="2:9" x14ac:dyDescent="0.35">
      <c r="B12" t="s">
        <v>712</v>
      </c>
      <c r="C12" t="str">
        <f>LEFT(Table3[[#This Row],[TRAINING CODE]],2)</f>
        <v>WD</v>
      </c>
      <c r="D12" t="str">
        <f>MID(Table3[[#This Row],[TRAINING CODE]],4,2)</f>
        <v>SL</v>
      </c>
      <c r="E12" t="str">
        <f>MID(Table3[[#This Row],[TRAINING CODE]],7,4)</f>
        <v>2019</v>
      </c>
      <c r="F12" t="str">
        <f>RIGHT(Table3[[#This Row],[TRAINING CODE]],2)</f>
        <v>01</v>
      </c>
      <c r="G12" t="str">
        <f>VLOOKUP(Table3[[#This Row],[LEVEL CODE]],Table4[],2,FALSE)</f>
        <v>BEGINNER</v>
      </c>
      <c r="H12" t="str">
        <f>INDEX(Table46[], MATCH(Table3[[#This Row],[CLASS]],Table46[CLASS CODE],0),2)</f>
        <v>WORD</v>
      </c>
    </row>
    <row r="13" spans="2:9" x14ac:dyDescent="0.35">
      <c r="B13" t="s">
        <v>711</v>
      </c>
      <c r="C13" t="str">
        <f>LEFT(Table3[[#This Row],[TRAINING CODE]],2)</f>
        <v>EX</v>
      </c>
      <c r="D13" t="str">
        <f>MID(Table3[[#This Row],[TRAINING CODE]],4,2)</f>
        <v>SL</v>
      </c>
      <c r="E13" t="str">
        <f>MID(Table3[[#This Row],[TRAINING CODE]],7,4)</f>
        <v>2020</v>
      </c>
      <c r="F13" t="str">
        <f>RIGHT(Table3[[#This Row],[TRAINING CODE]],2)</f>
        <v>02</v>
      </c>
      <c r="G13" t="str">
        <f>VLOOKUP(Table3[[#This Row],[LEVEL CODE]],Table4[],2,FALSE)</f>
        <v>INTERMEDIATE</v>
      </c>
      <c r="H13" t="str">
        <f>INDEX(Table46[], MATCH(Table3[[#This Row],[CLASS]],Table46[CLASS CODE],0),2)</f>
        <v>EXCEL</v>
      </c>
    </row>
    <row r="14" spans="2:9" x14ac:dyDescent="0.35">
      <c r="B14" t="s">
        <v>713</v>
      </c>
      <c r="C14" t="str">
        <f>LEFT(Table3[[#This Row],[TRAINING CODE]],2)</f>
        <v>AC</v>
      </c>
      <c r="D14" t="str">
        <f>MID(Table3[[#This Row],[TRAINING CODE]],4,2)</f>
        <v>LA</v>
      </c>
      <c r="E14" t="str">
        <f>MID(Table3[[#This Row],[TRAINING CODE]],7,4)</f>
        <v>2020</v>
      </c>
      <c r="F14" t="str">
        <f>RIGHT(Table3[[#This Row],[TRAINING CODE]],2)</f>
        <v>01</v>
      </c>
      <c r="G14" t="str">
        <f>VLOOKUP(Table3[[#This Row],[LEVEL CODE]],Table4[],2,FALSE)</f>
        <v>BEGINNER</v>
      </c>
      <c r="H14" t="str">
        <f>INDEX(Table46[], MATCH(Table3[[#This Row],[CLASS]],Table46[CLASS CODE],0),2)</f>
        <v>ACCESS</v>
      </c>
    </row>
    <row r="15" spans="2:9" x14ac:dyDescent="0.35">
      <c r="B15" t="s">
        <v>714</v>
      </c>
      <c r="C15" t="str">
        <f>LEFT(Table3[[#This Row],[TRAINING CODE]],2)</f>
        <v>EX</v>
      </c>
      <c r="D15" t="str">
        <f>MID(Table3[[#This Row],[TRAINING CODE]],4,2)</f>
        <v>SL</v>
      </c>
      <c r="E15" t="str">
        <f>MID(Table3[[#This Row],[TRAINING CODE]],7,4)</f>
        <v>2020</v>
      </c>
      <c r="F15" t="str">
        <f>RIGHT(Table3[[#This Row],[TRAINING CODE]],2)</f>
        <v>03</v>
      </c>
      <c r="G15" t="str">
        <f>VLOOKUP(Table3[[#This Row],[LEVEL CODE]],Table4[],2,FALSE)</f>
        <v>ADVANCED</v>
      </c>
      <c r="H15" t="str">
        <f>INDEX(Table46[], MATCH(Table3[[#This Row],[CLASS]],Table46[CLASS CODE],0),2)</f>
        <v>EXCEL</v>
      </c>
    </row>
    <row r="16" spans="2:9" x14ac:dyDescent="0.35">
      <c r="B16" t="s">
        <v>715</v>
      </c>
      <c r="C16" t="str">
        <f>LEFT(Table3[[#This Row],[TRAINING CODE]],2)</f>
        <v>OU</v>
      </c>
      <c r="D16" t="str">
        <f>MID(Table3[[#This Row],[TRAINING CODE]],4,2)</f>
        <v>SF</v>
      </c>
      <c r="E16" t="str">
        <f>MID(Table3[[#This Row],[TRAINING CODE]],7,4)</f>
        <v>2019</v>
      </c>
      <c r="F16" t="str">
        <f>RIGHT(Table3[[#This Row],[TRAINING CODE]],2)</f>
        <v>01</v>
      </c>
      <c r="G16" t="str">
        <f>VLOOKUP(Table3[[#This Row],[LEVEL CODE]],Table4[],2,FALSE)</f>
        <v>BEGINNER</v>
      </c>
      <c r="H16" t="str">
        <f>INDEX(Table46[], MATCH(Table3[[#This Row],[CLASS]],Table46[CLASS CODE],0),2)</f>
        <v>OUTLOOK</v>
      </c>
    </row>
    <row r="17" spans="2:8" x14ac:dyDescent="0.35">
      <c r="B17" t="s">
        <v>716</v>
      </c>
      <c r="C17" t="str">
        <f>LEFT(Table3[[#This Row],[TRAINING CODE]],2)</f>
        <v>PP</v>
      </c>
      <c r="D17" t="str">
        <f>MID(Table3[[#This Row],[TRAINING CODE]],4,2)</f>
        <v>SL</v>
      </c>
      <c r="E17" t="str">
        <f>MID(Table3[[#This Row],[TRAINING CODE]],7,4)</f>
        <v>2019</v>
      </c>
      <c r="F17" t="str">
        <f>RIGHT(Table3[[#This Row],[TRAINING CODE]],2)</f>
        <v>02</v>
      </c>
      <c r="G17" t="str">
        <f>VLOOKUP(Table3[[#This Row],[LEVEL CODE]],Table4[],2,FALSE)</f>
        <v>INTERMEDIATE</v>
      </c>
      <c r="H17" t="str">
        <f>INDEX(Table46[], MATCH(Table3[[#This Row],[CLASS]],Table46[CLASS CODE],0),2)</f>
        <v>POWERPOINT</v>
      </c>
    </row>
    <row r="25" spans="2:8" x14ac:dyDescent="0.35">
      <c r="B25" t="s">
        <v>699</v>
      </c>
      <c r="C25" t="s">
        <v>689</v>
      </c>
      <c r="E25" t="s">
        <v>700</v>
      </c>
      <c r="F25" t="s">
        <v>688</v>
      </c>
    </row>
    <row r="26" spans="2:8" x14ac:dyDescent="0.3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L8" sqref="L8"/>
    </sheetView>
  </sheetViews>
  <sheetFormatPr defaultRowHeight="14.5" x14ac:dyDescent="0.35"/>
  <cols>
    <col min="1" max="1" width="5.54296875" customWidth="1"/>
    <col min="2" max="2" width="41.1796875" bestFit="1" customWidth="1"/>
    <col min="3" max="3" width="16.26953125" bestFit="1" customWidth="1"/>
    <col min="5" max="5" width="9.81640625" customWidth="1"/>
    <col min="7" max="7" width="10.81640625" customWidth="1"/>
    <col min="9" max="9" width="17.1796875" bestFit="1" customWidth="1"/>
    <col min="10" max="10" width="14.1796875" bestFit="1" customWidth="1"/>
  </cols>
  <sheetData>
    <row r="1" spans="2:10" ht="23.5" x14ac:dyDescent="0.55000000000000004">
      <c r="B1" s="42" t="s">
        <v>717</v>
      </c>
      <c r="C1" s="42"/>
      <c r="D1" s="42"/>
      <c r="E1" s="42"/>
      <c r="F1" s="42"/>
      <c r="G1" s="42"/>
    </row>
    <row r="7" spans="2:10" x14ac:dyDescent="0.35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35">
      <c r="B8" s="12" t="s">
        <v>839</v>
      </c>
      <c r="C8" s="11">
        <v>159220819</v>
      </c>
      <c r="D8">
        <v>2019</v>
      </c>
      <c r="E8" t="s">
        <v>838</v>
      </c>
      <c r="G8" s="14" t="s">
        <v>795</v>
      </c>
      <c r="H8" s="14">
        <v>2019</v>
      </c>
      <c r="I8" s="15">
        <f>SUMIF(Table6[YEAR],H8,Table6[GROSS])</f>
        <v>5053906647</v>
      </c>
      <c r="J8" s="15">
        <f>COUNTIF(Table6[RATING], G8)</f>
        <v>36</v>
      </c>
    </row>
    <row r="9" spans="2:10" x14ac:dyDescent="0.35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35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35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35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35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35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35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35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35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35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35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35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35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35">
      <c r="B22" t="s">
        <v>728</v>
      </c>
      <c r="C22" s="11">
        <v>218967620</v>
      </c>
      <c r="D22">
        <v>1991</v>
      </c>
      <c r="E22" t="s">
        <v>736</v>
      </c>
    </row>
    <row r="23" spans="2:5" x14ac:dyDescent="0.35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35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35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35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35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35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35">
      <c r="B29" t="s">
        <v>725</v>
      </c>
      <c r="C29" s="11">
        <v>244082982</v>
      </c>
      <c r="D29">
        <v>2006</v>
      </c>
      <c r="E29" t="s">
        <v>736</v>
      </c>
    </row>
    <row r="30" spans="2:5" x14ac:dyDescent="0.35">
      <c r="B30" t="s">
        <v>732</v>
      </c>
      <c r="C30" s="11">
        <v>191452396</v>
      </c>
      <c r="D30">
        <v>2011</v>
      </c>
      <c r="E30" t="s">
        <v>736</v>
      </c>
    </row>
    <row r="31" spans="2:5" x14ac:dyDescent="0.35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35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35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35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35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35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35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35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35">
      <c r="B39" t="s">
        <v>721</v>
      </c>
      <c r="C39" s="11">
        <v>380843261</v>
      </c>
      <c r="D39">
        <v>2003</v>
      </c>
      <c r="E39" t="s">
        <v>736</v>
      </c>
    </row>
    <row r="40" spans="2:5" x14ac:dyDescent="0.35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35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35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35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35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35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35">
      <c r="B46" t="s">
        <v>731</v>
      </c>
      <c r="C46" s="11">
        <v>200852579</v>
      </c>
      <c r="D46">
        <v>1939</v>
      </c>
      <c r="E46" t="s">
        <v>736</v>
      </c>
    </row>
    <row r="47" spans="2:5" x14ac:dyDescent="0.35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35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35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35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35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35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35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35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35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35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35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35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35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35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35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35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35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35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35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35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35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35">
      <c r="B68" t="s">
        <v>723</v>
      </c>
      <c r="C68" s="11">
        <v>268492764</v>
      </c>
      <c r="D68">
        <v>2013</v>
      </c>
      <c r="E68" t="s">
        <v>736</v>
      </c>
    </row>
    <row r="69" spans="2:5" x14ac:dyDescent="0.35">
      <c r="B69" t="s">
        <v>722</v>
      </c>
      <c r="C69" s="11">
        <v>289916256</v>
      </c>
      <c r="D69">
        <v>2001</v>
      </c>
      <c r="E69" t="s">
        <v>736</v>
      </c>
    </row>
    <row r="70" spans="2:5" x14ac:dyDescent="0.35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35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35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35">
      <c r="B73" t="s">
        <v>730</v>
      </c>
      <c r="C73" s="11">
        <v>206445654</v>
      </c>
      <c r="D73">
        <v>2007</v>
      </c>
      <c r="E73" t="s">
        <v>736</v>
      </c>
    </row>
    <row r="74" spans="2:5" x14ac:dyDescent="0.35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35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35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35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35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35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35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35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35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35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35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35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35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35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35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35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35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35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35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35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35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35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35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35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35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35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35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35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35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35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35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35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35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35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35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35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35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35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35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35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35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35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35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35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35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35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35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35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35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35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35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35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35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35">
      <c r="B127" s="10" t="s">
        <v>749</v>
      </c>
      <c r="C127" s="11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0B5F1973-7B54-4E5A-8F1A-2FB09590F54A}">
      <formula1>"R, G, PG, PG-13"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defaultRowHeight="14.5" x14ac:dyDescent="0.35"/>
  <cols>
    <col min="2" max="2" width="28.81640625" bestFit="1" customWidth="1"/>
    <col min="3" max="3" width="10.54296875" bestFit="1" customWidth="1"/>
    <col min="6" max="6" width="13.81640625" customWidth="1"/>
    <col min="7" max="7" width="45.7265625" customWidth="1"/>
  </cols>
  <sheetData>
    <row r="1" spans="2:16" ht="23.5" x14ac:dyDescent="0.55000000000000004">
      <c r="B1" s="42" t="s">
        <v>850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8" spans="2:16" ht="15" thickBot="1" x14ac:dyDescent="0.4">
      <c r="B8" s="43" t="s">
        <v>855</v>
      </c>
      <c r="C8" s="43"/>
    </row>
    <row r="9" spans="2:16" x14ac:dyDescent="0.35">
      <c r="F9" s="34" t="s">
        <v>857</v>
      </c>
      <c r="G9" s="34" t="s">
        <v>858</v>
      </c>
    </row>
    <row r="10" spans="2:16" ht="15" thickBot="1" x14ac:dyDescent="0.4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35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35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35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35">
      <c r="F14" s="11">
        <v>4000</v>
      </c>
      <c r="G14" s="11">
        <v>9805.4283124992726</v>
      </c>
    </row>
    <row r="15" spans="2:16" x14ac:dyDescent="0.35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topLeftCell="N1" workbookViewId="0">
      <selection activeCell="S4" sqref="S4"/>
    </sheetView>
  </sheetViews>
  <sheetFormatPr defaultRowHeight="14.5" x14ac:dyDescent="0.35"/>
  <cols>
    <col min="1" max="1" width="9.1796875" customWidth="1"/>
    <col min="2" max="2" width="4" customWidth="1"/>
    <col min="3" max="10" width="3.453125" customWidth="1"/>
    <col min="11" max="13" width="4" bestFit="1" customWidth="1"/>
    <col min="14" max="14" width="3.7265625" customWidth="1"/>
    <col min="18" max="18" width="28.81640625" bestFit="1" customWidth="1"/>
    <col min="19" max="19" width="10.54296875" bestFit="1" customWidth="1"/>
    <col min="20" max="20" width="4.54296875" customWidth="1"/>
    <col min="21" max="21" width="4.7265625" customWidth="1"/>
    <col min="22" max="22" width="11.7265625" bestFit="1" customWidth="1"/>
    <col min="23" max="23" width="11.08984375" bestFit="1" customWidth="1"/>
    <col min="24" max="27" width="11.54296875" bestFit="1" customWidth="1"/>
  </cols>
  <sheetData>
    <row r="1" spans="2:27" ht="23.5" x14ac:dyDescent="0.55000000000000004">
      <c r="B1" s="42" t="s">
        <v>849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7" spans="2:27" x14ac:dyDescent="0.35">
      <c r="B7" s="44" t="s">
        <v>846</v>
      </c>
      <c r="C7" s="44"/>
      <c r="D7" s="44"/>
      <c r="E7" s="44"/>
      <c r="F7" s="44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" thickBot="1" x14ac:dyDescent="0.4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3" t="s">
        <v>855</v>
      </c>
      <c r="S9" s="43"/>
    </row>
    <row r="10" spans="2:27" x14ac:dyDescent="0.35">
      <c r="B10" s="31">
        <v>1</v>
      </c>
      <c r="C10" s="21">
        <f t="dataTable" ref="C10:N21" dt2D="1" dtr="1" r1="H7" r2="J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35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" thickBot="1" x14ac:dyDescent="0.4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35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3" r2="S11"/>
        <v>2439.9947957574645</v>
      </c>
      <c r="X13" s="11">
        <v>2449.7209917349046</v>
      </c>
      <c r="Y13" s="11">
        <v>2452.9975135319551</v>
      </c>
      <c r="Z13" s="11">
        <v>2454.6423161692769</v>
      </c>
      <c r="AA13" s="11">
        <v>2455.6313016378313</v>
      </c>
    </row>
    <row r="14" spans="2:27" x14ac:dyDescent="0.35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4879.9895915149291</v>
      </c>
      <c r="X14" s="11">
        <v>4899.4419834698092</v>
      </c>
      <c r="Y14" s="11">
        <v>4905.9950270639101</v>
      </c>
      <c r="Z14" s="11">
        <v>4909.2846323385538</v>
      </c>
      <c r="AA14" s="11">
        <v>4911.2626032756625</v>
      </c>
    </row>
    <row r="15" spans="2:27" x14ac:dyDescent="0.35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7319.9843872723932</v>
      </c>
      <c r="X15" s="11">
        <v>7349.1629752047138</v>
      </c>
      <c r="Y15" s="11">
        <v>7358.9925405958647</v>
      </c>
      <c r="Z15" s="11">
        <v>7363.9269485078303</v>
      </c>
      <c r="AA15" s="11">
        <v>7366.8939049134933</v>
      </c>
    </row>
    <row r="16" spans="2:27" x14ac:dyDescent="0.35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9759.9791830298582</v>
      </c>
      <c r="X16" s="11">
        <v>9798.8839669396184</v>
      </c>
      <c r="Y16" s="11">
        <v>9811.9900541278203</v>
      </c>
      <c r="Z16" s="11">
        <v>9818.5692646771076</v>
      </c>
      <c r="AA16" s="11">
        <v>9822.525206551325</v>
      </c>
    </row>
    <row r="17" spans="2:27" x14ac:dyDescent="0.35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12199.973978787322</v>
      </c>
      <c r="X17" s="11">
        <v>12248.604958674523</v>
      </c>
      <c r="Y17" s="11">
        <v>12264.987567659775</v>
      </c>
      <c r="Z17" s="11">
        <v>12273.211580846384</v>
      </c>
      <c r="AA17" s="11">
        <v>12278.156508189155</v>
      </c>
    </row>
    <row r="18" spans="2:27" x14ac:dyDescent="0.35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35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35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" thickBot="1" x14ac:dyDescent="0.4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Nipun Anoob</cp:lastModifiedBy>
  <dcterms:created xsi:type="dcterms:W3CDTF">2020-03-17T20:42:07Z</dcterms:created>
  <dcterms:modified xsi:type="dcterms:W3CDTF">2022-04-13T12:14:06Z</dcterms:modified>
</cp:coreProperties>
</file>