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raj\PycharmProjects\Falcon\"/>
    </mc:Choice>
  </mc:AlternateContent>
  <xr:revisionPtr revIDLastSave="0" documentId="13_ncr:1_{DF0B76F9-6B56-4868-91B0-0221C54E3E97}" xr6:coauthVersionLast="47" xr6:coauthVersionMax="47" xr10:uidLastSave="{00000000-0000-0000-0000-000000000000}"/>
  <bookViews>
    <workbookView xWindow="-98" yWindow="-98" windowWidth="20715" windowHeight="13276" firstSheet="7" activeTab="9"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K19" i="8"/>
  <c r="K18" i="8"/>
  <c r="K17" i="8"/>
  <c r="K16" i="8"/>
  <c r="C8" i="8" l="1"/>
  <c r="D16" i="8"/>
  <c r="V32" i="2"/>
  <c r="U28" i="2"/>
  <c r="V28" i="2"/>
  <c r="U29" i="2"/>
  <c r="V29" i="2"/>
  <c r="D17" i="8" s="1"/>
  <c r="U30" i="2"/>
  <c r="V30" i="2"/>
  <c r="D18" i="8"/>
  <c r="D19" i="8"/>
  <c r="C11" i="8"/>
  <c r="C16" i="8"/>
  <c r="C17" i="8"/>
  <c r="C18" i="8"/>
  <c r="C19" i="8"/>
  <c r="C26" i="7"/>
  <c r="C25" i="7" s="1"/>
  <c r="C20" i="7"/>
  <c r="E24" i="6"/>
  <c r="E16" i="6"/>
  <c r="E15" i="6"/>
  <c r="C31" i="7" l="1"/>
  <c r="C30" i="7" s="1"/>
  <c r="B26" i="2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B21" i="21" l="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<sst xmlns="http://schemas.openxmlformats.org/spreadsheetml/2006/main" count="1463" uniqueCount="676">
  <si>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</si>
  <si>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</si>
  <si>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</si>
  <si>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</si>
  <si>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</si>
  <si>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</si>
  <si>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</si>
  <si>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</si>
  <si>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</si>
  <si>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</si>
  <si>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</si>
  <si>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</si>
  <si>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</si>
  <si>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</si>
  <si>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</si>
  <si>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</si>
  <si>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</si>
  <si>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</si>
  <si>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</si>
  <si>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</si>
  <si>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</si>
  <si>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</si>
  <si>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</si>
  <si>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</si>
  <si>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</si>
  <si>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</si>
  <si>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</si>
  <si>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</si>
  <si>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</si>
  <si>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</si>
  <si>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</si>
  <si>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</si>
  <si>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</si>
  <si>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</si>
  <si>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</si>
  <si>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</si>
  <si>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</si>
  <si>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</si>
  <si>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</si>
  <si>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</si>
  <si>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</si>
  <si>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</si>
  <si>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</si>
  <si>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</si>
  <si>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</si>
  <si>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</si>
  <si>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</si>
  <si>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</si>
  <si>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</si>
  <si>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</si>
  <si>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</si>
  <si>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</si>
  <si>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</si>
  <si>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</si>
  <si>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</si>
  <si>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</si>
  <si>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</si>
  <si>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</si>
  <si>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</si>
  <si>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</si>
  <si>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</si>
  <si>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</si>
  <si>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</si>
  <si>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</si>
  <si>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</si>
  <si>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</si>
  <si>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</si>
  <si>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</si>
  <si>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</si>
  <si>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</si>
  <si>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</si>
  <si>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</si>
  <si>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</si>
  <si>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</si>
  <si>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</si>
  <si>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</si>
  <si>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</si>
  <si>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</si>
  <si>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</si>
  <si>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</si>
  <si>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</si>
  <si>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</si>
  <si>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</si>
  <si>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</si>
  <si>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</si>
  <si>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</si>
  <si>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</si>
  <si>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</si>
  <si>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</si>
  <si>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</si>
  <si>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</si>
  <si>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</si>
  <si>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</si>
  <si>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</si>
  <si>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</si>
  <si>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</si>
  <si>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</si>
  <si>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</si>
  <si>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</si>
  <si>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</si>
  <si>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</si>
  <si>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</si>
  <si>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</si>
  <si>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</si>
  <si>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</si>
  <si>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</si>
  <si>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</si>
  <si>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</si>
  <si>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</si>
  <si>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</si>
  <si>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</si>
  <si>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</si>
  <si>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</si>
  <si>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</si>
  <si>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</si>
  <si>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</si>
  <si>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</si>
  <si>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</si>
  <si>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</si>
  <si>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</si>
  <si>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</si>
  <si>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</si>
  <si>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</si>
  <si>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</si>
  <si>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</si>
  <si>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</si>
  <si>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</si>
  <si>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</si>
  <si>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</si>
  <si>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</si>
  <si>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</si>
  <si>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</si>
  <si>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</si>
  <si>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</si>
  <si>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</si>
  <si>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</si>
  <si>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</si>
  <si>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</si>
  <si>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</si>
  <si>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</si>
  <si>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</si>
  <si>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</si>
  <si>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</si>
  <si>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</si>
  <si>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</si>
  <si>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</si>
  <si>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</si>
  <si>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</si>
  <si>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</si>
  <si>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</si>
  <si>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</si>
  <si>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</si>
  <si>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</si>
  <si>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</si>
  <si>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</si>
  <si>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</si>
  <si>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</si>
  <si>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</si>
  <si>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</si>
  <si>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</si>
  <si>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</si>
  <si>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</si>
  <si>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</si>
  <si>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</si>
  <si>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</si>
  <si>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</si>
  <si>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</si>
  <si>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</si>
  <si>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</si>
  <si>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</si>
  <si>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</si>
  <si>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</si>
  <si>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</si>
  <si>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</si>
  <si>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</si>
  <si>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</si>
  <si>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</si>
  <si>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</si>
  <si>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</si>
  <si>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</si>
  <si>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</si>
  <si>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</si>
  <si>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</si>
  <si>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</si>
  <si>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</si>
  <si>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</si>
  <si>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</si>
  <si>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</si>
  <si>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</si>
  <si>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</si>
  <si>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</si>
  <si>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</si>
  <si>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</si>
  <si>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</si>
  <si>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</si>
  <si>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</si>
  <si>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</si>
  <si>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</si>
  <si>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</si>
  <si>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</si>
  <si>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</si>
  <si>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</si>
  <si>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</si>
  <si>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</si>
  <si>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</si>
  <si>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</si>
  <si>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</si>
  <si>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</si>
  <si>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</si>
  <si>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</si>
  <si>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</si>
  <si>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</si>
  <si>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</si>
  <si>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</si>
  <si>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</si>
  <si>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</si>
  <si>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</si>
  <si>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</si>
  <si>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</si>
  <si>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</si>
  <si>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</si>
  <si>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</si>
  <si>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</si>
  <si>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</si>
  <si>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</si>
  <si>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</si>
  <si>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</si>
  <si>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</si>
  <si>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</si>
  <si>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</si>
  <si>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</si>
  <si>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</si>
  <si>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</si>
  <si>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</si>
  <si>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</si>
  <si>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</si>
  <si>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</si>
  <si>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</si>
  <si>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</si>
  <si>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</si>
  <si>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</si>
  <si>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</si>
  <si>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</si>
  <si>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</si>
  <si>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</si>
  <si>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</si>
  <si>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</si>
  <si>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</si>
  <si>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</si>
  <si>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</si>
  <si>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</si>
  <si>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</si>
  <si>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</si>
  <si>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</si>
  <si>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</si>
  <si>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</si>
  <si>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</si>
  <si>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</si>
  <si>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</si>
  <si>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</si>
  <si>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</si>
  <si>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</si>
  <si>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</si>
  <si>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</si>
  <si>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</si>
  <si>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</si>
  <si>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</si>
  <si>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</si>
  <si>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</si>
  <si>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</si>
  <si>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</si>
  <si>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</si>
  <si>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</si>
  <si>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</si>
  <si>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</si>
  <si>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</si>
  <si>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</si>
  <si>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</si>
  <si>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</si>
  <si>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</si>
  <si>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</si>
  <si>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</si>
  <si>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</si>
  <si>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</si>
  <si>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</si>
  <si>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</si>
  <si>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</si>
  <si>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</si>
  <si>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</si>
  <si>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</si>
  <si>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</si>
  <si>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</si>
  <si>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</si>
  <si>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</si>
  <si>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</si>
  <si>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</si>
  <si>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</si>
  <si>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</si>
  <si>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</si>
  <si>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</si>
  <si>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</si>
  <si>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</si>
  <si>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</si>
  <si>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</si>
  <si>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</si>
  <si>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</si>
  <si>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</si>
  <si>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</si>
  <si>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</si>
  <si>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</si>
  <si>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</si>
  <si>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</si>
  <si>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</si>
  <si>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</si>
  <si>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</si>
  <si>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</si>
  <si>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</si>
  <si>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</si>
  <si>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</si>
  <si>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</si>
  <si>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</si>
  <si>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</si>
  <si>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</si>
  <si>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</si>
  <si>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</si>
  <si>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</si>
  <si>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</si>
  <si>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</si>
  <si>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</si>
  <si>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</si>
  <si>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</si>
  <si>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</si>
  <si>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</si>
  <si>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</si>
  <si>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</si>
  <si>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</si>
  <si>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</si>
  <si>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</si>
  <si>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</si>
  <si>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</si>
  <si>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</si>
  <si>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</si>
  <si>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</si>
  <si>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</si>
  <si>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</si>
  <si>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</si>
  <si>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</si>
  <si>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</si>
  <si>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</si>
  <si>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</si>
  <si>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</si>
  <si>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</si>
  <si>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</si>
  <si>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</si>
  <si>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</si>
  <si>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</si>
  <si>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</si>
  <si>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</si>
  <si>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</si>
  <si>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</si>
  <si>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</si>
  <si>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</si>
  <si>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</si>
  <si>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</si>
  <si>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</si>
  <si>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</si>
  <si>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</si>
  <si>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</si>
  <si>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</si>
  <si>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</si>
  <si>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</si>
  <si>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</si>
  <si>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</si>
  <si>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</si>
  <si>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</si>
  <si>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</si>
  <si>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</si>
  <si>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</si>
  <si>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</si>
  <si>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</si>
  <si>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</si>
  <si>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</si>
  <si>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</si>
  <si>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</si>
  <si>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</si>
  <si>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</si>
  <si>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</si>
  <si>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</si>
  <si>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</si>
  <si>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</si>
  <si>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</si>
  <si>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</si>
  <si>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</si>
  <si>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</si>
  <si>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</si>
  <si>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</si>
  <si>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</si>
  <si>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</si>
  <si>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</si>
  <si>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</si>
  <si>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</si>
  <si>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</si>
  <si>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</si>
  <si>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</si>
  <si>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</si>
  <si>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</si>
  <si>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</si>
  <si>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</si>
  <si>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</si>
  <si>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</si>
  <si>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</si>
  <si>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</si>
  <si>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</si>
  <si>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</si>
  <si>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</si>
  <si>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</si>
  <si>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</si>
  <si>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</si>
  <si>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</si>
  <si>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</si>
  <si>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</si>
  <si>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</si>
  <si>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</si>
  <si>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</si>
  <si>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</si>
  <si>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</si>
  <si>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</si>
  <si>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</si>
  <si>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</si>
  <si>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</si>
  <si>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</si>
  <si>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</si>
  <si>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</si>
  <si>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</si>
  <si>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</si>
  <si>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</si>
  <si>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</si>
  <si>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</si>
  <si>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</si>
  <si>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</si>
  <si>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</si>
  <si>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</si>
  <si>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</si>
  <si>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</si>
  <si>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</si>
  <si>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</si>
  <si>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</si>
  <si>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</si>
  <si>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</si>
  <si>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</si>
  <si>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</si>
  <si>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</si>
  <si>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</si>
  <si>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</si>
  <si>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</si>
  <si>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</si>
  <si>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</si>
  <si>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</si>
  <si>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</si>
  <si>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</si>
  <si>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</si>
  <si>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</si>
  <si>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</si>
  <si>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</si>
  <si>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</si>
  <si>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</si>
  <si>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</si>
  <si>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</si>
  <si>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</si>
  <si>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</si>
  <si>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</si>
  <si>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</si>
  <si>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</si>
  <si>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</si>
  <si>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</si>
  <si>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</si>
  <si>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</si>
  <si>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</si>
  <si>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</si>
  <si>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</si>
  <si>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</si>
  <si>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</si>
  <si>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</si>
  <si>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</si>
  <si>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</si>
  <si>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</si>
  <si>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</si>
  <si>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</si>
  <si>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</si>
  <si>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</si>
  <si>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</si>
  <si>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</si>
  <si>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</si>
  <si>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</si>
  <si>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</si>
  <si>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</si>
  <si>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</si>
  <si>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</si>
  <si>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</si>
  <si>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</si>
  <si>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</si>
  <si>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</si>
  <si>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</si>
  <si>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</si>
  <si>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</si>
  <si>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</si>
  <si>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</si>
  <si>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</si>
  <si>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</si>
  <si>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</si>
  <si>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</si>
  <si>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</si>
  <si>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</si>
  <si>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</si>
  <si>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</si>
  <si>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</si>
  <si>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</si>
  <si>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</si>
  <si>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</si>
  <si>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</si>
  <si>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</si>
  <si>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</si>
  <si>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</si>
  <si>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</si>
  <si>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</si>
  <si>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</si>
  <si>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</si>
  <si>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</si>
  <si>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</si>
  <si>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</si>
  <si>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</si>
  <si>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</si>
  <si>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</si>
  <si>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</si>
  <si>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</si>
  <si>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</si>
  <si>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</si>
  <si>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</si>
  <si>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</si>
  <si>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</si>
  <si>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</si>
  <si>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</si>
  <si>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</si>
  <si>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</si>
  <si>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</si>
  <si>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</si>
  <si>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</si>
  <si>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</si>
  <si>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</si>
  <si>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</si>
  <si>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</si>
  <si>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</si>
  <si>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</si>
  <si>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</si>
  <si>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</si>
  <si>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</si>
  <si>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</si>
  <si>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</si>
  <si>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</si>
  <si>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</si>
  <si>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</si>
  <si>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</si>
  <si>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</si>
  <si>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</si>
  <si>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</si>
  <si>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</si>
  <si>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</si>
  <si>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</si>
  <si>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</si>
  <si>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</si>
  <si>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</si>
  <si>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</si>
  <si>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</si>
  <si>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</si>
  <si>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</si>
  <si>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</si>
  <si>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</si>
  <si>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</si>
  <si>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</si>
  <si>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</si>
  <si>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</si>
  <si>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</si>
  <si>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</si>
  <si>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</si>
  <si>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</si>
  <si>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</si>
  <si>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</si>
  <si>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</si>
  <si>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</si>
  <si>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</si>
  <si>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</si>
  <si>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</si>
  <si>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</si>
  <si>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</si>
  <si>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</si>
  <si>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</si>
  <si>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</si>
  <si>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</si>
  <si>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</si>
  <si>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</si>
  <si>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</si>
  <si>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</si>
  <si>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</si>
  <si>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</si>
  <si>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</si>
  <si>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</si>
  <si>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</si>
  <si>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</si>
  <si>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</si>
  <si>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</si>
  <si>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</si>
  <si>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</si>
  <si>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</si>
  <si>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</si>
  <si>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</si>
  <si>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</si>
  <si>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</si>
  <si>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</si>
  <si>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</si>
  <si>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</si>
  <si>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</si>
  <si>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</si>
  <si>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</si>
  <si>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</si>
  <si>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</si>
  <si>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</si>
  <si>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</si>
  <si>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</si>
  <si>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</si>
  <si>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</si>
  <si>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</si>
  <si>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</si>
  <si>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</si>
  <si>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</si>
  <si>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</si>
  <si>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</si>
  <si>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</si>
  <si>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</si>
  <si>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</si>
  <si>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</si>
  <si>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</si>
  <si>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</si>
  <si>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</si>
  <si>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</si>
  <si>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</si>
  <si>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</si>
  <si>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</si>
  <si>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</si>
  <si>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</si>
  <si>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</si>
  <si>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</si>
  <si>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</si>
  <si>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</si>
  <si>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Ford</t>
  </si>
  <si>
    <t>A (Assets)</t>
  </si>
  <si>
    <t>B (Revenues)</t>
  </si>
  <si>
    <t>C (Market Cap)</t>
  </si>
  <si>
    <t>F</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</si>
  <si>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</si>
  <si>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</si>
  <si>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</si>
  <si>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</si>
  <si>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</si>
  <si>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</si>
  <si>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</si>
  <si>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</si>
  <si>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</si>
  <si>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</si>
  <si>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</si>
  <si>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</si>
  <si>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</si>
  <si>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</si>
  <si>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</si>
  <si>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</si>
  <si>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</si>
  <si>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District of Columbia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</si>
</sst>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
      <sz val="8"/>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70">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0" fontId="11" fillId="0" borderId="0" xfId="0" applyFont="1" applyAlignment="1">
      <alignment horizontal="center" wrapText="1"/>
    </xf>
    <xf numFmtId="0" fontId="3" fillId="0" borderId="0" xfId="0" applyFont="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0" fillId="0" borderId="0" xfId="0" applyFont="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0" fontId="10" fillId="0" borderId="0" xfId="0" applyFont="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0" fillId="0" borderId="6" xfId="0" applyFont="1" applyBorder="1" applyAlignment="1">
      <alignment horizontal="center" wrapText="1"/>
    </xf>
    <xf numFmtId="0" fontId="0" fillId="0" borderId="3" xfId="0" applyFont="1" applyBorder="1" applyAlignment="1">
      <alignment horizontal="center" wrapText="1"/>
    </xf>
    <xf numFmtId="0" fontId="0" fillId="0" borderId="10" xfId="0" applyFont="1" applyBorder="1" applyAlignment="1">
      <alignment horizont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0" fontId="0" fillId="0" borderId="4"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9" xfId="0" applyBorder="1" applyAlignment="1">
      <alignment horizontal="center" vertical="center" wrapText="1"/>
    </xf>
    <xf numFmtId="0" fontId="3" fillId="0" borderId="0"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46" fillId="0" borderId="36" xfId="3" applyFont="1" applyBorder="1"/>
    <xf numFmtId="0" fontId="46" fillId="0" borderId="37" xfId="3" applyFont="1" applyBorder="1"/>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141486"/>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927298"/>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5"/>
  <cols>
    <col min="2" max="2" width="13.125" bestFit="1" customWidth="1"/>
    <col min="3" max="3" width="11.5" bestFit="1" customWidth="1"/>
  </cols>
  <sheetData>
    <row r="2" spans="2:3" x14ac:dyDescent="0.5">
      <c r="B2" t="s">
        <v>253</v>
      </c>
    </row>
    <row r="4" spans="2:3" x14ac:dyDescent="0.5">
      <c r="B4" s="75" t="s">
        <v>250</v>
      </c>
      <c r="C4" t="s">
        <v>251</v>
      </c>
    </row>
    <row r="5" spans="2:3" x14ac:dyDescent="0.5">
      <c r="B5" s="142">
        <v>0</v>
      </c>
      <c r="C5" t="s">
        <v>249</v>
      </c>
    </row>
    <row r="6" spans="2:3" x14ac:dyDescent="0.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tabSelected="1" workbookViewId="0">
      <selection activeCell="A18" sqref="A18"/>
    </sheetView>
  </sheetViews>
  <sheetFormatPr defaultRowHeight="15.75" x14ac:dyDescent="0.5"/>
  <cols>
    <col min="1" max="1" width="19.125" bestFit="1" customWidth="1"/>
    <col min="2" max="2" width="15.625" style="342" customWidth="1"/>
    <col min="3" max="3" width="21.875" style="342" bestFit="1" customWidth="1"/>
  </cols>
  <sheetData>
    <row r="1" spans="1:3" x14ac:dyDescent="0.5">
      <c r="A1" s="236" t="s">
        <v>262</v>
      </c>
    </row>
    <row r="2" spans="1:3" x14ac:dyDescent="0.5">
      <c r="A2" s="236" t="s">
        <v>524</v>
      </c>
    </row>
    <row r="4" spans="1:3" x14ac:dyDescent="0.5">
      <c r="A4" t="s">
        <v>533</v>
      </c>
      <c r="B4" s="368" t="str">
        <f>'XS Rating Step A Inputs'!B6</f>
        <v>Michigan</v>
      </c>
    </row>
    <row r="5" spans="1:3" x14ac:dyDescent="0.5">
      <c r="A5" t="s">
        <v>531</v>
      </c>
      <c r="B5" s="368" t="str">
        <f>VLOOKUP($B$4,$A$9:$C$59,2,FALSE)</f>
        <v>Yes</v>
      </c>
    </row>
    <row r="6" spans="1:3" x14ac:dyDescent="0.5">
      <c r="A6" t="s">
        <v>534</v>
      </c>
      <c r="B6" s="368" t="str">
        <f>VLOOKUP($B$4,$A$9:$C$59,3,FALSE)</f>
        <v>Yes</v>
      </c>
      <c r="C6" s="347" t="str">
        <f>IF(B6="Yes","","Terrorism Coverage provided at no additional cost. Coverage cannot be rejected. Leave cell blank.")</f>
        <v/>
      </c>
    </row>
    <row r="8" spans="1:3" x14ac:dyDescent="0.5">
      <c r="A8" s="349" t="s">
        <v>533</v>
      </c>
      <c r="B8" s="343" t="s">
        <v>531</v>
      </c>
      <c r="C8" s="343" t="s">
        <v>532</v>
      </c>
    </row>
    <row r="9" spans="1:3" x14ac:dyDescent="0.5">
      <c r="A9" s="468" t="s">
        <v>371</v>
      </c>
      <c r="B9" s="335" t="s">
        <v>355</v>
      </c>
      <c r="C9" s="335" t="s">
        <v>355</v>
      </c>
    </row>
    <row r="10" spans="1:3" x14ac:dyDescent="0.5">
      <c r="A10" s="469" t="s">
        <v>370</v>
      </c>
      <c r="B10" s="335" t="s">
        <v>355</v>
      </c>
      <c r="C10" s="335" t="s">
        <v>355</v>
      </c>
    </row>
    <row r="11" spans="1:3" x14ac:dyDescent="0.5">
      <c r="A11" s="469" t="s">
        <v>373</v>
      </c>
      <c r="B11" s="335" t="s">
        <v>355</v>
      </c>
      <c r="C11" s="335" t="s">
        <v>355</v>
      </c>
    </row>
    <row r="12" spans="1:3" x14ac:dyDescent="0.5">
      <c r="A12" s="469" t="s">
        <v>372</v>
      </c>
      <c r="B12" s="335" t="s">
        <v>355</v>
      </c>
      <c r="C12" s="335" t="s">
        <v>355</v>
      </c>
    </row>
    <row r="13" spans="1:3" x14ac:dyDescent="0.5">
      <c r="A13" s="469" t="s">
        <v>375</v>
      </c>
      <c r="B13" s="335" t="s">
        <v>355</v>
      </c>
      <c r="C13" s="335" t="s">
        <v>355</v>
      </c>
    </row>
    <row r="14" spans="1:3" x14ac:dyDescent="0.5">
      <c r="A14" s="469" t="s">
        <v>376</v>
      </c>
      <c r="B14" s="335" t="s">
        <v>355</v>
      </c>
      <c r="C14" s="335" t="s">
        <v>355</v>
      </c>
    </row>
    <row r="15" spans="1:3" x14ac:dyDescent="0.5">
      <c r="A15" s="469" t="s">
        <v>377</v>
      </c>
      <c r="B15" s="335" t="s">
        <v>355</v>
      </c>
      <c r="C15" s="335" t="s">
        <v>355</v>
      </c>
    </row>
    <row r="16" spans="1:3" x14ac:dyDescent="0.5">
      <c r="A16" s="469" t="s">
        <v>378</v>
      </c>
      <c r="B16" s="335" t="s">
        <v>355</v>
      </c>
      <c r="C16" s="335" t="s">
        <v>355</v>
      </c>
    </row>
    <row r="17" spans="1:3" x14ac:dyDescent="0.5">
      <c r="A17" s="469" t="s">
        <v>675</v>
      </c>
      <c r="B17" s="335" t="s">
        <v>355</v>
      </c>
      <c r="C17" s="335" t="s">
        <v>355</v>
      </c>
    </row>
    <row r="18" spans="1:3" x14ac:dyDescent="0.5">
      <c r="A18" s="469" t="s">
        <v>537</v>
      </c>
      <c r="B18" s="340" t="s">
        <v>195</v>
      </c>
      <c r="C18" s="335" t="s">
        <v>355</v>
      </c>
    </row>
    <row r="19" spans="1:3" x14ac:dyDescent="0.5">
      <c r="A19" s="274" t="s">
        <v>466</v>
      </c>
      <c r="B19" s="340" t="s">
        <v>195</v>
      </c>
      <c r="C19" s="335" t="s">
        <v>355</v>
      </c>
    </row>
    <row r="20" spans="1:3" x14ac:dyDescent="0.5">
      <c r="A20" s="274" t="s">
        <v>379</v>
      </c>
      <c r="B20" s="335" t="s">
        <v>355</v>
      </c>
      <c r="C20" s="335" t="s">
        <v>355</v>
      </c>
    </row>
    <row r="21" spans="1:3" x14ac:dyDescent="0.5">
      <c r="A21" s="274" t="s">
        <v>381</v>
      </c>
      <c r="B21" s="335" t="s">
        <v>355</v>
      </c>
      <c r="C21" s="335" t="s">
        <v>355</v>
      </c>
    </row>
    <row r="22" spans="1:3" x14ac:dyDescent="0.5">
      <c r="A22" s="274" t="s">
        <v>382</v>
      </c>
      <c r="B22" s="335" t="s">
        <v>355</v>
      </c>
      <c r="C22" s="335" t="s">
        <v>355</v>
      </c>
    </row>
    <row r="23" spans="1:3" x14ac:dyDescent="0.5">
      <c r="A23" s="274" t="s">
        <v>383</v>
      </c>
      <c r="B23" s="335" t="s">
        <v>355</v>
      </c>
      <c r="C23" s="335" t="s">
        <v>355</v>
      </c>
    </row>
    <row r="24" spans="1:3" x14ac:dyDescent="0.5">
      <c r="A24" s="274" t="s">
        <v>380</v>
      </c>
      <c r="B24" s="335" t="s">
        <v>355</v>
      </c>
      <c r="C24" s="335" t="s">
        <v>355</v>
      </c>
    </row>
    <row r="25" spans="1:3" x14ac:dyDescent="0.5">
      <c r="A25" s="274" t="s">
        <v>384</v>
      </c>
      <c r="B25" s="335" t="s">
        <v>355</v>
      </c>
      <c r="C25" s="335" t="s">
        <v>355</v>
      </c>
    </row>
    <row r="26" spans="1:3" x14ac:dyDescent="0.5">
      <c r="A26" s="274" t="s">
        <v>385</v>
      </c>
      <c r="B26" s="335" t="s">
        <v>355</v>
      </c>
      <c r="C26" s="335" t="s">
        <v>355</v>
      </c>
    </row>
    <row r="27" spans="1:3" x14ac:dyDescent="0.5">
      <c r="A27" s="274" t="s">
        <v>386</v>
      </c>
      <c r="B27" s="340" t="s">
        <v>195</v>
      </c>
      <c r="C27" s="335" t="s">
        <v>195</v>
      </c>
    </row>
    <row r="28" spans="1:3" x14ac:dyDescent="0.5">
      <c r="A28" s="274" t="s">
        <v>389</v>
      </c>
      <c r="B28" s="335" t="s">
        <v>355</v>
      </c>
      <c r="C28" s="335" t="s">
        <v>355</v>
      </c>
    </row>
    <row r="29" spans="1:3" x14ac:dyDescent="0.5">
      <c r="A29" s="274" t="s">
        <v>388</v>
      </c>
      <c r="B29" s="340" t="s">
        <v>195</v>
      </c>
      <c r="C29" s="335" t="s">
        <v>355</v>
      </c>
    </row>
    <row r="30" spans="1:3" x14ac:dyDescent="0.5">
      <c r="A30" s="274" t="s">
        <v>387</v>
      </c>
      <c r="B30" s="335" t="s">
        <v>355</v>
      </c>
      <c r="C30" s="335" t="s">
        <v>355</v>
      </c>
    </row>
    <row r="31" spans="1:3" x14ac:dyDescent="0.5">
      <c r="A31" s="274" t="s">
        <v>390</v>
      </c>
      <c r="B31" s="335" t="s">
        <v>355</v>
      </c>
      <c r="C31" s="335" t="s">
        <v>355</v>
      </c>
    </row>
    <row r="32" spans="1:3" x14ac:dyDescent="0.5">
      <c r="A32" s="274" t="s">
        <v>391</v>
      </c>
      <c r="B32" s="335" t="s">
        <v>355</v>
      </c>
      <c r="C32" s="335" t="s">
        <v>355</v>
      </c>
    </row>
    <row r="33" spans="1:3" x14ac:dyDescent="0.5">
      <c r="A33" s="274" t="s">
        <v>393</v>
      </c>
      <c r="B33" s="340" t="s">
        <v>195</v>
      </c>
      <c r="C33" s="335" t="s">
        <v>195</v>
      </c>
    </row>
    <row r="34" spans="1:3" x14ac:dyDescent="0.5">
      <c r="A34" s="274" t="s">
        <v>392</v>
      </c>
      <c r="B34" s="340" t="s">
        <v>195</v>
      </c>
      <c r="C34" s="335" t="s">
        <v>195</v>
      </c>
    </row>
    <row r="35" spans="1:3" x14ac:dyDescent="0.5">
      <c r="A35" s="274" t="s">
        <v>394</v>
      </c>
      <c r="B35" s="335" t="s">
        <v>355</v>
      </c>
      <c r="C35" s="335" t="s">
        <v>355</v>
      </c>
    </row>
    <row r="36" spans="1:3" x14ac:dyDescent="0.5">
      <c r="A36" s="274" t="s">
        <v>397</v>
      </c>
      <c r="B36" s="340" t="s">
        <v>195</v>
      </c>
      <c r="C36" s="335" t="s">
        <v>355</v>
      </c>
    </row>
    <row r="37" spans="1:3" x14ac:dyDescent="0.5">
      <c r="A37" s="274" t="s">
        <v>401</v>
      </c>
      <c r="B37" s="335" t="s">
        <v>355</v>
      </c>
      <c r="C37" s="335" t="s">
        <v>355</v>
      </c>
    </row>
    <row r="38" spans="1:3" x14ac:dyDescent="0.5">
      <c r="A38" s="274" t="s">
        <v>398</v>
      </c>
      <c r="B38" s="335" t="s">
        <v>355</v>
      </c>
      <c r="C38" s="335" t="s">
        <v>355</v>
      </c>
    </row>
    <row r="39" spans="1:3" x14ac:dyDescent="0.5">
      <c r="A39" s="274" t="s">
        <v>399</v>
      </c>
      <c r="B39" s="335" t="s">
        <v>355</v>
      </c>
      <c r="C39" s="335" t="s">
        <v>355</v>
      </c>
    </row>
    <row r="40" spans="1:3" x14ac:dyDescent="0.5">
      <c r="A40" s="274" t="s">
        <v>400</v>
      </c>
      <c r="B40" s="335" t="s">
        <v>355</v>
      </c>
      <c r="C40" s="335" t="s">
        <v>355</v>
      </c>
    </row>
    <row r="41" spans="1:3" x14ac:dyDescent="0.5">
      <c r="A41" s="274" t="s">
        <v>403</v>
      </c>
      <c r="B41" s="340" t="s">
        <v>195</v>
      </c>
      <c r="C41" s="335" t="s">
        <v>355</v>
      </c>
    </row>
    <row r="42" spans="1:3" x14ac:dyDescent="0.5">
      <c r="A42" s="274" t="s">
        <v>395</v>
      </c>
      <c r="B42" s="335" t="s">
        <v>355</v>
      </c>
      <c r="C42" s="335" t="s">
        <v>355</v>
      </c>
    </row>
    <row r="43" spans="1:3" x14ac:dyDescent="0.5">
      <c r="A43" s="274" t="s">
        <v>396</v>
      </c>
      <c r="B43" s="335" t="s">
        <v>355</v>
      </c>
      <c r="C43" s="335" t="s">
        <v>355</v>
      </c>
    </row>
    <row r="44" spans="1:3" x14ac:dyDescent="0.5">
      <c r="A44" s="274" t="s">
        <v>404</v>
      </c>
      <c r="B44" s="340" t="s">
        <v>195</v>
      </c>
      <c r="C44" s="335" t="s">
        <v>195</v>
      </c>
    </row>
    <row r="45" spans="1:3" x14ac:dyDescent="0.5">
      <c r="A45" s="274" t="s">
        <v>405</v>
      </c>
      <c r="B45" s="335" t="s">
        <v>355</v>
      </c>
      <c r="C45" s="335" t="s">
        <v>355</v>
      </c>
    </row>
    <row r="46" spans="1:3" x14ac:dyDescent="0.5">
      <c r="A46" s="274" t="s">
        <v>406</v>
      </c>
      <c r="B46" s="335" t="s">
        <v>355</v>
      </c>
      <c r="C46" s="335" t="s">
        <v>355</v>
      </c>
    </row>
    <row r="47" spans="1:3" x14ac:dyDescent="0.5">
      <c r="A47" s="274" t="s">
        <v>407</v>
      </c>
      <c r="B47" s="335" t="s">
        <v>355</v>
      </c>
      <c r="C47" s="335" t="s">
        <v>355</v>
      </c>
    </row>
    <row r="48" spans="1:3" x14ac:dyDescent="0.5">
      <c r="A48" s="274" t="s">
        <v>408</v>
      </c>
      <c r="B48" s="335" t="s">
        <v>355</v>
      </c>
      <c r="C48" s="335" t="s">
        <v>355</v>
      </c>
    </row>
    <row r="49" spans="1:3" x14ac:dyDescent="0.5">
      <c r="A49" s="274" t="s">
        <v>409</v>
      </c>
      <c r="B49" s="335" t="s">
        <v>355</v>
      </c>
      <c r="C49" s="335" t="s">
        <v>355</v>
      </c>
    </row>
    <row r="50" spans="1:3" x14ac:dyDescent="0.5">
      <c r="A50" s="274" t="s">
        <v>410</v>
      </c>
      <c r="B50" s="340" t="s">
        <v>195</v>
      </c>
      <c r="C50" s="335" t="s">
        <v>355</v>
      </c>
    </row>
    <row r="51" spans="1:3" x14ac:dyDescent="0.5">
      <c r="A51" s="274" t="s">
        <v>411</v>
      </c>
      <c r="B51" s="335" t="s">
        <v>355</v>
      </c>
      <c r="C51" s="335" t="s">
        <v>355</v>
      </c>
    </row>
    <row r="52" spans="1:3" x14ac:dyDescent="0.5">
      <c r="A52" s="274" t="s">
        <v>412</v>
      </c>
      <c r="B52" s="340" t="s">
        <v>195</v>
      </c>
      <c r="C52" s="335" t="s">
        <v>355</v>
      </c>
    </row>
    <row r="53" spans="1:3" x14ac:dyDescent="0.5">
      <c r="A53" s="274" t="s">
        <v>413</v>
      </c>
      <c r="B53" s="335" t="s">
        <v>355</v>
      </c>
      <c r="C53" s="335" t="s">
        <v>355</v>
      </c>
    </row>
    <row r="54" spans="1:3" x14ac:dyDescent="0.5">
      <c r="A54" s="274" t="s">
        <v>414</v>
      </c>
      <c r="B54" s="335" t="s">
        <v>355</v>
      </c>
      <c r="C54" s="335" t="s">
        <v>355</v>
      </c>
    </row>
    <row r="55" spans="1:3" x14ac:dyDescent="0.5">
      <c r="A55" s="274" t="s">
        <v>468</v>
      </c>
      <c r="B55" s="340" t="s">
        <v>195</v>
      </c>
      <c r="C55" s="335" t="s">
        <v>355</v>
      </c>
    </row>
    <row r="56" spans="1:3" x14ac:dyDescent="0.5">
      <c r="A56" s="274" t="s">
        <v>467</v>
      </c>
      <c r="B56" s="340" t="s">
        <v>195</v>
      </c>
      <c r="C56" s="335" t="s">
        <v>355</v>
      </c>
    </row>
    <row r="57" spans="1:3" x14ac:dyDescent="0.5">
      <c r="A57" s="274" t="s">
        <v>416</v>
      </c>
      <c r="B57" s="335" t="s">
        <v>355</v>
      </c>
      <c r="C57" s="335" t="s">
        <v>355</v>
      </c>
    </row>
    <row r="58" spans="1:3" x14ac:dyDescent="0.5">
      <c r="A58" s="274" t="s">
        <v>415</v>
      </c>
      <c r="B58" s="335" t="s">
        <v>355</v>
      </c>
      <c r="C58" s="335" t="s">
        <v>355</v>
      </c>
    </row>
    <row r="59" spans="1:3" x14ac:dyDescent="0.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workbookViewId="0">
      <selection activeCell="B16" sqref="B16"/>
    </sheetView>
  </sheetViews>
  <sheetFormatPr defaultRowHeight="13.15" x14ac:dyDescent="0.4"/>
  <cols>
    <col min="1" max="1" width="24.125" style="236" customWidth="1"/>
    <col min="2" max="2" width="20.875" style="236" customWidth="1"/>
    <col min="3" max="5" width="18" style="236" customWidth="1"/>
    <col min="6" max="16384" width="9" style="236"/>
  </cols>
  <sheetData>
    <row r="1" spans="1:3" ht="15.75" x14ac:dyDescent="0.5">
      <c r="A1" s="69" t="s">
        <v>325</v>
      </c>
      <c r="C1" s="300" t="s">
        <v>520</v>
      </c>
    </row>
    <row r="3" spans="1:3" x14ac:dyDescent="0.4">
      <c r="A3" s="236" t="s">
        <v>262</v>
      </c>
    </row>
    <row r="4" spans="1:3" x14ac:dyDescent="0.4">
      <c r="A4" s="236" t="s">
        <v>263</v>
      </c>
    </row>
    <row r="6" spans="1:3" x14ac:dyDescent="0.4">
      <c r="A6" s="236" t="s">
        <v>439</v>
      </c>
      <c r="B6" s="247" t="s">
        <v>390</v>
      </c>
    </row>
    <row r="8" spans="1:3" x14ac:dyDescent="0.4">
      <c r="A8" s="236" t="s">
        <v>447</v>
      </c>
      <c r="B8" s="395">
        <f>'Step 2'!C30</f>
        <v>613479.99999999988</v>
      </c>
    </row>
    <row r="10" spans="1:3" x14ac:dyDescent="0.4">
      <c r="A10" s="236" t="s">
        <v>448</v>
      </c>
      <c r="B10" s="396">
        <f>'Step 2'!C32*1000000</f>
        <v>20000000</v>
      </c>
      <c r="C10" s="319"/>
    </row>
    <row r="12" spans="1:3" x14ac:dyDescent="0.4">
      <c r="A12" s="236" t="s">
        <v>478</v>
      </c>
      <c r="B12" s="396">
        <v>20000000</v>
      </c>
    </row>
    <row r="14" spans="1:3" x14ac:dyDescent="0.4">
      <c r="A14" s="236" t="s">
        <v>482</v>
      </c>
      <c r="B14" s="294">
        <v>60000000</v>
      </c>
      <c r="C14" s="352"/>
    </row>
    <row r="15" spans="1:3" x14ac:dyDescent="0.4">
      <c r="B15" s="321"/>
    </row>
    <row r="16" spans="1:3" x14ac:dyDescent="0.4">
      <c r="A16" s="236" t="s">
        <v>483</v>
      </c>
      <c r="B16" s="247" t="s">
        <v>292</v>
      </c>
    </row>
    <row r="18" spans="1:5" ht="15.75" x14ac:dyDescent="0.5">
      <c r="A18" s="69" t="s">
        <v>332</v>
      </c>
      <c r="B18" s="300"/>
    </row>
    <row r="20" spans="1:5" x14ac:dyDescent="0.4">
      <c r="A20" s="238">
        <v>1</v>
      </c>
      <c r="B20" s="238">
        <v>2</v>
      </c>
      <c r="C20" s="238">
        <v>3</v>
      </c>
      <c r="D20" s="238">
        <v>4</v>
      </c>
      <c r="E20" s="238">
        <v>5</v>
      </c>
    </row>
    <row r="21" spans="1:5" x14ac:dyDescent="0.4">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4">
      <c r="A22" s="345" t="str">
        <f>IF($B$6="Florida",'XS Rate Tables Sections A-F'!A24,IF('XS Rate Tables State Exceptions'!$B$5="Yes",'XS Rate Tables Sections A-F'!A12,'XS Rate Tables Sections A-F'!A18))</f>
        <v>40-55%</v>
      </c>
      <c r="B22" s="345" t="str">
        <f>IF($B$6="Florida",'XS Rate Tables Sections A-F'!B24,IF('XS Rate Tables State Exceptions'!$B$5="Yes",'XS Rate Tables Sections A-F'!B12,'XS Rate Tables Sections A-F'!B18))</f>
        <v>55-65%</v>
      </c>
      <c r="C22" s="345" t="str">
        <f>IF($B$6="Florida",'XS Rate Tables Sections A-F'!C24,IF('XS Rate Tables State Exceptions'!$B$5="Yes",'XS Rate Tables Sections A-F'!C12,'XS Rate Tables Sections A-F'!C18))</f>
        <v>65-75%</v>
      </c>
      <c r="D22" s="345" t="str">
        <f>IF($B$6="Florida",'XS Rate Tables Sections A-F'!D24,IF('XS Rate Tables State Exceptions'!$B$5="Yes",'XS Rate Tables Sections A-F'!D12,'XS Rate Tables Sections A-F'!D18))</f>
        <v>75-85%</v>
      </c>
      <c r="E22" s="345" t="str">
        <f>IF($B$6="Florida",'XS Rate Tables Sections A-F'!E24,IF('XS Rate Tables State Exceptions'!$B$5="Yes",'XS Rate Tables Sections A-F'!E12,'XS Rate Tables Sections A-F'!E18))</f>
        <v>85-150%</v>
      </c>
    </row>
    <row r="23" spans="1:5" x14ac:dyDescent="0.4">
      <c r="A23" s="300" t="s">
        <v>622</v>
      </c>
    </row>
    <row r="24" spans="1:5" x14ac:dyDescent="0.4">
      <c r="A24" s="240" t="s">
        <v>324</v>
      </c>
    </row>
    <row r="25" spans="1:5" ht="30.75" customHeight="1" x14ac:dyDescent="0.4">
      <c r="A25" s="241" t="s">
        <v>305</v>
      </c>
      <c r="B25" s="246" t="s">
        <v>306</v>
      </c>
      <c r="C25" s="242" t="s">
        <v>307</v>
      </c>
    </row>
    <row r="26" spans="1:5" s="244" customFormat="1" x14ac:dyDescent="0.4">
      <c r="A26" s="240" t="s">
        <v>317</v>
      </c>
      <c r="B26" s="247">
        <v>1</v>
      </c>
      <c r="C26" s="243" t="str">
        <f>IF($B$6="Georgia",VLOOKUP(B26,'XS RateTables SectionA-Georgia'!$H$16:$I$20,2,FALSE),VLOOKUP(B26,'XS Rate Tables Sections A-F'!$H$29:$I$33,2,FALSE))</f>
        <v>Low Risk</v>
      </c>
      <c r="E26" s="258"/>
    </row>
    <row r="27" spans="1:5" s="244" customFormat="1" x14ac:dyDescent="0.4">
      <c r="A27" s="240" t="s">
        <v>318</v>
      </c>
      <c r="B27" s="247">
        <v>2</v>
      </c>
      <c r="C27" s="243" t="str">
        <f>IF($B$6="Georgia","N/A - Leave cell blank",VLOOKUP(B27,'XS Rate Tables Sections A-F'!$H$29:$I$33,2,FALSE))</f>
        <v>Low/Medium Risk</v>
      </c>
      <c r="E27" s="258"/>
    </row>
    <row r="28" spans="1:5" s="244" customFormat="1" x14ac:dyDescent="0.4">
      <c r="A28" s="240" t="s">
        <v>319</v>
      </c>
      <c r="B28" s="247">
        <v>1</v>
      </c>
      <c r="C28" s="243" t="str">
        <f>IF($B$6="Georgia",VLOOKUP(B28,'XS RateTables SectionA-Georgia'!$H$16:$I$20,2,FALSE),VLOOKUP(B28,'XS Rate Tables Sections A-F'!$H$29:$I$33,2,FALSE))</f>
        <v>Low Risk</v>
      </c>
      <c r="E28" s="258"/>
    </row>
    <row r="29" spans="1:5" s="244" customFormat="1" x14ac:dyDescent="0.4">
      <c r="A29" s="240" t="s">
        <v>320</v>
      </c>
      <c r="B29" s="247">
        <v>1</v>
      </c>
      <c r="C29" s="243" t="str">
        <f>IF($B$6="Georgia","N/A - Leave cell blank",VLOOKUP(B29,'XS Rate Tables Sections A-F'!$H$29:$I$33,2,FALSE))</f>
        <v>Low Risk</v>
      </c>
      <c r="E29" s="258"/>
    </row>
    <row r="30" spans="1:5" s="244" customFormat="1" x14ac:dyDescent="0.4">
      <c r="A30" s="240" t="s">
        <v>321</v>
      </c>
      <c r="B30" s="247">
        <v>2</v>
      </c>
      <c r="C30" s="243" t="str">
        <f>IF($B$6="Georgia",VLOOKUP(B30,'XS RateTables SectionA-Georgia'!$H$16:$I$20,2,FALSE),VLOOKUP(B30,'XS Rate Tables Sections A-F'!$H$29:$I$33,2,FALSE))</f>
        <v>Low/Medium Risk</v>
      </c>
    </row>
    <row r="31" spans="1:5" s="244" customFormat="1" x14ac:dyDescent="0.4">
      <c r="A31" s="240" t="s">
        <v>322</v>
      </c>
      <c r="B31" s="247">
        <v>1</v>
      </c>
      <c r="C31" s="243" t="str">
        <f>IF($B$6="Georgia",VLOOKUP(B31,'XS RateTables SectionA-Georgia'!$H$16:$I$20,2,FALSE),VLOOKUP(B31,'XS Rate Tables Sections A-F'!$H$29:$I$33,2,FALSE))</f>
        <v>Low Risk</v>
      </c>
    </row>
    <row r="32" spans="1:5" s="244" customFormat="1" x14ac:dyDescent="0.4">
      <c r="A32" s="240" t="s">
        <v>323</v>
      </c>
      <c r="B32" s="247">
        <v>2</v>
      </c>
      <c r="C32" s="243" t="str">
        <f>IF($B$6="Georgia","N/A - Leave cell blank",VLOOKUP(B32,'XS Rate Tables Sections A-F'!$H$29:$I$33,2,FALSE))</f>
        <v>Low/Medium Risk</v>
      </c>
    </row>
    <row r="34" spans="1:5" x14ac:dyDescent="0.4">
      <c r="A34" s="245" t="s">
        <v>308</v>
      </c>
      <c r="B34" s="308">
        <f>ROUND(AVERAGE(B26:B32),0)</f>
        <v>1</v>
      </c>
      <c r="C34" s="336" t="str">
        <f>IF($B$6="Georgia",VLOOKUP(B34,'XS RateTables SectionA-Georgia'!$H$16:$I$20,2,FALSE),VLOOKUP(B34,'XS Rate Tables Sections A-F'!$H$29:$I$33,2,FALSE))</f>
        <v>Low Risk</v>
      </c>
    </row>
    <row r="36" spans="1:5" x14ac:dyDescent="0.4">
      <c r="A36" s="240" t="str">
        <f>"Select Percentage Factor Corresponding to Range of "&amp;C34&amp;":"</f>
        <v>Select Percentage Factor Corresponding to Range of Low Risk:</v>
      </c>
    </row>
    <row r="37" spans="1:5" x14ac:dyDescent="0.4">
      <c r="C37" s="243" t="s">
        <v>169</v>
      </c>
    </row>
    <row r="38" spans="1:5" x14ac:dyDescent="0.4">
      <c r="A38" s="240" t="s">
        <v>333</v>
      </c>
      <c r="B38" s="250">
        <v>0.5</v>
      </c>
      <c r="C38" s="353" t="str">
        <f>VLOOKUP(B34,'XS Rate Tables Sections A-F'!$H$29:$J$33,3,FALSE)</f>
        <v>40-55%</v>
      </c>
    </row>
    <row r="41" spans="1:5" x14ac:dyDescent="0.4">
      <c r="A41" s="237" t="s">
        <v>331</v>
      </c>
    </row>
    <row r="42" spans="1:5" ht="65.25" customHeight="1" x14ac:dyDescent="0.4">
      <c r="A42" s="402" t="s">
        <v>326</v>
      </c>
      <c r="B42" s="403"/>
      <c r="C42" s="403"/>
      <c r="D42" s="403"/>
      <c r="E42" s="404"/>
    </row>
    <row r="43" spans="1:5" ht="70.5" customHeight="1" x14ac:dyDescent="0.4">
      <c r="A43" s="402" t="s">
        <v>327</v>
      </c>
      <c r="B43" s="403"/>
      <c r="C43" s="403"/>
      <c r="D43" s="403"/>
      <c r="E43" s="404"/>
    </row>
    <row r="44" spans="1:5" ht="69" customHeight="1" x14ac:dyDescent="0.4">
      <c r="A44" s="402" t="s">
        <v>328</v>
      </c>
      <c r="B44" s="403"/>
      <c r="C44" s="403"/>
      <c r="D44" s="403"/>
      <c r="E44" s="404"/>
    </row>
    <row r="45" spans="1:5" ht="65.25" customHeight="1" x14ac:dyDescent="0.4">
      <c r="A45" s="402" t="s">
        <v>329</v>
      </c>
      <c r="B45" s="403"/>
      <c r="C45" s="403"/>
      <c r="D45" s="403"/>
      <c r="E45" s="404"/>
    </row>
    <row r="46" spans="1:5" ht="55.5" customHeight="1" x14ac:dyDescent="0.4">
      <c r="A46" s="402" t="s">
        <v>330</v>
      </c>
      <c r="B46" s="403"/>
      <c r="C46" s="403"/>
      <c r="D46" s="403"/>
      <c r="E46" s="404"/>
    </row>
    <row r="47" spans="1:5" x14ac:dyDescent="0.4">
      <c r="A47" s="410"/>
      <c r="B47" s="410"/>
      <c r="C47" s="410"/>
      <c r="D47" s="410"/>
      <c r="E47" s="410"/>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3.15" x14ac:dyDescent="0.4"/>
  <cols>
    <col min="1" max="1" width="36.25" style="236" customWidth="1"/>
    <col min="2" max="16384" width="9" style="236"/>
  </cols>
  <sheetData>
    <row r="1" spans="1:6" ht="15.75" x14ac:dyDescent="0.5">
      <c r="A1" s="69" t="s">
        <v>325</v>
      </c>
    </row>
    <row r="3" spans="1:6" x14ac:dyDescent="0.4">
      <c r="A3" s="236" t="s">
        <v>262</v>
      </c>
    </row>
    <row r="4" spans="1:6" x14ac:dyDescent="0.4">
      <c r="A4" s="236" t="s">
        <v>263</v>
      </c>
    </row>
    <row r="6" spans="1:6" ht="15.75" x14ac:dyDescent="0.5">
      <c r="A6" s="69" t="s">
        <v>350</v>
      </c>
    </row>
    <row r="7" spans="1:6" x14ac:dyDescent="0.4">
      <c r="A7" s="240" t="s">
        <v>519</v>
      </c>
    </row>
    <row r="8" spans="1:6" x14ac:dyDescent="0.4">
      <c r="C8" s="242" t="s">
        <v>169</v>
      </c>
    </row>
    <row r="9" spans="1:6" x14ac:dyDescent="0.4">
      <c r="A9" s="236" t="s">
        <v>343</v>
      </c>
      <c r="B9" s="248"/>
      <c r="C9" s="243" t="str">
        <f>IF('XS Rate Tables State Exceptions'!$B$5="Yes",'XS Rate Tables Sections A-F'!B49,'XS Rate Tables Sections A-F'!C49)</f>
        <v>0.60-0.90</v>
      </c>
      <c r="D9" s="236" t="s">
        <v>475</v>
      </c>
    </row>
    <row r="10" spans="1:6" x14ac:dyDescent="0.4">
      <c r="A10" s="236" t="s">
        <v>344</v>
      </c>
      <c r="B10" s="248">
        <v>1</v>
      </c>
      <c r="C10" s="243" t="str">
        <f>IF('XS Rate Tables State Exceptions'!B6="Yes",'XS Rate Tables Sections A-F'!B50,'XS Rate Tables Sections A-F'!C50)</f>
        <v>0.55-0.75</v>
      </c>
      <c r="D10" s="236" t="s">
        <v>475</v>
      </c>
      <c r="F10" s="300" t="s">
        <v>672</v>
      </c>
    </row>
    <row r="12" spans="1:6" ht="15.75" x14ac:dyDescent="0.5">
      <c r="A12" s="69" t="s">
        <v>351</v>
      </c>
    </row>
    <row r="13" spans="1:6" x14ac:dyDescent="0.4">
      <c r="A13" s="236" t="s">
        <v>476</v>
      </c>
      <c r="E13" s="236">
        <v>2</v>
      </c>
      <c r="F13" s="243" t="s">
        <v>477</v>
      </c>
    </row>
    <row r="14" spans="1:6" x14ac:dyDescent="0.4">
      <c r="A14" s="236" t="s">
        <v>469</v>
      </c>
      <c r="B14" s="320" t="s">
        <v>345</v>
      </c>
    </row>
    <row r="15" spans="1:6" x14ac:dyDescent="0.4">
      <c r="A15" s="236" t="s">
        <v>479</v>
      </c>
      <c r="B15" s="248">
        <v>1</v>
      </c>
      <c r="E15" s="300" t="s">
        <v>626</v>
      </c>
    </row>
    <row r="17" spans="1:5" ht="15.75" x14ac:dyDescent="0.5">
      <c r="A17" s="69" t="s">
        <v>352</v>
      </c>
    </row>
    <row r="18" spans="1:5" x14ac:dyDescent="0.4">
      <c r="A18" s="236" t="s">
        <v>476</v>
      </c>
    </row>
    <row r="19" spans="1:5" x14ac:dyDescent="0.4">
      <c r="A19" s="236" t="s">
        <v>356</v>
      </c>
      <c r="B19" s="251" t="s">
        <v>195</v>
      </c>
    </row>
    <row r="20" spans="1:5" x14ac:dyDescent="0.4">
      <c r="A20" s="236" t="s">
        <v>480</v>
      </c>
      <c r="B20" s="248">
        <v>1</v>
      </c>
      <c r="E20" s="300" t="s">
        <v>626</v>
      </c>
    </row>
    <row r="21" spans="1:5" x14ac:dyDescent="0.4">
      <c r="A21" s="236" t="s">
        <v>481</v>
      </c>
    </row>
    <row r="23" spans="1:5" ht="15.75" x14ac:dyDescent="0.5">
      <c r="A23" s="69" t="s">
        <v>357</v>
      </c>
    </row>
    <row r="24" spans="1:5" x14ac:dyDescent="0.4">
      <c r="A24" s="236" t="s">
        <v>358</v>
      </c>
      <c r="B24" s="251" t="s">
        <v>195</v>
      </c>
      <c r="C24" s="242" t="s">
        <v>169</v>
      </c>
    </row>
    <row r="25" spans="1:5" x14ac:dyDescent="0.4">
      <c r="A25" s="236" t="s">
        <v>515</v>
      </c>
      <c r="B25" s="252">
        <v>0</v>
      </c>
      <c r="C25" s="348" t="str">
        <f>IF('XS Rate Tables State Exceptions'!B6="No",'XS Rate Tables State Exceptions'!C6,IF('XS Rate Tables State Exceptions'!B6="Yes",'XS Rate Tables Sections A-F'!B109,'XS Rate Tables Sections A-F'!C109))</f>
        <v>0% - 2%</v>
      </c>
    </row>
    <row r="30" spans="1:5" x14ac:dyDescent="0.4">
      <c r="A30" s="240"/>
    </row>
    <row r="31" spans="1:5" x14ac:dyDescent="0.4">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3.15" x14ac:dyDescent="0.4"/>
  <cols>
    <col min="1" max="1" width="32.625" style="236" customWidth="1"/>
    <col min="2" max="2" width="15.5" style="236" customWidth="1"/>
    <col min="3" max="3" width="22.375" style="236" customWidth="1"/>
    <col min="4" max="16384" width="9" style="236"/>
  </cols>
  <sheetData>
    <row r="1" spans="1:5" ht="15.75" x14ac:dyDescent="0.5">
      <c r="A1" s="69" t="s">
        <v>325</v>
      </c>
    </row>
    <row r="3" spans="1:5" x14ac:dyDescent="0.4">
      <c r="A3" s="236" t="s">
        <v>262</v>
      </c>
    </row>
    <row r="4" spans="1:5" x14ac:dyDescent="0.4">
      <c r="A4" s="236" t="s">
        <v>263</v>
      </c>
    </row>
    <row r="6" spans="1:5" ht="15.75" x14ac:dyDescent="0.5">
      <c r="A6" s="69" t="s">
        <v>334</v>
      </c>
    </row>
    <row r="8" spans="1:5" x14ac:dyDescent="0.4">
      <c r="A8" s="240" t="s">
        <v>342</v>
      </c>
    </row>
    <row r="9" spans="1:5" x14ac:dyDescent="0.4">
      <c r="A9" s="241" t="s">
        <v>335</v>
      </c>
      <c r="B9" s="246" t="s">
        <v>340</v>
      </c>
      <c r="C9" s="246" t="s">
        <v>341</v>
      </c>
    </row>
    <row r="10" spans="1:5" x14ac:dyDescent="0.4">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4">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4">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4">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4">
      <c r="A14" s="280"/>
      <c r="B14" s="338"/>
      <c r="C14" s="337"/>
      <c r="D14" s="249"/>
    </row>
    <row r="15" spans="1:5" x14ac:dyDescent="0.4">
      <c r="A15" s="240" t="str">
        <f>IF('XS Rating Step A Inputs'!$B$6="Nebraska","Note: +/- 40% deviation is permitted in lieu of schedule rating in Nebraska.","")</f>
        <v/>
      </c>
      <c r="B15" s="338"/>
      <c r="C15" s="337"/>
      <c r="D15" s="249"/>
    </row>
    <row r="16" spans="1:5" x14ac:dyDescent="0.4">
      <c r="D16" s="249"/>
    </row>
    <row r="17" spans="1:5" x14ac:dyDescent="0.4">
      <c r="A17" s="237" t="s">
        <v>464</v>
      </c>
      <c r="B17" s="339">
        <f>MIN(MAX(SUM($B$10:$B$13),'XS Rate Tables Section G'!$F$26),'XS Rate Tables Section G'!$G$26)</f>
        <v>0.25</v>
      </c>
    </row>
    <row r="18" spans="1:5" x14ac:dyDescent="0.4">
      <c r="A18" s="236" t="str">
        <f>"(subject to maximum Credit/Debit of "&amp;VLOOKUP('XS Rating Step A Inputs'!$B$6,'XS Rate Tables Section G'!$A$29:$C$79,3,FALSE)&amp;" allowed by state)"</f>
        <v>(subject to maximum Credit/Debit of +/- 25% allowed by state)</v>
      </c>
    </row>
    <row r="19" spans="1:5" x14ac:dyDescent="0.4">
      <c r="E19" s="293"/>
    </row>
    <row r="20" spans="1:5" x14ac:dyDescent="0.4">
      <c r="A20" s="237" t="s">
        <v>463</v>
      </c>
      <c r="E20" s="293"/>
    </row>
    <row r="21" spans="1:5" ht="39" customHeight="1" x14ac:dyDescent="0.4">
      <c r="A21" s="409" t="s">
        <v>367</v>
      </c>
      <c r="B21" s="410"/>
      <c r="C21" s="410"/>
      <c r="D21" s="410"/>
      <c r="E21" s="411"/>
    </row>
    <row r="22" spans="1:5" ht="41.25" customHeight="1" x14ac:dyDescent="0.4">
      <c r="A22" s="412" t="s">
        <v>302</v>
      </c>
      <c r="B22" s="413"/>
      <c r="C22" s="413"/>
      <c r="D22" s="413"/>
      <c r="E22" s="414"/>
    </row>
    <row r="23" spans="1:5" ht="59.25" customHeight="1" x14ac:dyDescent="0.4">
      <c r="A23" s="402" t="s">
        <v>418</v>
      </c>
      <c r="B23" s="403"/>
      <c r="C23" s="403"/>
      <c r="D23" s="403"/>
      <c r="E23" s="404"/>
    </row>
    <row r="24" spans="1:5" ht="59.25" customHeight="1" x14ac:dyDescent="0.4">
      <c r="A24" s="409" t="s">
        <v>419</v>
      </c>
      <c r="B24" s="410"/>
      <c r="C24" s="410"/>
      <c r="D24" s="410"/>
      <c r="E24" s="411"/>
    </row>
    <row r="25" spans="1:5" ht="219" customHeight="1" x14ac:dyDescent="0.4">
      <c r="A25" s="281"/>
      <c r="B25" s="282"/>
      <c r="C25" s="282"/>
      <c r="D25" s="282"/>
      <c r="E25" s="283"/>
    </row>
    <row r="26" spans="1:5" ht="13.5" customHeight="1" x14ac:dyDescent="0.4">
      <c r="A26" s="284"/>
      <c r="B26" s="285"/>
      <c r="C26" s="285"/>
      <c r="D26" s="285"/>
      <c r="E26" s="286"/>
    </row>
    <row r="27" spans="1:5" ht="59.25" customHeight="1" x14ac:dyDescent="0.4">
      <c r="A27" s="402" t="s">
        <v>420</v>
      </c>
      <c r="B27" s="403"/>
      <c r="C27" s="403"/>
      <c r="D27" s="403"/>
      <c r="E27" s="404"/>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5"/>
  <sheetData>
    <row r="3" spans="2:2" x14ac:dyDescent="0.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5">
      <c r="B1" s="63"/>
      <c r="C1" s="63"/>
      <c r="D1" s="63"/>
      <c r="E1" s="63"/>
      <c r="F1" s="63"/>
      <c r="G1" s="63"/>
      <c r="H1" s="63"/>
      <c r="I1" s="63"/>
      <c r="J1" s="63"/>
    </row>
    <row r="2" spans="2:14" x14ac:dyDescent="0.5">
      <c r="B2" s="11" t="s">
        <v>1</v>
      </c>
      <c r="C2" s="11"/>
      <c r="D2" s="11"/>
      <c r="E2" s="11"/>
      <c r="F2" s="11"/>
      <c r="G2" s="11"/>
      <c r="H2" s="11"/>
      <c r="I2" s="11"/>
      <c r="J2" s="11"/>
    </row>
    <row r="3" spans="2:14" x14ac:dyDescent="0.5">
      <c r="B3" s="11"/>
      <c r="C3" s="11"/>
      <c r="D3" s="11"/>
      <c r="E3" s="11"/>
      <c r="F3" s="11"/>
      <c r="G3" s="11"/>
      <c r="H3" s="11"/>
      <c r="I3" s="11"/>
      <c r="J3" s="11"/>
    </row>
    <row r="4" spans="2:14" x14ac:dyDescent="0.5">
      <c r="B4" s="64" t="s">
        <v>2</v>
      </c>
      <c r="C4" s="65"/>
      <c r="D4" s="66"/>
      <c r="E4" s="64" t="s">
        <v>11</v>
      </c>
      <c r="F4" s="65"/>
      <c r="G4" s="66"/>
      <c r="H4" s="64" t="s">
        <v>12</v>
      </c>
      <c r="I4" s="65"/>
      <c r="J4" s="66"/>
    </row>
    <row r="5" spans="2:14" ht="63" x14ac:dyDescent="0.5">
      <c r="B5" s="115" t="s">
        <v>3</v>
      </c>
      <c r="C5" s="116" t="s">
        <v>4</v>
      </c>
      <c r="D5" s="117" t="s">
        <v>5</v>
      </c>
      <c r="E5" s="115" t="s">
        <v>3</v>
      </c>
      <c r="F5" s="116" t="s">
        <v>4</v>
      </c>
      <c r="G5" s="117" t="s">
        <v>8</v>
      </c>
      <c r="H5" s="115" t="s">
        <v>3</v>
      </c>
      <c r="I5" s="116" t="s">
        <v>4</v>
      </c>
      <c r="J5" s="118" t="s">
        <v>9</v>
      </c>
      <c r="M5" s="12"/>
    </row>
    <row r="6" spans="2:14" x14ac:dyDescent="0.5">
      <c r="B6" s="5" t="s">
        <v>6</v>
      </c>
      <c r="C6" s="6">
        <v>1</v>
      </c>
      <c r="D6" s="14">
        <v>1977</v>
      </c>
      <c r="E6" s="5" t="s">
        <v>6</v>
      </c>
      <c r="F6" s="6">
        <v>0.4</v>
      </c>
      <c r="G6" s="16">
        <v>988</v>
      </c>
      <c r="H6" s="5" t="s">
        <v>6</v>
      </c>
      <c r="I6" s="6">
        <v>0.7</v>
      </c>
      <c r="J6" s="17">
        <v>1977</v>
      </c>
      <c r="M6" s="12"/>
      <c r="N6" s="12"/>
    </row>
    <row r="7" spans="2:14" x14ac:dyDescent="0.5">
      <c r="B7" s="8">
        <v>1</v>
      </c>
      <c r="C7" s="6">
        <v>2.5</v>
      </c>
      <c r="D7" s="14">
        <v>2298</v>
      </c>
      <c r="E7" s="8">
        <v>0.4</v>
      </c>
      <c r="F7" s="6">
        <v>1</v>
      </c>
      <c r="G7" s="16">
        <v>1149</v>
      </c>
      <c r="H7" s="8">
        <v>0.7</v>
      </c>
      <c r="I7" s="6">
        <v>1.75</v>
      </c>
      <c r="J7" s="17">
        <v>2298</v>
      </c>
      <c r="M7" s="12"/>
      <c r="N7" s="12"/>
    </row>
    <row r="8" spans="2:14" x14ac:dyDescent="0.5">
      <c r="B8" s="8">
        <v>2.5</v>
      </c>
      <c r="C8" s="6">
        <v>5</v>
      </c>
      <c r="D8" s="14">
        <v>2817</v>
      </c>
      <c r="E8" s="8">
        <v>1</v>
      </c>
      <c r="F8" s="6">
        <v>2</v>
      </c>
      <c r="G8" s="16">
        <v>1408</v>
      </c>
      <c r="H8" s="8">
        <v>1.75</v>
      </c>
      <c r="I8" s="6">
        <v>3.5</v>
      </c>
      <c r="J8" s="17">
        <v>2817</v>
      </c>
      <c r="L8" s="12"/>
      <c r="N8" s="12"/>
    </row>
    <row r="9" spans="2:14" x14ac:dyDescent="0.5">
      <c r="B9" s="8">
        <v>5</v>
      </c>
      <c r="C9" s="6">
        <v>10</v>
      </c>
      <c r="D9" s="14">
        <v>3583</v>
      </c>
      <c r="E9" s="8">
        <v>2</v>
      </c>
      <c r="F9" s="6">
        <v>4</v>
      </c>
      <c r="G9" s="16">
        <v>1791</v>
      </c>
      <c r="H9" s="8">
        <v>3.5</v>
      </c>
      <c r="I9" s="6">
        <v>7</v>
      </c>
      <c r="J9" s="17">
        <v>3583</v>
      </c>
      <c r="L9" s="12"/>
      <c r="M9" s="12"/>
    </row>
    <row r="10" spans="2:14" x14ac:dyDescent="0.5">
      <c r="B10" s="8">
        <v>10</v>
      </c>
      <c r="C10" s="6">
        <v>15</v>
      </c>
      <c r="D10" s="14">
        <v>4102</v>
      </c>
      <c r="E10" s="8">
        <v>4</v>
      </c>
      <c r="F10" s="6">
        <v>6</v>
      </c>
      <c r="G10" s="16">
        <v>2051</v>
      </c>
      <c r="H10" s="8">
        <v>7</v>
      </c>
      <c r="I10" s="6">
        <v>10.5</v>
      </c>
      <c r="J10" s="17">
        <v>4102</v>
      </c>
      <c r="L10" s="12"/>
      <c r="M10" s="12"/>
      <c r="N10" s="19"/>
    </row>
    <row r="11" spans="2:14" x14ac:dyDescent="0.5">
      <c r="B11" s="8">
        <v>15</v>
      </c>
      <c r="C11" s="6">
        <v>20</v>
      </c>
      <c r="D11" s="14">
        <v>4448</v>
      </c>
      <c r="E11" s="8">
        <v>6</v>
      </c>
      <c r="F11" s="6">
        <v>8</v>
      </c>
      <c r="G11" s="16">
        <v>2224</v>
      </c>
      <c r="H11" s="8">
        <v>10.5</v>
      </c>
      <c r="I11" s="6">
        <v>14</v>
      </c>
      <c r="J11" s="17">
        <v>4448</v>
      </c>
      <c r="M11" s="12"/>
      <c r="N11" s="12"/>
    </row>
    <row r="12" spans="2:14" x14ac:dyDescent="0.5">
      <c r="B12" s="8">
        <v>20</v>
      </c>
      <c r="C12" s="6">
        <v>25</v>
      </c>
      <c r="D12" s="14">
        <v>4719</v>
      </c>
      <c r="E12" s="8">
        <v>8</v>
      </c>
      <c r="F12" s="6">
        <v>10</v>
      </c>
      <c r="G12" s="16">
        <v>2360</v>
      </c>
      <c r="H12" s="8">
        <v>14</v>
      </c>
      <c r="I12" s="6">
        <v>17.5</v>
      </c>
      <c r="J12" s="17">
        <v>4719</v>
      </c>
      <c r="M12" s="19"/>
      <c r="N12" s="12"/>
    </row>
    <row r="13" spans="2:14" x14ac:dyDescent="0.5">
      <c r="B13" s="8">
        <v>25</v>
      </c>
      <c r="C13" s="6">
        <v>50</v>
      </c>
      <c r="D13" s="14">
        <v>5559</v>
      </c>
      <c r="E13" s="8">
        <v>10</v>
      </c>
      <c r="F13" s="6">
        <v>20</v>
      </c>
      <c r="G13" s="16">
        <v>2780</v>
      </c>
      <c r="H13" s="8">
        <v>17.5</v>
      </c>
      <c r="I13" s="6">
        <v>35</v>
      </c>
      <c r="J13" s="17">
        <v>5559</v>
      </c>
      <c r="M13" s="20"/>
      <c r="N13" s="19"/>
    </row>
    <row r="14" spans="2:14" x14ac:dyDescent="0.5">
      <c r="B14" s="8">
        <v>50</v>
      </c>
      <c r="C14" s="6">
        <v>75</v>
      </c>
      <c r="D14" s="14">
        <v>6301</v>
      </c>
      <c r="E14" s="8">
        <v>20</v>
      </c>
      <c r="F14" s="6">
        <v>30</v>
      </c>
      <c r="G14" s="14">
        <v>3150</v>
      </c>
      <c r="H14" s="8">
        <v>35</v>
      </c>
      <c r="I14" s="6">
        <v>52.5</v>
      </c>
      <c r="J14" s="17">
        <v>6301</v>
      </c>
      <c r="N14" s="12"/>
    </row>
    <row r="15" spans="2:14" x14ac:dyDescent="0.5">
      <c r="B15" s="8">
        <v>75</v>
      </c>
      <c r="C15" s="6">
        <v>100</v>
      </c>
      <c r="D15" s="14">
        <v>6993</v>
      </c>
      <c r="E15" s="8">
        <v>30</v>
      </c>
      <c r="F15" s="6">
        <v>40</v>
      </c>
      <c r="G15" s="14">
        <v>3496</v>
      </c>
      <c r="H15" s="8">
        <v>52.5</v>
      </c>
      <c r="I15" s="6">
        <v>70</v>
      </c>
      <c r="J15" s="17">
        <v>6993</v>
      </c>
      <c r="M15" s="12"/>
    </row>
    <row r="16" spans="2:14" x14ac:dyDescent="0.5">
      <c r="B16" s="8">
        <v>100</v>
      </c>
      <c r="C16" s="6">
        <v>150</v>
      </c>
      <c r="D16" s="14">
        <v>8104</v>
      </c>
      <c r="E16" s="8">
        <v>40</v>
      </c>
      <c r="F16" s="6">
        <v>60</v>
      </c>
      <c r="G16" s="14">
        <v>4052</v>
      </c>
      <c r="H16" s="8">
        <v>70</v>
      </c>
      <c r="I16" s="6">
        <v>105</v>
      </c>
      <c r="J16" s="17">
        <v>8104</v>
      </c>
      <c r="M16" s="12"/>
      <c r="N16" s="19"/>
    </row>
    <row r="17" spans="2:14" x14ac:dyDescent="0.5">
      <c r="B17" s="8">
        <v>150</v>
      </c>
      <c r="C17" s="6">
        <v>250</v>
      </c>
      <c r="D17" s="14">
        <v>9389</v>
      </c>
      <c r="E17" s="8">
        <v>60</v>
      </c>
      <c r="F17" s="6">
        <v>100</v>
      </c>
      <c r="G17" s="14">
        <v>4695</v>
      </c>
      <c r="H17" s="8">
        <v>105</v>
      </c>
      <c r="I17" s="6">
        <v>175</v>
      </c>
      <c r="J17" s="17">
        <v>9389</v>
      </c>
      <c r="M17" s="12"/>
      <c r="N17" s="12"/>
    </row>
    <row r="18" spans="2:14" x14ac:dyDescent="0.5">
      <c r="B18" s="8">
        <v>250</v>
      </c>
      <c r="C18" s="6">
        <v>500</v>
      </c>
      <c r="D18" s="14">
        <v>11860</v>
      </c>
      <c r="E18" s="8">
        <v>100</v>
      </c>
      <c r="F18" s="6">
        <v>200</v>
      </c>
      <c r="G18" s="14">
        <v>5930</v>
      </c>
      <c r="H18" s="8">
        <v>175</v>
      </c>
      <c r="I18" s="6">
        <v>350</v>
      </c>
      <c r="J18" s="17">
        <v>11860</v>
      </c>
      <c r="M18" s="12"/>
      <c r="N18" s="19"/>
    </row>
    <row r="19" spans="2:14" x14ac:dyDescent="0.5">
      <c r="B19" s="8">
        <v>500</v>
      </c>
      <c r="C19" s="6">
        <v>750</v>
      </c>
      <c r="D19" s="14">
        <v>14208</v>
      </c>
      <c r="E19" s="8">
        <v>200</v>
      </c>
      <c r="F19" s="6">
        <v>300</v>
      </c>
      <c r="G19" s="14">
        <v>7104</v>
      </c>
      <c r="H19" s="8">
        <v>350</v>
      </c>
      <c r="I19" s="6">
        <v>525</v>
      </c>
      <c r="J19" s="17">
        <v>14208</v>
      </c>
      <c r="M19" s="19"/>
      <c r="N19" s="12"/>
    </row>
    <row r="20" spans="2:14" x14ac:dyDescent="0.5">
      <c r="B20" s="8">
        <v>750</v>
      </c>
      <c r="C20" s="6">
        <v>1000</v>
      </c>
      <c r="D20" s="14">
        <v>16308</v>
      </c>
      <c r="E20" s="8">
        <v>300</v>
      </c>
      <c r="F20" s="6">
        <v>400</v>
      </c>
      <c r="G20" s="14">
        <v>8154</v>
      </c>
      <c r="H20" s="8">
        <v>525</v>
      </c>
      <c r="I20" s="6">
        <v>700</v>
      </c>
      <c r="J20" s="17">
        <v>16308</v>
      </c>
      <c r="M20" s="12"/>
      <c r="N20" s="19"/>
    </row>
    <row r="21" spans="2:14" x14ac:dyDescent="0.5">
      <c r="B21" s="8">
        <v>1000</v>
      </c>
      <c r="C21" s="6">
        <v>5000</v>
      </c>
      <c r="D21" s="14">
        <v>21744</v>
      </c>
      <c r="E21" s="8">
        <v>400</v>
      </c>
      <c r="F21" s="6">
        <v>2000</v>
      </c>
      <c r="G21" s="14">
        <v>10872</v>
      </c>
      <c r="H21" s="8">
        <v>700</v>
      </c>
      <c r="I21" s="6">
        <v>3500</v>
      </c>
      <c r="J21" s="7">
        <v>21744</v>
      </c>
      <c r="M21" s="12"/>
      <c r="N21" s="20"/>
    </row>
    <row r="22" spans="2:14" x14ac:dyDescent="0.5">
      <c r="B22" s="8">
        <v>5000</v>
      </c>
      <c r="C22" s="6">
        <v>10000</v>
      </c>
      <c r="D22" s="14">
        <v>26661</v>
      </c>
      <c r="E22" s="8">
        <v>2000</v>
      </c>
      <c r="F22" s="6">
        <v>4000</v>
      </c>
      <c r="G22" s="14">
        <v>13330</v>
      </c>
      <c r="H22" s="8">
        <v>3500</v>
      </c>
      <c r="I22" s="6">
        <v>7000</v>
      </c>
      <c r="J22" s="7">
        <v>26661</v>
      </c>
      <c r="M22" s="19"/>
      <c r="N22" s="12"/>
    </row>
    <row r="23" spans="2:14" x14ac:dyDescent="0.5">
      <c r="B23" s="8">
        <v>10000</v>
      </c>
      <c r="C23" s="6">
        <v>15000</v>
      </c>
      <c r="D23" s="14">
        <v>29379</v>
      </c>
      <c r="E23" s="8">
        <v>4000</v>
      </c>
      <c r="F23" s="6">
        <v>6000</v>
      </c>
      <c r="G23" s="14">
        <v>14689</v>
      </c>
      <c r="H23" s="8">
        <v>7000</v>
      </c>
      <c r="I23" s="6">
        <v>10500</v>
      </c>
      <c r="J23" s="17">
        <v>29379</v>
      </c>
      <c r="M23" s="19"/>
      <c r="N23" s="12"/>
    </row>
    <row r="24" spans="2:14" x14ac:dyDescent="0.5">
      <c r="B24" s="8">
        <v>15000</v>
      </c>
      <c r="C24" s="6">
        <v>25000</v>
      </c>
      <c r="D24" s="14">
        <v>32023</v>
      </c>
      <c r="E24" s="8">
        <v>6000</v>
      </c>
      <c r="F24" s="6">
        <v>10000</v>
      </c>
      <c r="G24" s="14">
        <v>16011</v>
      </c>
      <c r="H24" s="8">
        <v>10500</v>
      </c>
      <c r="I24" s="6">
        <v>17500</v>
      </c>
      <c r="J24" s="7">
        <v>32023</v>
      </c>
      <c r="M24" s="12"/>
      <c r="N24" s="21"/>
    </row>
    <row r="25" spans="2:14" x14ac:dyDescent="0.5">
      <c r="B25" s="8">
        <v>25000</v>
      </c>
      <c r="C25" s="6">
        <v>50000</v>
      </c>
      <c r="D25" s="14">
        <v>37038</v>
      </c>
      <c r="E25" s="8">
        <v>10000</v>
      </c>
      <c r="F25" s="6">
        <v>20000</v>
      </c>
      <c r="G25" s="16">
        <v>18519</v>
      </c>
      <c r="H25" s="8">
        <v>17500</v>
      </c>
      <c r="I25" s="6">
        <v>35000</v>
      </c>
      <c r="J25" s="7">
        <v>37038</v>
      </c>
      <c r="M25" s="21"/>
      <c r="N25" s="12"/>
    </row>
    <row r="26" spans="2:14" x14ac:dyDescent="0.5">
      <c r="B26" s="8">
        <v>50000</v>
      </c>
      <c r="C26" s="6">
        <v>100000</v>
      </c>
      <c r="D26" s="14">
        <v>46947</v>
      </c>
      <c r="E26" s="8">
        <v>20000</v>
      </c>
      <c r="F26" s="6">
        <v>40000</v>
      </c>
      <c r="G26" s="16">
        <v>23473</v>
      </c>
      <c r="H26" s="8">
        <v>35000</v>
      </c>
      <c r="I26" s="6">
        <v>70000</v>
      </c>
      <c r="J26" s="7">
        <v>46947</v>
      </c>
      <c r="M26" s="12"/>
      <c r="N26" s="19"/>
    </row>
    <row r="27" spans="2:14" x14ac:dyDescent="0.5">
      <c r="B27" s="9">
        <v>100000</v>
      </c>
      <c r="C27" s="13" t="s">
        <v>7</v>
      </c>
      <c r="D27" s="15">
        <v>53124</v>
      </c>
      <c r="E27" s="9">
        <v>40000</v>
      </c>
      <c r="F27" s="13" t="s">
        <v>7</v>
      </c>
      <c r="G27" s="22">
        <v>26562</v>
      </c>
      <c r="H27" s="9">
        <v>70000</v>
      </c>
      <c r="I27" s="13" t="s">
        <v>7</v>
      </c>
      <c r="J27" s="10">
        <v>53124</v>
      </c>
      <c r="M27" s="12"/>
      <c r="N27" s="12"/>
    </row>
    <row r="28" spans="2:14" x14ac:dyDescent="0.5">
      <c r="B28" s="18"/>
      <c r="C28" s="61"/>
      <c r="D28" s="61"/>
      <c r="E28" s="62"/>
      <c r="F28" s="62"/>
      <c r="G28" s="62"/>
      <c r="H28" s="62"/>
      <c r="I28" s="62"/>
      <c r="J28" s="62"/>
      <c r="M28" s="19"/>
      <c r="N28" s="12"/>
    </row>
    <row r="29" spans="2:14" x14ac:dyDescent="0.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5"/>
  <cols>
    <col min="1" max="1" width="13" style="24" bestFit="1" customWidth="1"/>
    <col min="2" max="16384" width="10.875" style="24"/>
  </cols>
  <sheetData>
    <row r="1" spans="1:33" s="23" customFormat="1" x14ac:dyDescent="0.5">
      <c r="A1" s="415"/>
      <c r="B1" s="415"/>
      <c r="C1" s="415"/>
      <c r="D1" s="415"/>
      <c r="E1" s="415"/>
      <c r="F1" s="415"/>
      <c r="G1" s="415"/>
      <c r="H1" s="415"/>
      <c r="I1" s="415"/>
      <c r="J1" s="415"/>
      <c r="K1" s="415"/>
      <c r="L1" s="415"/>
      <c r="M1" s="415"/>
      <c r="N1" s="415"/>
      <c r="O1" s="415"/>
      <c r="P1" s="415"/>
      <c r="Q1" s="415"/>
    </row>
    <row r="2" spans="1:33" s="23" customFormat="1" x14ac:dyDescent="0.5">
      <c r="A2" s="67" t="s">
        <v>13</v>
      </c>
      <c r="B2" s="67"/>
      <c r="C2" s="67"/>
      <c r="D2" s="67"/>
      <c r="E2" s="67"/>
      <c r="F2" s="67"/>
      <c r="G2" s="67"/>
      <c r="H2" s="67"/>
      <c r="I2" s="67"/>
      <c r="J2" s="67"/>
      <c r="K2" s="67"/>
      <c r="L2" s="67"/>
      <c r="M2" s="67"/>
      <c r="N2" s="67"/>
      <c r="O2" s="67"/>
      <c r="P2" s="67"/>
      <c r="Q2" s="67"/>
    </row>
    <row r="3" spans="1:33" s="23" customFormat="1" x14ac:dyDescent="0.5">
      <c r="A3" s="67" t="s">
        <v>14</v>
      </c>
      <c r="B3" s="67"/>
      <c r="C3" s="67"/>
      <c r="D3" s="67"/>
      <c r="E3" s="67"/>
      <c r="F3" s="67"/>
      <c r="G3" s="67"/>
      <c r="H3" s="67"/>
      <c r="I3" s="67"/>
      <c r="J3" s="67"/>
      <c r="K3" s="67"/>
      <c r="L3" s="67"/>
      <c r="M3" s="67"/>
      <c r="N3" s="67"/>
      <c r="O3" s="67"/>
      <c r="P3" s="67"/>
      <c r="Q3" s="67"/>
    </row>
    <row r="4" spans="1:33" s="35" customFormat="1" x14ac:dyDescent="0.5">
      <c r="A4" s="67" t="s">
        <v>15</v>
      </c>
      <c r="B4" s="67"/>
      <c r="C4" s="67"/>
      <c r="D4" s="67"/>
      <c r="E4" s="67"/>
      <c r="F4" s="67"/>
      <c r="G4" s="67"/>
      <c r="H4" s="67"/>
      <c r="I4" s="67"/>
      <c r="J4" s="67"/>
      <c r="K4" s="67"/>
      <c r="L4" s="67"/>
      <c r="M4" s="67"/>
      <c r="N4" s="67"/>
      <c r="O4" s="67"/>
      <c r="P4" s="67"/>
      <c r="Q4" s="67"/>
    </row>
    <row r="5" spans="1:33" s="35" customFormat="1" x14ac:dyDescent="0.5">
      <c r="A5" s="67"/>
      <c r="B5" s="67"/>
      <c r="C5" s="67"/>
      <c r="D5" s="67"/>
      <c r="E5" s="67"/>
      <c r="F5" s="67"/>
      <c r="G5" s="67"/>
      <c r="H5" s="67"/>
      <c r="I5" s="67"/>
      <c r="J5" s="67"/>
      <c r="K5" s="67"/>
      <c r="L5" s="67"/>
      <c r="M5" s="67"/>
      <c r="N5" s="67"/>
      <c r="O5" s="67"/>
      <c r="P5" s="67"/>
      <c r="Q5" s="67"/>
    </row>
    <row r="6" spans="1:33" s="35" customFormat="1" x14ac:dyDescent="0.5">
      <c r="A6" s="42"/>
      <c r="B6" s="43" t="s">
        <v>174</v>
      </c>
      <c r="C6" s="42"/>
      <c r="D6" s="42"/>
      <c r="E6" s="42"/>
      <c r="F6" s="42"/>
      <c r="G6" s="42"/>
      <c r="H6" s="42"/>
      <c r="I6" s="42"/>
      <c r="J6" s="42"/>
      <c r="K6" s="42"/>
      <c r="L6" s="42"/>
      <c r="M6" s="42"/>
      <c r="N6" s="42"/>
      <c r="O6" s="42"/>
      <c r="P6" s="42"/>
      <c r="Q6" s="42"/>
    </row>
    <row r="7" spans="1:33" x14ac:dyDescent="0.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5">
      <c r="E39" s="25"/>
      <c r="F39" s="28"/>
      <c r="G39" s="25"/>
      <c r="H39" s="28"/>
      <c r="I39" s="27"/>
      <c r="J39" s="28"/>
      <c r="K39" s="28"/>
      <c r="L39" s="25"/>
      <c r="M39" s="28"/>
      <c r="N39" s="28"/>
      <c r="O39" s="25"/>
      <c r="P39" s="28"/>
      <c r="Q39" s="25"/>
      <c r="R39" s="28"/>
      <c r="S39" s="26"/>
      <c r="T39" s="25"/>
      <c r="U39" s="28"/>
      <c r="V39" s="25"/>
    </row>
    <row r="40" spans="1:33" x14ac:dyDescent="0.5">
      <c r="E40" s="25"/>
      <c r="F40" s="28"/>
      <c r="G40" s="25"/>
      <c r="H40" s="28"/>
      <c r="I40" s="28"/>
      <c r="J40" s="28"/>
      <c r="K40" s="28"/>
      <c r="L40" s="28"/>
      <c r="M40" s="28"/>
      <c r="N40" s="28"/>
      <c r="O40" s="25"/>
      <c r="P40" s="25"/>
      <c r="Q40" s="25"/>
      <c r="R40" s="25"/>
      <c r="S40" s="26"/>
      <c r="T40" s="25"/>
      <c r="U40" s="25"/>
      <c r="V40" s="25"/>
    </row>
    <row r="41" spans="1:33" x14ac:dyDescent="0.5">
      <c r="E41" s="28"/>
      <c r="F41" s="25"/>
      <c r="G41" s="25"/>
      <c r="H41" s="25"/>
      <c r="I41" s="25"/>
      <c r="J41" s="25"/>
      <c r="K41" s="26"/>
      <c r="L41" s="25"/>
      <c r="M41" s="27"/>
      <c r="N41" s="25"/>
      <c r="O41" s="25"/>
      <c r="P41" s="25"/>
      <c r="Q41" s="25"/>
      <c r="R41" s="25"/>
      <c r="S41" s="26"/>
      <c r="T41" s="25"/>
      <c r="U41" s="25"/>
      <c r="V41" s="25"/>
    </row>
    <row r="42" spans="1:33" x14ac:dyDescent="0.5">
      <c r="E42" s="26"/>
      <c r="F42" s="25"/>
      <c r="G42" s="25"/>
      <c r="H42" s="25"/>
      <c r="I42" s="25"/>
      <c r="J42" s="25"/>
      <c r="K42" s="25"/>
      <c r="L42" s="25"/>
      <c r="M42" s="25"/>
      <c r="N42" s="25"/>
      <c r="O42" s="25"/>
      <c r="P42" s="25"/>
      <c r="Q42" s="25"/>
      <c r="R42" s="25"/>
      <c r="S42" s="33"/>
      <c r="T42" s="25"/>
      <c r="U42" s="27"/>
      <c r="V42" s="29"/>
    </row>
    <row r="43" spans="1:33" x14ac:dyDescent="0.5">
      <c r="E43" s="25"/>
      <c r="F43" s="25"/>
      <c r="G43" s="25"/>
      <c r="H43" s="28"/>
      <c r="I43" s="25"/>
      <c r="J43" s="28"/>
      <c r="K43" s="25"/>
      <c r="L43" s="25"/>
      <c r="M43" s="25"/>
      <c r="N43" s="25"/>
      <c r="O43" s="25"/>
      <c r="P43" s="25"/>
      <c r="Q43" s="25"/>
      <c r="R43" s="25"/>
      <c r="S43" s="26"/>
      <c r="T43" s="25"/>
      <c r="U43" s="25"/>
      <c r="V43" s="27"/>
    </row>
    <row r="44" spans="1:33" x14ac:dyDescent="0.5">
      <c r="E44" s="25"/>
      <c r="F44" s="25"/>
      <c r="G44" s="25"/>
      <c r="H44" s="28"/>
      <c r="I44" s="25"/>
      <c r="J44" s="25"/>
      <c r="K44" s="25"/>
      <c r="L44" s="25"/>
      <c r="M44" s="25"/>
      <c r="N44" s="25"/>
      <c r="O44" s="25"/>
      <c r="P44" s="25"/>
      <c r="Q44" s="25"/>
      <c r="R44" s="25"/>
      <c r="S44" s="26"/>
      <c r="T44" s="25"/>
      <c r="U44" s="25"/>
      <c r="V44" s="25"/>
    </row>
    <row r="45" spans="1:33" x14ac:dyDescent="0.5">
      <c r="E45" s="25"/>
      <c r="F45" s="25"/>
      <c r="G45" s="25"/>
      <c r="H45" s="25"/>
      <c r="I45" s="25"/>
      <c r="J45" s="25"/>
      <c r="K45" s="25"/>
      <c r="L45" s="25"/>
      <c r="M45" s="25"/>
      <c r="N45" s="25"/>
      <c r="O45" s="25"/>
      <c r="P45" s="25"/>
      <c r="Q45" s="25"/>
      <c r="R45" s="25"/>
      <c r="S45" s="26"/>
      <c r="T45" s="25"/>
      <c r="U45" s="25"/>
      <c r="V45" s="29"/>
    </row>
    <row r="46" spans="1:33" x14ac:dyDescent="0.5">
      <c r="E46" s="25"/>
      <c r="F46" s="28"/>
      <c r="G46" s="25"/>
      <c r="H46" s="25"/>
      <c r="I46" s="25"/>
      <c r="J46" s="25"/>
      <c r="K46" s="25"/>
      <c r="L46" s="25"/>
      <c r="M46" s="25"/>
      <c r="N46" s="25"/>
      <c r="O46" s="25"/>
      <c r="P46" s="25"/>
      <c r="Q46" s="25"/>
      <c r="R46" s="25"/>
      <c r="S46" s="26"/>
      <c r="T46" s="25"/>
      <c r="U46" s="25"/>
      <c r="V46" s="25"/>
    </row>
    <row r="47" spans="1:33" x14ac:dyDescent="0.5">
      <c r="E47" s="25"/>
      <c r="F47" s="25"/>
      <c r="G47" s="26"/>
      <c r="H47" s="26"/>
      <c r="I47" s="25"/>
      <c r="J47" s="25"/>
      <c r="K47" s="25"/>
      <c r="L47" s="25"/>
      <c r="M47" s="25"/>
      <c r="N47" s="25"/>
      <c r="O47" s="25"/>
      <c r="P47" s="25"/>
      <c r="Q47" s="25"/>
      <c r="R47" s="25"/>
      <c r="S47" s="26"/>
      <c r="T47" s="25"/>
      <c r="U47" s="25"/>
      <c r="V47" s="25"/>
    </row>
    <row r="48" spans="1:33" x14ac:dyDescent="0.5">
      <c r="E48" s="28"/>
      <c r="F48" s="28"/>
      <c r="G48" s="28"/>
      <c r="H48" s="30"/>
      <c r="I48" s="28"/>
      <c r="J48" s="28"/>
      <c r="K48" s="28"/>
      <c r="L48" s="28"/>
      <c r="M48" s="28"/>
      <c r="N48" s="28"/>
      <c r="O48" s="28"/>
      <c r="P48" s="28"/>
      <c r="Q48" s="28"/>
      <c r="R48" s="28"/>
      <c r="S48" s="26"/>
      <c r="T48" s="28"/>
      <c r="U48" s="28"/>
      <c r="V48" s="25"/>
    </row>
    <row r="49" spans="5:22" x14ac:dyDescent="0.5">
      <c r="E49" s="25"/>
      <c r="F49" s="25"/>
      <c r="G49" s="27"/>
      <c r="H49" s="25"/>
      <c r="I49" s="27"/>
      <c r="J49" s="27"/>
      <c r="K49" s="25"/>
      <c r="L49" s="25"/>
      <c r="M49" s="25"/>
      <c r="N49" s="25"/>
      <c r="O49" s="25"/>
      <c r="P49" s="25"/>
      <c r="Q49" s="25"/>
      <c r="R49" s="25"/>
      <c r="S49" s="26"/>
      <c r="T49" s="25"/>
      <c r="U49" s="25"/>
      <c r="V49" s="25"/>
    </row>
    <row r="50" spans="5:22" x14ac:dyDescent="0.5">
      <c r="E50" s="25"/>
      <c r="F50" s="25"/>
      <c r="G50" s="25"/>
      <c r="H50" s="25"/>
      <c r="I50" s="25"/>
      <c r="J50" s="28"/>
      <c r="K50" s="28"/>
      <c r="L50" s="28"/>
      <c r="M50" s="28"/>
      <c r="N50" s="28"/>
      <c r="O50" s="25"/>
      <c r="P50" s="25"/>
      <c r="Q50" s="25"/>
      <c r="R50" s="25"/>
      <c r="S50" s="26"/>
      <c r="T50" s="25"/>
      <c r="U50" s="27"/>
      <c r="V50" s="25"/>
    </row>
    <row r="51" spans="5:22" x14ac:dyDescent="0.5">
      <c r="E51" s="25"/>
      <c r="F51" s="25"/>
      <c r="G51" s="25"/>
      <c r="H51" s="25"/>
      <c r="I51" s="25"/>
      <c r="J51" s="25"/>
      <c r="K51" s="25"/>
      <c r="L51" s="25"/>
      <c r="M51" s="28"/>
      <c r="N51" s="28"/>
      <c r="O51" s="28"/>
      <c r="P51" s="28"/>
      <c r="Q51" s="28"/>
      <c r="R51" s="28"/>
      <c r="S51" s="26"/>
      <c r="T51" s="28"/>
      <c r="U51" s="28"/>
      <c r="V51" s="28"/>
    </row>
    <row r="52" spans="5:22" x14ac:dyDescent="0.5">
      <c r="E52" s="28"/>
      <c r="F52" s="28"/>
      <c r="G52" s="28"/>
      <c r="H52" s="28"/>
      <c r="I52" s="28"/>
      <c r="J52" s="25"/>
      <c r="K52" s="25"/>
      <c r="L52" s="25"/>
      <c r="M52" s="25"/>
      <c r="N52" s="25"/>
      <c r="O52" s="26"/>
      <c r="P52" s="25"/>
      <c r="Q52" s="26"/>
      <c r="R52" s="25"/>
      <c r="S52" s="26"/>
      <c r="T52" s="25"/>
      <c r="U52" s="25"/>
      <c r="V52" s="25"/>
    </row>
    <row r="53" spans="5:22" x14ac:dyDescent="0.5">
      <c r="E53" s="25"/>
      <c r="F53" s="25"/>
      <c r="G53" s="25"/>
      <c r="H53" s="28"/>
      <c r="I53" s="25"/>
      <c r="J53" s="28"/>
      <c r="K53" s="28"/>
      <c r="L53" s="25"/>
      <c r="M53" s="25"/>
      <c r="N53" s="25"/>
      <c r="O53" s="25"/>
      <c r="P53" s="25"/>
      <c r="Q53" s="25"/>
      <c r="R53" s="25"/>
      <c r="S53" s="26"/>
      <c r="T53" s="28"/>
      <c r="U53" s="28"/>
      <c r="V53" s="28"/>
    </row>
    <row r="54" spans="5:22" x14ac:dyDescent="0.5">
      <c r="E54" s="34"/>
      <c r="F54" s="28"/>
      <c r="G54" s="28"/>
      <c r="H54" s="28"/>
      <c r="I54" s="25"/>
      <c r="J54" s="31"/>
      <c r="K54" s="25"/>
      <c r="L54" s="25"/>
      <c r="M54" s="28"/>
      <c r="N54" s="28"/>
      <c r="O54" s="28"/>
      <c r="P54" s="28"/>
      <c r="Q54" s="28"/>
      <c r="R54" s="28"/>
      <c r="S54" s="26"/>
      <c r="T54" s="28"/>
      <c r="U54" s="28"/>
      <c r="V54" s="28"/>
    </row>
    <row r="55" spans="5:22" x14ac:dyDescent="0.5">
      <c r="E55" s="25"/>
      <c r="F55" s="25"/>
      <c r="G55" s="25"/>
      <c r="H55" s="25"/>
      <c r="I55" s="25"/>
      <c r="J55" s="27"/>
      <c r="K55" s="25"/>
      <c r="L55" s="25"/>
      <c r="M55" s="25"/>
      <c r="N55" s="25"/>
      <c r="O55" s="25"/>
      <c r="P55" s="25"/>
      <c r="Q55" s="25"/>
      <c r="R55" s="25"/>
      <c r="S55" s="26"/>
      <c r="T55" s="25"/>
      <c r="U55" s="25"/>
      <c r="V55" s="25"/>
    </row>
    <row r="56" spans="5:22" x14ac:dyDescent="0.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5"/>
  <cols>
    <col min="1" max="1" width="10.875" style="53"/>
    <col min="2" max="2" width="15.875" style="53" customWidth="1"/>
    <col min="3" max="16384" width="10.875" style="53"/>
  </cols>
  <sheetData>
    <row r="1" spans="1:17" x14ac:dyDescent="0.5">
      <c r="A1" s="416"/>
      <c r="B1" s="416"/>
      <c r="C1" s="416"/>
      <c r="D1" s="416"/>
      <c r="E1" s="416"/>
      <c r="F1" s="52"/>
      <c r="G1" s="52"/>
      <c r="H1" s="52"/>
      <c r="I1" s="52"/>
      <c r="J1" s="52"/>
      <c r="K1" s="52"/>
      <c r="L1" s="52"/>
      <c r="M1" s="52"/>
      <c r="N1" s="52"/>
      <c r="O1" s="52"/>
      <c r="P1" s="52"/>
      <c r="Q1" s="52"/>
    </row>
    <row r="2" spans="1:17" x14ac:dyDescent="0.5">
      <c r="A2" s="416" t="s">
        <v>13</v>
      </c>
      <c r="B2" s="416"/>
      <c r="C2" s="416"/>
      <c r="D2" s="416"/>
      <c r="E2" s="416"/>
      <c r="F2" s="52"/>
      <c r="G2" s="52"/>
      <c r="H2" s="52"/>
      <c r="I2" s="52"/>
      <c r="J2" s="52"/>
      <c r="K2" s="52"/>
      <c r="L2" s="52"/>
      <c r="M2" s="52"/>
      <c r="N2" s="52"/>
      <c r="O2" s="52"/>
      <c r="P2" s="52"/>
      <c r="Q2" s="52"/>
    </row>
    <row r="3" spans="1:17" x14ac:dyDescent="0.5">
      <c r="A3" s="416" t="s">
        <v>14</v>
      </c>
      <c r="B3" s="416"/>
      <c r="C3" s="416"/>
      <c r="D3" s="416"/>
      <c r="E3" s="416"/>
      <c r="F3" s="52"/>
      <c r="G3" s="52"/>
      <c r="H3" s="52"/>
      <c r="I3" s="52"/>
      <c r="J3" s="52"/>
      <c r="K3" s="52"/>
      <c r="L3" s="52"/>
      <c r="M3" s="52"/>
      <c r="N3" s="52"/>
      <c r="O3" s="52"/>
      <c r="P3" s="52"/>
      <c r="Q3" s="52"/>
    </row>
    <row r="4" spans="1:17" ht="37.5" customHeight="1" x14ac:dyDescent="0.5">
      <c r="A4" s="416" t="s">
        <v>16</v>
      </c>
      <c r="B4" s="416"/>
      <c r="C4" s="416"/>
      <c r="D4" s="54"/>
      <c r="E4" s="54"/>
    </row>
    <row r="5" spans="1:17" ht="37.5" customHeight="1" x14ac:dyDescent="0.5">
      <c r="A5" s="416" t="s">
        <v>17</v>
      </c>
      <c r="B5" s="416"/>
      <c r="C5" s="416"/>
      <c r="D5" s="417" t="s">
        <v>18</v>
      </c>
      <c r="E5" s="417"/>
    </row>
    <row r="6" spans="1:17" ht="37.5" customHeight="1" x14ac:dyDescent="0.5">
      <c r="A6" s="418" t="s">
        <v>21</v>
      </c>
      <c r="B6" s="419"/>
      <c r="C6" s="419"/>
      <c r="D6" s="421" t="s">
        <v>19</v>
      </c>
      <c r="E6" s="422"/>
    </row>
    <row r="7" spans="1:17" ht="37.5" customHeight="1" x14ac:dyDescent="0.5">
      <c r="A7" s="416" t="s">
        <v>20</v>
      </c>
      <c r="B7" s="416"/>
      <c r="C7" s="416"/>
      <c r="D7" s="420"/>
      <c r="E7" s="420"/>
    </row>
    <row r="8" spans="1:17" ht="37.5" customHeight="1" x14ac:dyDescent="0.5">
      <c r="A8" s="418" t="s">
        <v>22</v>
      </c>
      <c r="B8" s="419"/>
      <c r="C8" s="419"/>
      <c r="D8" s="421" t="s">
        <v>23</v>
      </c>
      <c r="E8" s="422"/>
    </row>
    <row r="9" spans="1:17" ht="37.5" customHeight="1" x14ac:dyDescent="0.5">
      <c r="A9" s="416" t="s">
        <v>24</v>
      </c>
      <c r="B9" s="416"/>
      <c r="C9" s="416"/>
      <c r="D9" s="423"/>
      <c r="E9" s="423"/>
    </row>
    <row r="10" spans="1:17" ht="37.5" customHeight="1" x14ac:dyDescent="0.5">
      <c r="A10" s="424" t="s">
        <v>25</v>
      </c>
      <c r="B10" s="425"/>
      <c r="C10" s="425"/>
      <c r="D10" s="430" t="s">
        <v>28</v>
      </c>
      <c r="E10" s="431"/>
    </row>
    <row r="11" spans="1:17" ht="37.5" customHeight="1" x14ac:dyDescent="0.5">
      <c r="A11" s="426" t="s">
        <v>26</v>
      </c>
      <c r="B11" s="427"/>
      <c r="C11" s="427"/>
      <c r="D11" s="432" t="s">
        <v>29</v>
      </c>
      <c r="E11" s="433"/>
    </row>
    <row r="12" spans="1:17" ht="37.5" customHeight="1" x14ac:dyDescent="0.5">
      <c r="A12" s="428" t="s">
        <v>27</v>
      </c>
      <c r="B12" s="429"/>
      <c r="C12" s="429"/>
      <c r="D12" s="434" t="s">
        <v>30</v>
      </c>
      <c r="E12" s="435"/>
    </row>
    <row r="13" spans="1:17" ht="37.5" customHeight="1" x14ac:dyDescent="0.5">
      <c r="A13" s="416" t="s">
        <v>34</v>
      </c>
      <c r="B13" s="416"/>
      <c r="C13" s="416"/>
      <c r="D13" s="423"/>
      <c r="E13" s="423"/>
    </row>
    <row r="14" spans="1:17" ht="37.5" customHeight="1" x14ac:dyDescent="0.5">
      <c r="A14" s="436" t="s">
        <v>31</v>
      </c>
      <c r="B14" s="430"/>
      <c r="C14" s="430"/>
      <c r="D14" s="430" t="s">
        <v>35</v>
      </c>
      <c r="E14" s="431"/>
    </row>
    <row r="15" spans="1:17" ht="37.5" customHeight="1" x14ac:dyDescent="0.5">
      <c r="A15" s="437" t="s">
        <v>33</v>
      </c>
      <c r="B15" s="432"/>
      <c r="C15" s="432"/>
      <c r="D15" s="432" t="s">
        <v>37</v>
      </c>
      <c r="E15" s="433"/>
    </row>
    <row r="16" spans="1:17" ht="37.5" customHeight="1" x14ac:dyDescent="0.5">
      <c r="A16" s="438" t="s">
        <v>32</v>
      </c>
      <c r="B16" s="434"/>
      <c r="C16" s="434"/>
      <c r="D16" s="434" t="s">
        <v>36</v>
      </c>
      <c r="E16" s="435"/>
    </row>
    <row r="17" spans="1:5" ht="37.5" customHeight="1" x14ac:dyDescent="0.5">
      <c r="A17" s="416" t="s">
        <v>38</v>
      </c>
      <c r="B17" s="416"/>
      <c r="C17" s="416"/>
      <c r="D17" s="423"/>
      <c r="E17" s="423"/>
    </row>
    <row r="18" spans="1:5" ht="37.5" customHeight="1" x14ac:dyDescent="0.5">
      <c r="A18" s="436" t="s">
        <v>54</v>
      </c>
      <c r="B18" s="430"/>
      <c r="C18" s="430"/>
      <c r="D18" s="430" t="s">
        <v>57</v>
      </c>
      <c r="E18" s="431"/>
    </row>
    <row r="19" spans="1:5" ht="37.5" customHeight="1" x14ac:dyDescent="0.5">
      <c r="A19" s="438" t="s">
        <v>55</v>
      </c>
      <c r="B19" s="434"/>
      <c r="C19" s="434"/>
      <c r="D19" s="434" t="s">
        <v>56</v>
      </c>
      <c r="E19" s="435"/>
    </row>
    <row r="20" spans="1:5" ht="37.5" customHeight="1" x14ac:dyDescent="0.5">
      <c r="A20" s="416" t="s">
        <v>39</v>
      </c>
      <c r="B20" s="416"/>
      <c r="C20" s="416"/>
      <c r="D20" s="423"/>
      <c r="E20" s="423"/>
    </row>
    <row r="21" spans="1:5" ht="37.5" customHeight="1" x14ac:dyDescent="0.5">
      <c r="A21" s="436" t="s">
        <v>54</v>
      </c>
      <c r="B21" s="430"/>
      <c r="C21" s="430"/>
      <c r="D21" s="430" t="s">
        <v>60</v>
      </c>
      <c r="E21" s="431"/>
    </row>
    <row r="22" spans="1:5" ht="37.5" customHeight="1" x14ac:dyDescent="0.5">
      <c r="A22" s="437" t="s">
        <v>58</v>
      </c>
      <c r="B22" s="432"/>
      <c r="C22" s="432"/>
      <c r="D22" s="432" t="s">
        <v>61</v>
      </c>
      <c r="E22" s="433"/>
    </row>
    <row r="23" spans="1:5" ht="37.5" customHeight="1" x14ac:dyDescent="0.5">
      <c r="A23" s="438" t="s">
        <v>59</v>
      </c>
      <c r="B23" s="434"/>
      <c r="C23" s="434"/>
      <c r="D23" s="434" t="s">
        <v>62</v>
      </c>
      <c r="E23" s="435"/>
    </row>
    <row r="24" spans="1:5" ht="37.5" customHeight="1" x14ac:dyDescent="0.5">
      <c r="A24" s="416" t="s">
        <v>40</v>
      </c>
      <c r="B24" s="416"/>
      <c r="C24" s="416"/>
      <c r="D24" s="423"/>
      <c r="E24" s="423"/>
    </row>
    <row r="25" spans="1:5" ht="37.5" customHeight="1" x14ac:dyDescent="0.5">
      <c r="A25" s="436" t="s">
        <v>65</v>
      </c>
      <c r="B25" s="430"/>
      <c r="C25" s="430"/>
      <c r="D25" s="430" t="s">
        <v>37</v>
      </c>
      <c r="E25" s="431"/>
    </row>
    <row r="26" spans="1:5" ht="37.5" customHeight="1" x14ac:dyDescent="0.5">
      <c r="A26" s="437" t="s">
        <v>63</v>
      </c>
      <c r="B26" s="432"/>
      <c r="C26" s="432"/>
      <c r="D26" s="432" t="s">
        <v>66</v>
      </c>
      <c r="E26" s="433"/>
    </row>
    <row r="27" spans="1:5" ht="37.5" customHeight="1" x14ac:dyDescent="0.5">
      <c r="A27" s="438" t="s">
        <v>64</v>
      </c>
      <c r="B27" s="434"/>
      <c r="C27" s="434"/>
      <c r="D27" s="434" t="s">
        <v>62</v>
      </c>
      <c r="E27" s="435"/>
    </row>
    <row r="28" spans="1:5" ht="37.5" customHeight="1" x14ac:dyDescent="0.5">
      <c r="A28" s="416" t="s">
        <v>41</v>
      </c>
      <c r="B28" s="416"/>
      <c r="C28" s="416"/>
      <c r="D28" s="423"/>
      <c r="E28" s="423"/>
    </row>
    <row r="29" spans="1:5" ht="37.5" customHeight="1" x14ac:dyDescent="0.5">
      <c r="A29" s="441" t="s">
        <v>68</v>
      </c>
      <c r="B29" s="421"/>
      <c r="C29" s="421"/>
      <c r="D29" s="421" t="s">
        <v>67</v>
      </c>
      <c r="E29" s="422"/>
    </row>
    <row r="30" spans="1:5" ht="37.5" customHeight="1" x14ac:dyDescent="0.5">
      <c r="A30" s="416" t="s">
        <v>42</v>
      </c>
      <c r="B30" s="416"/>
      <c r="C30" s="416"/>
      <c r="D30" s="420"/>
      <c r="E30" s="420"/>
    </row>
    <row r="31" spans="1:5" ht="37.5" customHeight="1" x14ac:dyDescent="0.5">
      <c r="A31" s="448" t="s">
        <v>43</v>
      </c>
      <c r="B31" s="451">
        <v>0</v>
      </c>
      <c r="C31" s="451"/>
      <c r="D31" s="442">
        <v>1</v>
      </c>
      <c r="E31" s="443"/>
    </row>
    <row r="32" spans="1:5" ht="37.5" customHeight="1" x14ac:dyDescent="0.5">
      <c r="A32" s="449"/>
      <c r="B32" s="446">
        <v>0.05</v>
      </c>
      <c r="C32" s="446"/>
      <c r="D32" s="439" t="s">
        <v>44</v>
      </c>
      <c r="E32" s="440"/>
    </row>
    <row r="33" spans="1:5" ht="37.5" customHeight="1" x14ac:dyDescent="0.5">
      <c r="A33" s="449"/>
      <c r="B33" s="446">
        <v>0.1</v>
      </c>
      <c r="C33" s="446"/>
      <c r="D33" s="439" t="s">
        <v>45</v>
      </c>
      <c r="E33" s="440"/>
    </row>
    <row r="34" spans="1:5" ht="37.5" customHeight="1" x14ac:dyDescent="0.5">
      <c r="A34" s="449"/>
      <c r="B34" s="446">
        <v>0.15</v>
      </c>
      <c r="C34" s="446"/>
      <c r="D34" s="439" t="s">
        <v>46</v>
      </c>
      <c r="E34" s="440"/>
    </row>
    <row r="35" spans="1:5" ht="37.5" customHeight="1" x14ac:dyDescent="0.5">
      <c r="A35" s="449"/>
      <c r="B35" s="446">
        <v>0.2</v>
      </c>
      <c r="C35" s="446"/>
      <c r="D35" s="439" t="s">
        <v>47</v>
      </c>
      <c r="E35" s="440"/>
    </row>
    <row r="36" spans="1:5" ht="37.5" customHeight="1" x14ac:dyDescent="0.5">
      <c r="A36" s="449"/>
      <c r="B36" s="446">
        <v>0.25</v>
      </c>
      <c r="C36" s="446"/>
      <c r="D36" s="439" t="s">
        <v>48</v>
      </c>
      <c r="E36" s="440"/>
    </row>
    <row r="37" spans="1:5" ht="37.5" customHeight="1" x14ac:dyDescent="0.5">
      <c r="A37" s="449"/>
      <c r="B37" s="446">
        <v>0.3</v>
      </c>
      <c r="C37" s="446"/>
      <c r="D37" s="439" t="s">
        <v>49</v>
      </c>
      <c r="E37" s="440"/>
    </row>
    <row r="38" spans="1:5" ht="37.5" customHeight="1" x14ac:dyDescent="0.5">
      <c r="A38" s="449"/>
      <c r="B38" s="446">
        <v>0.35</v>
      </c>
      <c r="C38" s="446"/>
      <c r="D38" s="439" t="s">
        <v>50</v>
      </c>
      <c r="E38" s="440"/>
    </row>
    <row r="39" spans="1:5" ht="37.5" customHeight="1" x14ac:dyDescent="0.5">
      <c r="A39" s="449"/>
      <c r="B39" s="446">
        <v>0.4</v>
      </c>
      <c r="C39" s="446"/>
      <c r="D39" s="439" t="s">
        <v>51</v>
      </c>
      <c r="E39" s="440"/>
    </row>
    <row r="40" spans="1:5" ht="37.5" customHeight="1" x14ac:dyDescent="0.5">
      <c r="A40" s="449"/>
      <c r="B40" s="446">
        <v>0.45</v>
      </c>
      <c r="C40" s="446"/>
      <c r="D40" s="439" t="s">
        <v>52</v>
      </c>
      <c r="E40" s="440"/>
    </row>
    <row r="41" spans="1:5" ht="37.5" customHeight="1" x14ac:dyDescent="0.5">
      <c r="A41" s="450"/>
      <c r="B41" s="447">
        <v>0.5</v>
      </c>
      <c r="C41" s="447"/>
      <c r="D41" s="444" t="s">
        <v>53</v>
      </c>
      <c r="E41" s="445"/>
    </row>
    <row r="42" spans="1:5" x14ac:dyDescent="0.5">
      <c r="B42" s="55"/>
    </row>
    <row r="43" spans="1:5" x14ac:dyDescent="0.5">
      <c r="B43" s="55"/>
    </row>
  </sheetData>
  <mergeCells count="79">
    <mergeCell ref="B39:C39"/>
    <mergeCell ref="B40:C40"/>
    <mergeCell ref="B41:C41"/>
    <mergeCell ref="A31:A41"/>
    <mergeCell ref="B31:C31"/>
    <mergeCell ref="B32:C32"/>
    <mergeCell ref="B33:C33"/>
    <mergeCell ref="B34:C34"/>
    <mergeCell ref="B35:C35"/>
    <mergeCell ref="B36:C36"/>
    <mergeCell ref="B37:C37"/>
    <mergeCell ref="B38:C38"/>
    <mergeCell ref="D37:E37"/>
    <mergeCell ref="D38:E38"/>
    <mergeCell ref="D39:E39"/>
    <mergeCell ref="D40:E40"/>
    <mergeCell ref="D41:E41"/>
    <mergeCell ref="D36:E36"/>
    <mergeCell ref="A28:C28"/>
    <mergeCell ref="D28:E28"/>
    <mergeCell ref="A30:C30"/>
    <mergeCell ref="D30:E30"/>
    <mergeCell ref="A29:C29"/>
    <mergeCell ref="D29:E29"/>
    <mergeCell ref="D31:E31"/>
    <mergeCell ref="D32:E32"/>
    <mergeCell ref="D33:E33"/>
    <mergeCell ref="D34:E34"/>
    <mergeCell ref="D35:E35"/>
    <mergeCell ref="A25:C25"/>
    <mergeCell ref="D25:E25"/>
    <mergeCell ref="A26:C26"/>
    <mergeCell ref="D26:E26"/>
    <mergeCell ref="A27:C27"/>
    <mergeCell ref="D27:E27"/>
    <mergeCell ref="A22:C22"/>
    <mergeCell ref="D22:E22"/>
    <mergeCell ref="A23:C23"/>
    <mergeCell ref="D23:E23"/>
    <mergeCell ref="A24:C24"/>
    <mergeCell ref="D24:E24"/>
    <mergeCell ref="A20:C20"/>
    <mergeCell ref="D20:E20"/>
    <mergeCell ref="A21:C21"/>
    <mergeCell ref="D21:E21"/>
    <mergeCell ref="A17:C17"/>
    <mergeCell ref="D17:E17"/>
    <mergeCell ref="A18:C18"/>
    <mergeCell ref="D18:E18"/>
    <mergeCell ref="A19:C19"/>
    <mergeCell ref="D19:E19"/>
    <mergeCell ref="A13:C13"/>
    <mergeCell ref="D13:E13"/>
    <mergeCell ref="A14:C14"/>
    <mergeCell ref="A15:C15"/>
    <mergeCell ref="A16:C16"/>
    <mergeCell ref="D14:E14"/>
    <mergeCell ref="D15:E15"/>
    <mergeCell ref="D16:E16"/>
    <mergeCell ref="A9:C9"/>
    <mergeCell ref="D9:E9"/>
    <mergeCell ref="A10:C10"/>
    <mergeCell ref="A11:C11"/>
    <mergeCell ref="A12:C12"/>
    <mergeCell ref="D10:E10"/>
    <mergeCell ref="D11:E11"/>
    <mergeCell ref="D12:E12"/>
    <mergeCell ref="A6:C6"/>
    <mergeCell ref="A7:C7"/>
    <mergeCell ref="D7:E7"/>
    <mergeCell ref="D6:E6"/>
    <mergeCell ref="A8:C8"/>
    <mergeCell ref="D8:E8"/>
    <mergeCell ref="A4:C4"/>
    <mergeCell ref="A5:C5"/>
    <mergeCell ref="A3:E3"/>
    <mergeCell ref="A2:E2"/>
    <mergeCell ref="A1:E1"/>
    <mergeCell ref="D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5"/>
  <cols>
    <col min="1" max="4" width="32.25" style="4" customWidth="1"/>
    <col min="5" max="16384" width="10.875" style="4"/>
  </cols>
  <sheetData>
    <row r="1" spans="1:4" ht="24.75" customHeight="1" x14ac:dyDescent="0.5">
      <c r="A1" s="459"/>
      <c r="B1" s="459"/>
      <c r="C1" s="459"/>
      <c r="D1" s="459"/>
    </row>
    <row r="2" spans="1:4" ht="24.75" customHeight="1" x14ac:dyDescent="0.5">
      <c r="A2" s="459" t="s">
        <v>13</v>
      </c>
      <c r="B2" s="459"/>
      <c r="C2" s="459"/>
      <c r="D2" s="459"/>
    </row>
    <row r="3" spans="1:4" ht="24.75" customHeight="1" x14ac:dyDescent="0.5">
      <c r="A3" s="459" t="s">
        <v>14</v>
      </c>
      <c r="B3" s="459"/>
      <c r="C3" s="459"/>
      <c r="D3" s="459"/>
    </row>
    <row r="4" spans="1:4" ht="24.75" customHeight="1" x14ac:dyDescent="0.5">
      <c r="A4" s="460" t="s">
        <v>16</v>
      </c>
      <c r="B4" s="460"/>
      <c r="C4" s="460"/>
      <c r="D4" s="460"/>
    </row>
    <row r="5" spans="1:4" ht="24.75" customHeight="1" x14ac:dyDescent="0.5">
      <c r="A5" s="452" t="s">
        <v>69</v>
      </c>
      <c r="B5" s="452"/>
      <c r="C5" s="461" t="s">
        <v>18</v>
      </c>
      <c r="D5" s="461"/>
    </row>
    <row r="6" spans="1:4" ht="24.75" customHeight="1" x14ac:dyDescent="0.5">
      <c r="A6" s="99" t="s">
        <v>70</v>
      </c>
      <c r="B6" s="89"/>
      <c r="C6" s="89" t="s">
        <v>77</v>
      </c>
      <c r="D6" s="90"/>
    </row>
    <row r="7" spans="1:4" ht="24.75" customHeight="1" x14ac:dyDescent="0.5">
      <c r="A7" s="96" t="s">
        <v>71</v>
      </c>
      <c r="B7" s="97"/>
      <c r="C7" s="88" t="s">
        <v>30</v>
      </c>
      <c r="D7" s="88"/>
    </row>
    <row r="8" spans="1:4" ht="24.75" customHeight="1" x14ac:dyDescent="0.5">
      <c r="A8" s="96" t="s">
        <v>72</v>
      </c>
      <c r="B8" s="97"/>
      <c r="C8" s="88">
        <v>1</v>
      </c>
      <c r="D8" s="88"/>
    </row>
    <row r="9" spans="1:4" ht="24.75" customHeight="1" x14ac:dyDescent="0.5">
      <c r="A9" s="96" t="s">
        <v>73</v>
      </c>
      <c r="B9" s="97"/>
      <c r="C9" s="88" t="s">
        <v>78</v>
      </c>
      <c r="D9" s="88"/>
    </row>
    <row r="10" spans="1:4" ht="24.75" customHeight="1" x14ac:dyDescent="0.5">
      <c r="A10" s="96" t="s">
        <v>74</v>
      </c>
      <c r="B10" s="97"/>
      <c r="C10" s="88" t="s">
        <v>79</v>
      </c>
      <c r="D10" s="88"/>
    </row>
    <row r="11" spans="1:4" ht="24.75" customHeight="1" x14ac:dyDescent="0.5">
      <c r="A11" s="96" t="s">
        <v>75</v>
      </c>
      <c r="B11" s="97"/>
      <c r="C11" s="88" t="s">
        <v>80</v>
      </c>
      <c r="D11" s="88"/>
    </row>
    <row r="12" spans="1:4" ht="24.75" customHeight="1" x14ac:dyDescent="0.5">
      <c r="A12" s="98" t="s">
        <v>76</v>
      </c>
      <c r="B12" s="86"/>
      <c r="C12" s="86" t="s">
        <v>81</v>
      </c>
      <c r="D12" s="87"/>
    </row>
    <row r="13" spans="1:4" ht="24.75" customHeight="1" x14ac:dyDescent="0.5">
      <c r="A13" s="452" t="s">
        <v>82</v>
      </c>
      <c r="B13" s="452"/>
      <c r="C13" s="463" t="s">
        <v>83</v>
      </c>
      <c r="D13" s="463"/>
    </row>
    <row r="14" spans="1:4" ht="24.75" customHeight="1" x14ac:dyDescent="0.5">
      <c r="A14" s="99" t="s">
        <v>84</v>
      </c>
      <c r="B14" s="89"/>
      <c r="C14" s="91">
        <v>1</v>
      </c>
      <c r="D14" s="92"/>
    </row>
    <row r="15" spans="1:4" ht="24.75" customHeight="1" x14ac:dyDescent="0.5">
      <c r="A15" s="96" t="s">
        <v>85</v>
      </c>
      <c r="B15" s="97"/>
      <c r="C15" s="93" t="s">
        <v>87</v>
      </c>
      <c r="D15" s="93"/>
    </row>
    <row r="16" spans="1:4" ht="24.75" customHeight="1" x14ac:dyDescent="0.5">
      <c r="A16" s="98" t="s">
        <v>86</v>
      </c>
      <c r="B16" s="86"/>
      <c r="C16" s="94" t="s">
        <v>88</v>
      </c>
      <c r="D16" s="95"/>
    </row>
    <row r="17" spans="1:4" ht="24.75" customHeight="1" x14ac:dyDescent="0.5">
      <c r="A17" s="452" t="s">
        <v>89</v>
      </c>
      <c r="B17" s="452"/>
      <c r="C17" s="463" t="s">
        <v>18</v>
      </c>
      <c r="D17" s="463"/>
    </row>
    <row r="18" spans="1:4" ht="24.75" customHeight="1" x14ac:dyDescent="0.5">
      <c r="A18" s="455" t="s">
        <v>90</v>
      </c>
      <c r="B18" s="456"/>
      <c r="C18" s="464" t="s">
        <v>112</v>
      </c>
      <c r="D18" s="465"/>
    </row>
    <row r="19" spans="1:4" ht="24.75" customHeight="1" x14ac:dyDescent="0.5">
      <c r="A19" s="453" t="s">
        <v>91</v>
      </c>
      <c r="B19" s="454"/>
      <c r="C19" s="462" t="s">
        <v>113</v>
      </c>
      <c r="D19" s="462"/>
    </row>
    <row r="20" spans="1:4" ht="24.75" customHeight="1" x14ac:dyDescent="0.5">
      <c r="A20" s="453" t="s">
        <v>92</v>
      </c>
      <c r="B20" s="454"/>
      <c r="C20" s="462" t="s">
        <v>114</v>
      </c>
      <c r="D20" s="462"/>
    </row>
    <row r="21" spans="1:4" ht="24.75" customHeight="1" x14ac:dyDescent="0.5">
      <c r="A21" s="453" t="s">
        <v>93</v>
      </c>
      <c r="B21" s="454"/>
      <c r="C21" s="462" t="s">
        <v>112</v>
      </c>
      <c r="D21" s="462"/>
    </row>
    <row r="22" spans="1:4" ht="24.75" customHeight="1" x14ac:dyDescent="0.5">
      <c r="A22" s="453" t="s">
        <v>94</v>
      </c>
      <c r="B22" s="454"/>
      <c r="C22" s="462" t="s">
        <v>112</v>
      </c>
      <c r="D22" s="462"/>
    </row>
    <row r="23" spans="1:4" ht="24.75" customHeight="1" x14ac:dyDescent="0.5">
      <c r="A23" s="453" t="s">
        <v>95</v>
      </c>
      <c r="B23" s="454"/>
      <c r="C23" s="462" t="s">
        <v>115</v>
      </c>
      <c r="D23" s="462"/>
    </row>
    <row r="24" spans="1:4" ht="24.75" customHeight="1" x14ac:dyDescent="0.5">
      <c r="A24" s="453" t="s">
        <v>96</v>
      </c>
      <c r="B24" s="454"/>
      <c r="C24" s="462" t="s">
        <v>61</v>
      </c>
      <c r="D24" s="462"/>
    </row>
    <row r="25" spans="1:4" ht="24.75" customHeight="1" x14ac:dyDescent="0.5">
      <c r="A25" s="453" t="s">
        <v>97</v>
      </c>
      <c r="B25" s="454"/>
      <c r="C25" s="462" t="s">
        <v>116</v>
      </c>
      <c r="D25" s="462"/>
    </row>
    <row r="26" spans="1:4" ht="24.75" customHeight="1" x14ac:dyDescent="0.5">
      <c r="A26" s="453" t="s">
        <v>98</v>
      </c>
      <c r="B26" s="454"/>
      <c r="C26" s="462" t="s">
        <v>112</v>
      </c>
      <c r="D26" s="462"/>
    </row>
    <row r="27" spans="1:4" ht="24.75" customHeight="1" x14ac:dyDescent="0.5">
      <c r="A27" s="457" t="s">
        <v>99</v>
      </c>
      <c r="B27" s="458"/>
      <c r="C27" s="466" t="s">
        <v>115</v>
      </c>
      <c r="D27" s="467"/>
    </row>
    <row r="28" spans="1:4" ht="24.75" customHeight="1" x14ac:dyDescent="0.5">
      <c r="A28" s="455" t="s">
        <v>100</v>
      </c>
      <c r="B28" s="456"/>
      <c r="C28" s="464" t="s">
        <v>112</v>
      </c>
      <c r="D28" s="465"/>
    </row>
    <row r="29" spans="1:4" ht="24.75" customHeight="1" x14ac:dyDescent="0.5">
      <c r="A29" s="453" t="s">
        <v>101</v>
      </c>
      <c r="B29" s="454"/>
      <c r="C29" s="462" t="s">
        <v>112</v>
      </c>
      <c r="D29" s="462"/>
    </row>
    <row r="30" spans="1:4" ht="24.75" customHeight="1" x14ac:dyDescent="0.5">
      <c r="A30" s="453" t="s">
        <v>111</v>
      </c>
      <c r="B30" s="454"/>
      <c r="C30" s="462" t="s">
        <v>117</v>
      </c>
      <c r="D30" s="462"/>
    </row>
    <row r="31" spans="1:4" ht="24.75" customHeight="1" x14ac:dyDescent="0.5">
      <c r="A31" s="453" t="s">
        <v>102</v>
      </c>
      <c r="B31" s="454"/>
      <c r="C31" s="462" t="s">
        <v>112</v>
      </c>
      <c r="D31" s="462"/>
    </row>
    <row r="32" spans="1:4" ht="24.75" customHeight="1" x14ac:dyDescent="0.5">
      <c r="A32" s="453" t="s">
        <v>103</v>
      </c>
      <c r="B32" s="454"/>
      <c r="C32" s="462" t="s">
        <v>112</v>
      </c>
      <c r="D32" s="462"/>
    </row>
    <row r="33" spans="1:4" ht="24.75" customHeight="1" x14ac:dyDescent="0.5">
      <c r="A33" s="453" t="s">
        <v>104</v>
      </c>
      <c r="B33" s="454"/>
      <c r="C33" s="462" t="s">
        <v>118</v>
      </c>
      <c r="D33" s="462"/>
    </row>
    <row r="34" spans="1:4" ht="24.75" customHeight="1" x14ac:dyDescent="0.5">
      <c r="A34" s="453" t="s">
        <v>105</v>
      </c>
      <c r="B34" s="454"/>
      <c r="C34" s="462" t="s">
        <v>112</v>
      </c>
      <c r="D34" s="462"/>
    </row>
    <row r="35" spans="1:4" ht="24.75" customHeight="1" x14ac:dyDescent="0.5">
      <c r="A35" s="453" t="s">
        <v>106</v>
      </c>
      <c r="B35" s="454"/>
      <c r="C35" s="462" t="s">
        <v>112</v>
      </c>
      <c r="D35" s="462"/>
    </row>
    <row r="36" spans="1:4" ht="24.75" customHeight="1" x14ac:dyDescent="0.5">
      <c r="A36" s="453" t="s">
        <v>107</v>
      </c>
      <c r="B36" s="454"/>
      <c r="C36" s="462" t="s">
        <v>115</v>
      </c>
      <c r="D36" s="462"/>
    </row>
    <row r="37" spans="1:4" ht="24.75" customHeight="1" x14ac:dyDescent="0.5">
      <c r="A37" s="453" t="s">
        <v>108</v>
      </c>
      <c r="B37" s="454"/>
      <c r="C37" s="462" t="s">
        <v>112</v>
      </c>
      <c r="D37" s="462"/>
    </row>
    <row r="38" spans="1:4" ht="24.75" customHeight="1" x14ac:dyDescent="0.5">
      <c r="A38" s="453" t="s">
        <v>109</v>
      </c>
      <c r="B38" s="454"/>
      <c r="C38" s="462" t="s">
        <v>119</v>
      </c>
      <c r="D38" s="462"/>
    </row>
    <row r="39" spans="1:4" ht="24.75" customHeight="1" x14ac:dyDescent="0.5">
      <c r="A39" s="457" t="s">
        <v>110</v>
      </c>
      <c r="B39" s="458"/>
      <c r="C39" s="466" t="s">
        <v>120</v>
      </c>
      <c r="D39" s="467"/>
    </row>
  </sheetData>
  <mergeCells count="54">
    <mergeCell ref="C39:D39"/>
    <mergeCell ref="C33:D33"/>
    <mergeCell ref="C34:D34"/>
    <mergeCell ref="C35:D35"/>
    <mergeCell ref="C36:D36"/>
    <mergeCell ref="C37:D37"/>
    <mergeCell ref="C38:D38"/>
    <mergeCell ref="C32:D32"/>
    <mergeCell ref="C21:D21"/>
    <mergeCell ref="C22:D22"/>
    <mergeCell ref="C23:D23"/>
    <mergeCell ref="C24:D24"/>
    <mergeCell ref="C25:D25"/>
    <mergeCell ref="C26:D26"/>
    <mergeCell ref="C27:D27"/>
    <mergeCell ref="C28:D28"/>
    <mergeCell ref="C29:D29"/>
    <mergeCell ref="C30:D30"/>
    <mergeCell ref="C31:D31"/>
    <mergeCell ref="C20:D20"/>
    <mergeCell ref="C13:D13"/>
    <mergeCell ref="C17:D17"/>
    <mergeCell ref="C18:D18"/>
    <mergeCell ref="C19:D19"/>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A31:B31"/>
    <mergeCell ref="A32:B32"/>
    <mergeCell ref="A21:B21"/>
    <mergeCell ref="A22:B22"/>
    <mergeCell ref="A23:B23"/>
    <mergeCell ref="A24:B24"/>
    <mergeCell ref="A25:B25"/>
    <mergeCell ref="A26:B26"/>
    <mergeCell ref="A5:B5"/>
    <mergeCell ref="A20:B20"/>
    <mergeCell ref="A13:B13"/>
    <mergeCell ref="A17:B17"/>
    <mergeCell ref="A18:B18"/>
    <mergeCell ref="A19:B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4"/>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4">
      <c r="A1" s="144"/>
      <c r="B1" s="144"/>
      <c r="C1" s="145"/>
      <c r="D1" s="145"/>
      <c r="E1" s="146"/>
      <c r="F1" s="145"/>
      <c r="G1" s="145"/>
      <c r="H1" s="146"/>
      <c r="J1" s="148"/>
      <c r="K1" s="145"/>
      <c r="L1" s="146"/>
      <c r="M1" s="145"/>
      <c r="N1" s="146"/>
      <c r="O1" s="145"/>
      <c r="P1" s="145"/>
      <c r="Q1" s="145"/>
    </row>
    <row r="2" spans="1:17" x14ac:dyDescent="0.4">
      <c r="B2" s="144" t="s">
        <v>183</v>
      </c>
      <c r="C2" s="149"/>
      <c r="D2" s="149"/>
      <c r="E2" s="150"/>
      <c r="F2" s="149"/>
      <c r="G2" s="149"/>
      <c r="H2" s="150"/>
      <c r="I2" s="149"/>
      <c r="K2" s="149"/>
      <c r="L2" s="150"/>
      <c r="M2" s="149"/>
      <c r="N2" s="150"/>
      <c r="O2" s="149"/>
      <c r="P2" s="149"/>
      <c r="Q2" s="149"/>
    </row>
    <row r="3" spans="1:17" ht="15.4" thickBot="1" x14ac:dyDescent="0.45">
      <c r="B3" s="144"/>
      <c r="C3" s="149"/>
      <c r="D3" s="149"/>
      <c r="E3" s="150"/>
      <c r="F3" s="149"/>
      <c r="G3" s="149"/>
      <c r="H3" s="150"/>
      <c r="J3" s="151"/>
      <c r="K3" s="149"/>
      <c r="L3" s="150"/>
      <c r="M3" s="149"/>
      <c r="N3" s="150"/>
      <c r="O3" s="149"/>
      <c r="P3" s="149"/>
      <c r="Q3" s="149"/>
    </row>
    <row r="4" spans="1:17" x14ac:dyDescent="0.4">
      <c r="B4" s="152"/>
      <c r="C4" s="153"/>
      <c r="D4" s="153"/>
      <c r="E4" s="154"/>
      <c r="F4" s="153"/>
      <c r="G4" s="153"/>
      <c r="H4" s="154"/>
      <c r="I4" s="153"/>
      <c r="J4" s="153"/>
      <c r="K4" s="153"/>
      <c r="L4" s="154"/>
      <c r="M4" s="153"/>
      <c r="N4" s="154"/>
      <c r="O4" s="153"/>
      <c r="P4" s="153"/>
      <c r="Q4" s="155"/>
    </row>
    <row r="5" spans="1:17" x14ac:dyDescent="0.4">
      <c r="B5" s="156"/>
      <c r="C5" s="157" t="s">
        <v>184</v>
      </c>
      <c r="D5" s="232" t="s">
        <v>128</v>
      </c>
      <c r="E5" s="157" t="s">
        <v>185</v>
      </c>
      <c r="F5" s="158"/>
      <c r="G5" s="233">
        <v>44743</v>
      </c>
      <c r="H5" s="157" t="s">
        <v>186</v>
      </c>
      <c r="I5" s="234" t="s">
        <v>187</v>
      </c>
      <c r="J5" s="159"/>
      <c r="K5" s="159"/>
      <c r="L5" s="157" t="s">
        <v>188</v>
      </c>
      <c r="M5" s="235">
        <v>0</v>
      </c>
      <c r="N5" s="157"/>
      <c r="O5" s="158" t="s">
        <v>189</v>
      </c>
      <c r="P5" s="160">
        <f>+'Step 1'!E104</f>
        <v>0.97818181818181826</v>
      </c>
      <c r="Q5" s="161"/>
    </row>
    <row r="6" spans="1:17" x14ac:dyDescent="0.4">
      <c r="B6" s="156"/>
      <c r="C6" s="157"/>
      <c r="D6" s="232"/>
      <c r="E6" s="157"/>
      <c r="F6" s="158"/>
      <c r="G6" s="232"/>
      <c r="H6" s="157"/>
      <c r="I6" s="232"/>
      <c r="J6" s="159"/>
      <c r="K6" s="159"/>
      <c r="L6" s="157"/>
      <c r="M6" s="232"/>
      <c r="N6" s="157"/>
      <c r="O6" s="159"/>
      <c r="P6" s="159"/>
      <c r="Q6" s="161"/>
    </row>
    <row r="7" spans="1:17" x14ac:dyDescent="0.4">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4">
      <c r="B8" s="156"/>
      <c r="C8" s="157"/>
      <c r="D8" s="232"/>
      <c r="E8" s="157"/>
      <c r="F8" s="158"/>
      <c r="G8" s="232"/>
      <c r="H8" s="157"/>
      <c r="I8" s="232"/>
      <c r="J8" s="159"/>
      <c r="K8" s="159"/>
      <c r="L8" s="157"/>
      <c r="M8" s="232"/>
      <c r="N8" s="157"/>
      <c r="O8" s="159"/>
      <c r="P8" s="159"/>
      <c r="Q8" s="161"/>
    </row>
    <row r="9" spans="1:17" x14ac:dyDescent="0.4">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4" thickBot="1" x14ac:dyDescent="0.45">
      <c r="B10" s="165"/>
      <c r="C10" s="166"/>
      <c r="D10" s="166"/>
      <c r="E10" s="167"/>
      <c r="F10" s="166"/>
      <c r="G10" s="166"/>
      <c r="H10" s="167"/>
      <c r="I10" s="166"/>
      <c r="J10" s="166"/>
      <c r="K10" s="166"/>
      <c r="L10" s="167"/>
      <c r="M10" s="166"/>
      <c r="N10" s="167"/>
      <c r="O10" s="166"/>
      <c r="P10" s="166"/>
      <c r="Q10" s="168"/>
    </row>
    <row r="11" spans="1:17" ht="15.4" thickBot="1" x14ac:dyDescent="0.45">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x14ac:dyDescent="0.4">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x14ac:dyDescent="0.4">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5.4" thickBot="1" x14ac:dyDescent="0.45">
      <c r="B14" s="201"/>
      <c r="C14" s="202" t="s">
        <v>214</v>
      </c>
      <c r="D14" s="202"/>
      <c r="E14" s="203"/>
      <c r="F14" s="204"/>
      <c r="G14" s="205"/>
      <c r="H14" s="206" t="s">
        <v>215</v>
      </c>
      <c r="I14" s="207"/>
      <c r="J14" s="208"/>
      <c r="K14" s="209"/>
      <c r="L14" s="210"/>
      <c r="M14" s="211"/>
      <c r="N14" s="210"/>
      <c r="O14" s="208"/>
      <c r="P14" s="211"/>
      <c r="Q14" s="212"/>
    </row>
    <row r="15" spans="1:17" x14ac:dyDescent="0.4">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x14ac:dyDescent="0.4">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5.4" thickBot="1" x14ac:dyDescent="0.45">
      <c r="B17" s="201"/>
      <c r="C17" s="202" t="s">
        <v>214</v>
      </c>
      <c r="D17" s="202"/>
      <c r="E17" s="203" t="s">
        <v>219</v>
      </c>
      <c r="F17" s="204"/>
      <c r="G17" s="205"/>
      <c r="H17" s="220" t="s">
        <v>215</v>
      </c>
      <c r="I17" s="221"/>
      <c r="J17" s="222" t="s">
        <v>220</v>
      </c>
      <c r="K17" s="223"/>
      <c r="L17" s="167"/>
      <c r="M17" s="224"/>
      <c r="N17" s="167"/>
      <c r="O17" s="166"/>
      <c r="P17" s="224"/>
      <c r="Q17" s="212"/>
    </row>
    <row r="18" spans="2:17" x14ac:dyDescent="0.4">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x14ac:dyDescent="0.4">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5.4" thickBot="1" x14ac:dyDescent="0.45">
      <c r="B20" s="201"/>
      <c r="C20" s="202" t="s">
        <v>214</v>
      </c>
      <c r="D20" s="202"/>
      <c r="E20" s="203" t="s">
        <v>219</v>
      </c>
      <c r="F20" s="204"/>
      <c r="G20" s="205"/>
      <c r="H20" s="220" t="s">
        <v>215</v>
      </c>
      <c r="I20" s="217"/>
      <c r="J20" s="222" t="s">
        <v>220</v>
      </c>
      <c r="K20" s="225"/>
      <c r="L20" s="167"/>
      <c r="M20" s="224"/>
      <c r="N20" s="167"/>
      <c r="O20" s="166"/>
      <c r="P20" s="224"/>
      <c r="Q20" s="212"/>
    </row>
    <row r="21" spans="2:17" x14ac:dyDescent="0.4">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x14ac:dyDescent="0.4">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5.4" thickBot="1" x14ac:dyDescent="0.45">
      <c r="B23" s="201"/>
      <c r="C23" s="202" t="s">
        <v>214</v>
      </c>
      <c r="D23" s="202"/>
      <c r="E23" s="203" t="s">
        <v>219</v>
      </c>
      <c r="F23" s="204"/>
      <c r="G23" s="205"/>
      <c r="H23" s="220" t="s">
        <v>215</v>
      </c>
      <c r="I23" s="221"/>
      <c r="J23" s="222" t="s">
        <v>220</v>
      </c>
      <c r="K23" s="223"/>
      <c r="L23" s="167"/>
      <c r="M23" s="224"/>
      <c r="N23" s="167"/>
      <c r="O23" s="166"/>
      <c r="P23" s="224"/>
      <c r="Q23" s="212"/>
    </row>
    <row r="24" spans="2:17" x14ac:dyDescent="0.4">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x14ac:dyDescent="0.4">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5.4" thickBot="1" x14ac:dyDescent="0.45">
      <c r="B26" s="201"/>
      <c r="C26" s="202" t="s">
        <v>214</v>
      </c>
      <c r="D26" s="202"/>
      <c r="E26" s="203" t="s">
        <v>219</v>
      </c>
      <c r="F26" s="204"/>
      <c r="G26" s="205"/>
      <c r="H26" s="220" t="s">
        <v>215</v>
      </c>
      <c r="I26" s="221"/>
      <c r="J26" s="222" t="s">
        <v>220</v>
      </c>
      <c r="K26" s="223"/>
      <c r="L26" s="167"/>
      <c r="M26" s="224"/>
      <c r="N26" s="167"/>
      <c r="O26" s="166"/>
      <c r="P26" s="224"/>
      <c r="Q26" s="212"/>
    </row>
    <row r="27" spans="2:17" x14ac:dyDescent="0.4">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x14ac:dyDescent="0.4">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5.4" thickBot="1" x14ac:dyDescent="0.45">
      <c r="B29" s="201"/>
      <c r="C29" s="202" t="s">
        <v>214</v>
      </c>
      <c r="D29" s="202"/>
      <c r="E29" s="203" t="s">
        <v>219</v>
      </c>
      <c r="F29" s="204"/>
      <c r="G29" s="205"/>
      <c r="H29" s="220" t="s">
        <v>215</v>
      </c>
      <c r="I29" s="221"/>
      <c r="J29" s="222" t="s">
        <v>220</v>
      </c>
      <c r="K29" s="223"/>
      <c r="L29" s="167"/>
      <c r="M29" s="168"/>
      <c r="N29" s="167"/>
      <c r="O29" s="166"/>
      <c r="P29" s="224"/>
      <c r="Q29" s="212"/>
    </row>
    <row r="30" spans="2:17" hidden="1" outlineLevel="1" x14ac:dyDescent="0.4">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idden="1" outlineLevel="1" x14ac:dyDescent="0.4">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5.4" hidden="1" outlineLevel="1" thickBot="1" x14ac:dyDescent="0.45">
      <c r="B32" s="201"/>
      <c r="C32" s="202" t="s">
        <v>214</v>
      </c>
      <c r="D32" s="202"/>
      <c r="E32" s="203" t="s">
        <v>219</v>
      </c>
      <c r="F32" s="204"/>
      <c r="G32" s="205"/>
      <c r="H32" s="220" t="s">
        <v>215</v>
      </c>
      <c r="I32" s="222"/>
      <c r="J32" s="222" t="s">
        <v>220</v>
      </c>
      <c r="K32" s="229"/>
      <c r="L32" s="167"/>
      <c r="M32" s="168"/>
      <c r="N32" s="167"/>
      <c r="O32" s="166"/>
      <c r="P32" s="224"/>
      <c r="Q32" s="205"/>
    </row>
    <row r="33" spans="2:17" hidden="1" outlineLevel="1" x14ac:dyDescent="0.4">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idden="1" outlineLevel="1" x14ac:dyDescent="0.4">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5.4" hidden="1" outlineLevel="1" thickBot="1" x14ac:dyDescent="0.45">
      <c r="B35" s="201"/>
      <c r="C35" s="193" t="s">
        <v>214</v>
      </c>
      <c r="D35" s="193"/>
      <c r="E35" s="194" t="s">
        <v>219</v>
      </c>
      <c r="F35" s="195"/>
      <c r="G35" s="205"/>
      <c r="H35" s="220" t="s">
        <v>215</v>
      </c>
      <c r="I35" s="222"/>
      <c r="J35" s="222" t="s">
        <v>220</v>
      </c>
      <c r="K35" s="229"/>
      <c r="L35" s="167"/>
      <c r="M35" s="168"/>
      <c r="N35" s="167"/>
      <c r="O35" s="166"/>
      <c r="P35" s="224"/>
      <c r="Q35" s="205"/>
    </row>
    <row r="36" spans="2:17" hidden="1" outlineLevel="1" x14ac:dyDescent="0.4">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idden="1" outlineLevel="1" x14ac:dyDescent="0.4">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5.4" hidden="1" outlineLevel="1" thickBot="1" x14ac:dyDescent="0.45">
      <c r="B38" s="201"/>
      <c r="C38" s="202" t="s">
        <v>214</v>
      </c>
      <c r="D38" s="202"/>
      <c r="E38" s="203" t="s">
        <v>219</v>
      </c>
      <c r="F38" s="204"/>
      <c r="G38" s="205"/>
      <c r="H38" s="220" t="s">
        <v>215</v>
      </c>
      <c r="I38" s="222"/>
      <c r="J38" s="222" t="s">
        <v>220</v>
      </c>
      <c r="K38" s="229"/>
      <c r="L38" s="167"/>
      <c r="M38" s="168"/>
      <c r="N38" s="167"/>
      <c r="O38" s="166"/>
      <c r="P38" s="224"/>
      <c r="Q38" s="205"/>
    </row>
    <row r="39" spans="2:17" hidden="1" outlineLevel="1" x14ac:dyDescent="0.4">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idden="1" outlineLevel="1" x14ac:dyDescent="0.4">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5.4" hidden="1" outlineLevel="1" thickBot="1" x14ac:dyDescent="0.45">
      <c r="B41" s="201"/>
      <c r="C41" s="202" t="s">
        <v>214</v>
      </c>
      <c r="D41" s="202"/>
      <c r="E41" s="203" t="s">
        <v>219</v>
      </c>
      <c r="F41" s="204"/>
      <c r="G41" s="205"/>
      <c r="H41" s="220" t="s">
        <v>215</v>
      </c>
      <c r="I41" s="222"/>
      <c r="J41" s="222" t="s">
        <v>220</v>
      </c>
      <c r="K41" s="229"/>
      <c r="L41" s="167"/>
      <c r="M41" s="168"/>
      <c r="N41" s="167"/>
      <c r="O41" s="166"/>
      <c r="P41" s="224"/>
      <c r="Q41" s="205"/>
    </row>
    <row r="42" spans="2:17" hidden="1" outlineLevel="1" x14ac:dyDescent="0.4">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idden="1" outlineLevel="1" x14ac:dyDescent="0.4">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5.4" hidden="1" outlineLevel="1" thickBot="1" x14ac:dyDescent="0.45">
      <c r="B44" s="201"/>
      <c r="C44" s="202" t="s">
        <v>214</v>
      </c>
      <c r="D44" s="202"/>
      <c r="E44" s="203" t="s">
        <v>219</v>
      </c>
      <c r="F44" s="204"/>
      <c r="G44" s="205"/>
      <c r="H44" s="220" t="s">
        <v>215</v>
      </c>
      <c r="I44" s="222"/>
      <c r="J44" s="222" t="s">
        <v>220</v>
      </c>
      <c r="K44" s="229"/>
      <c r="L44" s="167"/>
      <c r="M44" s="168"/>
      <c r="N44" s="167"/>
      <c r="O44" s="166"/>
      <c r="P44" s="224"/>
      <c r="Q44" s="205"/>
    </row>
    <row r="45" spans="2:17" hidden="1" outlineLevel="1" x14ac:dyDescent="0.4">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idden="1" outlineLevel="1" x14ac:dyDescent="0.4">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5.4" hidden="1" outlineLevel="1" thickBot="1" x14ac:dyDescent="0.45">
      <c r="B47" s="201"/>
      <c r="C47" s="202" t="s">
        <v>214</v>
      </c>
      <c r="D47" s="202"/>
      <c r="E47" s="203" t="s">
        <v>219</v>
      </c>
      <c r="F47" s="204"/>
      <c r="G47" s="205"/>
      <c r="H47" s="220" t="s">
        <v>215</v>
      </c>
      <c r="I47" s="222"/>
      <c r="J47" s="222" t="s">
        <v>220</v>
      </c>
      <c r="K47" s="229"/>
      <c r="L47" s="167"/>
      <c r="M47" s="168"/>
      <c r="N47" s="167"/>
      <c r="O47" s="166"/>
      <c r="P47" s="224"/>
      <c r="Q47" s="205"/>
    </row>
    <row r="48" spans="2:17" hidden="1" outlineLevel="1" x14ac:dyDescent="0.4">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idden="1" outlineLevel="1" x14ac:dyDescent="0.4">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5.4" hidden="1" outlineLevel="1" thickBot="1" x14ac:dyDescent="0.45">
      <c r="B50" s="201"/>
      <c r="C50" s="202" t="s">
        <v>214</v>
      </c>
      <c r="D50" s="202"/>
      <c r="E50" s="203" t="s">
        <v>219</v>
      </c>
      <c r="F50" s="204"/>
      <c r="G50" s="205"/>
      <c r="H50" s="220" t="s">
        <v>215</v>
      </c>
      <c r="I50" s="222"/>
      <c r="J50" s="222" t="s">
        <v>220</v>
      </c>
      <c r="K50" s="229"/>
      <c r="L50" s="167"/>
      <c r="M50" s="168"/>
      <c r="N50" s="167"/>
      <c r="O50" s="166"/>
      <c r="P50" s="224"/>
      <c r="Q50" s="205"/>
    </row>
    <row r="51" spans="2:17" hidden="1" outlineLevel="1" x14ac:dyDescent="0.4">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idden="1" outlineLevel="1" x14ac:dyDescent="0.4">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5.4" hidden="1" outlineLevel="1" thickBot="1" x14ac:dyDescent="0.45">
      <c r="B53" s="201"/>
      <c r="C53" s="202" t="s">
        <v>214</v>
      </c>
      <c r="D53" s="202"/>
      <c r="E53" s="203" t="s">
        <v>219</v>
      </c>
      <c r="F53" s="204"/>
      <c r="G53" s="205"/>
      <c r="H53" s="220" t="s">
        <v>215</v>
      </c>
      <c r="I53" s="222"/>
      <c r="J53" s="222" t="s">
        <v>220</v>
      </c>
      <c r="K53" s="229"/>
      <c r="L53" s="167"/>
      <c r="M53" s="168"/>
      <c r="N53" s="167"/>
      <c r="O53" s="166"/>
      <c r="P53" s="224"/>
      <c r="Q53" s="205"/>
    </row>
    <row r="54" spans="2:17" hidden="1" outlineLevel="1" x14ac:dyDescent="0.4">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idden="1" outlineLevel="1" x14ac:dyDescent="0.4">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5.4" hidden="1" outlineLevel="1" thickBot="1" x14ac:dyDescent="0.45">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4"/>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zoomScale="85" zoomScaleNormal="85" workbookViewId="0">
      <pane xSplit="1" ySplit="2" topLeftCell="B21" activePane="bottomRight" state="frozen"/>
      <selection pane="topRight" activeCell="B1" sqref="B1"/>
      <selection pane="bottomLeft" activeCell="A3" sqref="A3"/>
      <selection pane="bottomRight" activeCell="E32" sqref="E32"/>
    </sheetView>
  </sheetViews>
  <sheetFormatPr defaultRowHeight="15.75" x14ac:dyDescent="0.5"/>
  <cols>
    <col min="2" max="2" width="52.375" customWidth="1"/>
    <col min="3" max="3" width="45" bestFit="1" customWidth="1"/>
    <col min="4" max="4" width="14.75" customWidth="1"/>
    <col min="5" max="5" width="13.75" style="73" bestFit="1" customWidth="1"/>
    <col min="6" max="6" width="11.5" bestFit="1" customWidth="1"/>
  </cols>
  <sheetData>
    <row r="2" spans="2:6" ht="16.899999999999999" x14ac:dyDescent="0.5">
      <c r="B2" s="133" t="s">
        <v>143</v>
      </c>
    </row>
    <row r="4" spans="2:6" x14ac:dyDescent="0.5">
      <c r="B4" t="s">
        <v>124</v>
      </c>
    </row>
    <row r="5" spans="2:6" x14ac:dyDescent="0.5">
      <c r="B5" t="s">
        <v>130</v>
      </c>
    </row>
    <row r="7" spans="2:6" x14ac:dyDescent="0.5">
      <c r="B7" t="s">
        <v>122</v>
      </c>
      <c r="E7" s="75" t="s">
        <v>653</v>
      </c>
      <c r="F7" s="68" t="s">
        <v>248</v>
      </c>
    </row>
    <row r="8" spans="2:6" x14ac:dyDescent="0.5">
      <c r="B8" t="s">
        <v>123</v>
      </c>
      <c r="E8" s="75" t="s">
        <v>657</v>
      </c>
      <c r="F8" s="68" t="s">
        <v>248</v>
      </c>
    </row>
    <row r="9" spans="2:6" x14ac:dyDescent="0.5">
      <c r="B9" t="s">
        <v>125</v>
      </c>
      <c r="E9" s="76">
        <v>55000</v>
      </c>
      <c r="F9" s="68" t="s">
        <v>248</v>
      </c>
    </row>
    <row r="10" spans="2:6" x14ac:dyDescent="0.5">
      <c r="B10" t="s">
        <v>126</v>
      </c>
      <c r="E10" s="76">
        <v>270000</v>
      </c>
      <c r="F10" s="68" t="s">
        <v>248</v>
      </c>
    </row>
    <row r="11" spans="2:6" x14ac:dyDescent="0.5">
      <c r="B11" t="s">
        <v>127</v>
      </c>
      <c r="E11" s="76">
        <v>127000</v>
      </c>
      <c r="F11" s="68" t="s">
        <v>248</v>
      </c>
    </row>
    <row r="13" spans="2:6" x14ac:dyDescent="0.5">
      <c r="B13" s="69" t="s">
        <v>658</v>
      </c>
      <c r="C13" s="69"/>
      <c r="D13" s="69"/>
    </row>
    <row r="15" spans="2:6" x14ac:dyDescent="0.5">
      <c r="B15" t="s">
        <v>654</v>
      </c>
      <c r="E15" s="139">
        <f>'Page 1'!D27</f>
        <v>53124</v>
      </c>
    </row>
    <row r="16" spans="2:6" x14ac:dyDescent="0.5">
      <c r="B16" t="s">
        <v>655</v>
      </c>
      <c r="E16" s="139">
        <f>'Page 1'!G27</f>
        <v>26562</v>
      </c>
    </row>
    <row r="17" spans="2:5" x14ac:dyDescent="0.5">
      <c r="B17" t="s">
        <v>656</v>
      </c>
      <c r="E17" s="139">
        <f>'Page 1'!J27</f>
        <v>53124</v>
      </c>
    </row>
    <row r="18" spans="2:5" x14ac:dyDescent="0.5">
      <c r="B18" s="70" t="s">
        <v>134</v>
      </c>
      <c r="C18" s="70"/>
      <c r="D18" s="70"/>
      <c r="E18" s="140">
        <f>SUM(E15:E17)</f>
        <v>132810</v>
      </c>
    </row>
    <row r="20" spans="2:5" x14ac:dyDescent="0.5">
      <c r="B20" t="s">
        <v>135</v>
      </c>
      <c r="C20" s="69"/>
      <c r="D20" s="69"/>
    </row>
    <row r="21" spans="2:5" x14ac:dyDescent="0.5">
      <c r="C21" s="69"/>
      <c r="D21" s="69"/>
    </row>
    <row r="22" spans="2:5" x14ac:dyDescent="0.5">
      <c r="B22" s="18" t="s">
        <v>147</v>
      </c>
      <c r="C22" s="69"/>
      <c r="D22" s="69"/>
      <c r="E22" s="76">
        <v>20</v>
      </c>
    </row>
    <row r="23" spans="2:5" x14ac:dyDescent="0.5">
      <c r="B23" t="s">
        <v>659</v>
      </c>
      <c r="C23" s="69"/>
      <c r="D23" s="69"/>
      <c r="E23" s="76">
        <v>20</v>
      </c>
    </row>
    <row r="24" spans="2:5" x14ac:dyDescent="0.5">
      <c r="B24" s="18" t="s">
        <v>135</v>
      </c>
      <c r="E24" s="74">
        <f>'Page 2'!V21</f>
        <v>9.4309999999999992</v>
      </c>
    </row>
    <row r="25" spans="2:5" x14ac:dyDescent="0.5">
      <c r="B25" s="390" t="s">
        <v>660</v>
      </c>
      <c r="C25" s="390"/>
      <c r="D25" s="390"/>
      <c r="E25" s="391">
        <f>E18*E24</f>
        <v>1252531.1099999999</v>
      </c>
    </row>
    <row r="27" spans="2:5" x14ac:dyDescent="0.5">
      <c r="B27" s="69" t="s">
        <v>136</v>
      </c>
      <c r="C27" s="69"/>
      <c r="D27" s="69"/>
    </row>
    <row r="28" spans="2:5" x14ac:dyDescent="0.5">
      <c r="B28" s="69"/>
      <c r="C28" s="69"/>
      <c r="D28" s="69"/>
    </row>
    <row r="29" spans="2:5" x14ac:dyDescent="0.5">
      <c r="B29" s="78" t="s">
        <v>141</v>
      </c>
      <c r="C29" s="78"/>
      <c r="D29" s="78"/>
      <c r="E29" s="79"/>
    </row>
    <row r="30" spans="2:5" x14ac:dyDescent="0.5">
      <c r="B30" s="69"/>
      <c r="C30" s="69"/>
      <c r="D30" s="69"/>
    </row>
    <row r="31" spans="2:5" x14ac:dyDescent="0.5">
      <c r="B31" s="72" t="s">
        <v>137</v>
      </c>
      <c r="C31" s="72" t="s">
        <v>170</v>
      </c>
      <c r="D31" s="72" t="s">
        <v>169</v>
      </c>
    </row>
    <row r="32" spans="2:5" x14ac:dyDescent="0.5">
      <c r="B32" t="s">
        <v>21</v>
      </c>
      <c r="C32" t="s">
        <v>661</v>
      </c>
      <c r="D32" t="s">
        <v>19</v>
      </c>
      <c r="E32" s="77">
        <v>0.55000000000000004</v>
      </c>
    </row>
    <row r="33" spans="2:5" x14ac:dyDescent="0.5">
      <c r="B33" t="s">
        <v>22</v>
      </c>
      <c r="C33" t="s">
        <v>662</v>
      </c>
      <c r="D33" t="s">
        <v>23</v>
      </c>
      <c r="E33" s="77">
        <v>0.65</v>
      </c>
    </row>
    <row r="34" spans="2:5" x14ac:dyDescent="0.5">
      <c r="E34" s="77"/>
    </row>
    <row r="35" spans="2:5" x14ac:dyDescent="0.5">
      <c r="B35" t="s">
        <v>24</v>
      </c>
      <c r="C35" t="s">
        <v>165</v>
      </c>
      <c r="D35" t="s">
        <v>28</v>
      </c>
      <c r="E35" s="77"/>
    </row>
    <row r="36" spans="2:5" x14ac:dyDescent="0.5">
      <c r="C36" s="112" t="s">
        <v>166</v>
      </c>
      <c r="D36" t="s">
        <v>29</v>
      </c>
      <c r="E36" s="77"/>
    </row>
    <row r="37" spans="2:5" x14ac:dyDescent="0.5">
      <c r="C37" t="s">
        <v>167</v>
      </c>
      <c r="D37" t="s">
        <v>30</v>
      </c>
      <c r="E37" s="77">
        <v>1</v>
      </c>
    </row>
    <row r="38" spans="2:5" x14ac:dyDescent="0.5">
      <c r="E38" s="77"/>
    </row>
    <row r="39" spans="2:5" x14ac:dyDescent="0.5">
      <c r="B39" t="s">
        <v>34</v>
      </c>
      <c r="C39" t="s">
        <v>31</v>
      </c>
      <c r="D39" t="s">
        <v>35</v>
      </c>
      <c r="E39" s="77"/>
    </row>
    <row r="40" spans="2:5" x14ac:dyDescent="0.5">
      <c r="C40" t="s">
        <v>33</v>
      </c>
      <c r="D40" t="s">
        <v>37</v>
      </c>
      <c r="E40" s="77"/>
    </row>
    <row r="41" spans="2:5" x14ac:dyDescent="0.5">
      <c r="C41" t="s">
        <v>32</v>
      </c>
      <c r="D41" t="s">
        <v>663</v>
      </c>
      <c r="E41" s="77">
        <v>1</v>
      </c>
    </row>
    <row r="42" spans="2:5" x14ac:dyDescent="0.5">
      <c r="E42" s="77"/>
    </row>
    <row r="43" spans="2:5" x14ac:dyDescent="0.5">
      <c r="B43" t="s">
        <v>38</v>
      </c>
      <c r="C43" t="s">
        <v>54</v>
      </c>
      <c r="D43" t="s">
        <v>57</v>
      </c>
      <c r="E43" s="77"/>
    </row>
    <row r="44" spans="2:5" x14ac:dyDescent="0.5">
      <c r="C44" t="s">
        <v>55</v>
      </c>
      <c r="D44" t="s">
        <v>56</v>
      </c>
      <c r="E44" s="77">
        <v>1</v>
      </c>
    </row>
    <row r="45" spans="2:5" x14ac:dyDescent="0.5">
      <c r="E45" s="77"/>
    </row>
    <row r="46" spans="2:5" x14ac:dyDescent="0.5">
      <c r="B46" t="s">
        <v>39</v>
      </c>
      <c r="C46" t="s">
        <v>54</v>
      </c>
      <c r="D46" t="s">
        <v>60</v>
      </c>
      <c r="E46" s="77"/>
    </row>
    <row r="47" spans="2:5" x14ac:dyDescent="0.5">
      <c r="C47" t="s">
        <v>58</v>
      </c>
      <c r="D47" t="s">
        <v>61</v>
      </c>
      <c r="E47" s="77"/>
    </row>
    <row r="48" spans="2:5" x14ac:dyDescent="0.5">
      <c r="C48" t="s">
        <v>59</v>
      </c>
      <c r="D48" t="s">
        <v>62</v>
      </c>
      <c r="E48" s="77">
        <v>0.8</v>
      </c>
    </row>
    <row r="49" spans="2:6" x14ac:dyDescent="0.5">
      <c r="E49" s="77"/>
    </row>
    <row r="50" spans="2:6" x14ac:dyDescent="0.5">
      <c r="B50" t="s">
        <v>40</v>
      </c>
      <c r="C50" t="s">
        <v>65</v>
      </c>
      <c r="D50" t="s">
        <v>37</v>
      </c>
      <c r="E50" s="77"/>
    </row>
    <row r="51" spans="2:6" x14ac:dyDescent="0.5">
      <c r="C51" t="s">
        <v>63</v>
      </c>
      <c r="D51" t="s">
        <v>66</v>
      </c>
      <c r="E51" s="77"/>
    </row>
    <row r="52" spans="2:6" x14ac:dyDescent="0.5">
      <c r="C52" t="s">
        <v>64</v>
      </c>
      <c r="D52" t="s">
        <v>62</v>
      </c>
      <c r="E52" s="77">
        <v>1</v>
      </c>
    </row>
    <row r="53" spans="2:6" x14ac:dyDescent="0.5">
      <c r="E53" s="77"/>
    </row>
    <row r="54" spans="2:6" x14ac:dyDescent="0.5">
      <c r="B54" t="s">
        <v>41</v>
      </c>
      <c r="C54" t="s">
        <v>68</v>
      </c>
      <c r="D54" t="s">
        <v>67</v>
      </c>
      <c r="E54" s="77">
        <v>0.95</v>
      </c>
      <c r="F54" t="s">
        <v>171</v>
      </c>
    </row>
    <row r="55" spans="2:6" x14ac:dyDescent="0.5">
      <c r="E55" s="77"/>
    </row>
    <row r="56" spans="2:6" x14ac:dyDescent="0.5">
      <c r="B56" t="s">
        <v>42</v>
      </c>
      <c r="C56" s="113">
        <v>0</v>
      </c>
      <c r="D56" s="114">
        <v>1</v>
      </c>
      <c r="E56" s="77"/>
    </row>
    <row r="57" spans="2:6" x14ac:dyDescent="0.5">
      <c r="C57" s="113">
        <v>0.05</v>
      </c>
      <c r="D57" t="s">
        <v>44</v>
      </c>
      <c r="E57" s="77"/>
    </row>
    <row r="58" spans="2:6" x14ac:dyDescent="0.5">
      <c r="C58" s="113">
        <v>0.1</v>
      </c>
      <c r="D58" t="s">
        <v>45</v>
      </c>
      <c r="E58" s="77">
        <v>0.93</v>
      </c>
    </row>
    <row r="59" spans="2:6" x14ac:dyDescent="0.5">
      <c r="C59" s="113">
        <v>0.15</v>
      </c>
      <c r="D59" t="s">
        <v>46</v>
      </c>
      <c r="E59" s="77"/>
    </row>
    <row r="60" spans="2:6" x14ac:dyDescent="0.5">
      <c r="C60" s="113">
        <v>0.2</v>
      </c>
      <c r="D60" t="s">
        <v>47</v>
      </c>
      <c r="E60" s="77"/>
    </row>
    <row r="61" spans="2:6" x14ac:dyDescent="0.5">
      <c r="C61" s="113">
        <v>0.25</v>
      </c>
      <c r="D61" t="s">
        <v>48</v>
      </c>
      <c r="E61" s="77"/>
    </row>
    <row r="62" spans="2:6" x14ac:dyDescent="0.5">
      <c r="C62" s="113">
        <v>0.3</v>
      </c>
      <c r="D62" t="s">
        <v>49</v>
      </c>
      <c r="E62" s="77"/>
    </row>
    <row r="63" spans="2:6" x14ac:dyDescent="0.5">
      <c r="C63" s="113">
        <v>0.35</v>
      </c>
      <c r="D63" t="s">
        <v>50</v>
      </c>
      <c r="E63" s="77"/>
    </row>
    <row r="64" spans="2:6" x14ac:dyDescent="0.5">
      <c r="C64" s="113">
        <v>0.4</v>
      </c>
      <c r="D64" t="s">
        <v>51</v>
      </c>
      <c r="E64" s="77"/>
    </row>
    <row r="65" spans="2:6" x14ac:dyDescent="0.5">
      <c r="C65" s="113">
        <v>0.45</v>
      </c>
      <c r="D65" t="s">
        <v>52</v>
      </c>
      <c r="E65" s="77"/>
    </row>
    <row r="66" spans="2:6" x14ac:dyDescent="0.5">
      <c r="C66" s="113">
        <v>0.5</v>
      </c>
      <c r="D66" t="s">
        <v>53</v>
      </c>
      <c r="E66" s="77"/>
    </row>
    <row r="68" spans="2:6" x14ac:dyDescent="0.5">
      <c r="B68" s="72" t="s">
        <v>138</v>
      </c>
      <c r="C68" s="72"/>
      <c r="D68" s="72"/>
    </row>
    <row r="69" spans="2:6" x14ac:dyDescent="0.5">
      <c r="B69" t="s">
        <v>69</v>
      </c>
      <c r="C69" t="s">
        <v>70</v>
      </c>
      <c r="D69" t="s">
        <v>77</v>
      </c>
      <c r="E69" s="77"/>
    </row>
    <row r="70" spans="2:6" x14ac:dyDescent="0.5">
      <c r="C70" t="s">
        <v>71</v>
      </c>
      <c r="D70" t="s">
        <v>30</v>
      </c>
      <c r="E70" s="77"/>
    </row>
    <row r="71" spans="2:6" x14ac:dyDescent="0.5">
      <c r="C71" t="s">
        <v>72</v>
      </c>
      <c r="D71" s="114">
        <v>1</v>
      </c>
      <c r="E71" s="77"/>
    </row>
    <row r="72" spans="2:6" x14ac:dyDescent="0.5">
      <c r="C72" t="s">
        <v>73</v>
      </c>
      <c r="D72" t="s">
        <v>78</v>
      </c>
      <c r="E72" s="77">
        <v>1.1499999999999999</v>
      </c>
    </row>
    <row r="73" spans="2:6" x14ac:dyDescent="0.5">
      <c r="C73" t="s">
        <v>74</v>
      </c>
      <c r="D73" t="s">
        <v>79</v>
      </c>
      <c r="E73" s="77"/>
    </row>
    <row r="74" spans="2:6" x14ac:dyDescent="0.5">
      <c r="C74" t="s">
        <v>75</v>
      </c>
      <c r="D74" t="s">
        <v>80</v>
      </c>
      <c r="E74" s="77"/>
    </row>
    <row r="75" spans="2:6" x14ac:dyDescent="0.5">
      <c r="C75" t="s">
        <v>76</v>
      </c>
      <c r="D75" t="s">
        <v>81</v>
      </c>
      <c r="E75" s="77"/>
    </row>
    <row r="76" spans="2:6" x14ac:dyDescent="0.5">
      <c r="E76" s="77"/>
    </row>
    <row r="77" spans="2:6" x14ac:dyDescent="0.5">
      <c r="B77" t="s">
        <v>82</v>
      </c>
      <c r="C77" t="s">
        <v>84</v>
      </c>
      <c r="D77" s="114">
        <v>1</v>
      </c>
      <c r="E77" s="77"/>
      <c r="F77" t="s">
        <v>139</v>
      </c>
    </row>
    <row r="78" spans="2:6" x14ac:dyDescent="0.5">
      <c r="C78" t="s">
        <v>85</v>
      </c>
      <c r="D78" t="s">
        <v>87</v>
      </c>
      <c r="E78" s="77">
        <v>2</v>
      </c>
    </row>
    <row r="79" spans="2:6" x14ac:dyDescent="0.5">
      <c r="C79" t="s">
        <v>86</v>
      </c>
      <c r="D79" t="s">
        <v>88</v>
      </c>
      <c r="E79" s="77"/>
    </row>
    <row r="80" spans="2:6" x14ac:dyDescent="0.5">
      <c r="E80" s="77"/>
    </row>
    <row r="81" spans="2:5" x14ac:dyDescent="0.5">
      <c r="B81" t="s">
        <v>90</v>
      </c>
      <c r="D81" t="s">
        <v>112</v>
      </c>
      <c r="E81" s="77">
        <v>1</v>
      </c>
    </row>
    <row r="82" spans="2:5" x14ac:dyDescent="0.5">
      <c r="B82" t="s">
        <v>91</v>
      </c>
      <c r="D82" t="s">
        <v>113</v>
      </c>
      <c r="E82" s="77">
        <v>0.9</v>
      </c>
    </row>
    <row r="83" spans="2:5" x14ac:dyDescent="0.5">
      <c r="B83" t="s">
        <v>92</v>
      </c>
      <c r="D83" t="s">
        <v>114</v>
      </c>
      <c r="E83" s="77">
        <v>0.95</v>
      </c>
    </row>
    <row r="84" spans="2:5" x14ac:dyDescent="0.5">
      <c r="B84" t="s">
        <v>93</v>
      </c>
      <c r="D84" t="s">
        <v>112</v>
      </c>
      <c r="E84" s="77">
        <v>0.9</v>
      </c>
    </row>
    <row r="85" spans="2:5" x14ac:dyDescent="0.5">
      <c r="B85" t="s">
        <v>94</v>
      </c>
      <c r="D85" t="s">
        <v>112</v>
      </c>
      <c r="E85" s="77">
        <v>0.9</v>
      </c>
    </row>
    <row r="86" spans="2:5" x14ac:dyDescent="0.5">
      <c r="B86" t="s">
        <v>95</v>
      </c>
      <c r="D86" t="s">
        <v>115</v>
      </c>
      <c r="E86" s="77">
        <v>1.1000000000000001</v>
      </c>
    </row>
    <row r="87" spans="2:5" x14ac:dyDescent="0.5">
      <c r="B87" t="s">
        <v>96</v>
      </c>
      <c r="D87" t="s">
        <v>61</v>
      </c>
      <c r="E87" s="77">
        <v>1</v>
      </c>
    </row>
    <row r="88" spans="2:5" x14ac:dyDescent="0.5">
      <c r="B88" t="s">
        <v>168</v>
      </c>
      <c r="D88" t="s">
        <v>116</v>
      </c>
      <c r="E88" s="77">
        <v>1</v>
      </c>
    </row>
    <row r="89" spans="2:5" x14ac:dyDescent="0.5">
      <c r="B89" t="s">
        <v>98</v>
      </c>
      <c r="D89" t="s">
        <v>112</v>
      </c>
      <c r="E89" s="77">
        <v>0.95</v>
      </c>
    </row>
    <row r="90" spans="2:5" x14ac:dyDescent="0.5">
      <c r="B90" t="s">
        <v>99</v>
      </c>
      <c r="D90" t="s">
        <v>115</v>
      </c>
      <c r="E90" s="77">
        <v>0.95</v>
      </c>
    </row>
    <row r="91" spans="2:5" x14ac:dyDescent="0.5">
      <c r="B91" t="s">
        <v>100</v>
      </c>
      <c r="D91" t="s">
        <v>112</v>
      </c>
      <c r="E91" s="77">
        <v>0.95</v>
      </c>
    </row>
    <row r="92" spans="2:5" x14ac:dyDescent="0.5">
      <c r="B92" t="s">
        <v>101</v>
      </c>
      <c r="D92" t="s">
        <v>112</v>
      </c>
      <c r="E92" s="77">
        <v>0.8</v>
      </c>
    </row>
    <row r="93" spans="2:5" x14ac:dyDescent="0.5">
      <c r="B93" t="s">
        <v>111</v>
      </c>
      <c r="D93" t="s">
        <v>117</v>
      </c>
      <c r="E93" s="77">
        <v>0.95</v>
      </c>
    </row>
    <row r="94" spans="2:5" x14ac:dyDescent="0.5">
      <c r="B94" t="s">
        <v>102</v>
      </c>
      <c r="D94" t="s">
        <v>112</v>
      </c>
      <c r="E94" s="77">
        <v>1</v>
      </c>
    </row>
    <row r="95" spans="2:5" x14ac:dyDescent="0.5">
      <c r="B95" t="s">
        <v>103</v>
      </c>
      <c r="D95" t="s">
        <v>112</v>
      </c>
      <c r="E95" s="77">
        <v>1</v>
      </c>
    </row>
    <row r="96" spans="2:5" x14ac:dyDescent="0.5">
      <c r="B96" t="s">
        <v>104</v>
      </c>
      <c r="D96" t="s">
        <v>118</v>
      </c>
      <c r="E96" s="77">
        <v>1</v>
      </c>
    </row>
    <row r="97" spans="2:6" x14ac:dyDescent="0.5">
      <c r="B97" t="s">
        <v>105</v>
      </c>
      <c r="D97" t="s">
        <v>112</v>
      </c>
      <c r="E97" s="77">
        <v>1</v>
      </c>
    </row>
    <row r="98" spans="2:6" x14ac:dyDescent="0.5">
      <c r="B98" t="s">
        <v>140</v>
      </c>
      <c r="D98" t="s">
        <v>112</v>
      </c>
      <c r="E98" s="77">
        <v>0.9</v>
      </c>
    </row>
    <row r="99" spans="2:6" x14ac:dyDescent="0.5">
      <c r="B99" t="s">
        <v>107</v>
      </c>
      <c r="D99" t="s">
        <v>115</v>
      </c>
      <c r="E99" s="77">
        <v>0.9</v>
      </c>
    </row>
    <row r="100" spans="2:6" x14ac:dyDescent="0.5">
      <c r="B100" t="s">
        <v>108</v>
      </c>
      <c r="D100" t="s">
        <v>112</v>
      </c>
      <c r="E100" s="77">
        <v>1.1000000000000001</v>
      </c>
    </row>
    <row r="101" spans="2:6" x14ac:dyDescent="0.5">
      <c r="B101" t="s">
        <v>109</v>
      </c>
      <c r="D101" t="s">
        <v>119</v>
      </c>
      <c r="E101" s="77">
        <v>1</v>
      </c>
    </row>
    <row r="102" spans="2:6" x14ac:dyDescent="0.5">
      <c r="B102" t="s">
        <v>110</v>
      </c>
      <c r="D102" t="s">
        <v>120</v>
      </c>
      <c r="E102" s="77">
        <v>1</v>
      </c>
    </row>
    <row r="104" spans="2:6" x14ac:dyDescent="0.5">
      <c r="B104" t="s">
        <v>172</v>
      </c>
      <c r="E104" s="104">
        <f>SUM(E32:E102)/COUNTA(E32:E102)</f>
        <v>0.97818181818181826</v>
      </c>
    </row>
    <row r="105" spans="2:6" x14ac:dyDescent="0.5">
      <c r="E105" s="80"/>
    </row>
    <row r="106" spans="2:6" x14ac:dyDescent="0.5">
      <c r="B106" s="81" t="s">
        <v>142</v>
      </c>
      <c r="C106" s="81"/>
      <c r="D106" s="81"/>
      <c r="E106" s="141">
        <f>E104*E25</f>
        <v>1225203.1585090908</v>
      </c>
      <c r="F106" t="s">
        <v>664</v>
      </c>
    </row>
    <row r="108" spans="2:6" x14ac:dyDescent="0.5">
      <c r="B108" t="s">
        <v>667</v>
      </c>
      <c r="E108" s="397" t="s">
        <v>674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zoomScale="85" zoomScaleNormal="85" workbookViewId="0">
      <pane xSplit="1" ySplit="2" topLeftCell="B9" activePane="bottomRight" state="frozen"/>
      <selection pane="topRight" activeCell="B1" sqref="B1"/>
      <selection pane="bottomLeft" activeCell="A3" sqref="A3"/>
      <selection pane="bottomRight" activeCell="C26" sqref="C26"/>
    </sheetView>
  </sheetViews>
  <sheetFormatPr defaultRowHeight="15.75" outlineLevelRow="1" x14ac:dyDescent="0.5"/>
  <cols>
    <col min="2" max="2" width="24" bestFit="1" customWidth="1"/>
    <col min="3" max="3" width="12.125" bestFit="1" customWidth="1"/>
    <col min="6" max="6" width="11.5" bestFit="1" customWidth="1"/>
  </cols>
  <sheetData>
    <row r="2" spans="2:6" ht="16.899999999999999" x14ac:dyDescent="0.5">
      <c r="B2" s="133" t="s">
        <v>180</v>
      </c>
    </row>
    <row r="4" spans="2:6" x14ac:dyDescent="0.5">
      <c r="B4" t="s">
        <v>665</v>
      </c>
    </row>
    <row r="5" spans="2:6" x14ac:dyDescent="0.5">
      <c r="B5" t="s">
        <v>666</v>
      </c>
    </row>
    <row r="7" spans="2:6" outlineLevel="1" x14ac:dyDescent="0.5">
      <c r="B7" t="s">
        <v>175</v>
      </c>
      <c r="C7" s="127">
        <v>0.7</v>
      </c>
      <c r="D7" t="s">
        <v>474</v>
      </c>
    </row>
    <row r="8" spans="2:6" outlineLevel="1" x14ac:dyDescent="0.5"/>
    <row r="9" spans="2:6" x14ac:dyDescent="0.5">
      <c r="B9" t="s">
        <v>144</v>
      </c>
      <c r="C9" s="75"/>
    </row>
    <row r="10" spans="2:6" x14ac:dyDescent="0.5">
      <c r="B10" t="s">
        <v>145</v>
      </c>
      <c r="C10" s="313"/>
      <c r="F10" s="84"/>
    </row>
    <row r="11" spans="2:6" x14ac:dyDescent="0.5">
      <c r="B11" t="s">
        <v>146</v>
      </c>
      <c r="C11" s="76"/>
    </row>
    <row r="12" spans="2:6" x14ac:dyDescent="0.5">
      <c r="B12" t="s">
        <v>147</v>
      </c>
      <c r="C12" s="83"/>
      <c r="F12" s="84"/>
    </row>
    <row r="13" spans="2:6" x14ac:dyDescent="0.5">
      <c r="C13" s="83"/>
    </row>
    <row r="14" spans="2:6" x14ac:dyDescent="0.5">
      <c r="B14" t="s">
        <v>144</v>
      </c>
      <c r="C14" s="75"/>
    </row>
    <row r="15" spans="2:6" x14ac:dyDescent="0.5">
      <c r="B15" t="s">
        <v>145</v>
      </c>
      <c r="C15" s="313"/>
      <c r="D15" s="314" t="e">
        <f>C15/C10</f>
        <v>#DIV/0!</v>
      </c>
    </row>
    <row r="16" spans="2:6" x14ac:dyDescent="0.5">
      <c r="B16" t="s">
        <v>146</v>
      </c>
      <c r="C16" s="76"/>
    </row>
    <row r="17" spans="2:4" x14ac:dyDescent="0.5">
      <c r="B17" t="s">
        <v>147</v>
      </c>
      <c r="C17" s="83"/>
    </row>
    <row r="18" spans="2:4" x14ac:dyDescent="0.5">
      <c r="C18" s="83"/>
    </row>
    <row r="19" spans="2:4" x14ac:dyDescent="0.5">
      <c r="B19" t="s">
        <v>144</v>
      </c>
      <c r="C19" s="75" t="s">
        <v>149</v>
      </c>
    </row>
    <row r="20" spans="2:4" x14ac:dyDescent="0.5">
      <c r="B20" t="s">
        <v>145</v>
      </c>
      <c r="C20" s="138">
        <f>+C21*C22</f>
        <v>1252000</v>
      </c>
      <c r="D20" s="314" t="e">
        <f>C20/C15</f>
        <v>#DIV/0!</v>
      </c>
    </row>
    <row r="21" spans="2:4" x14ac:dyDescent="0.5">
      <c r="B21" t="s">
        <v>146</v>
      </c>
      <c r="C21" s="76">
        <v>62600</v>
      </c>
    </row>
    <row r="22" spans="2:4" x14ac:dyDescent="0.5">
      <c r="B22" t="s">
        <v>147</v>
      </c>
      <c r="C22" s="83">
        <v>20</v>
      </c>
    </row>
    <row r="23" spans="2:4" x14ac:dyDescent="0.5">
      <c r="C23" s="83"/>
    </row>
    <row r="24" spans="2:4" x14ac:dyDescent="0.5">
      <c r="B24" t="s">
        <v>144</v>
      </c>
      <c r="C24" s="75" t="s">
        <v>150</v>
      </c>
    </row>
    <row r="25" spans="2:4" x14ac:dyDescent="0.5">
      <c r="B25" t="s">
        <v>145</v>
      </c>
      <c r="C25" s="138">
        <f>+C26*C27</f>
        <v>876400</v>
      </c>
      <c r="D25" s="314">
        <f>C25/C20</f>
        <v>0.7</v>
      </c>
    </row>
    <row r="26" spans="2:4" x14ac:dyDescent="0.5">
      <c r="B26" t="s">
        <v>146</v>
      </c>
      <c r="C26" s="76">
        <f>+C21*C7</f>
        <v>43820</v>
      </c>
    </row>
    <row r="27" spans="2:4" x14ac:dyDescent="0.5">
      <c r="B27" t="s">
        <v>147</v>
      </c>
      <c r="C27" s="83">
        <v>20</v>
      </c>
    </row>
    <row r="28" spans="2:4" x14ac:dyDescent="0.5">
      <c r="C28" s="83"/>
    </row>
    <row r="29" spans="2:4" x14ac:dyDescent="0.5">
      <c r="B29" t="s">
        <v>144</v>
      </c>
      <c r="C29" s="75" t="s">
        <v>151</v>
      </c>
    </row>
    <row r="30" spans="2:4" x14ac:dyDescent="0.5">
      <c r="B30" t="s">
        <v>145</v>
      </c>
      <c r="C30" s="138">
        <f>+C31*C32</f>
        <v>613479.99999999988</v>
      </c>
      <c r="D30" s="314">
        <f>C30/C25</f>
        <v>0.69999999999999984</v>
      </c>
    </row>
    <row r="31" spans="2:4" x14ac:dyDescent="0.5">
      <c r="B31" t="s">
        <v>146</v>
      </c>
      <c r="C31" s="76">
        <f>+C26*C7</f>
        <v>30673.999999999996</v>
      </c>
    </row>
    <row r="32" spans="2:4" x14ac:dyDescent="0.5">
      <c r="B32" t="s">
        <v>147</v>
      </c>
      <c r="C32" s="83">
        <v>20</v>
      </c>
    </row>
    <row r="34" spans="2:4" x14ac:dyDescent="0.5">
      <c r="B34" t="s">
        <v>144</v>
      </c>
      <c r="C34" s="82" t="s">
        <v>152</v>
      </c>
    </row>
    <row r="35" spans="2:4" x14ac:dyDescent="0.5">
      <c r="B35" t="s">
        <v>145</v>
      </c>
      <c r="C35" s="138">
        <f>+C30*$C$7</f>
        <v>429435.99999999988</v>
      </c>
      <c r="D35" s="314">
        <f>C35/C30</f>
        <v>0.7</v>
      </c>
    </row>
    <row r="36" spans="2:4" x14ac:dyDescent="0.5">
      <c r="B36" t="s">
        <v>146</v>
      </c>
      <c r="C36" s="76">
        <f>C35/10</f>
        <v>42943.599999999991</v>
      </c>
      <c r="D36" t="s">
        <v>154</v>
      </c>
    </row>
    <row r="37" spans="2:4" x14ac:dyDescent="0.5">
      <c r="B37" t="s">
        <v>147</v>
      </c>
      <c r="C37" s="83">
        <v>20</v>
      </c>
    </row>
    <row r="39" spans="2:4" x14ac:dyDescent="0.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6.899999999999999" x14ac:dyDescent="0.5">
      <c r="B2" s="133" t="s">
        <v>181</v>
      </c>
    </row>
    <row r="4" spans="2:18" outlineLevel="1" x14ac:dyDescent="0.5">
      <c r="B4" t="s">
        <v>153</v>
      </c>
    </row>
    <row r="5" spans="2:18" outlineLevel="1" x14ac:dyDescent="0.5"/>
    <row r="6" spans="2:18" outlineLevel="1" x14ac:dyDescent="0.5">
      <c r="B6" t="s">
        <v>670</v>
      </c>
      <c r="C6" s="136">
        <f>'Page 2'!V32</f>
        <v>20.724640000000001</v>
      </c>
      <c r="D6" s="85"/>
    </row>
    <row r="7" spans="2:18" outlineLevel="1" x14ac:dyDescent="0.5">
      <c r="B7" t="s">
        <v>671</v>
      </c>
      <c r="C7" s="136">
        <f>'Page 2'!V29</f>
        <v>17.926600000000001</v>
      </c>
      <c r="D7" s="85"/>
    </row>
    <row r="8" spans="2:18" outlineLevel="1" x14ac:dyDescent="0.5">
      <c r="B8" s="100" t="s">
        <v>669</v>
      </c>
      <c r="C8" s="136">
        <f>'Page 2'!V21</f>
        <v>9.4309999999999992</v>
      </c>
    </row>
    <row r="9" spans="2:18" outlineLevel="1" x14ac:dyDescent="0.5">
      <c r="B9" s="70" t="s">
        <v>164</v>
      </c>
      <c r="C9" s="137">
        <f>(C6-C7)/C8</f>
        <v>0.2966853992153537</v>
      </c>
    </row>
    <row r="10" spans="2:18" outlineLevel="1" x14ac:dyDescent="0.5">
      <c r="C10" s="85"/>
    </row>
    <row r="11" spans="2:18" x14ac:dyDescent="0.5">
      <c r="B11" t="s">
        <v>668</v>
      </c>
      <c r="C11" s="119">
        <f>'Step 2'!C20</f>
        <v>1252000</v>
      </c>
    </row>
    <row r="12" spans="2:18" x14ac:dyDescent="0.5">
      <c r="B12" s="69" t="s">
        <v>182</v>
      </c>
      <c r="C12" s="125">
        <f>C9*C11</f>
        <v>371450.11981762282</v>
      </c>
    </row>
    <row r="13" spans="2:18" ht="20.100000000000001" customHeight="1" x14ac:dyDescent="0.5">
      <c r="C13" s="84"/>
      <c r="J13" s="132">
        <f>+'Step 2'!C7</f>
        <v>0.7</v>
      </c>
      <c r="K13" s="68" t="s">
        <v>177</v>
      </c>
    </row>
    <row r="14" spans="2:18" ht="20.100000000000001" customHeight="1" x14ac:dyDescent="0.5">
      <c r="B14" t="s">
        <v>0</v>
      </c>
      <c r="C14" s="119">
        <f>'Step 1'!E18</f>
        <v>132810</v>
      </c>
    </row>
    <row r="15" spans="2:18" ht="46.5" customHeight="1" x14ac:dyDescent="0.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5">
      <c r="B16" s="393" t="str">
        <f>+'Step 2'!C34</f>
        <v>Falcon</v>
      </c>
      <c r="C16" s="392">
        <f>+C17+'Step 2'!C37</f>
        <v>80</v>
      </c>
      <c r="D16" s="120">
        <f>'Page 2'!V32</f>
        <v>20.724640000000001</v>
      </c>
      <c r="E16" s="110">
        <f t="shared" ref="E16:E19" si="0">+D16-D17</f>
        <v>2.7980400000000003</v>
      </c>
      <c r="F16" s="122">
        <f t="shared" ref="F16:F19" si="1">$C$14*E16</f>
        <v>371607.69240000006</v>
      </c>
      <c r="G16" s="121">
        <f t="shared" ref="G16:G18" si="2">G17</f>
        <v>0.97818181818181826</v>
      </c>
      <c r="H16" s="122">
        <f>F16*G16</f>
        <v>363499.8882021819</v>
      </c>
      <c r="I16" s="111"/>
      <c r="J16" s="135">
        <f>+'Step 2'!C35</f>
        <v>429435.99999999988</v>
      </c>
      <c r="K16" s="123">
        <f>E16/$E$19*$J$19</f>
        <v>371450.11981762282</v>
      </c>
      <c r="L16" s="105"/>
      <c r="N16" s="105"/>
      <c r="O16" s="394"/>
      <c r="P16" s="105"/>
      <c r="Q16" s="105"/>
      <c r="R16" s="105"/>
    </row>
    <row r="17" spans="2:18" s="103" customFormat="1" ht="39.950000000000003" customHeight="1" x14ac:dyDescent="0.5">
      <c r="B17" s="393" t="str">
        <f>+'Step 2'!C29</f>
        <v>Sompo</v>
      </c>
      <c r="C17" s="392">
        <f>+C18+'Step 2'!C32</f>
        <v>60</v>
      </c>
      <c r="D17" s="120">
        <f>'Page 2'!V29</f>
        <v>17.926600000000001</v>
      </c>
      <c r="E17" s="110">
        <f t="shared" si="0"/>
        <v>3.3176000000000005</v>
      </c>
      <c r="F17" s="122">
        <f t="shared" si="1"/>
        <v>440610.45600000006</v>
      </c>
      <c r="G17" s="121">
        <f t="shared" si="2"/>
        <v>0.97818181818181826</v>
      </c>
      <c r="H17" s="122">
        <f t="shared" ref="H17:H19" si="3">F17*G17</f>
        <v>430997.13696000009</v>
      </c>
      <c r="I17" s="111"/>
      <c r="J17" s="135">
        <f>+'Step 2'!C30</f>
        <v>613479.99999999988</v>
      </c>
      <c r="K17" s="124">
        <f>E17/$E$19*$J$19</f>
        <v>440423.62421800458</v>
      </c>
      <c r="L17" s="126"/>
      <c r="N17" s="105"/>
      <c r="O17" s="394"/>
      <c r="P17" s="105"/>
      <c r="Q17" s="105"/>
      <c r="R17" s="105"/>
    </row>
    <row r="18" spans="2:18" s="103" customFormat="1" ht="39.950000000000003" customHeight="1" x14ac:dyDescent="0.5">
      <c r="B18" s="393" t="str">
        <f>+'Step 2'!C24</f>
        <v>Chubb</v>
      </c>
      <c r="C18" s="392">
        <f>+C19+'Step 2'!C27</f>
        <v>40</v>
      </c>
      <c r="D18" s="120">
        <f>'Page 2'!V25</f>
        <v>14.609</v>
      </c>
      <c r="E18" s="110">
        <f t="shared" si="0"/>
        <v>5.1780000000000008</v>
      </c>
      <c r="F18" s="122">
        <f t="shared" si="1"/>
        <v>687690.18000000017</v>
      </c>
      <c r="G18" s="121">
        <f t="shared" si="2"/>
        <v>0.97818181818181826</v>
      </c>
      <c r="H18" s="122">
        <f t="shared" si="3"/>
        <v>672686.03061818203</v>
      </c>
      <c r="I18" s="111"/>
      <c r="J18" s="135">
        <f>+'Step 2'!C25</f>
        <v>876400</v>
      </c>
      <c r="K18" s="124">
        <f>E18/$E$19*$J$19</f>
        <v>687398.57915385452</v>
      </c>
      <c r="L18" s="126"/>
      <c r="N18" s="105"/>
      <c r="O18" s="394"/>
      <c r="P18" s="105"/>
      <c r="Q18" s="105"/>
      <c r="R18" s="105"/>
    </row>
    <row r="19" spans="2:18" s="103" customFormat="1" ht="39.950000000000003" customHeight="1" x14ac:dyDescent="0.5">
      <c r="B19" s="393" t="str">
        <f>+'Step 2'!C19</f>
        <v>XL</v>
      </c>
      <c r="C19" s="392">
        <f>+'Step 2'!C22</f>
        <v>20</v>
      </c>
      <c r="D19" s="120">
        <f>'Page 2'!V21</f>
        <v>9.4309999999999992</v>
      </c>
      <c r="E19" s="110">
        <f t="shared" si="0"/>
        <v>9.4309999999999992</v>
      </c>
      <c r="F19" s="122">
        <f t="shared" si="1"/>
        <v>1252531.1099999999</v>
      </c>
      <c r="G19" s="121">
        <f>+'Step 1'!E104</f>
        <v>0.97818181818181826</v>
      </c>
      <c r="H19" s="122">
        <f t="shared" si="3"/>
        <v>1225203.1585090908</v>
      </c>
      <c r="I19" s="111"/>
      <c r="J19" s="135">
        <f>+'Step 2'!C20</f>
        <v>1252000</v>
      </c>
      <c r="K19" s="124">
        <f>E19/$E$19*$J$19</f>
        <v>1252000</v>
      </c>
      <c r="L19" s="126"/>
      <c r="N19" s="105"/>
      <c r="O19" s="394"/>
      <c r="P19" s="105"/>
      <c r="Q19" s="105"/>
      <c r="R19" s="105"/>
    </row>
    <row r="20" spans="2:18" ht="39.950000000000003" customHeight="1" x14ac:dyDescent="0.5">
      <c r="B20" s="134"/>
      <c r="C20" s="109"/>
      <c r="D20" s="120"/>
      <c r="E20" s="110"/>
      <c r="F20" s="122"/>
      <c r="G20" s="121"/>
      <c r="H20" s="122"/>
      <c r="I20" s="111"/>
      <c r="J20" s="135"/>
      <c r="K20" s="124"/>
      <c r="L20" s="126"/>
      <c r="M20" s="103"/>
      <c r="N20" s="85"/>
      <c r="O20" s="101"/>
      <c r="P20" s="85"/>
      <c r="Q20" s="85"/>
      <c r="R20" s="85"/>
    </row>
    <row r="21" spans="2:18" ht="39.950000000000003" customHeight="1" x14ac:dyDescent="0.5">
      <c r="B21" s="134"/>
      <c r="C21" s="109"/>
      <c r="D21" s="120"/>
      <c r="E21" s="110"/>
      <c r="F21" s="122"/>
      <c r="G21" s="121"/>
      <c r="H21" s="122"/>
      <c r="I21" s="111"/>
      <c r="J21" s="135"/>
      <c r="K21" s="124"/>
      <c r="L21" s="126"/>
      <c r="M21" s="103"/>
      <c r="N21" s="85"/>
      <c r="O21" s="101"/>
      <c r="P21" s="85"/>
      <c r="Q21" s="85"/>
      <c r="R21" s="85"/>
    </row>
    <row r="22" spans="2:18" ht="39.950000000000003" customHeight="1" x14ac:dyDescent="0.5">
      <c r="B22" s="128"/>
      <c r="C22" s="102"/>
      <c r="D22" s="104"/>
      <c r="E22" s="103"/>
      <c r="F22" s="85"/>
    </row>
    <row r="23" spans="2:18" x14ac:dyDescent="0.5">
      <c r="B23" s="129" t="s">
        <v>178</v>
      </c>
      <c r="C23" s="130"/>
      <c r="D23" s="130"/>
      <c r="E23" s="130"/>
      <c r="F23" s="130"/>
      <c r="G23" s="130"/>
      <c r="H23" s="130"/>
      <c r="I23" s="130"/>
      <c r="J23" s="131">
        <f>+SUM(J16:J21)</f>
        <v>3171316</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5"/>
  <cols>
    <col min="1" max="1" width="46.625" style="18" customWidth="1"/>
    <col min="2" max="16384" width="9" style="18"/>
  </cols>
  <sheetData>
    <row r="1" spans="1:1" x14ac:dyDescent="0.5">
      <c r="A1" s="69" t="s">
        <v>262</v>
      </c>
    </row>
    <row r="2" spans="1:1" x14ac:dyDescent="0.5">
      <c r="A2" s="69" t="s">
        <v>449</v>
      </c>
    </row>
    <row r="4" spans="1:1" x14ac:dyDescent="0.5">
      <c r="A4" s="299" t="s">
        <v>451</v>
      </c>
    </row>
    <row r="5" spans="1:1" x14ac:dyDescent="0.5">
      <c r="A5" s="295" t="s">
        <v>450</v>
      </c>
    </row>
    <row r="6" spans="1:1" x14ac:dyDescent="0.5">
      <c r="A6" s="296" t="s">
        <v>452</v>
      </c>
    </row>
    <row r="7" spans="1:1" x14ac:dyDescent="0.5">
      <c r="A7" s="296" t="s">
        <v>453</v>
      </c>
    </row>
    <row r="8" spans="1:1" x14ac:dyDescent="0.5">
      <c r="A8" s="296" t="s">
        <v>454</v>
      </c>
    </row>
    <row r="9" spans="1:1" x14ac:dyDescent="0.5">
      <c r="A9" s="296" t="s">
        <v>455</v>
      </c>
    </row>
    <row r="10" spans="1:1" x14ac:dyDescent="0.5">
      <c r="A10" s="296" t="s">
        <v>456</v>
      </c>
    </row>
    <row r="11" spans="1:1" x14ac:dyDescent="0.5">
      <c r="A11" s="297" t="s">
        <v>457</v>
      </c>
    </row>
    <row r="12" spans="1:1" x14ac:dyDescent="0.5">
      <c r="A12" s="296" t="s">
        <v>458</v>
      </c>
    </row>
    <row r="13" spans="1:1" x14ac:dyDescent="0.5">
      <c r="A13" s="297" t="s">
        <v>459</v>
      </c>
    </row>
    <row r="14" spans="1:1" x14ac:dyDescent="0.5">
      <c r="A14" s="297" t="s">
        <v>460</v>
      </c>
    </row>
    <row r="15" spans="1:1" x14ac:dyDescent="0.5">
      <c r="A15" s="297" t="s">
        <v>461</v>
      </c>
    </row>
    <row r="16" spans="1:1" x14ac:dyDescent="0.5">
      <c r="A16" s="297" t="s">
        <v>462</v>
      </c>
    </row>
    <row r="17" spans="1:2" x14ac:dyDescent="0.5">
      <c r="A17" s="298"/>
    </row>
    <row r="18" spans="1:2" x14ac:dyDescent="0.5">
      <c r="A18" s="298"/>
    </row>
    <row r="19" spans="1:2" x14ac:dyDescent="0.5">
      <c r="A19" s="296" t="s">
        <v>538</v>
      </c>
    </row>
    <row r="20" spans="1:2" x14ac:dyDescent="0.5">
      <c r="A20" s="297" t="s">
        <v>539</v>
      </c>
    </row>
    <row r="21" spans="1:2" x14ac:dyDescent="0.5">
      <c r="A21" s="366" t="s">
        <v>625</v>
      </c>
      <c r="B21" s="35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topLeftCell="A4" zoomScaleNormal="130" zoomScaleSheetLayoutView="100" workbookViewId="0">
      <selection activeCell="B31" sqref="B31"/>
    </sheetView>
  </sheetViews>
  <sheetFormatPr defaultRowHeight="13.15" outlineLevelRow="1" x14ac:dyDescent="0.4"/>
  <cols>
    <col min="1" max="1" width="72.375" style="236" bestFit="1" customWidth="1"/>
    <col min="2" max="2" width="10" style="236" bestFit="1" customWidth="1"/>
    <col min="3" max="3" width="9" style="236" customWidth="1"/>
    <col min="4" max="16384" width="9" style="236"/>
  </cols>
  <sheetData>
    <row r="1" spans="1:4" x14ac:dyDescent="0.4">
      <c r="A1" s="237" t="s">
        <v>262</v>
      </c>
    </row>
    <row r="2" spans="1:4" x14ac:dyDescent="0.4">
      <c r="A2" s="237" t="s">
        <v>263</v>
      </c>
      <c r="B2" s="300" t="s">
        <v>517</v>
      </c>
    </row>
    <row r="3" spans="1:4" x14ac:dyDescent="0.4">
      <c r="B3" s="300" t="s">
        <v>551</v>
      </c>
    </row>
    <row r="4" spans="1:4" x14ac:dyDescent="0.4">
      <c r="A4" s="236" t="s">
        <v>516</v>
      </c>
    </row>
    <row r="6" spans="1:4" x14ac:dyDescent="0.4">
      <c r="A6" s="236" t="s">
        <v>513</v>
      </c>
      <c r="B6" s="330">
        <f>ROUND('XS Rating Step A Inputs'!B8/('XS Rating Step A Inputs'!B10/1000000),0)</f>
        <v>30674</v>
      </c>
    </row>
    <row r="8" spans="1:4" x14ac:dyDescent="0.4">
      <c r="A8" s="236" t="s">
        <v>514</v>
      </c>
      <c r="B8" s="317">
        <f>'XS Rating Step A Inputs'!B34</f>
        <v>1</v>
      </c>
    </row>
    <row r="9" spans="1:4" x14ac:dyDescent="0.4">
      <c r="B9" s="318"/>
    </row>
    <row r="10" spans="1:4" x14ac:dyDescent="0.4">
      <c r="A10" s="236" t="s">
        <v>512</v>
      </c>
      <c r="B10" s="315">
        <f>'XS Rating Step A Inputs'!B38</f>
        <v>0.5</v>
      </c>
    </row>
    <row r="12" spans="1:4" x14ac:dyDescent="0.4">
      <c r="A12" s="236" t="s">
        <v>511</v>
      </c>
      <c r="B12" s="316">
        <f>'XS Rating Step G Inputs'!B17</f>
        <v>0.25</v>
      </c>
      <c r="D12" s="307"/>
    </row>
    <row r="14" spans="1:4" x14ac:dyDescent="0.4">
      <c r="A14" s="378" t="s">
        <v>637</v>
      </c>
      <c r="B14" s="333">
        <f>+B6</f>
        <v>30674</v>
      </c>
    </row>
    <row r="15" spans="1:4" x14ac:dyDescent="0.4">
      <c r="A15" s="378" t="s">
        <v>640</v>
      </c>
      <c r="B15" s="333">
        <f>+'XS Rating Step A Inputs'!B12/1000000</f>
        <v>20</v>
      </c>
    </row>
    <row r="16" spans="1:4" x14ac:dyDescent="0.4">
      <c r="A16" s="378" t="s">
        <v>634</v>
      </c>
      <c r="B16" s="375">
        <f>+B10</f>
        <v>0.5</v>
      </c>
    </row>
    <row r="17" spans="1:5" x14ac:dyDescent="0.4">
      <c r="A17" s="378" t="s">
        <v>635</v>
      </c>
      <c r="B17" s="376">
        <f>+'XS Rating Step B-F Inputs'!B15</f>
        <v>1</v>
      </c>
    </row>
    <row r="18" spans="1:5" x14ac:dyDescent="0.4">
      <c r="A18" s="378" t="s">
        <v>636</v>
      </c>
      <c r="B18" s="376">
        <f>+'XS Rating Step B-F Inputs'!B20</f>
        <v>1</v>
      </c>
    </row>
    <row r="19" spans="1:5" x14ac:dyDescent="0.4">
      <c r="A19" s="378" t="s">
        <v>638</v>
      </c>
      <c r="B19" s="376">
        <f>1-'XS Rating Step B-F Inputs'!B25</f>
        <v>1</v>
      </c>
    </row>
    <row r="20" spans="1:5" x14ac:dyDescent="0.4">
      <c r="A20" s="378" t="s">
        <v>641</v>
      </c>
      <c r="B20" s="376">
        <f>1+B12</f>
        <v>1.25</v>
      </c>
    </row>
    <row r="21" spans="1:5" x14ac:dyDescent="0.4">
      <c r="A21" s="382" t="s">
        <v>639</v>
      </c>
      <c r="B21" s="383">
        <f>B14*B15*B16*B17*B18*B19*B20</f>
        <v>383425</v>
      </c>
      <c r="C21" s="381" t="s">
        <v>642</v>
      </c>
    </row>
    <row r="22" spans="1:5" x14ac:dyDescent="0.4">
      <c r="A22" s="236" t="s">
        <v>510</v>
      </c>
      <c r="B22" s="379">
        <f>ROUND(B6*('XS Rating Step A Inputs'!B12/1000000)*B10*IF('XS Rating Step B-F Inputs'!B15="",1,'XS Rating Step B-F Inputs'!B15)*IF('XS Rating Step B-F Inputs'!B20="",1,'XS Rating Step B-F Inputs'!B20)*(1-'XS Rating Step B-F Inputs'!B25)*(1+'XS Final Premium Calculation'!B12),0)</f>
        <v>383425</v>
      </c>
      <c r="C22" s="380">
        <f>+B22-B21</f>
        <v>0</v>
      </c>
    </row>
    <row r="24" spans="1:5" x14ac:dyDescent="0.4">
      <c r="A24" s="236" t="s">
        <v>509</v>
      </c>
      <c r="B24" s="330">
        <f>IF('XS Rating Step A Inputs'!B6="Maryland","n/a",VLOOKUP('XS Rate Tables Sections A-F'!J122,'XS Rate Tables Sections A-F'!$I$96:$J$113,2,FALSE)*'XS Rating Step A Inputs'!B12/1000000)</f>
        <v>40000</v>
      </c>
    </row>
    <row r="25" spans="1:5" x14ac:dyDescent="0.4">
      <c r="B25" s="333"/>
    </row>
    <row r="26" spans="1:5" x14ac:dyDescent="0.4">
      <c r="A26" s="378" t="s">
        <v>647</v>
      </c>
      <c r="B26" s="376">
        <f>MAX('XS Rating Step B-F Inputs'!B9,'XS Rating Step B-F Inputs'!B10)</f>
        <v>1</v>
      </c>
    </row>
    <row r="27" spans="1:5" x14ac:dyDescent="0.4">
      <c r="A27" s="378" t="s">
        <v>643</v>
      </c>
      <c r="B27" s="333"/>
    </row>
    <row r="28" spans="1:5" x14ac:dyDescent="0.4">
      <c r="A28" s="378" t="s">
        <v>644</v>
      </c>
      <c r="B28" s="333" t="str">
        <f>IF(B22&lt;B24,B24*B26,"N/A")</f>
        <v>N/A</v>
      </c>
    </row>
    <row r="29" spans="1:5" x14ac:dyDescent="0.4">
      <c r="A29" s="378" t="s">
        <v>645</v>
      </c>
      <c r="B29" s="333"/>
      <c r="C29" s="384" t="s">
        <v>642</v>
      </c>
    </row>
    <row r="30" spans="1:5" x14ac:dyDescent="0.4">
      <c r="A30" s="385" t="s">
        <v>646</v>
      </c>
      <c r="B30" s="386">
        <f>IF(OR(B22&gt;B24,B22=B24),B22*B26,"N/A")</f>
        <v>383425</v>
      </c>
      <c r="C30" s="377">
        <f>+B30-B31</f>
        <v>0</v>
      </c>
    </row>
    <row r="31" spans="1:5" ht="15.75" x14ac:dyDescent="0.5">
      <c r="A31" s="237" t="s">
        <v>518</v>
      </c>
      <c r="B31" s="334">
        <f>IF(AND('XS Rating Step B-F Inputs'!B9="",'XS Rating Step B-F Inputs'!B10=""),ROUND(IF(B22&lt;B24,B24,B22),0),ROUND(IF(B22&lt;B24,B24*MAX('XS Rating Step B-F Inputs'!B9,'XS Rating Step B-F Inputs'!B10),B22*MAX('XS Rating Step B-F Inputs'!B9,'XS Rating Step B-F Inputs'!B10)),0))</f>
        <v>383425</v>
      </c>
      <c r="E31" s="367"/>
    </row>
    <row r="32" spans="1:5" ht="15.75" x14ac:dyDescent="0.5">
      <c r="B32" s="333"/>
      <c r="E32" s="367"/>
    </row>
    <row r="33" spans="1:3" outlineLevel="1" x14ac:dyDescent="0.4">
      <c r="A33" s="389" t="s">
        <v>651</v>
      </c>
      <c r="B33" s="372" t="s">
        <v>652</v>
      </c>
    </row>
    <row r="34" spans="1:3" outlineLevel="1" x14ac:dyDescent="0.4">
      <c r="A34" s="378" t="s">
        <v>648</v>
      </c>
      <c r="B34" s="387">
        <v>0.01</v>
      </c>
      <c r="C34" s="372" t="s">
        <v>673</v>
      </c>
    </row>
    <row r="35" spans="1:3" outlineLevel="1" x14ac:dyDescent="0.4">
      <c r="A35" s="378" t="s">
        <v>649</v>
      </c>
      <c r="B35" s="387">
        <v>0</v>
      </c>
    </row>
    <row r="36" spans="1:3" outlineLevel="1" x14ac:dyDescent="0.4">
      <c r="A36" s="237" t="s">
        <v>650</v>
      </c>
      <c r="B36" s="334">
        <f>+B31*(1+B34+B35)</f>
        <v>387259.25</v>
      </c>
    </row>
    <row r="37" spans="1:3" x14ac:dyDescent="0.4">
      <c r="A37" s="378"/>
      <c r="B37" s="388"/>
    </row>
    <row r="38" spans="1:3" x14ac:dyDescent="0.4">
      <c r="A38" s="378"/>
      <c r="B38" s="388"/>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3.15" x14ac:dyDescent="0.4"/>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4">
      <c r="A1" s="236" t="s">
        <v>262</v>
      </c>
      <c r="F1" s="302"/>
    </row>
    <row r="2" spans="1:6" x14ac:dyDescent="0.4">
      <c r="A2" s="236" t="s">
        <v>524</v>
      </c>
      <c r="F2" s="302"/>
    </row>
    <row r="3" spans="1:6" x14ac:dyDescent="0.4">
      <c r="F3" s="302"/>
    </row>
    <row r="4" spans="1:6" x14ac:dyDescent="0.4">
      <c r="A4" s="253" t="s">
        <v>264</v>
      </c>
      <c r="F4" s="302"/>
    </row>
    <row r="5" spans="1:6" x14ac:dyDescent="0.4">
      <c r="A5" s="254" t="s">
        <v>309</v>
      </c>
      <c r="F5" s="302"/>
    </row>
    <row r="6" spans="1:6" x14ac:dyDescent="0.4">
      <c r="A6" s="255" t="s">
        <v>265</v>
      </c>
      <c r="F6" s="302"/>
    </row>
    <row r="7" spans="1:6" x14ac:dyDescent="0.4">
      <c r="A7" s="255" t="s">
        <v>266</v>
      </c>
      <c r="F7" s="302"/>
    </row>
    <row r="8" spans="1:6" x14ac:dyDescent="0.4">
      <c r="A8" s="255"/>
      <c r="F8" s="302"/>
    </row>
    <row r="9" spans="1:6" x14ac:dyDescent="0.4">
      <c r="A9" s="256" t="s">
        <v>552</v>
      </c>
      <c r="F9" s="302"/>
    </row>
    <row r="10" spans="1:6" x14ac:dyDescent="0.4">
      <c r="A10" s="238">
        <v>1</v>
      </c>
      <c r="B10" s="238">
        <v>2</v>
      </c>
      <c r="C10" s="238">
        <v>3</v>
      </c>
      <c r="D10" s="238">
        <v>4</v>
      </c>
      <c r="E10" s="238">
        <v>5</v>
      </c>
      <c r="F10" s="303"/>
    </row>
    <row r="11" spans="1:6" x14ac:dyDescent="0.4">
      <c r="A11" s="238" t="s">
        <v>267</v>
      </c>
      <c r="B11" s="238" t="s">
        <v>268</v>
      </c>
      <c r="C11" s="238" t="s">
        <v>269</v>
      </c>
      <c r="D11" s="238" t="s">
        <v>270</v>
      </c>
      <c r="E11" s="238" t="s">
        <v>271</v>
      </c>
      <c r="F11" s="303"/>
    </row>
    <row r="12" spans="1:6" x14ac:dyDescent="0.4">
      <c r="A12" s="239" t="s">
        <v>272</v>
      </c>
      <c r="B12" s="239" t="s">
        <v>273</v>
      </c>
      <c r="C12" s="239" t="s">
        <v>274</v>
      </c>
      <c r="D12" s="239" t="s">
        <v>275</v>
      </c>
      <c r="E12" s="239" t="s">
        <v>276</v>
      </c>
      <c r="F12" s="304"/>
    </row>
    <row r="13" spans="1:6" x14ac:dyDescent="0.4">
      <c r="A13" s="257" t="s">
        <v>277</v>
      </c>
      <c r="F13" s="302"/>
    </row>
    <row r="14" spans="1:6" x14ac:dyDescent="0.4">
      <c r="A14" s="257"/>
      <c r="F14" s="302"/>
    </row>
    <row r="15" spans="1:6" x14ac:dyDescent="0.4">
      <c r="A15" s="256" t="s">
        <v>553</v>
      </c>
      <c r="F15" s="302"/>
    </row>
    <row r="16" spans="1:6" x14ac:dyDescent="0.4">
      <c r="A16" s="238">
        <v>1</v>
      </c>
      <c r="B16" s="238">
        <v>2</v>
      </c>
      <c r="C16" s="238">
        <v>3</v>
      </c>
      <c r="D16" s="238">
        <v>4</v>
      </c>
      <c r="E16" s="238">
        <v>5</v>
      </c>
      <c r="F16" s="302"/>
    </row>
    <row r="17" spans="1:12" x14ac:dyDescent="0.4">
      <c r="A17" s="238" t="s">
        <v>267</v>
      </c>
      <c r="B17" s="238" t="s">
        <v>268</v>
      </c>
      <c r="C17" s="238" t="s">
        <v>269</v>
      </c>
      <c r="D17" s="238" t="s">
        <v>270</v>
      </c>
      <c r="E17" s="238" t="s">
        <v>271</v>
      </c>
      <c r="F17" s="302"/>
    </row>
    <row r="18" spans="1:12" x14ac:dyDescent="0.4">
      <c r="A18" s="340">
        <v>0.48</v>
      </c>
      <c r="B18" s="340">
        <v>0.6</v>
      </c>
      <c r="C18" s="340">
        <v>0.7</v>
      </c>
      <c r="D18" s="340">
        <v>0.8</v>
      </c>
      <c r="E18" s="340">
        <v>0.93</v>
      </c>
      <c r="F18" s="302"/>
    </row>
    <row r="19" spans="1:12" x14ac:dyDescent="0.4">
      <c r="A19" s="257"/>
      <c r="F19" s="302"/>
    </row>
    <row r="20" spans="1:12" x14ac:dyDescent="0.4">
      <c r="A20" s="257"/>
      <c r="F20" s="302"/>
    </row>
    <row r="21" spans="1:12" x14ac:dyDescent="0.4">
      <c r="A21" s="256" t="s">
        <v>536</v>
      </c>
      <c r="F21" s="302"/>
    </row>
    <row r="22" spans="1:12" x14ac:dyDescent="0.4">
      <c r="A22" s="238">
        <v>1</v>
      </c>
      <c r="B22" s="238">
        <v>2</v>
      </c>
      <c r="C22" s="238">
        <v>3</v>
      </c>
      <c r="D22" s="238">
        <v>4</v>
      </c>
      <c r="E22" s="238">
        <v>5</v>
      </c>
      <c r="F22" s="302"/>
    </row>
    <row r="23" spans="1:12" x14ac:dyDescent="0.4">
      <c r="A23" s="238" t="s">
        <v>267</v>
      </c>
      <c r="B23" s="238" t="s">
        <v>268</v>
      </c>
      <c r="C23" s="238" t="s">
        <v>269</v>
      </c>
      <c r="D23" s="238" t="s">
        <v>270</v>
      </c>
      <c r="E23" s="238" t="s">
        <v>271</v>
      </c>
      <c r="F23" s="302"/>
    </row>
    <row r="24" spans="1:12" x14ac:dyDescent="0.4">
      <c r="A24" s="340">
        <v>0.7</v>
      </c>
      <c r="B24" s="340">
        <v>0.7</v>
      </c>
      <c r="C24" s="340">
        <v>0.7</v>
      </c>
      <c r="D24" s="340">
        <v>0.7</v>
      </c>
      <c r="E24" s="340">
        <v>0.7</v>
      </c>
      <c r="F24" s="302"/>
    </row>
    <row r="25" spans="1:12" x14ac:dyDescent="0.4">
      <c r="A25" s="350"/>
      <c r="B25" s="350"/>
      <c r="C25" s="350"/>
      <c r="D25" s="350"/>
      <c r="E25" s="350"/>
      <c r="F25" s="302"/>
    </row>
    <row r="26" spans="1:12" x14ac:dyDescent="0.4">
      <c r="A26" s="350"/>
      <c r="B26" s="350"/>
      <c r="C26" s="350"/>
      <c r="D26" s="350"/>
      <c r="E26" s="350"/>
      <c r="F26" s="302"/>
    </row>
    <row r="27" spans="1:12" x14ac:dyDescent="0.4">
      <c r="A27" s="240" t="s">
        <v>278</v>
      </c>
      <c r="F27" s="302"/>
    </row>
    <row r="28" spans="1:12" x14ac:dyDescent="0.4">
      <c r="A28" s="256"/>
      <c r="F28" s="302"/>
    </row>
    <row r="29" spans="1:12" x14ac:dyDescent="0.4">
      <c r="A29" s="258" t="s">
        <v>360</v>
      </c>
      <c r="B29" s="259"/>
      <c r="F29" s="302"/>
      <c r="H29" s="236">
        <v>1</v>
      </c>
      <c r="I29" s="236" t="s">
        <v>267</v>
      </c>
      <c r="J29" s="236" t="s">
        <v>272</v>
      </c>
      <c r="K29" s="236">
        <v>40</v>
      </c>
      <c r="L29" s="236">
        <v>55</v>
      </c>
    </row>
    <row r="30" spans="1:12" x14ac:dyDescent="0.4">
      <c r="A30" s="258" t="s">
        <v>361</v>
      </c>
      <c r="B30" s="259"/>
      <c r="F30" s="302"/>
      <c r="H30" s="236">
        <v>2</v>
      </c>
      <c r="I30" s="236" t="s">
        <v>268</v>
      </c>
      <c r="J30" s="236" t="s">
        <v>273</v>
      </c>
      <c r="K30" s="236">
        <v>55</v>
      </c>
      <c r="L30" s="236">
        <v>65</v>
      </c>
    </row>
    <row r="31" spans="1:12" x14ac:dyDescent="0.4">
      <c r="A31" s="258" t="s">
        <v>362</v>
      </c>
      <c r="B31" s="259"/>
      <c r="F31" s="302"/>
      <c r="H31" s="236">
        <v>3</v>
      </c>
      <c r="I31" s="236" t="s">
        <v>269</v>
      </c>
      <c r="J31" s="236" t="s">
        <v>274</v>
      </c>
      <c r="K31" s="236">
        <v>65</v>
      </c>
      <c r="L31" s="236">
        <v>75</v>
      </c>
    </row>
    <row r="32" spans="1:12" x14ac:dyDescent="0.4">
      <c r="A32" s="258" t="s">
        <v>363</v>
      </c>
      <c r="B32" s="259"/>
      <c r="F32" s="302"/>
      <c r="H32" s="236">
        <v>4</v>
      </c>
      <c r="I32" s="236" t="s">
        <v>270</v>
      </c>
      <c r="J32" s="236" t="s">
        <v>275</v>
      </c>
      <c r="K32" s="236">
        <v>75</v>
      </c>
      <c r="L32" s="236">
        <v>85</v>
      </c>
    </row>
    <row r="33" spans="1:12" x14ac:dyDescent="0.4">
      <c r="A33" s="258" t="s">
        <v>364</v>
      </c>
      <c r="B33" s="259"/>
      <c r="F33" s="302"/>
      <c r="H33" s="236">
        <v>5</v>
      </c>
      <c r="I33" s="236" t="s">
        <v>271</v>
      </c>
      <c r="J33" s="236" t="s">
        <v>276</v>
      </c>
      <c r="K33" s="236">
        <v>85</v>
      </c>
      <c r="L33" s="236">
        <v>150</v>
      </c>
    </row>
    <row r="34" spans="1:12" x14ac:dyDescent="0.4">
      <c r="A34" s="258" t="s">
        <v>365</v>
      </c>
      <c r="B34" s="259"/>
      <c r="F34" s="302"/>
    </row>
    <row r="35" spans="1:12" x14ac:dyDescent="0.4">
      <c r="A35" s="258" t="s">
        <v>366</v>
      </c>
      <c r="B35" s="259"/>
      <c r="F35" s="302"/>
    </row>
    <row r="36" spans="1:12" x14ac:dyDescent="0.4">
      <c r="A36" s="258"/>
      <c r="B36" s="259"/>
      <c r="F36" s="302"/>
      <c r="I36" s="236" t="s">
        <v>315</v>
      </c>
      <c r="J36" s="243">
        <f>LEFT('XS Rating Step A Inputs'!C38,2)/100</f>
        <v>0.4</v>
      </c>
    </row>
    <row r="37" spans="1:12" x14ac:dyDescent="0.4">
      <c r="A37" s="240" t="s">
        <v>304</v>
      </c>
      <c r="B37" s="259"/>
      <c r="F37" s="302"/>
      <c r="I37" s="236" t="s">
        <v>316</v>
      </c>
      <c r="J37" s="243">
        <f>MID('XS Rating Step A Inputs'!C38,4,2)/100</f>
        <v>0.55000000000000004</v>
      </c>
    </row>
    <row r="38" spans="1:12" x14ac:dyDescent="0.4">
      <c r="A38" s="240" t="s">
        <v>303</v>
      </c>
      <c r="F38" s="302"/>
    </row>
    <row r="39" spans="1:12" ht="65.25" customHeight="1" x14ac:dyDescent="0.4">
      <c r="A39" s="402" t="s">
        <v>326</v>
      </c>
      <c r="B39" s="403"/>
      <c r="C39" s="403"/>
      <c r="D39" s="403"/>
      <c r="E39" s="404"/>
      <c r="F39" s="305"/>
    </row>
    <row r="40" spans="1:12" ht="70.5" customHeight="1" x14ac:dyDescent="0.4">
      <c r="A40" s="402" t="s">
        <v>327</v>
      </c>
      <c r="B40" s="403"/>
      <c r="C40" s="403"/>
      <c r="D40" s="403"/>
      <c r="E40" s="404"/>
      <c r="F40" s="305"/>
    </row>
    <row r="41" spans="1:12" ht="69" customHeight="1" x14ac:dyDescent="0.4">
      <c r="A41" s="402" t="s">
        <v>328</v>
      </c>
      <c r="B41" s="403"/>
      <c r="C41" s="403"/>
      <c r="D41" s="403"/>
      <c r="E41" s="404"/>
      <c r="F41" s="305"/>
    </row>
    <row r="42" spans="1:12" ht="65.25" customHeight="1" x14ac:dyDescent="0.4">
      <c r="A42" s="402" t="s">
        <v>329</v>
      </c>
      <c r="B42" s="403"/>
      <c r="C42" s="403"/>
      <c r="D42" s="403"/>
      <c r="E42" s="404"/>
      <c r="F42" s="305"/>
    </row>
    <row r="43" spans="1:12" ht="55.5" customHeight="1" x14ac:dyDescent="0.4">
      <c r="A43" s="402" t="s">
        <v>330</v>
      </c>
      <c r="B43" s="403"/>
      <c r="C43" s="403"/>
      <c r="D43" s="403"/>
      <c r="E43" s="404"/>
      <c r="F43" s="305"/>
    </row>
    <row r="44" spans="1:12" x14ac:dyDescent="0.4">
      <c r="F44" s="302"/>
    </row>
    <row r="45" spans="1:12" x14ac:dyDescent="0.4">
      <c r="A45" s="256"/>
      <c r="F45" s="302"/>
    </row>
    <row r="46" spans="1:12" x14ac:dyDescent="0.4">
      <c r="A46" s="254" t="s">
        <v>310</v>
      </c>
      <c r="F46" s="302"/>
    </row>
    <row r="47" spans="1:12" x14ac:dyDescent="0.4">
      <c r="A47" s="369" t="s">
        <v>629</v>
      </c>
      <c r="F47" s="302"/>
    </row>
    <row r="48" spans="1:12" ht="15.75" customHeight="1" x14ac:dyDescent="0.4">
      <c r="A48" s="266"/>
      <c r="B48" s="238" t="s">
        <v>525</v>
      </c>
      <c r="C48" s="238" t="s">
        <v>526</v>
      </c>
      <c r="F48" s="302"/>
    </row>
    <row r="49" spans="1:8" ht="26.25" x14ac:dyDescent="0.4">
      <c r="A49" s="266" t="s">
        <v>279</v>
      </c>
      <c r="B49" s="335" t="s">
        <v>280</v>
      </c>
      <c r="C49" s="341">
        <v>0.8</v>
      </c>
      <c r="F49" s="302"/>
      <c r="G49" s="236">
        <v>0.599999999999</v>
      </c>
      <c r="H49" s="236">
        <v>0.90000000000001001</v>
      </c>
    </row>
    <row r="50" spans="1:8" ht="26.25" x14ac:dyDescent="0.4">
      <c r="A50" s="266" t="s">
        <v>281</v>
      </c>
      <c r="B50" s="335" t="s">
        <v>282</v>
      </c>
      <c r="C50" s="341">
        <v>0.65</v>
      </c>
      <c r="F50" s="302"/>
      <c r="G50" s="236">
        <v>0.54999999999999005</v>
      </c>
      <c r="H50" s="236">
        <v>0.75</v>
      </c>
    </row>
    <row r="51" spans="1:8" x14ac:dyDescent="0.4">
      <c r="A51" s="261"/>
      <c r="B51" s="262"/>
      <c r="F51" s="302"/>
    </row>
    <row r="52" spans="1:8" x14ac:dyDescent="0.4">
      <c r="A52" s="261"/>
      <c r="B52" s="262"/>
      <c r="F52" s="302"/>
    </row>
    <row r="53" spans="1:8" x14ac:dyDescent="0.4">
      <c r="A53" s="254" t="s">
        <v>311</v>
      </c>
      <c r="F53" s="302"/>
    </row>
    <row r="54" spans="1:8" x14ac:dyDescent="0.4">
      <c r="A54" s="254"/>
      <c r="F54" s="302"/>
    </row>
    <row r="55" spans="1:8" x14ac:dyDescent="0.4">
      <c r="A55" s="240" t="s">
        <v>524</v>
      </c>
      <c r="F55" s="302"/>
    </row>
    <row r="56" spans="1:8" x14ac:dyDescent="0.4">
      <c r="A56" s="346" t="s">
        <v>84</v>
      </c>
      <c r="B56" s="346" t="s">
        <v>549</v>
      </c>
      <c r="C56" s="354"/>
      <c r="F56" s="302"/>
      <c r="G56" s="236" t="s">
        <v>84</v>
      </c>
    </row>
    <row r="57" spans="1:8" x14ac:dyDescent="0.4">
      <c r="A57" s="346" t="s">
        <v>85</v>
      </c>
      <c r="B57" s="346" t="s">
        <v>549</v>
      </c>
      <c r="C57" s="354"/>
      <c r="F57" s="302"/>
      <c r="G57" s="236" t="s">
        <v>345</v>
      </c>
    </row>
    <row r="58" spans="1:8" x14ac:dyDescent="0.4">
      <c r="A58" s="346" t="s">
        <v>86</v>
      </c>
      <c r="B58" s="346" t="s">
        <v>549</v>
      </c>
      <c r="C58" s="354"/>
      <c r="F58" s="302"/>
      <c r="G58" s="236" t="s">
        <v>346</v>
      </c>
    </row>
    <row r="59" spans="1:8" x14ac:dyDescent="0.4">
      <c r="A59" s="346" t="s">
        <v>540</v>
      </c>
      <c r="B59" s="346" t="s">
        <v>549</v>
      </c>
      <c r="C59" s="354"/>
      <c r="F59" s="302"/>
      <c r="G59" s="236" t="s">
        <v>347</v>
      </c>
    </row>
    <row r="60" spans="1:8" x14ac:dyDescent="0.4">
      <c r="A60" s="346" t="s">
        <v>541</v>
      </c>
      <c r="B60" s="346" t="s">
        <v>549</v>
      </c>
      <c r="C60" s="354"/>
      <c r="F60" s="302"/>
      <c r="G60" s="236" t="s">
        <v>348</v>
      </c>
    </row>
    <row r="61" spans="1:8" x14ac:dyDescent="0.4">
      <c r="A61" s="346" t="s">
        <v>542</v>
      </c>
      <c r="B61" s="346" t="s">
        <v>549</v>
      </c>
      <c r="C61" s="354"/>
      <c r="F61" s="302"/>
      <c r="G61" s="236" t="s">
        <v>349</v>
      </c>
    </row>
    <row r="62" spans="1:8" x14ac:dyDescent="0.4">
      <c r="A62" s="263"/>
      <c r="F62" s="302"/>
    </row>
    <row r="63" spans="1:8" x14ac:dyDescent="0.4">
      <c r="A63" s="240" t="s">
        <v>627</v>
      </c>
      <c r="F63" s="302"/>
    </row>
    <row r="64" spans="1:8" x14ac:dyDescent="0.4">
      <c r="A64" s="346" t="s">
        <v>84</v>
      </c>
      <c r="B64" s="346" t="s">
        <v>543</v>
      </c>
      <c r="C64" s="354"/>
      <c r="F64" s="302"/>
    </row>
    <row r="65" spans="1:7" x14ac:dyDescent="0.4">
      <c r="A65" s="346" t="s">
        <v>85</v>
      </c>
      <c r="B65" s="346" t="s">
        <v>544</v>
      </c>
      <c r="C65" s="354"/>
      <c r="F65" s="302"/>
    </row>
    <row r="66" spans="1:7" x14ac:dyDescent="0.4">
      <c r="A66" s="346" t="s">
        <v>86</v>
      </c>
      <c r="B66" s="346" t="s">
        <v>545</v>
      </c>
      <c r="C66" s="354"/>
      <c r="F66" s="302"/>
    </row>
    <row r="67" spans="1:7" x14ac:dyDescent="0.4">
      <c r="A67" s="346" t="s">
        <v>540</v>
      </c>
      <c r="B67" s="346" t="s">
        <v>546</v>
      </c>
      <c r="C67" s="354"/>
      <c r="F67" s="302"/>
    </row>
    <row r="68" spans="1:7" x14ac:dyDescent="0.4">
      <c r="A68" s="346" t="s">
        <v>541</v>
      </c>
      <c r="B68" s="346" t="s">
        <v>547</v>
      </c>
      <c r="C68" s="354"/>
      <c r="F68" s="302"/>
    </row>
    <row r="69" spans="1:7" x14ac:dyDescent="0.4">
      <c r="A69" s="346" t="s">
        <v>542</v>
      </c>
      <c r="B69" s="346" t="s">
        <v>548</v>
      </c>
      <c r="C69" s="354"/>
      <c r="F69" s="302"/>
    </row>
    <row r="70" spans="1:7" x14ac:dyDescent="0.4">
      <c r="A70" s="263"/>
      <c r="F70" s="302"/>
    </row>
    <row r="71" spans="1:7" x14ac:dyDescent="0.4">
      <c r="A71" s="263"/>
      <c r="F71" s="302"/>
    </row>
    <row r="72" spans="1:7" x14ac:dyDescent="0.4">
      <c r="A72" s="254" t="s">
        <v>312</v>
      </c>
      <c r="F72" s="302"/>
    </row>
    <row r="73" spans="1:7" x14ac:dyDescent="0.4">
      <c r="A73" s="254"/>
      <c r="F73" s="302"/>
    </row>
    <row r="74" spans="1:7" x14ac:dyDescent="0.4">
      <c r="A74" s="236" t="s">
        <v>524</v>
      </c>
      <c r="F74" s="302"/>
      <c r="G74" s="236" t="s">
        <v>355</v>
      </c>
    </row>
    <row r="75" spans="1:7" x14ac:dyDescent="0.4">
      <c r="A75" s="357" t="s">
        <v>354</v>
      </c>
      <c r="B75" s="358"/>
      <c r="C75" s="358"/>
      <c r="D75" s="323"/>
      <c r="F75" s="302"/>
      <c r="G75" s="236" t="s">
        <v>195</v>
      </c>
    </row>
    <row r="76" spans="1:7" x14ac:dyDescent="0.4">
      <c r="A76" s="359" t="s">
        <v>353</v>
      </c>
      <c r="B76" s="285"/>
      <c r="C76" s="285"/>
      <c r="D76" s="286"/>
      <c r="F76" s="302"/>
    </row>
    <row r="77" spans="1:7" x14ac:dyDescent="0.4">
      <c r="A77" s="255"/>
      <c r="F77" s="302"/>
    </row>
    <row r="78" spans="1:7" x14ac:dyDescent="0.4">
      <c r="A78" s="256" t="s">
        <v>627</v>
      </c>
      <c r="F78" s="302"/>
    </row>
    <row r="79" spans="1:7" x14ac:dyDescent="0.4">
      <c r="A79" s="346" t="s">
        <v>84</v>
      </c>
      <c r="B79" s="346" t="s">
        <v>543</v>
      </c>
      <c r="C79" s="354"/>
      <c r="F79" s="302"/>
    </row>
    <row r="80" spans="1:7" x14ac:dyDescent="0.4">
      <c r="A80" s="346" t="s">
        <v>85</v>
      </c>
      <c r="B80" s="346" t="s">
        <v>544</v>
      </c>
      <c r="C80" s="354"/>
      <c r="F80" s="302"/>
    </row>
    <row r="81" spans="1:12" x14ac:dyDescent="0.4">
      <c r="A81" s="346" t="s">
        <v>86</v>
      </c>
      <c r="B81" s="346" t="s">
        <v>545</v>
      </c>
      <c r="C81" s="354"/>
      <c r="F81" s="302"/>
    </row>
    <row r="82" spans="1:12" x14ac:dyDescent="0.4">
      <c r="A82" s="346" t="s">
        <v>540</v>
      </c>
      <c r="B82" s="346" t="s">
        <v>546</v>
      </c>
      <c r="C82" s="354"/>
      <c r="F82" s="302"/>
    </row>
    <row r="83" spans="1:12" x14ac:dyDescent="0.4">
      <c r="A83" s="346" t="s">
        <v>541</v>
      </c>
      <c r="B83" s="346" t="s">
        <v>547</v>
      </c>
      <c r="C83" s="354"/>
      <c r="F83" s="302"/>
    </row>
    <row r="84" spans="1:12" x14ac:dyDescent="0.4">
      <c r="A84" s="346" t="s">
        <v>542</v>
      </c>
      <c r="B84" s="346" t="s">
        <v>548</v>
      </c>
      <c r="C84" s="354"/>
      <c r="F84" s="302"/>
    </row>
    <row r="85" spans="1:12" x14ac:dyDescent="0.4">
      <c r="A85" s="255"/>
      <c r="F85" s="302"/>
    </row>
    <row r="86" spans="1:12" x14ac:dyDescent="0.4">
      <c r="A86" s="236" t="s">
        <v>628</v>
      </c>
      <c r="F86" s="302"/>
    </row>
    <row r="87" spans="1:12" x14ac:dyDescent="0.4">
      <c r="A87" s="355" t="s">
        <v>554</v>
      </c>
      <c r="B87" s="360"/>
      <c r="C87" s="360"/>
      <c r="D87" s="356"/>
      <c r="F87" s="302"/>
    </row>
    <row r="88" spans="1:12" x14ac:dyDescent="0.4">
      <c r="A88" s="255"/>
      <c r="F88" s="302"/>
    </row>
    <row r="89" spans="1:12" x14ac:dyDescent="0.4">
      <c r="A89" s="255"/>
      <c r="F89" s="302"/>
    </row>
    <row r="90" spans="1:12" x14ac:dyDescent="0.4">
      <c r="A90" s="254" t="s">
        <v>313</v>
      </c>
      <c r="F90" s="302"/>
    </row>
    <row r="91" spans="1:12" x14ac:dyDescent="0.4">
      <c r="A91" s="240" t="s">
        <v>283</v>
      </c>
      <c r="F91" s="302"/>
    </row>
    <row r="92" spans="1:12" x14ac:dyDescent="0.4">
      <c r="A92" s="260" t="s">
        <v>550</v>
      </c>
      <c r="F92" s="302"/>
    </row>
    <row r="93" spans="1:12" ht="25.5" customHeight="1" x14ac:dyDescent="0.4">
      <c r="A93" s="399" t="s">
        <v>284</v>
      </c>
      <c r="B93" s="400"/>
      <c r="C93" s="400"/>
      <c r="D93" s="400"/>
      <c r="F93" s="302"/>
    </row>
    <row r="94" spans="1:12" x14ac:dyDescent="0.4">
      <c r="A94" s="401" t="s">
        <v>285</v>
      </c>
      <c r="B94" s="264" t="s">
        <v>286</v>
      </c>
      <c r="C94" s="264" t="s">
        <v>288</v>
      </c>
      <c r="D94" s="264" t="s">
        <v>290</v>
      </c>
      <c r="F94" s="302"/>
      <c r="I94" s="322" t="s">
        <v>506</v>
      </c>
      <c r="J94" s="323"/>
    </row>
    <row r="95" spans="1:12" x14ac:dyDescent="0.4">
      <c r="A95" s="401"/>
      <c r="B95" s="265" t="s">
        <v>287</v>
      </c>
      <c r="C95" s="265" t="s">
        <v>289</v>
      </c>
      <c r="D95" s="265" t="s">
        <v>291</v>
      </c>
      <c r="F95" s="302"/>
      <c r="I95" s="324"/>
      <c r="J95" s="325"/>
    </row>
    <row r="96" spans="1:12" x14ac:dyDescent="0.4">
      <c r="A96" s="266" t="s">
        <v>292</v>
      </c>
      <c r="B96" s="267">
        <v>5000</v>
      </c>
      <c r="C96" s="267">
        <v>3000</v>
      </c>
      <c r="D96" s="267">
        <v>2000</v>
      </c>
      <c r="F96" s="302"/>
      <c r="I96" s="326" t="s">
        <v>484</v>
      </c>
      <c r="J96" s="327">
        <f>B96</f>
        <v>5000</v>
      </c>
      <c r="L96" s="236">
        <v>1</v>
      </c>
    </row>
    <row r="97" spans="1:12" ht="26.25" x14ac:dyDescent="0.4">
      <c r="A97" s="266" t="s">
        <v>293</v>
      </c>
      <c r="B97" s="268">
        <v>2000</v>
      </c>
      <c r="C97" s="268">
        <v>1000</v>
      </c>
      <c r="D97" s="268">
        <v>1000</v>
      </c>
      <c r="F97" s="302"/>
      <c r="I97" s="326" t="s">
        <v>485</v>
      </c>
      <c r="J97" s="327">
        <f>C96</f>
        <v>3000</v>
      </c>
      <c r="L97" s="236">
        <v>10</v>
      </c>
    </row>
    <row r="98" spans="1:12" ht="26.25" x14ac:dyDescent="0.4">
      <c r="A98" s="266" t="s">
        <v>294</v>
      </c>
      <c r="B98" s="268">
        <v>2000</v>
      </c>
      <c r="C98" s="268">
        <v>2000</v>
      </c>
      <c r="D98" s="268">
        <v>2000</v>
      </c>
      <c r="F98" s="302"/>
      <c r="I98" s="326" t="s">
        <v>486</v>
      </c>
      <c r="J98" s="327">
        <f>D96</f>
        <v>2000</v>
      </c>
      <c r="L98" s="236">
        <v>25</v>
      </c>
    </row>
    <row r="99" spans="1:12" x14ac:dyDescent="0.4">
      <c r="A99" s="266" t="s">
        <v>295</v>
      </c>
      <c r="B99" s="268">
        <v>2500</v>
      </c>
      <c r="C99" s="268">
        <v>2000</v>
      </c>
      <c r="D99" s="268">
        <v>1500</v>
      </c>
      <c r="F99" s="302"/>
      <c r="I99" s="328" t="s">
        <v>487</v>
      </c>
      <c r="J99" s="327">
        <f>B97</f>
        <v>2000</v>
      </c>
    </row>
    <row r="100" spans="1:12" ht="26.25" x14ac:dyDescent="0.4">
      <c r="A100" s="266" t="s">
        <v>296</v>
      </c>
      <c r="B100" s="268">
        <v>750</v>
      </c>
      <c r="C100" s="268">
        <v>750</v>
      </c>
      <c r="D100" s="268">
        <v>750</v>
      </c>
      <c r="F100" s="302"/>
      <c r="I100" s="328" t="s">
        <v>488</v>
      </c>
      <c r="J100" s="327">
        <f>C97</f>
        <v>1000</v>
      </c>
    </row>
    <row r="101" spans="1:12" x14ac:dyDescent="0.4">
      <c r="A101" s="266" t="s">
        <v>297</v>
      </c>
      <c r="B101" s="268">
        <v>2000</v>
      </c>
      <c r="C101" s="268">
        <v>1000</v>
      </c>
      <c r="D101" s="268">
        <v>1000</v>
      </c>
      <c r="F101" s="302"/>
      <c r="I101" s="328" t="s">
        <v>489</v>
      </c>
      <c r="J101" s="327">
        <f>D97</f>
        <v>1000</v>
      </c>
    </row>
    <row r="102" spans="1:12" x14ac:dyDescent="0.4">
      <c r="A102" s="240" t="s">
        <v>298</v>
      </c>
      <c r="F102" s="302"/>
      <c r="I102" s="328" t="s">
        <v>490</v>
      </c>
      <c r="J102" s="327">
        <f>B98</f>
        <v>2000</v>
      </c>
    </row>
    <row r="103" spans="1:12" x14ac:dyDescent="0.4">
      <c r="F103" s="302"/>
      <c r="I103" s="328" t="s">
        <v>491</v>
      </c>
      <c r="J103" s="327">
        <f>C98</f>
        <v>2000</v>
      </c>
    </row>
    <row r="104" spans="1:12" x14ac:dyDescent="0.4">
      <c r="A104" s="254" t="s">
        <v>314</v>
      </c>
      <c r="F104" s="302"/>
      <c r="I104" s="328" t="s">
        <v>492</v>
      </c>
      <c r="J104" s="327">
        <f>D98</f>
        <v>2000</v>
      </c>
    </row>
    <row r="105" spans="1:12" x14ac:dyDescent="0.4">
      <c r="A105" s="240" t="s">
        <v>473</v>
      </c>
      <c r="F105" s="302"/>
      <c r="G105" s="236">
        <v>0</v>
      </c>
      <c r="H105" s="236">
        <v>0.02</v>
      </c>
      <c r="I105" s="328" t="s">
        <v>493</v>
      </c>
      <c r="J105" s="327">
        <f>B99</f>
        <v>2500</v>
      </c>
    </row>
    <row r="106" spans="1:12" ht="28.5" customHeight="1" x14ac:dyDescent="0.4">
      <c r="A106" s="398" t="s">
        <v>299</v>
      </c>
      <c r="B106" s="398"/>
      <c r="C106" s="398"/>
      <c r="D106" s="398"/>
      <c r="F106" s="302"/>
      <c r="I106" s="328" t="s">
        <v>494</v>
      </c>
      <c r="J106" s="327">
        <f>C99</f>
        <v>2000</v>
      </c>
    </row>
    <row r="107" spans="1:12" x14ac:dyDescent="0.4">
      <c r="A107" s="240"/>
      <c r="I107" s="328" t="s">
        <v>495</v>
      </c>
      <c r="J107" s="327">
        <f>D99</f>
        <v>1500</v>
      </c>
    </row>
    <row r="108" spans="1:12" x14ac:dyDescent="0.4">
      <c r="A108" s="266"/>
      <c r="B108" s="238" t="s">
        <v>529</v>
      </c>
      <c r="C108" s="238" t="s">
        <v>530</v>
      </c>
      <c r="I108" s="328" t="s">
        <v>496</v>
      </c>
      <c r="J108" s="327">
        <f>B100</f>
        <v>750</v>
      </c>
    </row>
    <row r="109" spans="1:12" x14ac:dyDescent="0.4">
      <c r="A109" s="266" t="s">
        <v>527</v>
      </c>
      <c r="B109" s="335" t="s">
        <v>528</v>
      </c>
      <c r="C109" s="344">
        <v>0.01</v>
      </c>
      <c r="I109" s="328" t="s">
        <v>497</v>
      </c>
      <c r="J109" s="327">
        <f>C100</f>
        <v>750</v>
      </c>
    </row>
    <row r="110" spans="1:12" x14ac:dyDescent="0.4">
      <c r="I110" s="328" t="s">
        <v>498</v>
      </c>
      <c r="J110" s="327">
        <f>D100</f>
        <v>750</v>
      </c>
    </row>
    <row r="111" spans="1:12" x14ac:dyDescent="0.4">
      <c r="I111" s="328" t="s">
        <v>499</v>
      </c>
      <c r="J111" s="327">
        <f>B101</f>
        <v>2000</v>
      </c>
    </row>
    <row r="112" spans="1:12" x14ac:dyDescent="0.4">
      <c r="I112" s="328" t="s">
        <v>500</v>
      </c>
      <c r="J112" s="327">
        <f>C101</f>
        <v>1000</v>
      </c>
    </row>
    <row r="113" spans="9:10" x14ac:dyDescent="0.4">
      <c r="I113" s="328" t="s">
        <v>501</v>
      </c>
      <c r="J113" s="327">
        <f>D101</f>
        <v>1000</v>
      </c>
    </row>
    <row r="114" spans="9:10" x14ac:dyDescent="0.4">
      <c r="I114" s="324"/>
      <c r="J114" s="325"/>
    </row>
    <row r="115" spans="9:10" x14ac:dyDescent="0.4">
      <c r="I115" s="324" t="s">
        <v>507</v>
      </c>
      <c r="J115" s="325"/>
    </row>
    <row r="116" spans="9:10" x14ac:dyDescent="0.4">
      <c r="I116" s="332">
        <v>1</v>
      </c>
      <c r="J116" s="331" t="s">
        <v>503</v>
      </c>
    </row>
    <row r="117" spans="9:10" x14ac:dyDescent="0.4">
      <c r="I117" s="332">
        <v>10</v>
      </c>
      <c r="J117" s="331" t="s">
        <v>504</v>
      </c>
    </row>
    <row r="118" spans="9:10" x14ac:dyDescent="0.4">
      <c r="I118" s="332">
        <v>25</v>
      </c>
      <c r="J118" s="331" t="s">
        <v>505</v>
      </c>
    </row>
    <row r="119" spans="9:10" x14ac:dyDescent="0.4">
      <c r="I119" s="324"/>
      <c r="J119" s="325"/>
    </row>
    <row r="120" spans="9:10" x14ac:dyDescent="0.4">
      <c r="I120" s="324" t="s">
        <v>502</v>
      </c>
      <c r="J120" s="331" t="str">
        <f>VLOOKUP('XS Rating Step A Inputs'!B14/1000000,'XS Rate Tables Sections A-F'!$I$116:$J$118,2)</f>
        <v>25M</v>
      </c>
    </row>
    <row r="121" spans="9:10" x14ac:dyDescent="0.4">
      <c r="I121" s="324"/>
      <c r="J121" s="325"/>
    </row>
    <row r="122" spans="9:10" x14ac:dyDescent="0.4">
      <c r="I122" s="329" t="s">
        <v>508</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heetViews>
  <sheetFormatPr defaultRowHeight="13.15" x14ac:dyDescent="0.4"/>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4">
      <c r="A1" s="236" t="s">
        <v>262</v>
      </c>
      <c r="F1" s="302"/>
    </row>
    <row r="2" spans="1:12" x14ac:dyDescent="0.4">
      <c r="A2" s="236" t="s">
        <v>466</v>
      </c>
      <c r="F2" s="302"/>
    </row>
    <row r="3" spans="1:12" x14ac:dyDescent="0.4">
      <c r="F3" s="302"/>
    </row>
    <row r="4" spans="1:12" x14ac:dyDescent="0.4">
      <c r="A4" s="253" t="s">
        <v>264</v>
      </c>
      <c r="F4" s="302"/>
    </row>
    <row r="5" spans="1:12" x14ac:dyDescent="0.4">
      <c r="A5" s="254" t="s">
        <v>309</v>
      </c>
      <c r="F5" s="302"/>
    </row>
    <row r="6" spans="1:12" x14ac:dyDescent="0.4">
      <c r="A6" s="255" t="s">
        <v>555</v>
      </c>
      <c r="F6" s="302"/>
    </row>
    <row r="7" spans="1:12" x14ac:dyDescent="0.4">
      <c r="A7" s="255" t="s">
        <v>556</v>
      </c>
      <c r="F7" s="302"/>
    </row>
    <row r="8" spans="1:12" x14ac:dyDescent="0.4">
      <c r="A8" s="255"/>
      <c r="F8" s="302"/>
    </row>
    <row r="9" spans="1:12" x14ac:dyDescent="0.4">
      <c r="A9" s="256" t="s">
        <v>466</v>
      </c>
      <c r="F9" s="302"/>
    </row>
    <row r="10" spans="1:12" x14ac:dyDescent="0.4">
      <c r="A10" s="238" t="s">
        <v>557</v>
      </c>
      <c r="B10" s="238" t="s">
        <v>558</v>
      </c>
      <c r="C10" s="238" t="s">
        <v>559</v>
      </c>
      <c r="D10" s="238" t="s">
        <v>560</v>
      </c>
      <c r="E10" s="238" t="s">
        <v>561</v>
      </c>
      <c r="F10" s="302"/>
    </row>
    <row r="11" spans="1:12" x14ac:dyDescent="0.4">
      <c r="A11" s="341">
        <v>0.48</v>
      </c>
      <c r="B11" s="341">
        <v>0.6</v>
      </c>
      <c r="C11" s="341">
        <v>0.7</v>
      </c>
      <c r="D11" s="341">
        <v>0.8</v>
      </c>
      <c r="E11" s="341">
        <v>0.93</v>
      </c>
      <c r="F11" s="302"/>
    </row>
    <row r="12" spans="1:12" x14ac:dyDescent="0.4">
      <c r="A12" s="350"/>
      <c r="B12" s="350"/>
      <c r="C12" s="350"/>
      <c r="D12" s="350"/>
      <c r="E12" s="350"/>
      <c r="F12" s="302"/>
    </row>
    <row r="13" spans="1:12" x14ac:dyDescent="0.4">
      <c r="A13" s="350"/>
      <c r="B13" s="350"/>
      <c r="C13" s="350"/>
      <c r="D13" s="350"/>
      <c r="E13" s="350"/>
      <c r="F13" s="302"/>
    </row>
    <row r="14" spans="1:12" x14ac:dyDescent="0.4">
      <c r="A14" s="240" t="s">
        <v>562</v>
      </c>
      <c r="F14" s="302"/>
    </row>
    <row r="15" spans="1:12" x14ac:dyDescent="0.4">
      <c r="A15" s="256"/>
      <c r="F15" s="302"/>
    </row>
    <row r="16" spans="1:12" x14ac:dyDescent="0.4">
      <c r="A16" s="258" t="s">
        <v>360</v>
      </c>
      <c r="B16" s="374"/>
      <c r="C16" s="373" t="s">
        <v>632</v>
      </c>
      <c r="D16" s="372" t="s">
        <v>631</v>
      </c>
      <c r="F16" s="302"/>
      <c r="H16" s="236">
        <v>1</v>
      </c>
      <c r="I16" s="236" t="s">
        <v>557</v>
      </c>
      <c r="J16" s="307">
        <v>0.48</v>
      </c>
      <c r="K16" s="307">
        <v>0.48</v>
      </c>
      <c r="L16" s="307">
        <v>0.48</v>
      </c>
    </row>
    <row r="17" spans="1:12" x14ac:dyDescent="0.4">
      <c r="A17" s="258" t="s">
        <v>563</v>
      </c>
      <c r="B17" s="374"/>
      <c r="C17" s="373" t="s">
        <v>632</v>
      </c>
      <c r="D17" s="372" t="s">
        <v>631</v>
      </c>
      <c r="F17" s="302"/>
      <c r="H17" s="236">
        <v>2</v>
      </c>
      <c r="I17" s="236" t="s">
        <v>558</v>
      </c>
      <c r="J17" s="307">
        <v>0.6</v>
      </c>
      <c r="K17" s="307">
        <v>0.6</v>
      </c>
      <c r="L17" s="307">
        <v>0.6</v>
      </c>
    </row>
    <row r="18" spans="1:12" x14ac:dyDescent="0.4">
      <c r="A18" s="258" t="s">
        <v>564</v>
      </c>
      <c r="B18" s="374"/>
      <c r="C18" s="373" t="s">
        <v>632</v>
      </c>
      <c r="F18" s="302"/>
      <c r="H18" s="236">
        <v>3</v>
      </c>
      <c r="I18" s="236" t="s">
        <v>559</v>
      </c>
      <c r="J18" s="307">
        <v>0.7</v>
      </c>
      <c r="K18" s="307">
        <v>0.7</v>
      </c>
      <c r="L18" s="307">
        <v>0.7</v>
      </c>
    </row>
    <row r="19" spans="1:12" x14ac:dyDescent="0.4">
      <c r="A19" s="258" t="s">
        <v>565</v>
      </c>
      <c r="B19" s="374"/>
      <c r="C19" s="373" t="s">
        <v>632</v>
      </c>
      <c r="F19" s="302"/>
      <c r="H19" s="236">
        <v>4</v>
      </c>
      <c r="I19" s="236" t="s">
        <v>560</v>
      </c>
      <c r="J19" s="307">
        <v>0.8</v>
      </c>
      <c r="K19" s="307">
        <v>0.8</v>
      </c>
      <c r="L19" s="307">
        <v>0.8</v>
      </c>
    </row>
    <row r="20" spans="1:12" x14ac:dyDescent="0.4">
      <c r="A20" s="258"/>
      <c r="B20" s="259"/>
      <c r="C20" s="371" t="s">
        <v>633</v>
      </c>
      <c r="F20" s="302"/>
      <c r="H20" s="236">
        <v>5</v>
      </c>
      <c r="I20" s="236" t="s">
        <v>561</v>
      </c>
      <c r="J20" s="307">
        <v>0.93</v>
      </c>
      <c r="K20" s="307">
        <v>0.93</v>
      </c>
      <c r="L20" s="307">
        <v>0.93</v>
      </c>
    </row>
    <row r="21" spans="1:12" x14ac:dyDescent="0.4">
      <c r="A21" s="258"/>
      <c r="B21" s="259"/>
      <c r="C21" s="310"/>
      <c r="F21" s="302"/>
      <c r="J21" s="307"/>
      <c r="K21" s="307"/>
      <c r="L21" s="307"/>
    </row>
    <row r="22" spans="1:12" x14ac:dyDescent="0.4">
      <c r="A22" s="240" t="s">
        <v>571</v>
      </c>
      <c r="B22" s="259"/>
      <c r="F22" s="302"/>
    </row>
    <row r="23" spans="1:12" x14ac:dyDescent="0.4">
      <c r="A23" s="240" t="s">
        <v>572</v>
      </c>
      <c r="B23" s="259"/>
      <c r="F23" s="302"/>
      <c r="I23" s="236" t="s">
        <v>315</v>
      </c>
      <c r="J23" s="243">
        <f>LEFT('XS Rating Step A Inputs'!C38,2)/100</f>
        <v>0.4</v>
      </c>
    </row>
    <row r="24" spans="1:12" x14ac:dyDescent="0.4">
      <c r="A24" s="240"/>
      <c r="F24" s="302"/>
      <c r="I24" s="236" t="s">
        <v>316</v>
      </c>
      <c r="J24" s="243">
        <f>MID('XS Rating Step A Inputs'!C38,4,2)/100</f>
        <v>0.55000000000000004</v>
      </c>
    </row>
    <row r="25" spans="1:12" x14ac:dyDescent="0.4">
      <c r="A25" s="406" t="s">
        <v>566</v>
      </c>
      <c r="B25" s="407"/>
      <c r="C25" s="407"/>
      <c r="D25" s="407"/>
      <c r="E25" s="408"/>
      <c r="F25" s="302"/>
    </row>
    <row r="26" spans="1:12" ht="45" customHeight="1" x14ac:dyDescent="0.4">
      <c r="A26" s="406" t="s">
        <v>567</v>
      </c>
      <c r="B26" s="407"/>
      <c r="C26" s="407"/>
      <c r="D26" s="407"/>
      <c r="E26" s="408"/>
      <c r="F26" s="302"/>
    </row>
    <row r="27" spans="1:12" ht="45" customHeight="1" x14ac:dyDescent="0.4">
      <c r="A27" s="406" t="s">
        <v>568</v>
      </c>
      <c r="B27" s="407"/>
      <c r="C27" s="407"/>
      <c r="D27" s="407"/>
      <c r="E27" s="408"/>
      <c r="F27" s="302"/>
    </row>
    <row r="28" spans="1:12" ht="45" customHeight="1" x14ac:dyDescent="0.4">
      <c r="A28" s="406" t="s">
        <v>569</v>
      </c>
      <c r="B28" s="407"/>
      <c r="C28" s="407"/>
      <c r="D28" s="407"/>
      <c r="E28" s="408"/>
      <c r="F28" s="305"/>
    </row>
    <row r="29" spans="1:12" ht="45" customHeight="1" x14ac:dyDescent="0.4">
      <c r="A29" s="406" t="s">
        <v>570</v>
      </c>
      <c r="B29" s="407"/>
      <c r="C29" s="407"/>
      <c r="D29" s="407"/>
      <c r="E29" s="408"/>
      <c r="F29" s="305"/>
    </row>
    <row r="30" spans="1:12" ht="45" customHeight="1" x14ac:dyDescent="0.4">
      <c r="A30" s="244"/>
      <c r="B30" s="244"/>
      <c r="C30" s="244"/>
      <c r="D30" s="244"/>
      <c r="E30" s="244"/>
      <c r="F30" s="305"/>
    </row>
    <row r="31" spans="1:12" x14ac:dyDescent="0.4">
      <c r="A31" s="370" t="s">
        <v>630</v>
      </c>
      <c r="F31" s="305"/>
    </row>
    <row r="32" spans="1:12" ht="14.25" x14ac:dyDescent="0.4">
      <c r="A32" s="361"/>
      <c r="B32" s="362" t="s">
        <v>573</v>
      </c>
      <c r="C32" s="362" t="s">
        <v>574</v>
      </c>
      <c r="D32" s="362" t="s">
        <v>575</v>
      </c>
      <c r="F32" s="305"/>
    </row>
    <row r="33" spans="1:6" ht="14.25" x14ac:dyDescent="0.4">
      <c r="A33" s="362" t="s">
        <v>557</v>
      </c>
      <c r="B33" s="362" t="s">
        <v>576</v>
      </c>
      <c r="C33" s="362" t="s">
        <v>577</v>
      </c>
      <c r="D33" s="362" t="s">
        <v>576</v>
      </c>
      <c r="F33" s="302"/>
    </row>
    <row r="34" spans="1:6" ht="14.25" x14ac:dyDescent="0.4">
      <c r="A34" s="362" t="s">
        <v>557</v>
      </c>
      <c r="B34" s="362" t="s">
        <v>578</v>
      </c>
      <c r="C34" s="362" t="s">
        <v>579</v>
      </c>
      <c r="D34" s="362" t="s">
        <v>578</v>
      </c>
    </row>
    <row r="35" spans="1:6" ht="14.25" x14ac:dyDescent="0.4">
      <c r="A35" s="362" t="s">
        <v>557</v>
      </c>
      <c r="B35" s="362" t="s">
        <v>580</v>
      </c>
      <c r="C35" s="362" t="s">
        <v>581</v>
      </c>
      <c r="D35" s="362" t="s">
        <v>580</v>
      </c>
    </row>
    <row r="36" spans="1:6" ht="14.25" x14ac:dyDescent="0.4">
      <c r="A36" s="362" t="s">
        <v>558</v>
      </c>
      <c r="B36" s="362" t="s">
        <v>582</v>
      </c>
      <c r="C36" s="362" t="s">
        <v>583</v>
      </c>
      <c r="D36" s="362" t="s">
        <v>582</v>
      </c>
    </row>
    <row r="37" spans="1:6" ht="14.25" x14ac:dyDescent="0.4">
      <c r="A37" s="362" t="s">
        <v>558</v>
      </c>
      <c r="B37" s="362" t="s">
        <v>131</v>
      </c>
      <c r="C37" s="362" t="s">
        <v>584</v>
      </c>
      <c r="D37" s="362" t="s">
        <v>131</v>
      </c>
    </row>
    <row r="38" spans="1:6" ht="14.25" x14ac:dyDescent="0.4">
      <c r="A38" s="362" t="s">
        <v>558</v>
      </c>
      <c r="B38" s="362" t="s">
        <v>585</v>
      </c>
      <c r="C38" s="362" t="s">
        <v>586</v>
      </c>
      <c r="D38" s="362" t="s">
        <v>585</v>
      </c>
    </row>
    <row r="39" spans="1:6" ht="14.25" x14ac:dyDescent="0.4">
      <c r="A39" s="362" t="s">
        <v>559</v>
      </c>
      <c r="B39" s="362" t="s">
        <v>587</v>
      </c>
      <c r="C39" s="362" t="s">
        <v>588</v>
      </c>
      <c r="D39" s="362" t="s">
        <v>587</v>
      </c>
    </row>
    <row r="40" spans="1:6" ht="14.25" x14ac:dyDescent="0.4">
      <c r="A40" s="362" t="s">
        <v>559</v>
      </c>
      <c r="B40" s="362" t="s">
        <v>589</v>
      </c>
      <c r="C40" s="362" t="s">
        <v>590</v>
      </c>
      <c r="D40" s="362" t="s">
        <v>589</v>
      </c>
    </row>
    <row r="41" spans="1:6" ht="14.25" x14ac:dyDescent="0.4">
      <c r="A41" s="362" t="s">
        <v>559</v>
      </c>
      <c r="B41" s="362" t="s">
        <v>591</v>
      </c>
      <c r="C41" s="362" t="s">
        <v>592</v>
      </c>
      <c r="D41" s="362" t="s">
        <v>591</v>
      </c>
    </row>
    <row r="42" spans="1:6" ht="14.25" x14ac:dyDescent="0.4">
      <c r="A42" s="362" t="s">
        <v>560</v>
      </c>
      <c r="B42" s="362" t="s">
        <v>593</v>
      </c>
      <c r="C42" s="362" t="s">
        <v>594</v>
      </c>
      <c r="D42" s="362" t="s">
        <v>593</v>
      </c>
    </row>
    <row r="43" spans="1:6" ht="14.25" x14ac:dyDescent="0.4">
      <c r="A43" s="362" t="s">
        <v>560</v>
      </c>
      <c r="B43" s="362" t="s">
        <v>595</v>
      </c>
      <c r="C43" s="362" t="s">
        <v>596</v>
      </c>
      <c r="D43" s="362" t="s">
        <v>595</v>
      </c>
    </row>
    <row r="44" spans="1:6" ht="14.25" x14ac:dyDescent="0.4">
      <c r="A44" s="362" t="s">
        <v>560</v>
      </c>
      <c r="B44" s="362" t="s">
        <v>597</v>
      </c>
      <c r="C44" s="362" t="s">
        <v>598</v>
      </c>
      <c r="D44" s="362" t="s">
        <v>597</v>
      </c>
    </row>
    <row r="45" spans="1:6" ht="14.25" x14ac:dyDescent="0.4">
      <c r="A45" s="362" t="s">
        <v>561</v>
      </c>
      <c r="B45" s="362" t="s">
        <v>599</v>
      </c>
      <c r="C45" s="362" t="s">
        <v>600</v>
      </c>
      <c r="D45" s="362" t="s">
        <v>599</v>
      </c>
    </row>
    <row r="46" spans="1:6" ht="14.25" x14ac:dyDescent="0.4">
      <c r="A46" s="362" t="s">
        <v>561</v>
      </c>
      <c r="B46" s="362" t="s">
        <v>133</v>
      </c>
      <c r="C46" s="362" t="s">
        <v>601</v>
      </c>
      <c r="D46" s="362" t="s">
        <v>133</v>
      </c>
    </row>
    <row r="47" spans="1:6" ht="14.25" x14ac:dyDescent="0.4">
      <c r="A47" s="362" t="s">
        <v>561</v>
      </c>
      <c r="B47" s="362" t="s">
        <v>602</v>
      </c>
      <c r="C47" s="362" t="s">
        <v>603</v>
      </c>
      <c r="D47" s="362" t="s">
        <v>602</v>
      </c>
    </row>
    <row r="48" spans="1:6" ht="14.25" x14ac:dyDescent="0.4">
      <c r="A48" s="362" t="s">
        <v>561</v>
      </c>
      <c r="B48" s="362" t="s">
        <v>604</v>
      </c>
      <c r="C48" s="362" t="s">
        <v>605</v>
      </c>
      <c r="D48" s="362" t="s">
        <v>606</v>
      </c>
    </row>
    <row r="49" spans="1:4" ht="14.25" x14ac:dyDescent="0.4">
      <c r="A49" s="362" t="s">
        <v>561</v>
      </c>
      <c r="B49" s="362" t="s">
        <v>606</v>
      </c>
      <c r="C49" s="362" t="s">
        <v>607</v>
      </c>
      <c r="D49" s="362" t="s">
        <v>608</v>
      </c>
    </row>
    <row r="50" spans="1:4" ht="14.25" x14ac:dyDescent="0.4">
      <c r="A50" s="362" t="s">
        <v>561</v>
      </c>
      <c r="B50" s="362" t="s">
        <v>609</v>
      </c>
      <c r="C50" s="362" t="s">
        <v>610</v>
      </c>
      <c r="D50" s="362" t="s">
        <v>611</v>
      </c>
    </row>
    <row r="51" spans="1:4" ht="14.25" x14ac:dyDescent="0.4">
      <c r="A51" s="362" t="s">
        <v>561</v>
      </c>
      <c r="B51" s="362" t="s">
        <v>612</v>
      </c>
      <c r="C51" s="362" t="s">
        <v>613</v>
      </c>
      <c r="D51" s="362" t="s">
        <v>614</v>
      </c>
    </row>
    <row r="52" spans="1:4" ht="14.25" x14ac:dyDescent="0.4">
      <c r="A52" s="362" t="s">
        <v>561</v>
      </c>
      <c r="B52" s="362" t="s">
        <v>132</v>
      </c>
      <c r="C52" s="362" t="s">
        <v>132</v>
      </c>
      <c r="D52" s="361"/>
    </row>
    <row r="53" spans="1:4" ht="14.25" x14ac:dyDescent="0.4">
      <c r="A53" s="362" t="s">
        <v>561</v>
      </c>
      <c r="B53" s="362" t="s">
        <v>614</v>
      </c>
      <c r="C53" s="361"/>
      <c r="D53" s="361"/>
    </row>
    <row r="56" spans="1:4" x14ac:dyDescent="0.4">
      <c r="A56" s="365" t="s">
        <v>615</v>
      </c>
    </row>
    <row r="57" spans="1:4" x14ac:dyDescent="0.4">
      <c r="A57" s="364"/>
    </row>
    <row r="58" spans="1:4" ht="14.25" x14ac:dyDescent="0.4">
      <c r="A58" s="363" t="s">
        <v>616</v>
      </c>
    </row>
    <row r="59" spans="1:4" ht="14.25" x14ac:dyDescent="0.4">
      <c r="A59" s="405" t="s">
        <v>617</v>
      </c>
      <c r="B59" s="405"/>
      <c r="C59" s="405"/>
      <c r="D59" s="405"/>
    </row>
    <row r="60" spans="1:4" ht="198.75" customHeight="1" x14ac:dyDescent="0.4">
      <c r="A60" s="405" t="s">
        <v>618</v>
      </c>
      <c r="B60" s="405"/>
      <c r="C60" s="405"/>
      <c r="D60" s="405"/>
    </row>
    <row r="61" spans="1:4" ht="64.5" customHeight="1" x14ac:dyDescent="0.5">
      <c r="A61" s="342"/>
    </row>
    <row r="62" spans="1:4" ht="14.25" x14ac:dyDescent="0.4">
      <c r="A62" s="405" t="s">
        <v>619</v>
      </c>
      <c r="B62" s="405"/>
      <c r="C62" s="405"/>
      <c r="D62" s="405"/>
    </row>
    <row r="63" spans="1:4" ht="323.25" customHeight="1" x14ac:dyDescent="0.4">
      <c r="A63" s="363"/>
    </row>
    <row r="64" spans="1:4" ht="14.25" x14ac:dyDescent="0.4">
      <c r="A64" s="405" t="s">
        <v>620</v>
      </c>
      <c r="B64" s="405"/>
      <c r="C64" s="405"/>
      <c r="D64" s="405"/>
    </row>
    <row r="65" spans="1:1" ht="101.25" customHeight="1" x14ac:dyDescent="0.4">
      <c r="A65" s="363"/>
    </row>
    <row r="66" spans="1:1" ht="14.25" x14ac:dyDescent="0.4">
      <c r="A66" s="363" t="s">
        <v>621</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3.15" x14ac:dyDescent="0.4"/>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4">
      <c r="A1" s="236" t="s">
        <v>262</v>
      </c>
    </row>
    <row r="2" spans="1:12" x14ac:dyDescent="0.4">
      <c r="A2" s="236" t="s">
        <v>263</v>
      </c>
    </row>
    <row r="4" spans="1:12" x14ac:dyDescent="0.4">
      <c r="A4" s="254" t="s">
        <v>359</v>
      </c>
    </row>
    <row r="5" spans="1:12" x14ac:dyDescent="0.4">
      <c r="A5" s="269" t="s">
        <v>368</v>
      </c>
    </row>
    <row r="6" spans="1:12" x14ac:dyDescent="0.4">
      <c r="A6" s="269" t="s">
        <v>369</v>
      </c>
    </row>
    <row r="7" spans="1:12" x14ac:dyDescent="0.4">
      <c r="A7" s="269"/>
    </row>
    <row r="8" spans="1:12" x14ac:dyDescent="0.4">
      <c r="A8" s="240" t="s">
        <v>300</v>
      </c>
    </row>
    <row r="9" spans="1:12" x14ac:dyDescent="0.4">
      <c r="A9" s="256"/>
    </row>
    <row r="10" spans="1:12" x14ac:dyDescent="0.4">
      <c r="A10" s="236" t="s">
        <v>335</v>
      </c>
      <c r="C10" s="242" t="s">
        <v>442</v>
      </c>
      <c r="D10" s="242" t="s">
        <v>374</v>
      </c>
      <c r="E10" s="242" t="s">
        <v>402</v>
      </c>
      <c r="F10" s="242" t="s">
        <v>623</v>
      </c>
      <c r="H10" s="236" t="s">
        <v>535</v>
      </c>
    </row>
    <row r="11" spans="1:12" x14ac:dyDescent="0.4">
      <c r="A11" s="240" t="s">
        <v>339</v>
      </c>
      <c r="B11" s="261"/>
      <c r="C11" s="290" t="s">
        <v>441</v>
      </c>
      <c r="D11" s="290" t="s">
        <v>301</v>
      </c>
      <c r="E11" s="290" t="s">
        <v>443</v>
      </c>
      <c r="F11" s="290" t="s">
        <v>441</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4">
      <c r="A12" s="240" t="s">
        <v>338</v>
      </c>
      <c r="B12" s="261"/>
      <c r="C12" s="290" t="s">
        <v>441</v>
      </c>
      <c r="D12" s="290" t="s">
        <v>301</v>
      </c>
      <c r="E12" s="290" t="s">
        <v>443</v>
      </c>
      <c r="F12" s="290" t="s">
        <v>441</v>
      </c>
      <c r="H12" s="236" t="s">
        <v>379</v>
      </c>
      <c r="I12" s="236" t="s">
        <v>522</v>
      </c>
    </row>
    <row r="13" spans="1:12" x14ac:dyDescent="0.4">
      <c r="A13" s="240" t="s">
        <v>337</v>
      </c>
      <c r="B13" s="261"/>
      <c r="C13" s="290" t="s">
        <v>441</v>
      </c>
      <c r="D13" s="290" t="s">
        <v>301</v>
      </c>
      <c r="E13" s="290" t="s">
        <v>443</v>
      </c>
      <c r="F13" s="290" t="s">
        <v>624</v>
      </c>
      <c r="H13" s="236" t="s">
        <v>397</v>
      </c>
      <c r="I13" s="280" t="s">
        <v>523</v>
      </c>
    </row>
    <row r="14" spans="1:12" x14ac:dyDescent="0.4">
      <c r="A14" s="240" t="s">
        <v>336</v>
      </c>
      <c r="B14" s="261"/>
      <c r="C14" s="290" t="s">
        <v>441</v>
      </c>
      <c r="D14" s="290" t="s">
        <v>301</v>
      </c>
      <c r="E14" s="290" t="s">
        <v>443</v>
      </c>
      <c r="F14" s="290" t="s">
        <v>441</v>
      </c>
      <c r="H14" s="236" t="s">
        <v>403</v>
      </c>
      <c r="I14" s="290" t="s">
        <v>443</v>
      </c>
    </row>
    <row r="15" spans="1:12" x14ac:dyDescent="0.4">
      <c r="A15" s="240"/>
      <c r="B15" s="261"/>
      <c r="C15" s="262"/>
    </row>
    <row r="16" spans="1:12" ht="27.75" customHeight="1" x14ac:dyDescent="0.4">
      <c r="A16" s="409" t="s">
        <v>367</v>
      </c>
      <c r="B16" s="410"/>
      <c r="C16" s="410"/>
      <c r="D16" s="410"/>
      <c r="E16" s="411"/>
      <c r="G16" s="280" t="s">
        <v>521</v>
      </c>
    </row>
    <row r="17" spans="1:8" ht="48" customHeight="1" x14ac:dyDescent="0.4">
      <c r="A17" s="412" t="s">
        <v>302</v>
      </c>
      <c r="B17" s="413"/>
      <c r="C17" s="413"/>
      <c r="D17" s="413"/>
      <c r="E17" s="414"/>
    </row>
    <row r="18" spans="1:8" ht="63" customHeight="1" x14ac:dyDescent="0.4">
      <c r="A18" s="402" t="s">
        <v>418</v>
      </c>
      <c r="B18" s="403"/>
      <c r="C18" s="403"/>
      <c r="D18" s="403"/>
      <c r="E18" s="404"/>
    </row>
    <row r="19" spans="1:8" ht="69.75" customHeight="1" x14ac:dyDescent="0.4">
      <c r="A19" s="409" t="s">
        <v>419</v>
      </c>
      <c r="B19" s="410"/>
      <c r="C19" s="410"/>
      <c r="D19" s="410"/>
      <c r="E19" s="411"/>
    </row>
    <row r="20" spans="1:8" ht="105" customHeight="1" x14ac:dyDescent="0.4">
      <c r="A20" s="281"/>
      <c r="B20" s="282"/>
      <c r="C20" s="282"/>
      <c r="D20" s="282"/>
      <c r="E20" s="283"/>
    </row>
    <row r="21" spans="1:8" ht="110.25" customHeight="1" x14ac:dyDescent="0.4">
      <c r="A21" s="284"/>
      <c r="B21" s="285"/>
      <c r="C21" s="285"/>
      <c r="D21" s="285"/>
      <c r="E21" s="286"/>
    </row>
    <row r="22" spans="1:8" ht="53.25" customHeight="1" x14ac:dyDescent="0.4">
      <c r="A22" s="402" t="s">
        <v>420</v>
      </c>
      <c r="B22" s="403"/>
      <c r="C22" s="403"/>
      <c r="D22" s="403"/>
      <c r="E22" s="404"/>
    </row>
    <row r="25" spans="1:8" x14ac:dyDescent="0.4">
      <c r="A25" s="237" t="s">
        <v>470</v>
      </c>
    </row>
    <row r="26" spans="1:8" x14ac:dyDescent="0.4">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4">
      <c r="A27" s="270"/>
      <c r="B27" s="271" t="s">
        <v>437</v>
      </c>
    </row>
    <row r="28" spans="1:8" x14ac:dyDescent="0.4">
      <c r="A28" s="272" t="s">
        <v>422</v>
      </c>
      <c r="B28" s="273" t="s">
        <v>438</v>
      </c>
      <c r="F28" s="242" t="s">
        <v>315</v>
      </c>
      <c r="G28" s="242" t="s">
        <v>316</v>
      </c>
    </row>
    <row r="29" spans="1:8" x14ac:dyDescent="0.4">
      <c r="A29" s="274" t="s">
        <v>371</v>
      </c>
      <c r="B29" s="275" t="s">
        <v>423</v>
      </c>
      <c r="C29" s="290" t="s">
        <v>441</v>
      </c>
      <c r="F29" s="292">
        <v>-0.25</v>
      </c>
      <c r="G29" s="292">
        <v>0.25</v>
      </c>
      <c r="H29" s="307"/>
    </row>
    <row r="30" spans="1:8" x14ac:dyDescent="0.4">
      <c r="A30" s="274" t="s">
        <v>370</v>
      </c>
      <c r="B30" s="275" t="s">
        <v>424</v>
      </c>
      <c r="C30" s="290" t="s">
        <v>444</v>
      </c>
      <c r="F30" s="292">
        <v>-0.4</v>
      </c>
      <c r="G30" s="292">
        <v>0.4</v>
      </c>
      <c r="H30" s="307"/>
    </row>
    <row r="31" spans="1:8" x14ac:dyDescent="0.4">
      <c r="A31" s="274" t="s">
        <v>373</v>
      </c>
      <c r="B31" s="275" t="s">
        <v>423</v>
      </c>
      <c r="C31" s="290" t="s">
        <v>441</v>
      </c>
      <c r="F31" s="292">
        <v>-0.25</v>
      </c>
      <c r="G31" s="292">
        <v>0.25</v>
      </c>
      <c r="H31" s="307"/>
    </row>
    <row r="32" spans="1:8" x14ac:dyDescent="0.4">
      <c r="A32" s="274" t="s">
        <v>372</v>
      </c>
      <c r="B32" s="275" t="s">
        <v>424</v>
      </c>
      <c r="C32" s="290" t="s">
        <v>444</v>
      </c>
      <c r="F32" s="292">
        <v>-0.4</v>
      </c>
      <c r="G32" s="292">
        <v>0.4</v>
      </c>
      <c r="H32" s="307"/>
    </row>
    <row r="33" spans="1:8" ht="13.5" thickBot="1" x14ac:dyDescent="0.45">
      <c r="A33" s="277" t="s">
        <v>375</v>
      </c>
      <c r="B33" s="278" t="s">
        <v>423</v>
      </c>
      <c r="C33" s="290" t="s">
        <v>441</v>
      </c>
      <c r="F33" s="292">
        <v>-0.25</v>
      </c>
      <c r="G33" s="292">
        <v>0.25</v>
      </c>
      <c r="H33" s="307"/>
    </row>
    <row r="34" spans="1:8" x14ac:dyDescent="0.4">
      <c r="A34" s="274" t="s">
        <v>376</v>
      </c>
      <c r="B34" s="275" t="s">
        <v>423</v>
      </c>
      <c r="C34" s="290" t="s">
        <v>441</v>
      </c>
      <c r="F34" s="292">
        <v>-0.25</v>
      </c>
      <c r="G34" s="292">
        <v>0.25</v>
      </c>
      <c r="H34" s="307"/>
    </row>
    <row r="35" spans="1:8" x14ac:dyDescent="0.4">
      <c r="A35" s="274" t="s">
        <v>377</v>
      </c>
      <c r="B35" s="275" t="s">
        <v>423</v>
      </c>
      <c r="C35" s="290" t="s">
        <v>441</v>
      </c>
      <c r="F35" s="292">
        <v>-0.25</v>
      </c>
      <c r="G35" s="292">
        <v>0.25</v>
      </c>
      <c r="H35" s="307"/>
    </row>
    <row r="36" spans="1:8" x14ac:dyDescent="0.4">
      <c r="A36" s="274" t="s">
        <v>378</v>
      </c>
      <c r="B36" s="275" t="s">
        <v>423</v>
      </c>
      <c r="C36" s="290" t="s">
        <v>441</v>
      </c>
      <c r="F36" s="292">
        <v>-0.25</v>
      </c>
      <c r="G36" s="292">
        <v>0.25</v>
      </c>
      <c r="H36" s="307"/>
    </row>
    <row r="37" spans="1:8" x14ac:dyDescent="0.4">
      <c r="A37" s="274" t="s">
        <v>426</v>
      </c>
      <c r="B37" s="275" t="s">
        <v>423</v>
      </c>
      <c r="C37" s="290" t="s">
        <v>441</v>
      </c>
      <c r="F37" s="292">
        <v>-0.25</v>
      </c>
      <c r="G37" s="292">
        <v>0.25</v>
      </c>
      <c r="H37" s="307"/>
    </row>
    <row r="38" spans="1:8" ht="13.5" thickBot="1" x14ac:dyDescent="0.45">
      <c r="A38" s="277" t="s">
        <v>537</v>
      </c>
      <c r="B38" s="278" t="s">
        <v>423</v>
      </c>
      <c r="C38" s="290" t="s">
        <v>441</v>
      </c>
      <c r="F38" s="292">
        <v>-0.25</v>
      </c>
      <c r="G38" s="292">
        <v>0.25</v>
      </c>
      <c r="H38" s="307"/>
    </row>
    <row r="39" spans="1:8" x14ac:dyDescent="0.4">
      <c r="A39" s="274" t="s">
        <v>466</v>
      </c>
      <c r="B39" s="287" t="s">
        <v>424</v>
      </c>
      <c r="C39" s="290" t="s">
        <v>444</v>
      </c>
      <c r="D39" s="280"/>
      <c r="E39" s="289"/>
      <c r="F39" s="292">
        <v>-0.4</v>
      </c>
      <c r="G39" s="292">
        <v>0.4</v>
      </c>
      <c r="H39" s="307"/>
    </row>
    <row r="40" spans="1:8" x14ac:dyDescent="0.4">
      <c r="A40" s="274" t="s">
        <v>379</v>
      </c>
      <c r="B40" s="275" t="s">
        <v>421</v>
      </c>
      <c r="C40" s="236" t="s">
        <v>446</v>
      </c>
      <c r="F40" s="292" t="s">
        <v>198</v>
      </c>
      <c r="G40" s="292" t="s">
        <v>198</v>
      </c>
      <c r="H40" s="307"/>
    </row>
    <row r="41" spans="1:8" x14ac:dyDescent="0.4">
      <c r="A41" s="274" t="s">
        <v>381</v>
      </c>
      <c r="B41" s="275" t="s">
        <v>423</v>
      </c>
      <c r="C41" s="290" t="s">
        <v>441</v>
      </c>
      <c r="F41" s="292">
        <v>-0.25</v>
      </c>
      <c r="G41" s="292">
        <v>0.25</v>
      </c>
      <c r="H41" s="307"/>
    </row>
    <row r="42" spans="1:8" x14ac:dyDescent="0.4">
      <c r="A42" s="274" t="s">
        <v>382</v>
      </c>
      <c r="B42" s="275" t="s">
        <v>427</v>
      </c>
      <c r="C42" s="290" t="s">
        <v>445</v>
      </c>
      <c r="F42" s="292">
        <v>-0.5</v>
      </c>
      <c r="G42" s="292">
        <v>0.5</v>
      </c>
      <c r="H42" s="307"/>
    </row>
    <row r="43" spans="1:8" ht="13.5" thickBot="1" x14ac:dyDescent="0.45">
      <c r="A43" s="277" t="s">
        <v>383</v>
      </c>
      <c r="B43" s="288" t="s">
        <v>427</v>
      </c>
      <c r="C43" s="290" t="s">
        <v>445</v>
      </c>
      <c r="D43" s="280"/>
      <c r="F43" s="292">
        <v>-0.5</v>
      </c>
      <c r="G43" s="292">
        <v>0.5</v>
      </c>
      <c r="H43" s="307"/>
    </row>
    <row r="44" spans="1:8" x14ac:dyDescent="0.4">
      <c r="A44" s="274" t="s">
        <v>380</v>
      </c>
      <c r="B44" s="275" t="s">
        <v>423</v>
      </c>
      <c r="C44" s="290" t="s">
        <v>441</v>
      </c>
      <c r="F44" s="292">
        <v>-0.25</v>
      </c>
      <c r="G44" s="292">
        <v>0.25</v>
      </c>
      <c r="H44" s="307"/>
    </row>
    <row r="45" spans="1:8" x14ac:dyDescent="0.4">
      <c r="A45" s="274" t="s">
        <v>384</v>
      </c>
      <c r="B45" s="275" t="s">
        <v>424</v>
      </c>
      <c r="C45" s="290" t="s">
        <v>444</v>
      </c>
      <c r="F45" s="292">
        <v>-0.4</v>
      </c>
      <c r="G45" s="292">
        <v>0.4</v>
      </c>
      <c r="H45" s="307"/>
    </row>
    <row r="46" spans="1:8" x14ac:dyDescent="0.4">
      <c r="A46" s="274" t="s">
        <v>385</v>
      </c>
      <c r="B46" s="275" t="s">
        <v>427</v>
      </c>
      <c r="C46" s="290" t="s">
        <v>445</v>
      </c>
      <c r="D46" s="280"/>
      <c r="F46" s="292">
        <v>-0.5</v>
      </c>
      <c r="G46" s="292">
        <v>0.5</v>
      </c>
      <c r="H46" s="307"/>
    </row>
    <row r="47" spans="1:8" x14ac:dyDescent="0.4">
      <c r="A47" s="274" t="s">
        <v>386</v>
      </c>
      <c r="B47" s="275" t="s">
        <v>423</v>
      </c>
      <c r="C47" s="290" t="s">
        <v>441</v>
      </c>
      <c r="F47" s="292">
        <v>-0.25</v>
      </c>
      <c r="G47" s="292">
        <v>0.25</v>
      </c>
      <c r="H47" s="307"/>
    </row>
    <row r="48" spans="1:8" ht="13.5" thickBot="1" x14ac:dyDescent="0.45">
      <c r="A48" s="277" t="s">
        <v>389</v>
      </c>
      <c r="B48" s="278" t="s">
        <v>424</v>
      </c>
      <c r="C48" s="290" t="s">
        <v>444</v>
      </c>
      <c r="F48" s="292">
        <v>-0.4</v>
      </c>
      <c r="G48" s="292">
        <v>0.4</v>
      </c>
      <c r="H48" s="307"/>
    </row>
    <row r="49" spans="1:8" x14ac:dyDescent="0.4">
      <c r="A49" s="274" t="s">
        <v>388</v>
      </c>
      <c r="B49" s="275" t="s">
        <v>424</v>
      </c>
      <c r="C49" s="290" t="s">
        <v>444</v>
      </c>
      <c r="F49" s="292">
        <v>-0.4</v>
      </c>
      <c r="G49" s="292">
        <v>0.4</v>
      </c>
      <c r="H49" s="307"/>
    </row>
    <row r="50" spans="1:8" x14ac:dyDescent="0.4">
      <c r="A50" s="274" t="s">
        <v>387</v>
      </c>
      <c r="B50" s="287" t="s">
        <v>428</v>
      </c>
      <c r="C50" s="249" t="s">
        <v>465</v>
      </c>
      <c r="D50" s="301"/>
      <c r="F50" s="292">
        <v>-0.4</v>
      </c>
      <c r="G50" s="292">
        <v>0.25</v>
      </c>
      <c r="H50" s="307"/>
    </row>
    <row r="51" spans="1:8" x14ac:dyDescent="0.4">
      <c r="A51" s="274" t="s">
        <v>390</v>
      </c>
      <c r="B51" s="275" t="s">
        <v>423</v>
      </c>
      <c r="C51" s="290" t="s">
        <v>441</v>
      </c>
      <c r="F51" s="292">
        <v>-0.25</v>
      </c>
      <c r="G51" s="292">
        <v>0.25</v>
      </c>
      <c r="H51" s="307"/>
    </row>
    <row r="52" spans="1:8" x14ac:dyDescent="0.4">
      <c r="A52" s="274" t="s">
        <v>391</v>
      </c>
      <c r="B52" s="275" t="s">
        <v>424</v>
      </c>
      <c r="C52" s="290" t="s">
        <v>444</v>
      </c>
      <c r="F52" s="292">
        <v>-0.4</v>
      </c>
      <c r="G52" s="292">
        <v>0.4</v>
      </c>
      <c r="H52" s="307"/>
    </row>
    <row r="53" spans="1:8" x14ac:dyDescent="0.4">
      <c r="A53" s="276" t="s">
        <v>393</v>
      </c>
      <c r="B53" s="275" t="s">
        <v>424</v>
      </c>
      <c r="C53" s="290" t="s">
        <v>444</v>
      </c>
      <c r="F53" s="292">
        <v>-0.4</v>
      </c>
      <c r="G53" s="292">
        <v>0.4</v>
      </c>
      <c r="H53" s="307"/>
    </row>
    <row r="54" spans="1:8" ht="13.5" thickBot="1" x14ac:dyDescent="0.45">
      <c r="A54" s="277" t="s">
        <v>392</v>
      </c>
      <c r="B54" s="278" t="s">
        <v>423</v>
      </c>
      <c r="C54" s="290" t="s">
        <v>441</v>
      </c>
      <c r="F54" s="292">
        <v>-0.25</v>
      </c>
      <c r="G54" s="292">
        <v>0.25</v>
      </c>
      <c r="H54" s="307"/>
    </row>
    <row r="55" spans="1:8" x14ac:dyDescent="0.4">
      <c r="A55" s="274" t="s">
        <v>394</v>
      </c>
      <c r="B55" s="275" t="s">
        <v>424</v>
      </c>
      <c r="C55" s="290" t="s">
        <v>444</v>
      </c>
      <c r="F55" s="292">
        <v>-0.4</v>
      </c>
      <c r="G55" s="292">
        <v>0.4</v>
      </c>
      <c r="H55" s="307"/>
    </row>
    <row r="56" spans="1:8" x14ac:dyDescent="0.4">
      <c r="A56" s="274" t="s">
        <v>397</v>
      </c>
      <c r="B56" s="275" t="s">
        <v>424</v>
      </c>
      <c r="C56" s="290" t="s">
        <v>444</v>
      </c>
      <c r="D56" s="289"/>
      <c r="F56" s="292">
        <v>-0.4</v>
      </c>
      <c r="G56" s="292">
        <v>0.4</v>
      </c>
      <c r="H56" s="307"/>
    </row>
    <row r="57" spans="1:8" x14ac:dyDescent="0.4">
      <c r="A57" s="274" t="s">
        <v>401</v>
      </c>
      <c r="B57" s="275" t="s">
        <v>424</v>
      </c>
      <c r="C57" s="290" t="s">
        <v>444</v>
      </c>
      <c r="D57" s="309"/>
      <c r="F57" s="292">
        <v>-0.4</v>
      </c>
      <c r="G57" s="292">
        <v>0.4</v>
      </c>
      <c r="H57" s="307"/>
    </row>
    <row r="58" spans="1:8" x14ac:dyDescent="0.4">
      <c r="A58" s="276" t="s">
        <v>398</v>
      </c>
      <c r="B58" s="275" t="s">
        <v>424</v>
      </c>
      <c r="C58" s="290" t="s">
        <v>444</v>
      </c>
      <c r="D58" s="289"/>
      <c r="F58" s="292">
        <v>-0.4</v>
      </c>
      <c r="G58" s="292">
        <v>0.4</v>
      </c>
      <c r="H58" s="307"/>
    </row>
    <row r="59" spans="1:8" ht="13.5" thickBot="1" x14ac:dyDescent="0.45">
      <c r="A59" s="277" t="s">
        <v>399</v>
      </c>
      <c r="B59" s="278" t="s">
        <v>423</v>
      </c>
      <c r="C59" s="290" t="s">
        <v>441</v>
      </c>
      <c r="D59" s="309"/>
      <c r="F59" s="292">
        <v>-0.25</v>
      </c>
      <c r="G59" s="292">
        <v>0.25</v>
      </c>
      <c r="H59" s="307"/>
    </row>
    <row r="60" spans="1:8" x14ac:dyDescent="0.4">
      <c r="A60" s="274" t="s">
        <v>400</v>
      </c>
      <c r="B60" s="275" t="s">
        <v>423</v>
      </c>
      <c r="C60" s="290" t="s">
        <v>441</v>
      </c>
      <c r="D60" s="309"/>
      <c r="F60" s="292">
        <v>-0.25</v>
      </c>
      <c r="G60" s="292">
        <v>0.25</v>
      </c>
      <c r="H60" s="307"/>
    </row>
    <row r="61" spans="1:8" x14ac:dyDescent="0.4">
      <c r="A61" s="274" t="s">
        <v>403</v>
      </c>
      <c r="B61" s="275" t="s">
        <v>425</v>
      </c>
      <c r="C61" s="290" t="s">
        <v>301</v>
      </c>
      <c r="D61" s="309"/>
      <c r="F61" s="292">
        <v>-0.15</v>
      </c>
      <c r="G61" s="292">
        <v>0.15</v>
      </c>
      <c r="H61" s="307"/>
    </row>
    <row r="62" spans="1:8" x14ac:dyDescent="0.4">
      <c r="A62" s="274" t="s">
        <v>395</v>
      </c>
      <c r="B62" s="275" t="s">
        <v>424</v>
      </c>
      <c r="C62" s="290" t="s">
        <v>444</v>
      </c>
      <c r="D62" s="309"/>
      <c r="F62" s="292">
        <v>-0.4</v>
      </c>
      <c r="G62" s="292">
        <v>0.4</v>
      </c>
      <c r="H62" s="307"/>
    </row>
    <row r="63" spans="1:8" x14ac:dyDescent="0.4">
      <c r="A63" s="276" t="s">
        <v>396</v>
      </c>
      <c r="B63" s="279" t="s">
        <v>423</v>
      </c>
      <c r="C63" s="290" t="s">
        <v>441</v>
      </c>
      <c r="D63" s="309"/>
      <c r="F63" s="292">
        <v>-0.25</v>
      </c>
      <c r="G63" s="292">
        <v>0.25</v>
      </c>
      <c r="H63" s="307"/>
    </row>
    <row r="64" spans="1:8" ht="13.5" thickBot="1" x14ac:dyDescent="0.45">
      <c r="A64" s="277" t="s">
        <v>404</v>
      </c>
      <c r="B64" s="278" t="s">
        <v>423</v>
      </c>
      <c r="C64" s="290" t="s">
        <v>441</v>
      </c>
      <c r="D64" s="309"/>
      <c r="F64" s="292">
        <v>-0.25</v>
      </c>
      <c r="G64" s="292">
        <v>0.25</v>
      </c>
      <c r="H64" s="307"/>
    </row>
    <row r="65" spans="1:8" x14ac:dyDescent="0.4">
      <c r="A65" s="274" t="s">
        <v>405</v>
      </c>
      <c r="B65" s="275" t="s">
        <v>424</v>
      </c>
      <c r="C65" s="290" t="s">
        <v>444</v>
      </c>
      <c r="D65" s="289"/>
      <c r="F65" s="292">
        <v>-0.4</v>
      </c>
      <c r="G65" s="292">
        <v>0.4</v>
      </c>
      <c r="H65" s="307"/>
    </row>
    <row r="66" spans="1:8" x14ac:dyDescent="0.4">
      <c r="A66" s="274" t="s">
        <v>406</v>
      </c>
      <c r="B66" s="279" t="s">
        <v>424</v>
      </c>
      <c r="C66" s="290" t="s">
        <v>444</v>
      </c>
      <c r="D66" s="310"/>
      <c r="F66" s="292">
        <v>-0.4</v>
      </c>
      <c r="G66" s="292">
        <v>0.4</v>
      </c>
      <c r="H66" s="307"/>
    </row>
    <row r="67" spans="1:8" x14ac:dyDescent="0.4">
      <c r="A67" s="274" t="s">
        <v>407</v>
      </c>
      <c r="B67" s="279" t="s">
        <v>424</v>
      </c>
      <c r="C67" s="290" t="s">
        <v>444</v>
      </c>
      <c r="D67" s="309"/>
      <c r="F67" s="292">
        <v>-0.4</v>
      </c>
      <c r="G67" s="292">
        <v>0.4</v>
      </c>
      <c r="H67" s="307"/>
    </row>
    <row r="68" spans="1:8" x14ac:dyDescent="0.4">
      <c r="A68" s="276" t="s">
        <v>408</v>
      </c>
      <c r="B68" s="279" t="s">
        <v>424</v>
      </c>
      <c r="C68" s="290" t="s">
        <v>444</v>
      </c>
      <c r="D68" s="309"/>
      <c r="F68" s="292">
        <v>-0.4</v>
      </c>
      <c r="G68" s="292">
        <v>0.4</v>
      </c>
      <c r="H68" s="307"/>
    </row>
    <row r="69" spans="1:8" ht="13.5" thickBot="1" x14ac:dyDescent="0.45">
      <c r="A69" s="277" t="s">
        <v>409</v>
      </c>
      <c r="B69" s="278" t="s">
        <v>424</v>
      </c>
      <c r="C69" s="290" t="s">
        <v>444</v>
      </c>
      <c r="D69" s="309"/>
      <c r="F69" s="292">
        <v>-0.4</v>
      </c>
      <c r="G69" s="292">
        <v>0.4</v>
      </c>
      <c r="H69" s="307"/>
    </row>
    <row r="70" spans="1:8" x14ac:dyDescent="0.4">
      <c r="A70" s="274" t="s">
        <v>410</v>
      </c>
      <c r="B70" s="275" t="s">
        <v>423</v>
      </c>
      <c r="C70" s="290" t="s">
        <v>441</v>
      </c>
      <c r="D70" s="309"/>
      <c r="F70" s="292">
        <v>-0.25</v>
      </c>
      <c r="G70" s="292">
        <v>0.25</v>
      </c>
      <c r="H70" s="307"/>
    </row>
    <row r="71" spans="1:8" x14ac:dyDescent="0.4">
      <c r="A71" s="274" t="s">
        <v>411</v>
      </c>
      <c r="B71" s="275" t="s">
        <v>427</v>
      </c>
      <c r="C71" s="290" t="s">
        <v>445</v>
      </c>
      <c r="D71" s="310"/>
      <c r="F71" s="292">
        <v>-0.5</v>
      </c>
      <c r="G71" s="292">
        <v>0.5</v>
      </c>
      <c r="H71" s="307"/>
    </row>
    <row r="72" spans="1:8" x14ac:dyDescent="0.4">
      <c r="A72" s="274" t="s">
        <v>412</v>
      </c>
      <c r="B72" s="275" t="s">
        <v>424</v>
      </c>
      <c r="C72" s="290" t="s">
        <v>444</v>
      </c>
      <c r="D72" s="309"/>
      <c r="F72" s="292">
        <v>-0.4</v>
      </c>
      <c r="G72" s="292">
        <v>0.4</v>
      </c>
      <c r="H72" s="307"/>
    </row>
    <row r="73" spans="1:8" x14ac:dyDescent="0.4">
      <c r="A73" s="276" t="s">
        <v>413</v>
      </c>
      <c r="B73" s="279" t="s">
        <v>423</v>
      </c>
      <c r="C73" s="290" t="s">
        <v>441</v>
      </c>
      <c r="D73" s="309"/>
      <c r="F73" s="292">
        <v>-0.25</v>
      </c>
      <c r="G73" s="292">
        <v>0.25</v>
      </c>
      <c r="H73" s="307"/>
    </row>
    <row r="74" spans="1:8" ht="13.5" thickBot="1" x14ac:dyDescent="0.45">
      <c r="A74" s="277" t="s">
        <v>414</v>
      </c>
      <c r="B74" s="278" t="s">
        <v>427</v>
      </c>
      <c r="C74" s="290" t="s">
        <v>445</v>
      </c>
      <c r="D74" s="310"/>
      <c r="F74" s="292">
        <v>-0.5</v>
      </c>
      <c r="G74" s="292">
        <v>0.5</v>
      </c>
      <c r="H74" s="307"/>
    </row>
    <row r="75" spans="1:8" x14ac:dyDescent="0.4">
      <c r="A75" s="274" t="s">
        <v>468</v>
      </c>
      <c r="B75" s="275" t="s">
        <v>427</v>
      </c>
      <c r="C75" s="290" t="s">
        <v>445</v>
      </c>
      <c r="D75" s="289"/>
      <c r="F75" s="292">
        <v>-0.5</v>
      </c>
      <c r="G75" s="292">
        <v>0.5</v>
      </c>
      <c r="H75" s="307"/>
    </row>
    <row r="76" spans="1:8" x14ac:dyDescent="0.4">
      <c r="A76" s="274" t="s">
        <v>467</v>
      </c>
      <c r="B76" s="275" t="s">
        <v>423</v>
      </c>
      <c r="C76" s="290" t="s">
        <v>441</v>
      </c>
      <c r="D76" s="289"/>
      <c r="F76" s="292">
        <v>-0.25</v>
      </c>
      <c r="G76" s="292">
        <v>0.25</v>
      </c>
      <c r="H76" s="307"/>
    </row>
    <row r="77" spans="1:8" x14ac:dyDescent="0.4">
      <c r="A77" s="274" t="s">
        <v>416</v>
      </c>
      <c r="B77" s="275" t="s">
        <v>424</v>
      </c>
      <c r="C77" s="290" t="s">
        <v>444</v>
      </c>
      <c r="D77" s="309"/>
      <c r="F77" s="292">
        <v>-0.4</v>
      </c>
      <c r="G77" s="292">
        <v>0.4</v>
      </c>
      <c r="H77" s="307"/>
    </row>
    <row r="78" spans="1:8" x14ac:dyDescent="0.4">
      <c r="A78" s="274" t="s">
        <v>415</v>
      </c>
      <c r="B78" s="275" t="s">
        <v>427</v>
      </c>
      <c r="C78" s="290" t="s">
        <v>445</v>
      </c>
      <c r="D78" s="309"/>
      <c r="F78" s="292">
        <v>-0.5</v>
      </c>
      <c r="G78" s="292">
        <v>0.5</v>
      </c>
      <c r="H78" s="307"/>
    </row>
    <row r="79" spans="1:8" ht="13.5" thickBot="1" x14ac:dyDescent="0.45">
      <c r="A79" s="277" t="s">
        <v>417</v>
      </c>
      <c r="B79" s="278" t="s">
        <v>427</v>
      </c>
      <c r="C79" s="290" t="s">
        <v>445</v>
      </c>
      <c r="F79" s="292">
        <v>-0.5</v>
      </c>
      <c r="G79" s="292">
        <v>0.5</v>
      </c>
      <c r="H79" s="307"/>
    </row>
    <row r="82" spans="1:1" x14ac:dyDescent="0.4">
      <c r="A82" s="311" t="s">
        <v>429</v>
      </c>
    </row>
    <row r="84" spans="1:1" x14ac:dyDescent="0.4">
      <c r="A84" s="236" t="s">
        <v>430</v>
      </c>
    </row>
    <row r="85" spans="1:1" x14ac:dyDescent="0.4">
      <c r="A85" s="236" t="s">
        <v>431</v>
      </c>
    </row>
    <row r="86" spans="1:1" x14ac:dyDescent="0.4">
      <c r="A86" s="236" t="s">
        <v>432</v>
      </c>
    </row>
    <row r="88" spans="1:1" x14ac:dyDescent="0.4">
      <c r="A88" s="236" t="s">
        <v>433</v>
      </c>
    </row>
    <row r="89" spans="1:1" x14ac:dyDescent="0.4">
      <c r="A89" s="236" t="s">
        <v>434</v>
      </c>
    </row>
    <row r="91" spans="1:1" x14ac:dyDescent="0.4">
      <c r="A91" s="236" t="s">
        <v>440</v>
      </c>
    </row>
    <row r="93" spans="1:1" x14ac:dyDescent="0.4">
      <c r="A93" s="236" t="s">
        <v>435</v>
      </c>
    </row>
    <row r="95" spans="1:1" x14ac:dyDescent="0.4">
      <c r="A95" s="312" t="s">
        <v>471</v>
      </c>
    </row>
    <row r="97" spans="1:1" x14ac:dyDescent="0.4">
      <c r="A97" s="236" t="s">
        <v>472</v>
      </c>
    </row>
    <row r="98" spans="1:1" x14ac:dyDescent="0.4">
      <c r="A98" s="236" t="s">
        <v>436</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2021-11-10T05:12:01Z</dcterms:modified>
</cp:coreProperties>
</file>