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\UMD\Projects\Options Pricing project\"/>
    </mc:Choice>
  </mc:AlternateContent>
  <xr:revisionPtr revIDLastSave="0" documentId="13_ncr:1_{24538299-AF85-4432-B907-94C8D5BCF6FF}" xr6:coauthVersionLast="47" xr6:coauthVersionMax="47" xr10:uidLastSave="{00000000-0000-0000-0000-000000000000}"/>
  <bookViews>
    <workbookView xWindow="-120" yWindow="-120" windowWidth="29040" windowHeight="15720" activeTab="3" xr2:uid="{8F5190EA-BBDE-43FC-B5C7-9B82F28BE91C}"/>
  </bookViews>
  <sheets>
    <sheet name="Black&amp;Scholes Model" sheetId="1" r:id="rId1"/>
    <sheet name="Binomial model" sheetId="3" r:id="rId2"/>
    <sheet name="Monte carlo european" sheetId="4" r:id="rId3"/>
    <sheet name="Monte carlo Asian" sheetId="5" r:id="rId4"/>
    <sheet name="SPY data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52" i="5" l="1"/>
  <c r="I251" i="5"/>
  <c r="I250" i="5"/>
  <c r="I249" i="5"/>
  <c r="I248" i="5"/>
  <c r="I247" i="5"/>
  <c r="I246" i="5"/>
  <c r="I245" i="5"/>
  <c r="I244" i="5"/>
  <c r="I243" i="5"/>
  <c r="I242" i="5"/>
  <c r="I241" i="5"/>
  <c r="I240" i="5"/>
  <c r="I239" i="5"/>
  <c r="I238" i="5"/>
  <c r="I237" i="5"/>
  <c r="I236" i="5"/>
  <c r="I235" i="5"/>
  <c r="I234" i="5"/>
  <c r="I233" i="5"/>
  <c r="I232" i="5"/>
  <c r="I231" i="5"/>
  <c r="I230" i="5"/>
  <c r="I229" i="5"/>
  <c r="I228" i="5"/>
  <c r="I227" i="5"/>
  <c r="I226" i="5"/>
  <c r="I225" i="5"/>
  <c r="I224" i="5"/>
  <c r="I223" i="5"/>
  <c r="I222" i="5"/>
  <c r="I221" i="5"/>
  <c r="I220" i="5"/>
  <c r="I219" i="5"/>
  <c r="I218" i="5"/>
  <c r="I217" i="5"/>
  <c r="I216" i="5"/>
  <c r="I215" i="5"/>
  <c r="I214" i="5"/>
  <c r="I213" i="5"/>
  <c r="I212" i="5"/>
  <c r="I211" i="5"/>
  <c r="I210" i="5"/>
  <c r="I209" i="5"/>
  <c r="I208" i="5"/>
  <c r="I207" i="5"/>
  <c r="I206" i="5"/>
  <c r="I205" i="5"/>
  <c r="I204" i="5"/>
  <c r="I203" i="5"/>
  <c r="I202" i="5"/>
  <c r="I201" i="5"/>
  <c r="I200" i="5"/>
  <c r="I199" i="5"/>
  <c r="I198" i="5"/>
  <c r="I197" i="5"/>
  <c r="I196" i="5"/>
  <c r="I195" i="5"/>
  <c r="I194" i="5"/>
  <c r="I193" i="5"/>
  <c r="I192" i="5"/>
  <c r="I191" i="5"/>
  <c r="I190" i="5"/>
  <c r="I189" i="5"/>
  <c r="I188" i="5"/>
  <c r="I187" i="5"/>
  <c r="I186" i="5"/>
  <c r="I185" i="5"/>
  <c r="I184" i="5"/>
  <c r="I183" i="5"/>
  <c r="I182" i="5"/>
  <c r="I181" i="5"/>
  <c r="I180" i="5"/>
  <c r="I179" i="5"/>
  <c r="I178" i="5"/>
  <c r="I177" i="5"/>
  <c r="I176" i="5"/>
  <c r="I175" i="5"/>
  <c r="I174" i="5"/>
  <c r="I173" i="5"/>
  <c r="I172" i="5"/>
  <c r="I171" i="5"/>
  <c r="I170" i="5"/>
  <c r="I169" i="5"/>
  <c r="I168" i="5"/>
  <c r="I167" i="5"/>
  <c r="I166" i="5"/>
  <c r="I165" i="5"/>
  <c r="I164" i="5"/>
  <c r="I163" i="5"/>
  <c r="I162" i="5"/>
  <c r="I161" i="5"/>
  <c r="I160" i="5"/>
  <c r="I159" i="5"/>
  <c r="I158" i="5"/>
  <c r="I157" i="5"/>
  <c r="I156" i="5"/>
  <c r="I155" i="5"/>
  <c r="I154" i="5"/>
  <c r="I153" i="5"/>
  <c r="I152" i="5"/>
  <c r="I151" i="5"/>
  <c r="I150" i="5"/>
  <c r="I149" i="5"/>
  <c r="I148" i="5"/>
  <c r="I147" i="5"/>
  <c r="I146" i="5"/>
  <c r="I145" i="5"/>
  <c r="I144" i="5"/>
  <c r="I143" i="5"/>
  <c r="I142" i="5"/>
  <c r="I141" i="5"/>
  <c r="I140" i="5"/>
  <c r="I139" i="5"/>
  <c r="I138" i="5"/>
  <c r="I137" i="5"/>
  <c r="I136" i="5"/>
  <c r="I135" i="5"/>
  <c r="I134" i="5"/>
  <c r="I133" i="5"/>
  <c r="I132" i="5"/>
  <c r="I131" i="5"/>
  <c r="I130" i="5"/>
  <c r="I129" i="5"/>
  <c r="I128" i="5"/>
  <c r="I127" i="5"/>
  <c r="I126" i="5"/>
  <c r="I125" i="5"/>
  <c r="I124" i="5"/>
  <c r="I123" i="5"/>
  <c r="I122" i="5"/>
  <c r="I121" i="5"/>
  <c r="I120" i="5"/>
  <c r="I119" i="5"/>
  <c r="I118" i="5"/>
  <c r="I117" i="5"/>
  <c r="I116" i="5"/>
  <c r="I115" i="5"/>
  <c r="I114" i="5"/>
  <c r="I113" i="5"/>
  <c r="I112" i="5"/>
  <c r="I111" i="5"/>
  <c r="I110" i="5"/>
  <c r="I109" i="5"/>
  <c r="I108" i="5"/>
  <c r="I107" i="5"/>
  <c r="I106" i="5"/>
  <c r="I105" i="5"/>
  <c r="I104" i="5"/>
  <c r="I103" i="5"/>
  <c r="I102" i="5"/>
  <c r="I101" i="5"/>
  <c r="I100" i="5"/>
  <c r="I99" i="5"/>
  <c r="I98" i="5"/>
  <c r="I97" i="5"/>
  <c r="I96" i="5"/>
  <c r="I95" i="5"/>
  <c r="I94" i="5"/>
  <c r="I93" i="5"/>
  <c r="I92" i="5"/>
  <c r="I91" i="5"/>
  <c r="I90" i="5"/>
  <c r="I89" i="5"/>
  <c r="I88" i="5"/>
  <c r="I87" i="5"/>
  <c r="I86" i="5"/>
  <c r="I85" i="5"/>
  <c r="I84" i="5"/>
  <c r="I83" i="5"/>
  <c r="I82" i="5"/>
  <c r="I81" i="5"/>
  <c r="I80" i="5"/>
  <c r="I79" i="5"/>
  <c r="I78" i="5"/>
  <c r="I77" i="5"/>
  <c r="I76" i="5"/>
  <c r="I75" i="5"/>
  <c r="I74" i="5"/>
  <c r="I73" i="5"/>
  <c r="I72" i="5"/>
  <c r="I71" i="5"/>
  <c r="I70" i="5"/>
  <c r="I69" i="5"/>
  <c r="I68" i="5"/>
  <c r="I67" i="5"/>
  <c r="I66" i="5"/>
  <c r="I65" i="5"/>
  <c r="I64" i="5"/>
  <c r="I63" i="5"/>
  <c r="I62" i="5"/>
  <c r="I61" i="5"/>
  <c r="I60" i="5"/>
  <c r="I59" i="5"/>
  <c r="I58" i="5"/>
  <c r="I57" i="5"/>
  <c r="I56" i="5"/>
  <c r="I55" i="5"/>
  <c r="I54" i="5"/>
  <c r="I53" i="5"/>
  <c r="I52" i="5"/>
  <c r="I51" i="5"/>
  <c r="I50" i="5"/>
  <c r="I49" i="5"/>
  <c r="I48" i="5"/>
  <c r="I47" i="5"/>
  <c r="I46" i="5"/>
  <c r="I45" i="5"/>
  <c r="I44" i="5"/>
  <c r="I43" i="5"/>
  <c r="I42" i="5"/>
  <c r="I41" i="5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D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R7" i="5"/>
  <c r="I7" i="5"/>
  <c r="B7" i="5"/>
  <c r="R6" i="5"/>
  <c r="I6" i="5"/>
  <c r="J4" i="5" s="1"/>
  <c r="K4" i="5" s="1"/>
  <c r="B9" i="5" s="1"/>
  <c r="O3" i="5" s="1"/>
  <c r="R5" i="5"/>
  <c r="I5" i="5"/>
  <c r="R4" i="5"/>
  <c r="I4" i="5"/>
  <c r="R3" i="5"/>
  <c r="AL2" i="5"/>
  <c r="AI2" i="5"/>
  <c r="AG2" i="5"/>
  <c r="Z2" i="5"/>
  <c r="W2" i="5"/>
  <c r="U2" i="5"/>
  <c r="O1" i="5"/>
  <c r="AJ2" i="5" s="1"/>
  <c r="R5" i="4"/>
  <c r="R4" i="4"/>
  <c r="R3" i="4"/>
  <c r="S3" i="4"/>
  <c r="R6" i="4"/>
  <c r="R7" i="4"/>
  <c r="V2" i="4"/>
  <c r="AK2" i="4"/>
  <c r="O1" i="4"/>
  <c r="AB2" i="4" s="1"/>
  <c r="I252" i="4"/>
  <c r="I251" i="4"/>
  <c r="I250" i="4"/>
  <c r="I249" i="4"/>
  <c r="I248" i="4"/>
  <c r="I247" i="4"/>
  <c r="I246" i="4"/>
  <c r="I245" i="4"/>
  <c r="I244" i="4"/>
  <c r="I243" i="4"/>
  <c r="I242" i="4"/>
  <c r="I241" i="4"/>
  <c r="I240" i="4"/>
  <c r="I239" i="4"/>
  <c r="I238" i="4"/>
  <c r="I237" i="4"/>
  <c r="I236" i="4"/>
  <c r="I235" i="4"/>
  <c r="I234" i="4"/>
  <c r="I233" i="4"/>
  <c r="I232" i="4"/>
  <c r="I231" i="4"/>
  <c r="I230" i="4"/>
  <c r="I229" i="4"/>
  <c r="I228" i="4"/>
  <c r="I227" i="4"/>
  <c r="I226" i="4"/>
  <c r="I225" i="4"/>
  <c r="I224" i="4"/>
  <c r="I223" i="4"/>
  <c r="I222" i="4"/>
  <c r="I221" i="4"/>
  <c r="I220" i="4"/>
  <c r="I219" i="4"/>
  <c r="I218" i="4"/>
  <c r="I217" i="4"/>
  <c r="I216" i="4"/>
  <c r="I215" i="4"/>
  <c r="I214" i="4"/>
  <c r="I213" i="4"/>
  <c r="I212" i="4"/>
  <c r="I211" i="4"/>
  <c r="I210" i="4"/>
  <c r="I209" i="4"/>
  <c r="I208" i="4"/>
  <c r="I207" i="4"/>
  <c r="I206" i="4"/>
  <c r="I205" i="4"/>
  <c r="I204" i="4"/>
  <c r="I203" i="4"/>
  <c r="I202" i="4"/>
  <c r="I201" i="4"/>
  <c r="I200" i="4"/>
  <c r="I199" i="4"/>
  <c r="I198" i="4"/>
  <c r="I197" i="4"/>
  <c r="I196" i="4"/>
  <c r="I195" i="4"/>
  <c r="I194" i="4"/>
  <c r="I193" i="4"/>
  <c r="I192" i="4"/>
  <c r="I191" i="4"/>
  <c r="I190" i="4"/>
  <c r="I189" i="4"/>
  <c r="I188" i="4"/>
  <c r="I187" i="4"/>
  <c r="I186" i="4"/>
  <c r="I185" i="4"/>
  <c r="I184" i="4"/>
  <c r="I183" i="4"/>
  <c r="I182" i="4"/>
  <c r="I181" i="4"/>
  <c r="I180" i="4"/>
  <c r="I179" i="4"/>
  <c r="I178" i="4"/>
  <c r="I177" i="4"/>
  <c r="I176" i="4"/>
  <c r="I175" i="4"/>
  <c r="I174" i="4"/>
  <c r="I173" i="4"/>
  <c r="I172" i="4"/>
  <c r="I171" i="4"/>
  <c r="I170" i="4"/>
  <c r="I169" i="4"/>
  <c r="I168" i="4"/>
  <c r="I167" i="4"/>
  <c r="I166" i="4"/>
  <c r="I165" i="4"/>
  <c r="I164" i="4"/>
  <c r="I163" i="4"/>
  <c r="I162" i="4"/>
  <c r="I161" i="4"/>
  <c r="I160" i="4"/>
  <c r="I159" i="4"/>
  <c r="I158" i="4"/>
  <c r="I157" i="4"/>
  <c r="I156" i="4"/>
  <c r="I155" i="4"/>
  <c r="I154" i="4"/>
  <c r="I153" i="4"/>
  <c r="I152" i="4"/>
  <c r="I151" i="4"/>
  <c r="I150" i="4"/>
  <c r="I149" i="4"/>
  <c r="I148" i="4"/>
  <c r="I147" i="4"/>
  <c r="I146" i="4"/>
  <c r="I145" i="4"/>
  <c r="I144" i="4"/>
  <c r="I143" i="4"/>
  <c r="I142" i="4"/>
  <c r="I141" i="4"/>
  <c r="I140" i="4"/>
  <c r="I139" i="4"/>
  <c r="I138" i="4"/>
  <c r="I137" i="4"/>
  <c r="I136" i="4"/>
  <c r="I135" i="4"/>
  <c r="I134" i="4"/>
  <c r="I133" i="4"/>
  <c r="I132" i="4"/>
  <c r="I131" i="4"/>
  <c r="I130" i="4"/>
  <c r="I129" i="4"/>
  <c r="I128" i="4"/>
  <c r="I127" i="4"/>
  <c r="I126" i="4"/>
  <c r="I125" i="4"/>
  <c r="I124" i="4"/>
  <c r="I123" i="4"/>
  <c r="I122" i="4"/>
  <c r="I121" i="4"/>
  <c r="I120" i="4"/>
  <c r="I119" i="4"/>
  <c r="I118" i="4"/>
  <c r="I117" i="4"/>
  <c r="I116" i="4"/>
  <c r="I115" i="4"/>
  <c r="I114" i="4"/>
  <c r="I113" i="4"/>
  <c r="I112" i="4"/>
  <c r="I111" i="4"/>
  <c r="I110" i="4"/>
  <c r="I109" i="4"/>
  <c r="I108" i="4"/>
  <c r="I107" i="4"/>
  <c r="I106" i="4"/>
  <c r="I105" i="4"/>
  <c r="I104" i="4"/>
  <c r="I103" i="4"/>
  <c r="I102" i="4"/>
  <c r="I101" i="4"/>
  <c r="I100" i="4"/>
  <c r="I99" i="4"/>
  <c r="I98" i="4"/>
  <c r="I97" i="4"/>
  <c r="I96" i="4"/>
  <c r="I95" i="4"/>
  <c r="I94" i="4"/>
  <c r="I93" i="4"/>
  <c r="I92" i="4"/>
  <c r="I91" i="4"/>
  <c r="I90" i="4"/>
  <c r="I89" i="4"/>
  <c r="I88" i="4"/>
  <c r="I87" i="4"/>
  <c r="I86" i="4"/>
  <c r="I85" i="4"/>
  <c r="I84" i="4"/>
  <c r="I83" i="4"/>
  <c r="I82" i="4"/>
  <c r="I81" i="4"/>
  <c r="I80" i="4"/>
  <c r="I79" i="4"/>
  <c r="I78" i="4"/>
  <c r="I77" i="4"/>
  <c r="I76" i="4"/>
  <c r="I75" i="4"/>
  <c r="I74" i="4"/>
  <c r="I73" i="4"/>
  <c r="I72" i="4"/>
  <c r="I71" i="4"/>
  <c r="I70" i="4"/>
  <c r="I69" i="4"/>
  <c r="I68" i="4"/>
  <c r="I67" i="4"/>
  <c r="I66" i="4"/>
  <c r="I65" i="4"/>
  <c r="I64" i="4"/>
  <c r="I63" i="4"/>
  <c r="I62" i="4"/>
  <c r="I61" i="4"/>
  <c r="I60" i="4"/>
  <c r="I59" i="4"/>
  <c r="I58" i="4"/>
  <c r="I57" i="4"/>
  <c r="I56" i="4"/>
  <c r="I55" i="4"/>
  <c r="I54" i="4"/>
  <c r="I53" i="4"/>
  <c r="I52" i="4"/>
  <c r="I51" i="4"/>
  <c r="I50" i="4"/>
  <c r="I49" i="4"/>
  <c r="I48" i="4"/>
  <c r="I47" i="4"/>
  <c r="I46" i="4"/>
  <c r="I45" i="4"/>
  <c r="I44" i="4"/>
  <c r="I43" i="4"/>
  <c r="I42" i="4"/>
  <c r="I41" i="4"/>
  <c r="I40" i="4"/>
  <c r="I39" i="4"/>
  <c r="I38" i="4"/>
  <c r="I37" i="4"/>
  <c r="I36" i="4"/>
  <c r="I35" i="4"/>
  <c r="I34" i="4"/>
  <c r="I33" i="4"/>
  <c r="I32" i="4"/>
  <c r="I31" i="4"/>
  <c r="I30" i="4"/>
  <c r="I29" i="4"/>
  <c r="I28" i="4"/>
  <c r="I27" i="4"/>
  <c r="I26" i="4"/>
  <c r="I25" i="4"/>
  <c r="I24" i="4"/>
  <c r="D24" i="4"/>
  <c r="B7" i="4" s="1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B20" i="3"/>
  <c r="K37" i="3"/>
  <c r="K35" i="3"/>
  <c r="K33" i="3"/>
  <c r="K31" i="3"/>
  <c r="K29" i="3"/>
  <c r="K27" i="3"/>
  <c r="F31" i="3"/>
  <c r="G32" i="3"/>
  <c r="H33" i="3" s="1"/>
  <c r="I34" i="3" s="1"/>
  <c r="J35" i="3" s="1"/>
  <c r="K36" i="3" s="1"/>
  <c r="B19" i="3"/>
  <c r="F12" i="3"/>
  <c r="G13" i="3"/>
  <c r="G11" i="3"/>
  <c r="H14" i="3"/>
  <c r="H12" i="3"/>
  <c r="H10" i="3"/>
  <c r="I15" i="3"/>
  <c r="I13" i="3"/>
  <c r="I11" i="3"/>
  <c r="I9" i="3"/>
  <c r="J16" i="3"/>
  <c r="J14" i="3"/>
  <c r="J12" i="3"/>
  <c r="J10" i="3"/>
  <c r="J8" i="3"/>
  <c r="K17" i="3"/>
  <c r="K10" i="3"/>
  <c r="K11" i="3" s="1"/>
  <c r="K8" i="3"/>
  <c r="K9" i="3"/>
  <c r="K15" i="3"/>
  <c r="K13" i="3"/>
  <c r="K7" i="3"/>
  <c r="K14" i="3"/>
  <c r="K12" i="3"/>
  <c r="J13" i="3"/>
  <c r="J11" i="3"/>
  <c r="J9" i="3"/>
  <c r="I10" i="3"/>
  <c r="I12" i="3"/>
  <c r="H11" i="3"/>
  <c r="K16" i="3"/>
  <c r="J15" i="3"/>
  <c r="I14" i="3"/>
  <c r="H13" i="3"/>
  <c r="G12" i="3"/>
  <c r="K6" i="3"/>
  <c r="J7" i="3"/>
  <c r="I8" i="3"/>
  <c r="H9" i="3"/>
  <c r="G10" i="3"/>
  <c r="F11" i="3"/>
  <c r="B17" i="3"/>
  <c r="B16" i="3"/>
  <c r="B15" i="3"/>
  <c r="B14" i="3"/>
  <c r="D24" i="3"/>
  <c r="B9" i="3" s="1"/>
  <c r="B13" i="3" s="1"/>
  <c r="Z14" i="3"/>
  <c r="Z5" i="3"/>
  <c r="Z6" i="3"/>
  <c r="Z7" i="3"/>
  <c r="Z8" i="3"/>
  <c r="Z9" i="3"/>
  <c r="Z10" i="3"/>
  <c r="Z11" i="3"/>
  <c r="Z12" i="3"/>
  <c r="Z13" i="3"/>
  <c r="Z15" i="3"/>
  <c r="Z16" i="3"/>
  <c r="Z17" i="3"/>
  <c r="Z18" i="3"/>
  <c r="Z19" i="3"/>
  <c r="Z20" i="3"/>
  <c r="Z21" i="3"/>
  <c r="Z22" i="3"/>
  <c r="Z23" i="3"/>
  <c r="Z24" i="3"/>
  <c r="Z25" i="3"/>
  <c r="Z26" i="3"/>
  <c r="Z27" i="3"/>
  <c r="Z28" i="3"/>
  <c r="Z29" i="3"/>
  <c r="Z30" i="3"/>
  <c r="Z31" i="3"/>
  <c r="Z32" i="3"/>
  <c r="Z33" i="3"/>
  <c r="Z34" i="3"/>
  <c r="Z35" i="3"/>
  <c r="Z36" i="3"/>
  <c r="Z37" i="3"/>
  <c r="Z38" i="3"/>
  <c r="Z39" i="3"/>
  <c r="Z40" i="3"/>
  <c r="Z41" i="3"/>
  <c r="Z42" i="3"/>
  <c r="Z43" i="3"/>
  <c r="Z44" i="3"/>
  <c r="Z45" i="3"/>
  <c r="Z46" i="3"/>
  <c r="Z47" i="3"/>
  <c r="Z48" i="3"/>
  <c r="Z49" i="3"/>
  <c r="Z50" i="3"/>
  <c r="Z51" i="3"/>
  <c r="Z52" i="3"/>
  <c r="Z53" i="3"/>
  <c r="Z54" i="3"/>
  <c r="Z55" i="3"/>
  <c r="Z56" i="3"/>
  <c r="Z57" i="3"/>
  <c r="Z58" i="3"/>
  <c r="Z59" i="3"/>
  <c r="Z60" i="3"/>
  <c r="Z61" i="3"/>
  <c r="Z62" i="3"/>
  <c r="Z63" i="3"/>
  <c r="Z64" i="3"/>
  <c r="Z65" i="3"/>
  <c r="Z66" i="3"/>
  <c r="Z67" i="3"/>
  <c r="Z68" i="3"/>
  <c r="Z69" i="3"/>
  <c r="Z70" i="3"/>
  <c r="Z71" i="3"/>
  <c r="Z72" i="3"/>
  <c r="Z73" i="3"/>
  <c r="Z74" i="3"/>
  <c r="Z75" i="3"/>
  <c r="Z76" i="3"/>
  <c r="Z77" i="3"/>
  <c r="Z78" i="3"/>
  <c r="Z79" i="3"/>
  <c r="Z80" i="3"/>
  <c r="Z81" i="3"/>
  <c r="Z82" i="3"/>
  <c r="Z83" i="3"/>
  <c r="Z84" i="3"/>
  <c r="Z85" i="3"/>
  <c r="Z86" i="3"/>
  <c r="Z87" i="3"/>
  <c r="Z88" i="3"/>
  <c r="Z89" i="3"/>
  <c r="Z90" i="3"/>
  <c r="Z91" i="3"/>
  <c r="Z92" i="3"/>
  <c r="Z93" i="3"/>
  <c r="Z94" i="3"/>
  <c r="Z95" i="3"/>
  <c r="Z96" i="3"/>
  <c r="Z97" i="3"/>
  <c r="Z98" i="3"/>
  <c r="Z99" i="3"/>
  <c r="Z100" i="3"/>
  <c r="Z101" i="3"/>
  <c r="Z102" i="3"/>
  <c r="Z103" i="3"/>
  <c r="Z104" i="3"/>
  <c r="Z105" i="3"/>
  <c r="Z106" i="3"/>
  <c r="Z107" i="3"/>
  <c r="Z108" i="3"/>
  <c r="Z109" i="3"/>
  <c r="Z110" i="3"/>
  <c r="Z111" i="3"/>
  <c r="Z112" i="3"/>
  <c r="Z113" i="3"/>
  <c r="Z114" i="3"/>
  <c r="Z115" i="3"/>
  <c r="Z116" i="3"/>
  <c r="Z117" i="3"/>
  <c r="Z118" i="3"/>
  <c r="Z119" i="3"/>
  <c r="Z120" i="3"/>
  <c r="Z121" i="3"/>
  <c r="Z122" i="3"/>
  <c r="Z123" i="3"/>
  <c r="Z124" i="3"/>
  <c r="Z125" i="3"/>
  <c r="Z126" i="3"/>
  <c r="Z127" i="3"/>
  <c r="Z128" i="3"/>
  <c r="Z129" i="3"/>
  <c r="Z130" i="3"/>
  <c r="Z131" i="3"/>
  <c r="Z132" i="3"/>
  <c r="Z133" i="3"/>
  <c r="Z134" i="3"/>
  <c r="Z135" i="3"/>
  <c r="Z136" i="3"/>
  <c r="Z137" i="3"/>
  <c r="Z138" i="3"/>
  <c r="Z139" i="3"/>
  <c r="Z140" i="3"/>
  <c r="Z141" i="3"/>
  <c r="Z142" i="3"/>
  <c r="Z143" i="3"/>
  <c r="Z144" i="3"/>
  <c r="Z145" i="3"/>
  <c r="Z146" i="3"/>
  <c r="Z147" i="3"/>
  <c r="Z148" i="3"/>
  <c r="Z149" i="3"/>
  <c r="Z150" i="3"/>
  <c r="Z151" i="3"/>
  <c r="Z152" i="3"/>
  <c r="Z153" i="3"/>
  <c r="Z154" i="3"/>
  <c r="Z155" i="3"/>
  <c r="Z156" i="3"/>
  <c r="Z157" i="3"/>
  <c r="Z158" i="3"/>
  <c r="Z159" i="3"/>
  <c r="Z160" i="3"/>
  <c r="Z161" i="3"/>
  <c r="Z162" i="3"/>
  <c r="Z163" i="3"/>
  <c r="Z164" i="3"/>
  <c r="Z165" i="3"/>
  <c r="Z166" i="3"/>
  <c r="Z167" i="3"/>
  <c r="Z168" i="3"/>
  <c r="Z169" i="3"/>
  <c r="Z170" i="3"/>
  <c r="Z171" i="3"/>
  <c r="Z172" i="3"/>
  <c r="Z173" i="3"/>
  <c r="Z174" i="3"/>
  <c r="Z175" i="3"/>
  <c r="Z176" i="3"/>
  <c r="Z177" i="3"/>
  <c r="Z178" i="3"/>
  <c r="Z179" i="3"/>
  <c r="Z180" i="3"/>
  <c r="Z181" i="3"/>
  <c r="Z182" i="3"/>
  <c r="Z183" i="3"/>
  <c r="Z184" i="3"/>
  <c r="Z185" i="3"/>
  <c r="Z186" i="3"/>
  <c r="Z187" i="3"/>
  <c r="Z188" i="3"/>
  <c r="Z189" i="3"/>
  <c r="Z190" i="3"/>
  <c r="Z191" i="3"/>
  <c r="Z192" i="3"/>
  <c r="Z193" i="3"/>
  <c r="Z194" i="3"/>
  <c r="Z195" i="3"/>
  <c r="Z196" i="3"/>
  <c r="Z197" i="3"/>
  <c r="Z198" i="3"/>
  <c r="Z199" i="3"/>
  <c r="Z200" i="3"/>
  <c r="Z201" i="3"/>
  <c r="Z202" i="3"/>
  <c r="Z203" i="3"/>
  <c r="Z204" i="3"/>
  <c r="Z205" i="3"/>
  <c r="Z206" i="3"/>
  <c r="Z207" i="3"/>
  <c r="Z208" i="3"/>
  <c r="Z209" i="3"/>
  <c r="Z210" i="3"/>
  <c r="Z211" i="3"/>
  <c r="Z212" i="3"/>
  <c r="Z213" i="3"/>
  <c r="Z214" i="3"/>
  <c r="Z215" i="3"/>
  <c r="Z216" i="3"/>
  <c r="Z217" i="3"/>
  <c r="Z218" i="3"/>
  <c r="Z219" i="3"/>
  <c r="Z220" i="3"/>
  <c r="Z221" i="3"/>
  <c r="Z222" i="3"/>
  <c r="Z223" i="3"/>
  <c r="Z224" i="3"/>
  <c r="Z225" i="3"/>
  <c r="Z226" i="3"/>
  <c r="Z227" i="3"/>
  <c r="Z228" i="3"/>
  <c r="Z229" i="3"/>
  <c r="Z230" i="3"/>
  <c r="Z231" i="3"/>
  <c r="Z232" i="3"/>
  <c r="Z233" i="3"/>
  <c r="Z234" i="3"/>
  <c r="Z235" i="3"/>
  <c r="Z236" i="3"/>
  <c r="Z237" i="3"/>
  <c r="Z238" i="3"/>
  <c r="Z239" i="3"/>
  <c r="Z240" i="3"/>
  <c r="Z241" i="3"/>
  <c r="Z242" i="3"/>
  <c r="Z243" i="3"/>
  <c r="Z244" i="3"/>
  <c r="Z245" i="3"/>
  <c r="Z246" i="3"/>
  <c r="Z247" i="3"/>
  <c r="Z248" i="3"/>
  <c r="Z249" i="3"/>
  <c r="Z250" i="3"/>
  <c r="Z251" i="3"/>
  <c r="Z252" i="3"/>
  <c r="Z4" i="3"/>
  <c r="H3" i="2"/>
  <c r="B9" i="1"/>
  <c r="B10" i="1" s="1"/>
  <c r="B11" i="1" s="1"/>
  <c r="B13" i="1"/>
  <c r="M10" i="1"/>
  <c r="M9" i="1"/>
  <c r="M8" i="1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4" i="2"/>
  <c r="H5" i="2"/>
  <c r="H6" i="2"/>
  <c r="B7" i="1"/>
  <c r="Y2" i="5" l="1"/>
  <c r="AK2" i="5"/>
  <c r="AA2" i="5"/>
  <c r="AB2" i="5"/>
  <c r="AC2" i="5"/>
  <c r="O2" i="5"/>
  <c r="U3" i="5" s="1"/>
  <c r="AD2" i="5"/>
  <c r="S2" i="5"/>
  <c r="AE2" i="5"/>
  <c r="T2" i="5"/>
  <c r="AF2" i="5"/>
  <c r="V2" i="5"/>
  <c r="AH2" i="5"/>
  <c r="X2" i="5"/>
  <c r="Y2" i="4"/>
  <c r="S2" i="4"/>
  <c r="X2" i="4"/>
  <c r="O2" i="4"/>
  <c r="AB3" i="4" s="1"/>
  <c r="AB4" i="4" s="1"/>
  <c r="AB5" i="4" s="1"/>
  <c r="AB6" i="4" s="1"/>
  <c r="AB7" i="4" s="1"/>
  <c r="AL2" i="4"/>
  <c r="W2" i="4"/>
  <c r="AI2" i="4"/>
  <c r="AH2" i="4"/>
  <c r="AG2" i="4"/>
  <c r="U2" i="4"/>
  <c r="T2" i="4"/>
  <c r="AF2" i="4"/>
  <c r="AJ2" i="4"/>
  <c r="AE2" i="4"/>
  <c r="AA2" i="4"/>
  <c r="Z2" i="4"/>
  <c r="AD2" i="4"/>
  <c r="AC2" i="4"/>
  <c r="J4" i="4"/>
  <c r="K4" i="4" s="1"/>
  <c r="B9" i="4" s="1"/>
  <c r="O3" i="4" s="1"/>
  <c r="G30" i="3"/>
  <c r="AA4" i="3"/>
  <c r="AB4" i="3" s="1"/>
  <c r="B11" i="3" s="1"/>
  <c r="B19" i="1"/>
  <c r="B17" i="1"/>
  <c r="B12" i="1"/>
  <c r="U4" i="5" l="1"/>
  <c r="U5" i="5" s="1"/>
  <c r="U6" i="5" s="1"/>
  <c r="U7" i="5" s="1"/>
  <c r="AE3" i="5"/>
  <c r="AG3" i="5"/>
  <c r="S3" i="5"/>
  <c r="AD3" i="5"/>
  <c r="AK3" i="5"/>
  <c r="AI3" i="5"/>
  <c r="W3" i="5"/>
  <c r="AA3" i="5"/>
  <c r="V3" i="5"/>
  <c r="AJ3" i="5"/>
  <c r="AC3" i="5"/>
  <c r="AB3" i="5"/>
  <c r="X3" i="5"/>
  <c r="AH3" i="5"/>
  <c r="Y3" i="5"/>
  <c r="AF3" i="5"/>
  <c r="Z3" i="5"/>
  <c r="T3" i="5"/>
  <c r="AL3" i="5"/>
  <c r="AB10" i="4"/>
  <c r="AB9" i="4"/>
  <c r="AK3" i="4"/>
  <c r="AK4" i="4" s="1"/>
  <c r="AK5" i="4" s="1"/>
  <c r="AK6" i="4" s="1"/>
  <c r="AK7" i="4" s="1"/>
  <c r="AG3" i="4"/>
  <c r="AG4" i="4" s="1"/>
  <c r="AG5" i="4" s="1"/>
  <c r="AG6" i="4" s="1"/>
  <c r="AG7" i="4" s="1"/>
  <c r="AI3" i="4"/>
  <c r="AI4" i="4" s="1"/>
  <c r="AI5" i="4" s="1"/>
  <c r="AI6" i="4" s="1"/>
  <c r="AI7" i="4" s="1"/>
  <c r="AD3" i="4"/>
  <c r="AD4" i="4" s="1"/>
  <c r="AD5" i="4" s="1"/>
  <c r="AD6" i="4" s="1"/>
  <c r="AD7" i="4" s="1"/>
  <c r="X3" i="4"/>
  <c r="X4" i="4" s="1"/>
  <c r="X5" i="4" s="1"/>
  <c r="X6" i="4" s="1"/>
  <c r="X7" i="4" s="1"/>
  <c r="AE3" i="4"/>
  <c r="AE4" i="4" s="1"/>
  <c r="AE5" i="4" s="1"/>
  <c r="AE6" i="4" s="1"/>
  <c r="AE7" i="4" s="1"/>
  <c r="Y3" i="4"/>
  <c r="Y4" i="4" s="1"/>
  <c r="Y5" i="4" s="1"/>
  <c r="Y6" i="4" s="1"/>
  <c r="Y7" i="4" s="1"/>
  <c r="U3" i="4"/>
  <c r="U4" i="4" s="1"/>
  <c r="U5" i="4" s="1"/>
  <c r="U6" i="4" s="1"/>
  <c r="U7" i="4" s="1"/>
  <c r="AH3" i="4"/>
  <c r="AH4" i="4" s="1"/>
  <c r="AH5" i="4" s="1"/>
  <c r="AH6" i="4" s="1"/>
  <c r="AH7" i="4" s="1"/>
  <c r="AC3" i="4"/>
  <c r="AC4" i="4" s="1"/>
  <c r="AC5" i="4" s="1"/>
  <c r="AC6" i="4" s="1"/>
  <c r="AC7" i="4" s="1"/>
  <c r="AL3" i="4"/>
  <c r="AL4" i="4" s="1"/>
  <c r="AL5" i="4" s="1"/>
  <c r="AL6" i="4" s="1"/>
  <c r="AL7" i="4" s="1"/>
  <c r="S4" i="4"/>
  <c r="AJ3" i="4"/>
  <c r="AJ4" i="4" s="1"/>
  <c r="AJ5" i="4" s="1"/>
  <c r="AJ6" i="4" s="1"/>
  <c r="AJ7" i="4" s="1"/>
  <c r="AF3" i="4"/>
  <c r="AF4" i="4" s="1"/>
  <c r="AF5" i="4" s="1"/>
  <c r="AF6" i="4" s="1"/>
  <c r="AF7" i="4" s="1"/>
  <c r="V3" i="4"/>
  <c r="V4" i="4" s="1"/>
  <c r="V5" i="4" s="1"/>
  <c r="V6" i="4" s="1"/>
  <c r="V7" i="4" s="1"/>
  <c r="W3" i="4"/>
  <c r="W4" i="4" s="1"/>
  <c r="W5" i="4" s="1"/>
  <c r="W6" i="4" s="1"/>
  <c r="W7" i="4" s="1"/>
  <c r="Z3" i="4"/>
  <c r="Z4" i="4" s="1"/>
  <c r="Z5" i="4" s="1"/>
  <c r="Z6" i="4" s="1"/>
  <c r="Z7" i="4" s="1"/>
  <c r="AA3" i="4"/>
  <c r="AA4" i="4" s="1"/>
  <c r="AA5" i="4" s="1"/>
  <c r="AA6" i="4" s="1"/>
  <c r="AA7" i="4" s="1"/>
  <c r="T3" i="4"/>
  <c r="T4" i="4" s="1"/>
  <c r="T5" i="4" s="1"/>
  <c r="T6" i="4" s="1"/>
  <c r="T7" i="4" s="1"/>
  <c r="H31" i="3"/>
  <c r="I32" i="3" s="1"/>
  <c r="J33" i="3" s="1"/>
  <c r="K34" i="3" s="1"/>
  <c r="J36" i="3" s="1"/>
  <c r="H29" i="3"/>
  <c r="B20" i="1"/>
  <c r="B18" i="1"/>
  <c r="U8" i="5" l="1"/>
  <c r="U9" i="5"/>
  <c r="U11" i="5"/>
  <c r="V4" i="5"/>
  <c r="V5" i="5" s="1"/>
  <c r="V6" i="5" s="1"/>
  <c r="V7" i="5" s="1"/>
  <c r="AA4" i="5"/>
  <c r="AA5" i="5" s="1"/>
  <c r="AA6" i="5" s="1"/>
  <c r="AA7" i="5" s="1"/>
  <c r="AA9" i="5" s="1"/>
  <c r="AL4" i="5"/>
  <c r="AL5" i="5" s="1"/>
  <c r="AL6" i="5" s="1"/>
  <c r="AL7" i="5" s="1"/>
  <c r="W4" i="5"/>
  <c r="W5" i="5" s="1"/>
  <c r="W6" i="5" s="1"/>
  <c r="W7" i="5" s="1"/>
  <c r="AF4" i="5"/>
  <c r="AF5" i="5" s="1"/>
  <c r="AF6" i="5" s="1"/>
  <c r="AF7" i="5" s="1"/>
  <c r="AD4" i="5"/>
  <c r="AD5" i="5" s="1"/>
  <c r="AD6" i="5" s="1"/>
  <c r="AD7" i="5" s="1"/>
  <c r="Y4" i="5"/>
  <c r="Y5" i="5" s="1"/>
  <c r="Y6" i="5" s="1"/>
  <c r="Y7" i="5" s="1"/>
  <c r="AK4" i="5"/>
  <c r="AK5" i="5" s="1"/>
  <c r="AK6" i="5" s="1"/>
  <c r="AK7" i="5" s="1"/>
  <c r="AK9" i="5" s="1"/>
  <c r="AH4" i="5"/>
  <c r="AH5" i="5" s="1"/>
  <c r="AH6" i="5" s="1"/>
  <c r="AH7" i="5" s="1"/>
  <c r="AG4" i="5"/>
  <c r="AG5" i="5" s="1"/>
  <c r="AG6" i="5" s="1"/>
  <c r="AG7" i="5" s="1"/>
  <c r="X4" i="5"/>
  <c r="X5" i="5" s="1"/>
  <c r="X6" i="5" s="1"/>
  <c r="X7" i="5" s="1"/>
  <c r="AE4" i="5"/>
  <c r="AE5" i="5" s="1"/>
  <c r="AE6" i="5" s="1"/>
  <c r="AE7" i="5" s="1"/>
  <c r="AI4" i="5"/>
  <c r="AI5" i="5" s="1"/>
  <c r="AI6" i="5" s="1"/>
  <c r="AI7" i="5" s="1"/>
  <c r="AB4" i="5"/>
  <c r="AB5" i="5" s="1"/>
  <c r="AB6" i="5" s="1"/>
  <c r="AB7" i="5" s="1"/>
  <c r="Z4" i="5"/>
  <c r="Z5" i="5" s="1"/>
  <c r="Z6" i="5" s="1"/>
  <c r="Z7" i="5" s="1"/>
  <c r="AC4" i="5"/>
  <c r="AC5" i="5" s="1"/>
  <c r="AC6" i="5" s="1"/>
  <c r="AC7" i="5" s="1"/>
  <c r="U10" i="5"/>
  <c r="AJ4" i="5"/>
  <c r="AJ5" i="5" s="1"/>
  <c r="AJ6" i="5" s="1"/>
  <c r="AJ7" i="5" s="1"/>
  <c r="T4" i="5"/>
  <c r="T5" i="5" s="1"/>
  <c r="T6" i="5" s="1"/>
  <c r="T7" i="5" s="1"/>
  <c r="S4" i="5"/>
  <c r="S5" i="5" s="1"/>
  <c r="S6" i="5" s="1"/>
  <c r="S7" i="5" s="1"/>
  <c r="S5" i="4"/>
  <c r="S6" i="4" s="1"/>
  <c r="S7" i="4" s="1"/>
  <c r="AL9" i="4"/>
  <c r="AL10" i="4"/>
  <c r="AH10" i="4"/>
  <c r="AH9" i="4"/>
  <c r="AC10" i="4"/>
  <c r="AC9" i="4"/>
  <c r="U10" i="4"/>
  <c r="U9" i="4"/>
  <c r="T9" i="4"/>
  <c r="T10" i="4"/>
  <c r="Y10" i="4"/>
  <c r="Y9" i="4"/>
  <c r="AA9" i="4"/>
  <c r="AA10" i="4"/>
  <c r="AE10" i="4"/>
  <c r="AE9" i="4"/>
  <c r="X9" i="4"/>
  <c r="X10" i="4"/>
  <c r="W9" i="4"/>
  <c r="W10" i="4"/>
  <c r="AD10" i="4"/>
  <c r="AD9" i="4"/>
  <c r="V9" i="4"/>
  <c r="V10" i="4"/>
  <c r="AI9" i="4"/>
  <c r="AI10" i="4"/>
  <c r="AF9" i="4"/>
  <c r="AF10" i="4"/>
  <c r="AG9" i="4"/>
  <c r="AG10" i="4"/>
  <c r="AJ9" i="4"/>
  <c r="AJ10" i="4"/>
  <c r="AK10" i="4"/>
  <c r="AK9" i="4"/>
  <c r="Z9" i="4"/>
  <c r="Z10" i="4"/>
  <c r="I28" i="3"/>
  <c r="I30" i="3"/>
  <c r="J31" i="3" s="1"/>
  <c r="K32" i="3" s="1"/>
  <c r="J34" i="3" s="1"/>
  <c r="I35" i="3" s="1"/>
  <c r="AK13" i="5" l="1"/>
  <c r="AK12" i="5"/>
  <c r="AA13" i="5"/>
  <c r="AA12" i="5"/>
  <c r="U12" i="5"/>
  <c r="U13" i="5"/>
  <c r="AG8" i="5"/>
  <c r="AE8" i="5"/>
  <c r="AJ9" i="5"/>
  <c r="AC9" i="5"/>
  <c r="V8" i="5"/>
  <c r="Z9" i="5"/>
  <c r="AI8" i="5"/>
  <c r="AJ8" i="5"/>
  <c r="AG9" i="5"/>
  <c r="Z8" i="5"/>
  <c r="AC8" i="5"/>
  <c r="AH9" i="5"/>
  <c r="AI9" i="5"/>
  <c r="V9" i="5"/>
  <c r="Y8" i="5"/>
  <c r="T9" i="5"/>
  <c r="AH8" i="5"/>
  <c r="Y9" i="5"/>
  <c r="T8" i="5"/>
  <c r="AB8" i="5"/>
  <c r="AD8" i="5"/>
  <c r="W9" i="5"/>
  <c r="AB9" i="5"/>
  <c r="AD9" i="5"/>
  <c r="W8" i="5"/>
  <c r="AE9" i="5"/>
  <c r="AF8" i="5"/>
  <c r="AL9" i="5"/>
  <c r="AF9" i="5"/>
  <c r="AL8" i="5"/>
  <c r="X9" i="5"/>
  <c r="AK8" i="5"/>
  <c r="AA8" i="5"/>
  <c r="X8" i="5"/>
  <c r="S9" i="5"/>
  <c r="S8" i="5"/>
  <c r="AD11" i="5"/>
  <c r="T11" i="5"/>
  <c r="Y11" i="5"/>
  <c r="AF11" i="5"/>
  <c r="V11" i="5"/>
  <c r="AC11" i="5"/>
  <c r="AK11" i="5"/>
  <c r="AB11" i="5"/>
  <c r="Z11" i="5"/>
  <c r="AE11" i="5"/>
  <c r="W11" i="5"/>
  <c r="X11" i="5"/>
  <c r="AA11" i="5"/>
  <c r="AI11" i="5"/>
  <c r="AG11" i="5"/>
  <c r="AL11" i="5"/>
  <c r="AH11" i="5"/>
  <c r="AJ11" i="5"/>
  <c r="W10" i="5"/>
  <c r="AJ10" i="5"/>
  <c r="AC10" i="5"/>
  <c r="AG10" i="5"/>
  <c r="AE10" i="5"/>
  <c r="AD10" i="5"/>
  <c r="X10" i="5"/>
  <c r="AF10" i="5"/>
  <c r="Z10" i="5"/>
  <c r="AH10" i="5"/>
  <c r="AL10" i="5"/>
  <c r="AB10" i="5"/>
  <c r="AK10" i="5"/>
  <c r="AA10" i="5"/>
  <c r="AI10" i="5"/>
  <c r="Y10" i="5"/>
  <c r="V10" i="5"/>
  <c r="T10" i="5"/>
  <c r="S9" i="4"/>
  <c r="S11" i="4" s="1"/>
  <c r="S13" i="4" s="1"/>
  <c r="B19" i="4" s="1"/>
  <c r="S10" i="4"/>
  <c r="S12" i="4" s="1"/>
  <c r="S14" i="4" s="1"/>
  <c r="B20" i="4" s="1"/>
  <c r="J27" i="3"/>
  <c r="J29" i="3"/>
  <c r="K30" i="3" s="1"/>
  <c r="J32" i="3" s="1"/>
  <c r="I33" i="3" s="1"/>
  <c r="H34" i="3" s="1"/>
  <c r="X12" i="5" l="1"/>
  <c r="X13" i="5"/>
  <c r="Y13" i="5"/>
  <c r="Y12" i="5"/>
  <c r="Z13" i="5"/>
  <c r="Z12" i="5"/>
  <c r="W12" i="5"/>
  <c r="W13" i="5"/>
  <c r="AF12" i="5"/>
  <c r="AF13" i="5"/>
  <c r="AL13" i="5"/>
  <c r="AL12" i="5"/>
  <c r="T12" i="5"/>
  <c r="T13" i="5"/>
  <c r="AC13" i="5"/>
  <c r="AC12" i="5"/>
  <c r="AB13" i="5"/>
  <c r="AB12" i="5"/>
  <c r="AJ12" i="5"/>
  <c r="AJ13" i="5"/>
  <c r="AE13" i="5"/>
  <c r="AE12" i="5"/>
  <c r="V12" i="5"/>
  <c r="V13" i="5"/>
  <c r="AI12" i="5"/>
  <c r="AI13" i="5"/>
  <c r="AD13" i="5"/>
  <c r="AD12" i="5"/>
  <c r="AH12" i="5"/>
  <c r="AH13" i="5"/>
  <c r="AG12" i="5"/>
  <c r="AG13" i="5"/>
  <c r="S12" i="5"/>
  <c r="S13" i="5"/>
  <c r="S10" i="5"/>
  <c r="S11" i="5"/>
  <c r="S15" i="5" s="1"/>
  <c r="S19" i="5" s="1"/>
  <c r="B20" i="5" s="1"/>
  <c r="K28" i="3"/>
  <c r="J30" i="3" s="1"/>
  <c r="I31" i="3" s="1"/>
  <c r="H32" i="3" s="1"/>
  <c r="G33" i="3" s="1"/>
  <c r="K26" i="3"/>
  <c r="J28" i="3" s="1"/>
  <c r="I29" i="3" s="1"/>
  <c r="S17" i="5" l="1"/>
  <c r="S21" i="5" s="1"/>
  <c r="S16" i="5"/>
  <c r="S20" i="5" s="1"/>
  <c r="S14" i="5"/>
  <c r="H30" i="3"/>
  <c r="G31" i="3" s="1"/>
  <c r="F32" i="3" s="1"/>
  <c r="S18" i="5" l="1"/>
  <c r="B19" i="5" s="1"/>
</calcChain>
</file>

<file path=xl/sharedStrings.xml><?xml version="1.0" encoding="utf-8"?>
<sst xmlns="http://schemas.openxmlformats.org/spreadsheetml/2006/main" count="241" uniqueCount="132">
  <si>
    <t>Contract Name</t>
  </si>
  <si>
    <t>Underlying stock</t>
  </si>
  <si>
    <t>Current price</t>
  </si>
  <si>
    <t>Expiry date</t>
  </si>
  <si>
    <t>Stock price (S)</t>
  </si>
  <si>
    <t>Strike Price (K)</t>
  </si>
  <si>
    <t>Maturity (t)</t>
  </si>
  <si>
    <t>Volatility (Daily)</t>
  </si>
  <si>
    <t>Volatility (Annualized)</t>
  </si>
  <si>
    <t>d1</t>
  </si>
  <si>
    <t>d2</t>
  </si>
  <si>
    <t>q</t>
  </si>
  <si>
    <t>SPY</t>
  </si>
  <si>
    <t>SPY250128C00602000</t>
  </si>
  <si>
    <t>Risk free rate (r)</t>
  </si>
  <si>
    <t>Date</t>
  </si>
  <si>
    <t>Close/Last</t>
  </si>
  <si>
    <t>Volume</t>
  </si>
  <si>
    <t>Open</t>
  </si>
  <si>
    <t>High</t>
  </si>
  <si>
    <t>Low</t>
  </si>
  <si>
    <t>Returns</t>
  </si>
  <si>
    <t>option fair value</t>
  </si>
  <si>
    <t>BS Model</t>
  </si>
  <si>
    <t>Actual</t>
  </si>
  <si>
    <t>Comment</t>
  </si>
  <si>
    <t>undervalued</t>
  </si>
  <si>
    <t>Quarter</t>
  </si>
  <si>
    <t>Dividend</t>
  </si>
  <si>
    <t>Total</t>
  </si>
  <si>
    <t>Stock</t>
  </si>
  <si>
    <t>q (Dividend)</t>
  </si>
  <si>
    <t>Call - BS model</t>
  </si>
  <si>
    <t>Put - BS model</t>
  </si>
  <si>
    <t>Call (Dividend) - BSM model</t>
  </si>
  <si>
    <t>Put (Dividend) - BSM Model</t>
  </si>
  <si>
    <t>STD.DEV</t>
  </si>
  <si>
    <t>Annualized</t>
  </si>
  <si>
    <t>Underlying Stock</t>
  </si>
  <si>
    <t>Current date</t>
  </si>
  <si>
    <t>stock Price</t>
  </si>
  <si>
    <t>strike price</t>
  </si>
  <si>
    <t>current date</t>
  </si>
  <si>
    <t>expiry dtae</t>
  </si>
  <si>
    <t>maturity (T)</t>
  </si>
  <si>
    <t>Risk free rate</t>
  </si>
  <si>
    <t>Volatility</t>
  </si>
  <si>
    <t>N (Steps)</t>
  </si>
  <si>
    <t>delta t(Time/ Steps)</t>
  </si>
  <si>
    <t>p</t>
  </si>
  <si>
    <t>1-p</t>
  </si>
  <si>
    <t>Call Options price</t>
  </si>
  <si>
    <t>Put option price</t>
  </si>
  <si>
    <t>SPY 250701C00610000</t>
  </si>
  <si>
    <t>u</t>
  </si>
  <si>
    <t>d</t>
  </si>
  <si>
    <t>Day</t>
  </si>
  <si>
    <t>Count</t>
  </si>
  <si>
    <t>Total Days</t>
  </si>
  <si>
    <t>Wednesday</t>
  </si>
  <si>
    <t>Thursday</t>
  </si>
  <si>
    <t>Friday</t>
  </si>
  <si>
    <t>Saturday</t>
  </si>
  <si>
    <t>Sunday</t>
  </si>
  <si>
    <t>Monday</t>
  </si>
  <si>
    <t>Tuesday</t>
  </si>
  <si>
    <t>Step 1</t>
  </si>
  <si>
    <t>Step 2</t>
  </si>
  <si>
    <t>Step 3</t>
  </si>
  <si>
    <t>Step 4</t>
  </si>
  <si>
    <t>Step 6</t>
  </si>
  <si>
    <t>Step 5</t>
  </si>
  <si>
    <t>Stock Price</t>
  </si>
  <si>
    <t>Call Option</t>
  </si>
  <si>
    <t>t = 0</t>
  </si>
  <si>
    <t>t = 1</t>
  </si>
  <si>
    <t>t = 2</t>
  </si>
  <si>
    <t>t = 3</t>
  </si>
  <si>
    <t>t = 4</t>
  </si>
  <si>
    <t>t = 5</t>
  </si>
  <si>
    <t>European Call option</t>
  </si>
  <si>
    <t>European Put option</t>
  </si>
  <si>
    <t>Put Option</t>
  </si>
  <si>
    <t>Undervalued</t>
  </si>
  <si>
    <t>Initial stock price</t>
  </si>
  <si>
    <t>Drift rate</t>
  </si>
  <si>
    <t>Time Increment</t>
  </si>
  <si>
    <t>Number of steps</t>
  </si>
  <si>
    <t>No of sims</t>
  </si>
  <si>
    <t>1/252</t>
  </si>
  <si>
    <t>Step</t>
  </si>
  <si>
    <t>Time</t>
  </si>
  <si>
    <t>Simulation 1</t>
  </si>
  <si>
    <t>Simulation 2</t>
  </si>
  <si>
    <t>Simulation 3</t>
  </si>
  <si>
    <t>Simulation 4</t>
  </si>
  <si>
    <t>Simulation 5</t>
  </si>
  <si>
    <t>Simulation 6</t>
  </si>
  <si>
    <t>Simulation 7</t>
  </si>
  <si>
    <t>Simulation 8</t>
  </si>
  <si>
    <t>Simulation 9</t>
  </si>
  <si>
    <t>Simulation 10</t>
  </si>
  <si>
    <t>Simulation 11</t>
  </si>
  <si>
    <t>Simulation 12</t>
  </si>
  <si>
    <t>Simulation 13</t>
  </si>
  <si>
    <t>Simulation 14</t>
  </si>
  <si>
    <t>Simulation 15</t>
  </si>
  <si>
    <t>Simulation 16</t>
  </si>
  <si>
    <t>Simulation 17</t>
  </si>
  <si>
    <t>Simulation 18</t>
  </si>
  <si>
    <t>Simulation 19</t>
  </si>
  <si>
    <t>Simulation 20</t>
  </si>
  <si>
    <t>Options Payoff (call)</t>
  </si>
  <si>
    <t>Option Payoff (Put)</t>
  </si>
  <si>
    <t>Average Payoff (Call)</t>
  </si>
  <si>
    <t>Average Payoff (Put)</t>
  </si>
  <si>
    <t>Discounted Price (Call)</t>
  </si>
  <si>
    <t>Discounted Price (Put)</t>
  </si>
  <si>
    <t>Average stock price (Arithmetic mean)</t>
  </si>
  <si>
    <t>Average stock price (Geometric mean)</t>
  </si>
  <si>
    <t>Options Payoff (call) A</t>
  </si>
  <si>
    <t>Option Payoff (Put) G</t>
  </si>
  <si>
    <t>Option Payoff (Put) A</t>
  </si>
  <si>
    <t>Option Payoff (Call) G</t>
  </si>
  <si>
    <t>Average Payoff (Call) A</t>
  </si>
  <si>
    <t>Average Payoff (Put) A</t>
  </si>
  <si>
    <t>Average Payoff (Call) G</t>
  </si>
  <si>
    <t>Average Payoff (Put) G</t>
  </si>
  <si>
    <t>Discounted Price (Call) A</t>
  </si>
  <si>
    <t>Discounted Price (Put) A</t>
  </si>
  <si>
    <t>Discounted Price (Call) G</t>
  </si>
  <si>
    <t>Discounted Price (Put) 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</si>
</sst>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0.00000"/>
    <numFmt numFmtId="165" formatCode="0.000%"/>
    <numFmt numFmtId="166" formatCode="_(&quot;$&quot;* #,##0.0000_);_(&quot;$&quot;* \(#,##0.0000\);_(&quot;$&quot;* &quot;-&quot;??_);_(@_)"/>
  </numFmts>
  <fonts count="1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rgb="FFC00000"/>
      <name val="Aptos Narrow"/>
      <family val="2"/>
      <scheme val="minor"/>
    </font>
    <font>
      <sz val="11"/>
      <color rgb="FF1C1C2E"/>
      <name val="Segoe UI"/>
      <family val="2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4"/>
      <color theme="0"/>
      <name val="Aptos Narrow"/>
      <family val="2"/>
      <scheme val="minor"/>
    </font>
    <font>
      <sz val="9"/>
      <color rgb="FF1B1B1B"/>
      <name val="Segoe UI"/>
      <family val="2"/>
    </font>
    <font>
      <sz val="8"/>
      <name val="Aptos Narrow"/>
      <family val="2"/>
      <scheme val="minor"/>
    </font>
    <font>
      <b/>
      <sz val="11"/>
      <color rgb="FF0070C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4" tint="0.79998168889431442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0">
    <xf numFmtId="0" fontId="0" fillId="0" borderId="0" xfId="0"/>
    <xf numFmtId="14" fontId="0" fillId="0" borderId="0" xfId="0" applyNumberFormat="1"/>
    <xf numFmtId="10" fontId="0" fillId="0" borderId="0" xfId="2" applyNumberFormat="1" applyFont="1"/>
    <xf numFmtId="0" fontId="2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14" fontId="3" fillId="0" borderId="0" xfId="0" applyNumberFormat="1" applyFont="1"/>
    <xf numFmtId="14" fontId="3" fillId="0" borderId="0" xfId="0" applyNumberFormat="1" applyFont="1" applyAlignment="1">
      <alignment horizontal="left" vertical="center" wrapText="1"/>
    </xf>
    <xf numFmtId="44" fontId="0" fillId="0" borderId="0" xfId="1" applyFont="1"/>
    <xf numFmtId="0" fontId="0" fillId="0" borderId="0" xfId="0" applyAlignment="1">
      <alignment horizontal="left" vertical="center"/>
    </xf>
    <xf numFmtId="14" fontId="0" fillId="0" borderId="0" xfId="0" applyNumberFormat="1" applyAlignment="1">
      <alignment horizontal="left" vertical="center"/>
    </xf>
    <xf numFmtId="164" fontId="0" fillId="0" borderId="0" xfId="0" applyNumberFormat="1" applyAlignment="1">
      <alignment horizontal="left" vertical="center"/>
    </xf>
    <xf numFmtId="10" fontId="0" fillId="0" borderId="0" xfId="0" applyNumberFormat="1" applyAlignment="1">
      <alignment horizontal="left" vertical="center"/>
    </xf>
    <xf numFmtId="10" fontId="0" fillId="0" borderId="0" xfId="2" applyNumberFormat="1" applyFont="1" applyAlignment="1">
      <alignment horizontal="left" vertical="center"/>
    </xf>
    <xf numFmtId="2" fontId="0" fillId="0" borderId="0" xfId="0" applyNumberFormat="1"/>
    <xf numFmtId="2" fontId="0" fillId="0" borderId="4" xfId="0" applyNumberFormat="1" applyBorder="1"/>
    <xf numFmtId="0" fontId="4" fillId="2" borderId="0" xfId="0" applyFont="1" applyFill="1"/>
    <xf numFmtId="0" fontId="5" fillId="0" borderId="0" xfId="0" applyFont="1"/>
    <xf numFmtId="165" fontId="0" fillId="0" borderId="0" xfId="2" applyNumberFormat="1" applyFont="1"/>
    <xf numFmtId="0" fontId="9" fillId="0" borderId="0" xfId="0" applyFont="1"/>
    <xf numFmtId="0" fontId="0" fillId="0" borderId="10" xfId="0" applyBorder="1"/>
    <xf numFmtId="0" fontId="0" fillId="3" borderId="11" xfId="0" applyFill="1" applyBorder="1"/>
    <xf numFmtId="0" fontId="0" fillId="0" borderId="12" xfId="0" applyBorder="1"/>
    <xf numFmtId="0" fontId="4" fillId="2" borderId="12" xfId="0" applyFont="1" applyFill="1" applyBorder="1"/>
    <xf numFmtId="0" fontId="4" fillId="2" borderId="13" xfId="0" applyFont="1" applyFill="1" applyBorder="1"/>
    <xf numFmtId="14" fontId="0" fillId="0" borderId="1" xfId="0" applyNumberFormat="1" applyBorder="1"/>
    <xf numFmtId="14" fontId="0" fillId="0" borderId="3" xfId="0" applyNumberFormat="1" applyBorder="1"/>
    <xf numFmtId="0" fontId="0" fillId="0" borderId="14" xfId="0" applyBorder="1"/>
    <xf numFmtId="0" fontId="4" fillId="2" borderId="15" xfId="0" applyFont="1" applyFill="1" applyBorder="1"/>
    <xf numFmtId="0" fontId="0" fillId="0" borderId="16" xfId="0" applyBorder="1"/>
    <xf numFmtId="0" fontId="9" fillId="0" borderId="9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4" fontId="0" fillId="0" borderId="9" xfId="0" applyNumberFormat="1" applyBorder="1" applyAlignment="1">
      <alignment horizontal="center" vertical="center"/>
    </xf>
    <xf numFmtId="10" fontId="0" fillId="0" borderId="9" xfId="0" applyNumberFormat="1" applyBorder="1" applyAlignment="1">
      <alignment horizontal="center" vertical="center"/>
    </xf>
    <xf numFmtId="165" fontId="0" fillId="0" borderId="9" xfId="0" applyNumberFormat="1" applyBorder="1" applyAlignment="1">
      <alignment horizontal="center" vertical="center"/>
    </xf>
    <xf numFmtId="166" fontId="0" fillId="0" borderId="9" xfId="1" applyNumberFormat="1" applyFont="1" applyBorder="1" applyAlignment="1">
      <alignment horizontal="center" vertical="center"/>
    </xf>
    <xf numFmtId="0" fontId="4" fillId="0" borderId="0" xfId="0" applyFont="1"/>
    <xf numFmtId="0" fontId="9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65" fontId="0" fillId="0" borderId="0" xfId="0" applyNumberFormat="1"/>
    <xf numFmtId="0" fontId="4" fillId="2" borderId="0" xfId="0" applyFont="1" applyFill="1" applyAlignment="1">
      <alignment horizontal="center" vertical="center"/>
    </xf>
    <xf numFmtId="0" fontId="9" fillId="0" borderId="17" xfId="0" applyFont="1" applyBorder="1" applyAlignment="1">
      <alignment horizontal="center" vertical="center"/>
    </xf>
    <xf numFmtId="0" fontId="6" fillId="2" borderId="0" xfId="0" applyFont="1" applyFill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Simulated stock using GBM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'Monte carlo european'!$S$1</c:f>
              <c:strCache>
                <c:ptCount val="1"/>
                <c:pt idx="0">
                  <c:v>Simulation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'Monte carlo european'!$S$2:$S$7</c:f>
              <c:numCache>
                <c:formatCode>General</c:formatCode>
                <c:ptCount val="6"/>
                <c:pt idx="0">
                  <c:v>606.78</c:v>
                </c:pt>
                <c:pt idx="1">
                  <c:v>610.33430861673321</c:v>
                </c:pt>
                <c:pt idx="2">
                  <c:v>619.22669545311055</c:v>
                </c:pt>
                <c:pt idx="3">
                  <c:v>616.48006716632847</c:v>
                </c:pt>
                <c:pt idx="4">
                  <c:v>627.79216393234083</c:v>
                </c:pt>
                <c:pt idx="5">
                  <c:v>639.56842717738755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9E-4A72-A6BA-3F1A2E3B1B77}"/>
            </c:ext>
          </c:extLst>
        </c:ser>
        <c:ser>
          <c:idx val="1"/>
          <c:order val="1"/>
          <c:tx>
            <c:strRef>
              <c:f>'Monte carlo european'!$T$1</c:f>
              <c:strCache>
                <c:ptCount val="1"/>
                <c:pt idx="0">
                  <c:v>Simulation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'Monte carlo european'!$T$2:$T$7</c:f>
              <c:numCache>
                <c:formatCode>General</c:formatCode>
                <c:ptCount val="6"/>
                <c:pt idx="0">
                  <c:v>606.78</c:v>
                </c:pt>
                <c:pt idx="1">
                  <c:v>610.84094195095656</c:v>
                </c:pt>
                <c:pt idx="2">
                  <c:v>611.36013088405468</c:v>
                </c:pt>
                <c:pt idx="3">
                  <c:v>614.07536498598176</c:v>
                </c:pt>
                <c:pt idx="4">
                  <c:v>618.71790457671273</c:v>
                </c:pt>
                <c:pt idx="5">
                  <c:v>625.23443873724159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9E-4A72-A6BA-3F1A2E3B1B77}"/>
            </c:ext>
          </c:extLst>
        </c:ser>
        <c:ser>
          <c:idx val="2"/>
          <c:order val="2"/>
          <c:tx>
            <c:strRef>
              <c:f>'Monte carlo european'!$U$1</c:f>
              <c:strCache>
                <c:ptCount val="1"/>
                <c:pt idx="0">
                  <c:v>Simulation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'Monte carlo european'!$U$2:$U$7</c:f>
              <c:numCache>
                <c:formatCode>General</c:formatCode>
                <c:ptCount val="6"/>
                <c:pt idx="0">
                  <c:v>606.78</c:v>
                </c:pt>
                <c:pt idx="1">
                  <c:v>623.47484255868312</c:v>
                </c:pt>
                <c:pt idx="2">
                  <c:v>614.95457161931085</c:v>
                </c:pt>
                <c:pt idx="3">
                  <c:v>608.82685882710177</c:v>
                </c:pt>
                <c:pt idx="4">
                  <c:v>610.38836394915779</c:v>
                </c:pt>
                <c:pt idx="5">
                  <c:v>622.14314090490905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9E-4A72-A6BA-3F1A2E3B1B77}"/>
            </c:ext>
          </c:extLst>
        </c:ser>
        <c:ser>
          <c:idx val="3"/>
          <c:order val="3"/>
          <c:tx>
            <c:strRef>
              <c:f>'Monte carlo european'!$V$1</c:f>
              <c:strCache>
                <c:ptCount val="1"/>
                <c:pt idx="0">
                  <c:v>Simulation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'Monte carlo european'!$V$2:$V$7</c:f>
              <c:numCache>
                <c:formatCode>General</c:formatCode>
                <c:ptCount val="6"/>
                <c:pt idx="0">
                  <c:v>606.78</c:v>
                </c:pt>
                <c:pt idx="1">
                  <c:v>613.05301046498346</c:v>
                </c:pt>
                <c:pt idx="2">
                  <c:v>622.9723143133192</c:v>
                </c:pt>
                <c:pt idx="3">
                  <c:v>639.36906098787802</c:v>
                </c:pt>
                <c:pt idx="4">
                  <c:v>641.28616427014811</c:v>
                </c:pt>
                <c:pt idx="5">
                  <c:v>652.07649173708683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39E-4A72-A6BA-3F1A2E3B1B77}"/>
            </c:ext>
          </c:extLst>
        </c:ser>
        <c:ser>
          <c:idx val="4"/>
          <c:order val="4"/>
          <c:tx>
            <c:strRef>
              <c:f>'Monte carlo european'!$W$1</c:f>
              <c:strCache>
                <c:ptCount val="1"/>
                <c:pt idx="0">
                  <c:v>Simulation 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'Monte carlo european'!$W$2:$W$7</c:f>
              <c:numCache>
                <c:formatCode>General</c:formatCode>
                <c:ptCount val="6"/>
                <c:pt idx="0">
                  <c:v>606.78</c:v>
                </c:pt>
                <c:pt idx="1">
                  <c:v>618.05820949737108</c:v>
                </c:pt>
                <c:pt idx="2">
                  <c:v>615.99142809242323</c:v>
                </c:pt>
                <c:pt idx="3">
                  <c:v>609.46201534047634</c:v>
                </c:pt>
                <c:pt idx="4">
                  <c:v>604.38610035129352</c:v>
                </c:pt>
                <c:pt idx="5">
                  <c:v>604.64681928624896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39E-4A72-A6BA-3F1A2E3B1B77}"/>
            </c:ext>
          </c:extLst>
        </c:ser>
        <c:ser>
          <c:idx val="5"/>
          <c:order val="5"/>
          <c:tx>
            <c:strRef>
              <c:f>'Monte carlo european'!$X$1</c:f>
              <c:strCache>
                <c:ptCount val="1"/>
                <c:pt idx="0">
                  <c:v>Simulation 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'Monte carlo european'!$X$2:$X$7</c:f>
              <c:numCache>
                <c:formatCode>General</c:formatCode>
                <c:ptCount val="6"/>
                <c:pt idx="0">
                  <c:v>606.78</c:v>
                </c:pt>
                <c:pt idx="1">
                  <c:v>609.02585858656232</c:v>
                </c:pt>
                <c:pt idx="2">
                  <c:v>600.43622161408018</c:v>
                </c:pt>
                <c:pt idx="3">
                  <c:v>592.84999638292913</c:v>
                </c:pt>
                <c:pt idx="4">
                  <c:v>578.78885856025249</c:v>
                </c:pt>
                <c:pt idx="5">
                  <c:v>579.84451144331297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39E-4A72-A6BA-3F1A2E3B1B77}"/>
            </c:ext>
          </c:extLst>
        </c:ser>
        <c:ser>
          <c:idx val="6"/>
          <c:order val="6"/>
          <c:tx>
            <c:strRef>
              <c:f>'Monte carlo european'!$Y$1</c:f>
              <c:strCache>
                <c:ptCount val="1"/>
                <c:pt idx="0">
                  <c:v>Simulation 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'Monte carlo european'!$Y$2:$Y$7</c:f>
              <c:numCache>
                <c:formatCode>General</c:formatCode>
                <c:ptCount val="6"/>
                <c:pt idx="0">
                  <c:v>606.78</c:v>
                </c:pt>
                <c:pt idx="1">
                  <c:v>605.87719154438685</c:v>
                </c:pt>
                <c:pt idx="2">
                  <c:v>615.71626440863315</c:v>
                </c:pt>
                <c:pt idx="3">
                  <c:v>616.58258485958311</c:v>
                </c:pt>
                <c:pt idx="4">
                  <c:v>636.45758005719949</c:v>
                </c:pt>
                <c:pt idx="5">
                  <c:v>621.63959165011852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39E-4A72-A6BA-3F1A2E3B1B77}"/>
            </c:ext>
          </c:extLst>
        </c:ser>
        <c:ser>
          <c:idx val="7"/>
          <c:order val="7"/>
          <c:tx>
            <c:strRef>
              <c:f>'Monte carlo european'!$Z$1</c:f>
              <c:strCache>
                <c:ptCount val="1"/>
                <c:pt idx="0">
                  <c:v>Simulation 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'Monte carlo european'!$Z$2:$Z$7</c:f>
              <c:numCache>
                <c:formatCode>General</c:formatCode>
                <c:ptCount val="6"/>
                <c:pt idx="0">
                  <c:v>606.78</c:v>
                </c:pt>
                <c:pt idx="1">
                  <c:v>602.42733069763835</c:v>
                </c:pt>
                <c:pt idx="2">
                  <c:v>609.61143348383689</c:v>
                </c:pt>
                <c:pt idx="3">
                  <c:v>614.58279970211368</c:v>
                </c:pt>
                <c:pt idx="4">
                  <c:v>605.57582545249193</c:v>
                </c:pt>
                <c:pt idx="5">
                  <c:v>607.13690445952432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39E-4A72-A6BA-3F1A2E3B1B77}"/>
            </c:ext>
          </c:extLst>
        </c:ser>
        <c:ser>
          <c:idx val="8"/>
          <c:order val="8"/>
          <c:tx>
            <c:strRef>
              <c:f>'Monte carlo european'!$AA$1</c:f>
              <c:strCache>
                <c:ptCount val="1"/>
                <c:pt idx="0">
                  <c:v>Simulation 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'Monte carlo european'!$AA$2:$AA$7</c:f>
              <c:numCache>
                <c:formatCode>General</c:formatCode>
                <c:ptCount val="6"/>
                <c:pt idx="0">
                  <c:v>606.78</c:v>
                </c:pt>
                <c:pt idx="1">
                  <c:v>600.34162864359939</c:v>
                </c:pt>
                <c:pt idx="2">
                  <c:v>604.36990584109572</c:v>
                </c:pt>
                <c:pt idx="3">
                  <c:v>599.39662459977239</c:v>
                </c:pt>
                <c:pt idx="4">
                  <c:v>600.53150893190661</c:v>
                </c:pt>
                <c:pt idx="5">
                  <c:v>599.55585800123924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39E-4A72-A6BA-3F1A2E3B1B77}"/>
            </c:ext>
          </c:extLst>
        </c:ser>
        <c:ser>
          <c:idx val="9"/>
          <c:order val="9"/>
          <c:tx>
            <c:strRef>
              <c:f>'Monte carlo european'!$AB$1</c:f>
              <c:strCache>
                <c:ptCount val="1"/>
                <c:pt idx="0">
                  <c:v>Simulation 10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'Monte carlo european'!$AB$2:$AB$7</c:f>
              <c:numCache>
                <c:formatCode>General</c:formatCode>
                <c:ptCount val="6"/>
                <c:pt idx="0">
                  <c:v>606.78</c:v>
                </c:pt>
                <c:pt idx="1">
                  <c:v>607.82662020162218</c:v>
                </c:pt>
                <c:pt idx="2">
                  <c:v>591.34146129679095</c:v>
                </c:pt>
                <c:pt idx="3">
                  <c:v>593.44429091045959</c:v>
                </c:pt>
                <c:pt idx="4">
                  <c:v>600.21763648736862</c:v>
                </c:pt>
                <c:pt idx="5">
                  <c:v>587.39173141549611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39E-4A72-A6BA-3F1A2E3B1B77}"/>
            </c:ext>
          </c:extLst>
        </c:ser>
        <c:ser>
          <c:idx val="10"/>
          <c:order val="10"/>
          <c:tx>
            <c:strRef>
              <c:f>'Monte carlo european'!$AC$1</c:f>
              <c:strCache>
                <c:ptCount val="1"/>
                <c:pt idx="0">
                  <c:v>Simulation 11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'Monte carlo european'!$AC$2:$AC$7</c:f>
              <c:numCache>
                <c:formatCode>General</c:formatCode>
                <c:ptCount val="6"/>
                <c:pt idx="0">
                  <c:v>606.78</c:v>
                </c:pt>
                <c:pt idx="1">
                  <c:v>611.17384727947081</c:v>
                </c:pt>
                <c:pt idx="2">
                  <c:v>614.36919460736692</c:v>
                </c:pt>
                <c:pt idx="3">
                  <c:v>617.49894506167198</c:v>
                </c:pt>
                <c:pt idx="4">
                  <c:v>614.67140655828644</c:v>
                </c:pt>
                <c:pt idx="5">
                  <c:v>607.60518092447285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39E-4A72-A6BA-3F1A2E3B1B77}"/>
            </c:ext>
          </c:extLst>
        </c:ser>
        <c:ser>
          <c:idx val="11"/>
          <c:order val="11"/>
          <c:tx>
            <c:strRef>
              <c:f>'Monte carlo european'!$AD$1</c:f>
              <c:strCache>
                <c:ptCount val="1"/>
                <c:pt idx="0">
                  <c:v>Simulation 12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'Monte carlo european'!$AD$2:$AD$7</c:f>
              <c:numCache>
                <c:formatCode>General</c:formatCode>
                <c:ptCount val="6"/>
                <c:pt idx="0">
                  <c:v>606.78</c:v>
                </c:pt>
                <c:pt idx="1">
                  <c:v>602.96959813181729</c:v>
                </c:pt>
                <c:pt idx="2">
                  <c:v>602.04151608440918</c:v>
                </c:pt>
                <c:pt idx="3">
                  <c:v>609.79293122259821</c:v>
                </c:pt>
                <c:pt idx="4">
                  <c:v>608.40219639552879</c:v>
                </c:pt>
                <c:pt idx="5">
                  <c:v>611.36406815601242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39E-4A72-A6BA-3F1A2E3B1B77}"/>
            </c:ext>
          </c:extLst>
        </c:ser>
        <c:ser>
          <c:idx val="12"/>
          <c:order val="12"/>
          <c:tx>
            <c:strRef>
              <c:f>'Monte carlo european'!$AE$1</c:f>
              <c:strCache>
                <c:ptCount val="1"/>
                <c:pt idx="0">
                  <c:v>Simulation 13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'Monte carlo european'!$AE$2:$AE$7</c:f>
              <c:numCache>
                <c:formatCode>General</c:formatCode>
                <c:ptCount val="6"/>
                <c:pt idx="0">
                  <c:v>606.78</c:v>
                </c:pt>
                <c:pt idx="1">
                  <c:v>622.96784484927639</c:v>
                </c:pt>
                <c:pt idx="2">
                  <c:v>628.96886079597562</c:v>
                </c:pt>
                <c:pt idx="3">
                  <c:v>639.96804588339762</c:v>
                </c:pt>
                <c:pt idx="4">
                  <c:v>661.64582728285563</c:v>
                </c:pt>
                <c:pt idx="5">
                  <c:v>668.88631560274871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39E-4A72-A6BA-3F1A2E3B1B77}"/>
            </c:ext>
          </c:extLst>
        </c:ser>
        <c:ser>
          <c:idx val="13"/>
          <c:order val="13"/>
          <c:tx>
            <c:strRef>
              <c:f>'Monte carlo european'!$AF$1</c:f>
              <c:strCache>
                <c:ptCount val="1"/>
                <c:pt idx="0">
                  <c:v>Simulation 14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'Monte carlo european'!$AF$2:$AF$7</c:f>
              <c:numCache>
                <c:formatCode>General</c:formatCode>
                <c:ptCount val="6"/>
                <c:pt idx="0">
                  <c:v>606.78</c:v>
                </c:pt>
                <c:pt idx="1">
                  <c:v>597.78885531379626</c:v>
                </c:pt>
                <c:pt idx="2">
                  <c:v>606.54977075907959</c:v>
                </c:pt>
                <c:pt idx="3">
                  <c:v>592.49830140708968</c:v>
                </c:pt>
                <c:pt idx="4">
                  <c:v>579.98381388225323</c:v>
                </c:pt>
                <c:pt idx="5">
                  <c:v>588.86248830241152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39E-4A72-A6BA-3F1A2E3B1B77}"/>
            </c:ext>
          </c:extLst>
        </c:ser>
        <c:ser>
          <c:idx val="14"/>
          <c:order val="14"/>
          <c:tx>
            <c:strRef>
              <c:f>'Monte carlo european'!$AG$1</c:f>
              <c:strCache>
                <c:ptCount val="1"/>
                <c:pt idx="0">
                  <c:v>Simulation 15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'Monte carlo european'!$AG$2:$AG$7</c:f>
              <c:numCache>
                <c:formatCode>General</c:formatCode>
                <c:ptCount val="6"/>
                <c:pt idx="0">
                  <c:v>606.78</c:v>
                </c:pt>
                <c:pt idx="1">
                  <c:v>604.87014110672578</c:v>
                </c:pt>
                <c:pt idx="2">
                  <c:v>615.93326386472802</c:v>
                </c:pt>
                <c:pt idx="3">
                  <c:v>592.60632650457751</c:v>
                </c:pt>
                <c:pt idx="4">
                  <c:v>594.73199981057599</c:v>
                </c:pt>
                <c:pt idx="5">
                  <c:v>589.56175332231498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39E-4A72-A6BA-3F1A2E3B1B77}"/>
            </c:ext>
          </c:extLst>
        </c:ser>
        <c:ser>
          <c:idx val="15"/>
          <c:order val="15"/>
          <c:tx>
            <c:strRef>
              <c:f>'Monte carlo european'!$AH$1</c:f>
              <c:strCache>
                <c:ptCount val="1"/>
                <c:pt idx="0">
                  <c:v>Simulation 16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'Monte carlo european'!$AH$2:$AH$7</c:f>
              <c:numCache>
                <c:formatCode>General</c:formatCode>
                <c:ptCount val="6"/>
                <c:pt idx="0">
                  <c:v>606.78</c:v>
                </c:pt>
                <c:pt idx="1">
                  <c:v>629.31523249298652</c:v>
                </c:pt>
                <c:pt idx="2">
                  <c:v>623.15301552130006</c:v>
                </c:pt>
                <c:pt idx="3">
                  <c:v>628.65747740980203</c:v>
                </c:pt>
                <c:pt idx="4">
                  <c:v>629.70921185315387</c:v>
                </c:pt>
                <c:pt idx="5">
                  <c:v>622.52569790221742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039E-4A72-A6BA-3F1A2E3B1B77}"/>
            </c:ext>
          </c:extLst>
        </c:ser>
        <c:ser>
          <c:idx val="16"/>
          <c:order val="16"/>
          <c:tx>
            <c:strRef>
              <c:f>'Monte carlo european'!$AI$1</c:f>
              <c:strCache>
                <c:ptCount val="1"/>
                <c:pt idx="0">
                  <c:v>Simulation 17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'Monte carlo european'!$AI$2:$AI$7</c:f>
              <c:numCache>
                <c:formatCode>General</c:formatCode>
                <c:ptCount val="6"/>
                <c:pt idx="0">
                  <c:v>606.78</c:v>
                </c:pt>
                <c:pt idx="1">
                  <c:v>623.31986658385972</c:v>
                </c:pt>
                <c:pt idx="2">
                  <c:v>613.9723796799185</c:v>
                </c:pt>
                <c:pt idx="3">
                  <c:v>629.22444058123733</c:v>
                </c:pt>
                <c:pt idx="4">
                  <c:v>609.04509091635202</c:v>
                </c:pt>
                <c:pt idx="5">
                  <c:v>596.71990328697893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039E-4A72-A6BA-3F1A2E3B1B77}"/>
            </c:ext>
          </c:extLst>
        </c:ser>
        <c:ser>
          <c:idx val="17"/>
          <c:order val="17"/>
          <c:tx>
            <c:strRef>
              <c:f>'Monte carlo european'!$AJ$1</c:f>
              <c:strCache>
                <c:ptCount val="1"/>
                <c:pt idx="0">
                  <c:v>Simulation 18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'Monte carlo european'!$AJ$2:$AJ$7</c:f>
              <c:numCache>
                <c:formatCode>General</c:formatCode>
                <c:ptCount val="6"/>
                <c:pt idx="0">
                  <c:v>606.78</c:v>
                </c:pt>
                <c:pt idx="1">
                  <c:v>615.5103564543947</c:v>
                </c:pt>
                <c:pt idx="2">
                  <c:v>605.24291131169252</c:v>
                </c:pt>
                <c:pt idx="3">
                  <c:v>591.65542827730451</c:v>
                </c:pt>
                <c:pt idx="4">
                  <c:v>584.8299509157788</c:v>
                </c:pt>
                <c:pt idx="5">
                  <c:v>582.37191121390015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039E-4A72-A6BA-3F1A2E3B1B77}"/>
            </c:ext>
          </c:extLst>
        </c:ser>
        <c:ser>
          <c:idx val="18"/>
          <c:order val="18"/>
          <c:tx>
            <c:strRef>
              <c:f>'Monte carlo european'!$AK$1</c:f>
              <c:strCache>
                <c:ptCount val="1"/>
                <c:pt idx="0">
                  <c:v>Simulation 19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'Monte carlo european'!$AK$2:$AK$7</c:f>
              <c:numCache>
                <c:formatCode>General</c:formatCode>
                <c:ptCount val="6"/>
                <c:pt idx="0">
                  <c:v>606.78</c:v>
                </c:pt>
                <c:pt idx="1">
                  <c:v>603.35676418713479</c:v>
                </c:pt>
                <c:pt idx="2">
                  <c:v>591.53200324087902</c:v>
                </c:pt>
                <c:pt idx="3">
                  <c:v>580.49484804066662</c:v>
                </c:pt>
                <c:pt idx="4">
                  <c:v>578.78831017417281</c:v>
                </c:pt>
                <c:pt idx="5">
                  <c:v>583.68788660971597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039E-4A72-A6BA-3F1A2E3B1B77}"/>
            </c:ext>
          </c:extLst>
        </c:ser>
        <c:ser>
          <c:idx val="19"/>
          <c:order val="19"/>
          <c:tx>
            <c:strRef>
              <c:f>'Monte carlo european'!$AL$1</c:f>
              <c:strCache>
                <c:ptCount val="1"/>
                <c:pt idx="0">
                  <c:v>Simulation 20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'Monte carlo european'!$AL$2:$AL$7</c:f>
              <c:numCache>
                <c:formatCode>General</c:formatCode>
                <c:ptCount val="6"/>
                <c:pt idx="0">
                  <c:v>606.78</c:v>
                </c:pt>
                <c:pt idx="1">
                  <c:v>602.34965602584759</c:v>
                </c:pt>
                <c:pt idx="2">
                  <c:v>589.5162324334126</c:v>
                </c:pt>
                <c:pt idx="3">
                  <c:v>588.71719064865999</c:v>
                </c:pt>
                <c:pt idx="4">
                  <c:v>585.89417933712934</c:v>
                </c:pt>
                <c:pt idx="5">
                  <c:v>589.47194535001404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039E-4A72-A6BA-3F1A2E3B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2121120"/>
        <c:axId val="432128800"/>
      </c:lineChart>
      <c:catAx>
        <c:axId val="432121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128800"/>
        <c:crosses val="autoZero"/>
        <c:auto val="1"/>
        <c:lblAlgn val="ctr"/>
        <c:lblOffset val="100"/>
        <c:noMultiLvlLbl val="0"/>
      </c:catAx>
      <c:valAx>
        <c:axId val="43212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121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Simulated stock using GBM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'Monte carlo Asian'!$S$1</c:f>
              <c:strCache>
                <c:ptCount val="1"/>
                <c:pt idx="0">
                  <c:v>Simulation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'Monte carlo Asian'!$S$2:$S$7</c:f>
              <c:numCache>
                <c:formatCode>General</c:formatCode>
                <c:ptCount val="6"/>
                <c:pt idx="0">
                  <c:v>606.78</c:v>
                </c:pt>
                <c:pt idx="1">
                  <c:v>600.36593525621299</c:v>
                </c:pt>
                <c:pt idx="2">
                  <c:v>591.92443288947118</c:v>
                </c:pt>
                <c:pt idx="3">
                  <c:v>599.62272671270068</c:v>
                </c:pt>
                <c:pt idx="4">
                  <c:v>591.50888457377516</c:v>
                </c:pt>
                <c:pt idx="5">
                  <c:v>599.41306195598088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DC-45B6-AAE1-C0F0393ADDA6}"/>
            </c:ext>
          </c:extLst>
        </c:ser>
        <c:ser>
          <c:idx val="1"/>
          <c:order val="1"/>
          <c:tx>
            <c:strRef>
              <c:f>'Monte carlo Asian'!$T$1</c:f>
              <c:strCache>
                <c:ptCount val="1"/>
                <c:pt idx="0">
                  <c:v>Simulation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'Monte carlo Asian'!$T$2:$T$7</c:f>
              <c:numCache>
                <c:formatCode>General</c:formatCode>
                <c:ptCount val="6"/>
                <c:pt idx="0">
                  <c:v>606.78</c:v>
                </c:pt>
                <c:pt idx="1">
                  <c:v>600.30481134681384</c:v>
                </c:pt>
                <c:pt idx="2">
                  <c:v>610.30446607139675</c:v>
                </c:pt>
                <c:pt idx="3">
                  <c:v>615.49064552376251</c:v>
                </c:pt>
                <c:pt idx="4">
                  <c:v>625.98619463286661</c:v>
                </c:pt>
                <c:pt idx="5">
                  <c:v>636.34259723682544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DC-45B6-AAE1-C0F0393ADDA6}"/>
            </c:ext>
          </c:extLst>
        </c:ser>
        <c:ser>
          <c:idx val="2"/>
          <c:order val="2"/>
          <c:tx>
            <c:strRef>
              <c:f>'Monte carlo Asian'!$U$1</c:f>
              <c:strCache>
                <c:ptCount val="1"/>
                <c:pt idx="0">
                  <c:v>Simulation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'Monte carlo Asian'!$U$2:$U$7</c:f>
              <c:numCache>
                <c:formatCode>General</c:formatCode>
                <c:ptCount val="6"/>
                <c:pt idx="0">
                  <c:v>606.78</c:v>
                </c:pt>
                <c:pt idx="1">
                  <c:v>600.05442459084179</c:v>
                </c:pt>
                <c:pt idx="2">
                  <c:v>592.11996261583545</c:v>
                </c:pt>
                <c:pt idx="3">
                  <c:v>590.4056369600986</c:v>
                </c:pt>
                <c:pt idx="4">
                  <c:v>592.36268931664165</c:v>
                </c:pt>
                <c:pt idx="5">
                  <c:v>596.4409466089669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DC-45B6-AAE1-C0F0393ADDA6}"/>
            </c:ext>
          </c:extLst>
        </c:ser>
        <c:ser>
          <c:idx val="3"/>
          <c:order val="3"/>
          <c:tx>
            <c:strRef>
              <c:f>'Monte carlo Asian'!$V$1</c:f>
              <c:strCache>
                <c:ptCount val="1"/>
                <c:pt idx="0">
                  <c:v>Simulation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'Monte carlo Asian'!$V$2:$V$7</c:f>
              <c:numCache>
                <c:formatCode>General</c:formatCode>
                <c:ptCount val="6"/>
                <c:pt idx="0">
                  <c:v>606.78</c:v>
                </c:pt>
                <c:pt idx="1">
                  <c:v>619.08503788841892</c:v>
                </c:pt>
                <c:pt idx="2">
                  <c:v>609.13569053143783</c:v>
                </c:pt>
                <c:pt idx="3">
                  <c:v>631.20982646795198</c:v>
                </c:pt>
                <c:pt idx="4">
                  <c:v>622.1183543183846</c:v>
                </c:pt>
                <c:pt idx="5">
                  <c:v>615.30712860368817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DDC-45B6-AAE1-C0F0393ADDA6}"/>
            </c:ext>
          </c:extLst>
        </c:ser>
        <c:ser>
          <c:idx val="4"/>
          <c:order val="4"/>
          <c:tx>
            <c:strRef>
              <c:f>'Monte carlo Asian'!$W$1</c:f>
              <c:strCache>
                <c:ptCount val="1"/>
                <c:pt idx="0">
                  <c:v>Simulation 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'Monte carlo Asian'!$W$2:$W$7</c:f>
              <c:numCache>
                <c:formatCode>General</c:formatCode>
                <c:ptCount val="6"/>
                <c:pt idx="0">
                  <c:v>606.78</c:v>
                </c:pt>
                <c:pt idx="1">
                  <c:v>598.17095123296212</c:v>
                </c:pt>
                <c:pt idx="2">
                  <c:v>592.23503319224574</c:v>
                </c:pt>
                <c:pt idx="3">
                  <c:v>596.04155107123279</c:v>
                </c:pt>
                <c:pt idx="4">
                  <c:v>606.32290808255391</c:v>
                </c:pt>
                <c:pt idx="5">
                  <c:v>612.29959422540742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DDC-45B6-AAE1-C0F0393ADDA6}"/>
            </c:ext>
          </c:extLst>
        </c:ser>
        <c:ser>
          <c:idx val="5"/>
          <c:order val="5"/>
          <c:tx>
            <c:strRef>
              <c:f>'Monte carlo Asian'!$X$1</c:f>
              <c:strCache>
                <c:ptCount val="1"/>
                <c:pt idx="0">
                  <c:v>Simulation 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'Monte carlo Asian'!$X$2:$X$7</c:f>
              <c:numCache>
                <c:formatCode>General</c:formatCode>
                <c:ptCount val="6"/>
                <c:pt idx="0">
                  <c:v>606.78</c:v>
                </c:pt>
                <c:pt idx="1">
                  <c:v>602.74303153424637</c:v>
                </c:pt>
                <c:pt idx="2">
                  <c:v>610.361252688185</c:v>
                </c:pt>
                <c:pt idx="3">
                  <c:v>617.1082522797642</c:v>
                </c:pt>
                <c:pt idx="4">
                  <c:v>610.30494623182142</c:v>
                </c:pt>
                <c:pt idx="5">
                  <c:v>609.51798445471002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DDC-45B6-AAE1-C0F0393ADDA6}"/>
            </c:ext>
          </c:extLst>
        </c:ser>
        <c:ser>
          <c:idx val="6"/>
          <c:order val="6"/>
          <c:tx>
            <c:strRef>
              <c:f>'Monte carlo Asian'!$Y$1</c:f>
              <c:strCache>
                <c:ptCount val="1"/>
                <c:pt idx="0">
                  <c:v>Simulation 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'Monte carlo Asian'!$Y$2:$Y$7</c:f>
              <c:numCache>
                <c:formatCode>General</c:formatCode>
                <c:ptCount val="6"/>
                <c:pt idx="0">
                  <c:v>606.78</c:v>
                </c:pt>
                <c:pt idx="1">
                  <c:v>596.98419230473507</c:v>
                </c:pt>
                <c:pt idx="2">
                  <c:v>585.37857244769498</c:v>
                </c:pt>
                <c:pt idx="3">
                  <c:v>587.51096572963525</c:v>
                </c:pt>
                <c:pt idx="4">
                  <c:v>605.38300821184896</c:v>
                </c:pt>
                <c:pt idx="5">
                  <c:v>605.99732595580156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DDC-45B6-AAE1-C0F0393ADDA6}"/>
            </c:ext>
          </c:extLst>
        </c:ser>
        <c:ser>
          <c:idx val="7"/>
          <c:order val="7"/>
          <c:tx>
            <c:strRef>
              <c:f>'Monte carlo Asian'!$Z$1</c:f>
              <c:strCache>
                <c:ptCount val="1"/>
                <c:pt idx="0">
                  <c:v>Simulation 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'Monte carlo Asian'!$Z$2:$Z$7</c:f>
              <c:numCache>
                <c:formatCode>General</c:formatCode>
                <c:ptCount val="6"/>
                <c:pt idx="0">
                  <c:v>606.78</c:v>
                </c:pt>
                <c:pt idx="1">
                  <c:v>601.02497956098455</c:v>
                </c:pt>
                <c:pt idx="2">
                  <c:v>593.66874548080409</c:v>
                </c:pt>
                <c:pt idx="3">
                  <c:v>586.50559660151634</c:v>
                </c:pt>
                <c:pt idx="4">
                  <c:v>598.00071080246823</c:v>
                </c:pt>
                <c:pt idx="5">
                  <c:v>604.86158534215576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DDC-45B6-AAE1-C0F0393ADDA6}"/>
            </c:ext>
          </c:extLst>
        </c:ser>
        <c:ser>
          <c:idx val="8"/>
          <c:order val="8"/>
          <c:tx>
            <c:strRef>
              <c:f>'Monte carlo Asian'!$AA$1</c:f>
              <c:strCache>
                <c:ptCount val="1"/>
                <c:pt idx="0">
                  <c:v>Simulation 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'Monte carlo Asian'!$AA$2:$AA$7</c:f>
              <c:numCache>
                <c:formatCode>General</c:formatCode>
                <c:ptCount val="6"/>
                <c:pt idx="0">
                  <c:v>606.78</c:v>
                </c:pt>
                <c:pt idx="1">
                  <c:v>611.92478168966193</c:v>
                </c:pt>
                <c:pt idx="2">
                  <c:v>609.24372596379499</c:v>
                </c:pt>
                <c:pt idx="3">
                  <c:v>604.12779919768741</c:v>
                </c:pt>
                <c:pt idx="4">
                  <c:v>608.09892332841389</c:v>
                </c:pt>
                <c:pt idx="5">
                  <c:v>622.00640700563531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DDC-45B6-AAE1-C0F0393ADDA6}"/>
            </c:ext>
          </c:extLst>
        </c:ser>
        <c:ser>
          <c:idx val="9"/>
          <c:order val="9"/>
          <c:tx>
            <c:strRef>
              <c:f>'Monte carlo Asian'!$AB$1</c:f>
              <c:strCache>
                <c:ptCount val="1"/>
                <c:pt idx="0">
                  <c:v>Simulation 10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'Monte carlo Asian'!$AB$2:$AB$7</c:f>
              <c:numCache>
                <c:formatCode>General</c:formatCode>
                <c:ptCount val="6"/>
                <c:pt idx="0">
                  <c:v>606.78</c:v>
                </c:pt>
                <c:pt idx="1">
                  <c:v>613.336330822577</c:v>
                </c:pt>
                <c:pt idx="2">
                  <c:v>613.92136382165597</c:v>
                </c:pt>
                <c:pt idx="3">
                  <c:v>626.79746543075441</c:v>
                </c:pt>
                <c:pt idx="4">
                  <c:v>624.00274729278533</c:v>
                </c:pt>
                <c:pt idx="5">
                  <c:v>624.25284602544616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DDC-45B6-AAE1-C0F0393ADDA6}"/>
            </c:ext>
          </c:extLst>
        </c:ser>
        <c:ser>
          <c:idx val="10"/>
          <c:order val="10"/>
          <c:tx>
            <c:strRef>
              <c:f>'Monte carlo Asian'!$AC$1</c:f>
              <c:strCache>
                <c:ptCount val="1"/>
                <c:pt idx="0">
                  <c:v>Simulation 11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'Monte carlo Asian'!$AC$2:$AC$7</c:f>
              <c:numCache>
                <c:formatCode>General</c:formatCode>
                <c:ptCount val="6"/>
                <c:pt idx="0">
                  <c:v>606.78</c:v>
                </c:pt>
                <c:pt idx="1">
                  <c:v>605.77171157332975</c:v>
                </c:pt>
                <c:pt idx="2">
                  <c:v>616.61794668512005</c:v>
                </c:pt>
                <c:pt idx="3">
                  <c:v>619.17235344524522</c:v>
                </c:pt>
                <c:pt idx="4">
                  <c:v>613.69931851967715</c:v>
                </c:pt>
                <c:pt idx="5">
                  <c:v>604.33438404364119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DDC-45B6-AAE1-C0F0393ADDA6}"/>
            </c:ext>
          </c:extLst>
        </c:ser>
        <c:ser>
          <c:idx val="11"/>
          <c:order val="11"/>
          <c:tx>
            <c:strRef>
              <c:f>'Monte carlo Asian'!$AD$1</c:f>
              <c:strCache>
                <c:ptCount val="1"/>
                <c:pt idx="0">
                  <c:v>Simulation 12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'Monte carlo Asian'!$AD$2:$AD$7</c:f>
              <c:numCache>
                <c:formatCode>General</c:formatCode>
                <c:ptCount val="6"/>
                <c:pt idx="0">
                  <c:v>606.78</c:v>
                </c:pt>
                <c:pt idx="1">
                  <c:v>608.84741046385193</c:v>
                </c:pt>
                <c:pt idx="2">
                  <c:v>602.72833891905395</c:v>
                </c:pt>
                <c:pt idx="3">
                  <c:v>594.40002345664288</c:v>
                </c:pt>
                <c:pt idx="4">
                  <c:v>603.05477148394812</c:v>
                </c:pt>
                <c:pt idx="5">
                  <c:v>609.84261173630784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DDC-45B6-AAE1-C0F0393ADDA6}"/>
            </c:ext>
          </c:extLst>
        </c:ser>
        <c:ser>
          <c:idx val="12"/>
          <c:order val="12"/>
          <c:tx>
            <c:strRef>
              <c:f>'Monte carlo Asian'!$AE$1</c:f>
              <c:strCache>
                <c:ptCount val="1"/>
                <c:pt idx="0">
                  <c:v>Simulation 13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'Monte carlo Asian'!$AE$2:$AE$7</c:f>
              <c:numCache>
                <c:formatCode>General</c:formatCode>
                <c:ptCount val="6"/>
                <c:pt idx="0">
                  <c:v>606.78</c:v>
                </c:pt>
                <c:pt idx="1">
                  <c:v>600.89705036537907</c:v>
                </c:pt>
                <c:pt idx="2">
                  <c:v>593.28183582140525</c:v>
                </c:pt>
                <c:pt idx="3">
                  <c:v>596.26760265463213</c:v>
                </c:pt>
                <c:pt idx="4">
                  <c:v>595.86934064452362</c:v>
                </c:pt>
                <c:pt idx="5">
                  <c:v>603.30092636018435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DDC-45B6-AAE1-C0F0393ADDA6}"/>
            </c:ext>
          </c:extLst>
        </c:ser>
        <c:ser>
          <c:idx val="13"/>
          <c:order val="13"/>
          <c:tx>
            <c:strRef>
              <c:f>'Monte carlo Asian'!$AF$1</c:f>
              <c:strCache>
                <c:ptCount val="1"/>
                <c:pt idx="0">
                  <c:v>Simulation 14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'Monte carlo Asian'!$AF$2:$AF$7</c:f>
              <c:numCache>
                <c:formatCode>General</c:formatCode>
                <c:ptCount val="6"/>
                <c:pt idx="0">
                  <c:v>606.78</c:v>
                </c:pt>
                <c:pt idx="1">
                  <c:v>615.31473648597637</c:v>
                </c:pt>
                <c:pt idx="2">
                  <c:v>613.72982420227856</c:v>
                </c:pt>
                <c:pt idx="3">
                  <c:v>615.61847793966081</c:v>
                </c:pt>
                <c:pt idx="4">
                  <c:v>610.18075187990235</c:v>
                </c:pt>
                <c:pt idx="5">
                  <c:v>613.54263796766679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DDC-45B6-AAE1-C0F0393ADDA6}"/>
            </c:ext>
          </c:extLst>
        </c:ser>
        <c:ser>
          <c:idx val="14"/>
          <c:order val="14"/>
          <c:tx>
            <c:strRef>
              <c:f>'Monte carlo Asian'!$AG$1</c:f>
              <c:strCache>
                <c:ptCount val="1"/>
                <c:pt idx="0">
                  <c:v>Simulation 15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'Monte carlo Asian'!$AG$2:$AG$7</c:f>
              <c:numCache>
                <c:formatCode>General</c:formatCode>
                <c:ptCount val="6"/>
                <c:pt idx="0">
                  <c:v>606.78</c:v>
                </c:pt>
                <c:pt idx="1">
                  <c:v>616.26487958640735</c:v>
                </c:pt>
                <c:pt idx="2">
                  <c:v>615.15511061281586</c:v>
                </c:pt>
                <c:pt idx="3">
                  <c:v>611.86763998793765</c:v>
                </c:pt>
                <c:pt idx="4">
                  <c:v>605.11812042354211</c:v>
                </c:pt>
                <c:pt idx="5">
                  <c:v>608.57267562269385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DDC-45B6-AAE1-C0F0393ADDA6}"/>
            </c:ext>
          </c:extLst>
        </c:ser>
        <c:ser>
          <c:idx val="15"/>
          <c:order val="15"/>
          <c:tx>
            <c:strRef>
              <c:f>'Monte carlo Asian'!$AH$1</c:f>
              <c:strCache>
                <c:ptCount val="1"/>
                <c:pt idx="0">
                  <c:v>Simulation 16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'Monte carlo Asian'!$AH$2:$AH$7</c:f>
              <c:numCache>
                <c:formatCode>General</c:formatCode>
                <c:ptCount val="6"/>
                <c:pt idx="0">
                  <c:v>606.78</c:v>
                </c:pt>
                <c:pt idx="1">
                  <c:v>600.95580708831699</c:v>
                </c:pt>
                <c:pt idx="2">
                  <c:v>596.61932399774844</c:v>
                </c:pt>
                <c:pt idx="3">
                  <c:v>590.33561839386891</c:v>
                </c:pt>
                <c:pt idx="4">
                  <c:v>586.07023932972254</c:v>
                </c:pt>
                <c:pt idx="5">
                  <c:v>587.44465559889682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0DDC-45B6-AAE1-C0F0393ADDA6}"/>
            </c:ext>
          </c:extLst>
        </c:ser>
        <c:ser>
          <c:idx val="16"/>
          <c:order val="16"/>
          <c:tx>
            <c:strRef>
              <c:f>'Monte carlo Asian'!$AI$1</c:f>
              <c:strCache>
                <c:ptCount val="1"/>
                <c:pt idx="0">
                  <c:v>Simulation 17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'Monte carlo Asian'!$AI$2:$AI$7</c:f>
              <c:numCache>
                <c:formatCode>General</c:formatCode>
                <c:ptCount val="6"/>
                <c:pt idx="0">
                  <c:v>606.78</c:v>
                </c:pt>
                <c:pt idx="1">
                  <c:v>611.35798480718381</c:v>
                </c:pt>
                <c:pt idx="2">
                  <c:v>621.87787993698294</c:v>
                </c:pt>
                <c:pt idx="3">
                  <c:v>621.60723900675362</c:v>
                </c:pt>
                <c:pt idx="4">
                  <c:v>629.92383803577366</c:v>
                </c:pt>
                <c:pt idx="5">
                  <c:v>624.00909205365019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0DDC-45B6-AAE1-C0F0393ADDA6}"/>
            </c:ext>
          </c:extLst>
        </c:ser>
        <c:ser>
          <c:idx val="17"/>
          <c:order val="17"/>
          <c:tx>
            <c:strRef>
              <c:f>'Monte carlo Asian'!$AJ$1</c:f>
              <c:strCache>
                <c:ptCount val="1"/>
                <c:pt idx="0">
                  <c:v>Simulation 18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'Monte carlo Asian'!$AJ$2:$AJ$7</c:f>
              <c:numCache>
                <c:formatCode>General</c:formatCode>
                <c:ptCount val="6"/>
                <c:pt idx="0">
                  <c:v>606.78</c:v>
                </c:pt>
                <c:pt idx="1">
                  <c:v>606.76006943745949</c:v>
                </c:pt>
                <c:pt idx="2">
                  <c:v>614.26567051388531</c:v>
                </c:pt>
                <c:pt idx="3">
                  <c:v>614.96092210694258</c:v>
                </c:pt>
                <c:pt idx="4">
                  <c:v>604.3818456149213</c:v>
                </c:pt>
                <c:pt idx="5">
                  <c:v>610.18148352986486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0DDC-45B6-AAE1-C0F0393ADDA6}"/>
            </c:ext>
          </c:extLst>
        </c:ser>
        <c:ser>
          <c:idx val="18"/>
          <c:order val="18"/>
          <c:tx>
            <c:strRef>
              <c:f>'Monte carlo Asian'!$AK$1</c:f>
              <c:strCache>
                <c:ptCount val="1"/>
                <c:pt idx="0">
                  <c:v>Simulation 19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'Monte carlo Asian'!$AK$2:$AK$7</c:f>
              <c:numCache>
                <c:formatCode>General</c:formatCode>
                <c:ptCount val="6"/>
                <c:pt idx="0">
                  <c:v>606.78</c:v>
                </c:pt>
                <c:pt idx="1">
                  <c:v>617.70596583109375</c:v>
                </c:pt>
                <c:pt idx="2">
                  <c:v>623.31441277739873</c:v>
                </c:pt>
                <c:pt idx="3">
                  <c:v>618.14983826989499</c:v>
                </c:pt>
                <c:pt idx="4">
                  <c:v>607.55326961195362</c:v>
                </c:pt>
                <c:pt idx="5">
                  <c:v>603.78961418440224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0DDC-45B6-AAE1-C0F0393ADDA6}"/>
            </c:ext>
          </c:extLst>
        </c:ser>
        <c:ser>
          <c:idx val="19"/>
          <c:order val="19"/>
          <c:tx>
            <c:strRef>
              <c:f>'Monte carlo Asian'!$AL$1</c:f>
              <c:strCache>
                <c:ptCount val="1"/>
                <c:pt idx="0">
                  <c:v>Simulation 20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'Monte carlo Asian'!$AL$2:$AL$7</c:f>
              <c:numCache>
                <c:formatCode>General</c:formatCode>
                <c:ptCount val="6"/>
                <c:pt idx="0">
                  <c:v>606.78</c:v>
                </c:pt>
                <c:pt idx="1">
                  <c:v>585.98793379733286</c:v>
                </c:pt>
                <c:pt idx="2">
                  <c:v>591.38518160608078</c:v>
                </c:pt>
                <c:pt idx="3">
                  <c:v>594.64448984619969</c:v>
                </c:pt>
                <c:pt idx="4">
                  <c:v>604.67077523365276</c:v>
                </c:pt>
                <c:pt idx="5">
                  <c:v>617.88788515238252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0DDC-45B6-AAE1-C0F0393ADD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2121120"/>
        <c:axId val="432128800"/>
      </c:lineChart>
      <c:catAx>
        <c:axId val="432121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128800"/>
        <c:crosses val="autoZero"/>
        <c:auto val="1"/>
        <c:lblAlgn val="ctr"/>
        <c:lblOffset val="100"/>
        <c:noMultiLvlLbl val="0"/>
      </c:catAx>
      <c:valAx>
        <c:axId val="43212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121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7" Type="http://schemas.openxmlformats.org/officeDocument/2006/relationships/image" Target="../media/image10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6" Type="http://schemas.openxmlformats.org/officeDocument/2006/relationships/image" Target="../media/image9.png"/><Relationship Id="rId5" Type="http://schemas.openxmlformats.org/officeDocument/2006/relationships/image" Target="../media/image8.png"/><Relationship Id="rId4" Type="http://schemas.openxmlformats.org/officeDocument/2006/relationships/image" Target="../media/image7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409575</xdr:colOff>
      <xdr:row>16</xdr:row>
      <xdr:rowOff>152400</xdr:rowOff>
    </xdr:from>
    <xdr:to>
      <xdr:col>19</xdr:col>
      <xdr:colOff>452800</xdr:colOff>
      <xdr:row>18</xdr:row>
      <xdr:rowOff>114348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9628466A-4C10-CF69-8271-D02756CF1E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43500" y="3200400"/>
          <a:ext cx="9421540" cy="342948"/>
        </a:xfrm>
        <a:prstGeom prst="rect">
          <a:avLst/>
        </a:prstGeom>
      </xdr:spPr>
    </xdr:pic>
    <xdr:clientData/>
  </xdr:twoCellAnchor>
  <xdr:twoCellAnchor editAs="oneCell">
    <xdr:from>
      <xdr:col>4</xdr:col>
      <xdr:colOff>352425</xdr:colOff>
      <xdr:row>18</xdr:row>
      <xdr:rowOff>104775</xdr:rowOff>
    </xdr:from>
    <xdr:to>
      <xdr:col>19</xdr:col>
      <xdr:colOff>606491</xdr:colOff>
      <xdr:row>26</xdr:row>
      <xdr:rowOff>144585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3192B3E3-03CD-5F1B-F32D-93A3FA3EB6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086350" y="3533775"/>
          <a:ext cx="9628571" cy="1561905"/>
        </a:xfrm>
        <a:prstGeom prst="rect">
          <a:avLst/>
        </a:prstGeom>
      </xdr:spPr>
    </xdr:pic>
    <xdr:clientData/>
  </xdr:twoCellAnchor>
  <xdr:twoCellAnchor editAs="oneCell">
    <xdr:from>
      <xdr:col>4</xdr:col>
      <xdr:colOff>371475</xdr:colOff>
      <xdr:row>0</xdr:row>
      <xdr:rowOff>28574</xdr:rowOff>
    </xdr:from>
    <xdr:to>
      <xdr:col>10</xdr:col>
      <xdr:colOff>262890</xdr:colOff>
      <xdr:row>16</xdr:row>
      <xdr:rowOff>104502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428EFA11-1A0B-F792-7501-700A3DE85E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00750" y="28574"/>
          <a:ext cx="3543300" cy="320584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226696</xdr:colOff>
      <xdr:row>37</xdr:row>
      <xdr:rowOff>69517</xdr:rowOff>
    </xdr:from>
    <xdr:to>
      <xdr:col>6</xdr:col>
      <xdr:colOff>51436</xdr:colOff>
      <xdr:row>53</xdr:row>
      <xdr:rowOff>21652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B3E9EEE-1414-9D38-94B8-FE3AA2D7D3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6696" y="7422817"/>
          <a:ext cx="5815965" cy="3000135"/>
        </a:xfrm>
        <a:prstGeom prst="rect">
          <a:avLst/>
        </a:prstGeom>
      </xdr:spPr>
    </xdr:pic>
    <xdr:clientData/>
  </xdr:twoCellAnchor>
  <xdr:twoCellAnchor editAs="oneCell">
    <xdr:from>
      <xdr:col>13</xdr:col>
      <xdr:colOff>102870</xdr:colOff>
      <xdr:row>0</xdr:row>
      <xdr:rowOff>217170</xdr:rowOff>
    </xdr:from>
    <xdr:to>
      <xdr:col>18</xdr:col>
      <xdr:colOff>33655</xdr:colOff>
      <xdr:row>5</xdr:row>
      <xdr:rowOff>111125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63E1847-4A98-48D4-A3EA-C8576F7F1F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408670" y="217170"/>
          <a:ext cx="2959735" cy="907415"/>
        </a:xfrm>
        <a:prstGeom prst="rect">
          <a:avLst/>
        </a:prstGeom>
      </xdr:spPr>
    </xdr:pic>
    <xdr:clientData/>
  </xdr:twoCellAnchor>
  <xdr:twoCellAnchor editAs="oneCell">
    <xdr:from>
      <xdr:col>13</xdr:col>
      <xdr:colOff>26670</xdr:colOff>
      <xdr:row>8</xdr:row>
      <xdr:rowOff>186690</xdr:rowOff>
    </xdr:from>
    <xdr:to>
      <xdr:col>19</xdr:col>
      <xdr:colOff>118745</xdr:colOff>
      <xdr:row>16</xdr:row>
      <xdr:rowOff>149225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81AB67A-F53E-4D9E-A867-FC7416752D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332470" y="1756410"/>
          <a:ext cx="3757295" cy="1509395"/>
        </a:xfrm>
        <a:prstGeom prst="rect">
          <a:avLst/>
        </a:prstGeom>
      </xdr:spPr>
    </xdr:pic>
    <xdr:clientData/>
  </xdr:twoCellAnchor>
  <xdr:twoCellAnchor editAs="oneCell">
    <xdr:from>
      <xdr:col>13</xdr:col>
      <xdr:colOff>102870</xdr:colOff>
      <xdr:row>19</xdr:row>
      <xdr:rowOff>11430</xdr:rowOff>
    </xdr:from>
    <xdr:to>
      <xdr:col>19</xdr:col>
      <xdr:colOff>225425</xdr:colOff>
      <xdr:row>26</xdr:row>
      <xdr:rowOff>197030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8EA267D-BCAD-451D-862B-C69CC4C1A7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408670" y="3676650"/>
          <a:ext cx="3772535" cy="1528625"/>
        </a:xfrm>
        <a:prstGeom prst="rect">
          <a:avLst/>
        </a:prstGeom>
      </xdr:spPr>
    </xdr:pic>
    <xdr:clientData/>
  </xdr:twoCellAnchor>
  <xdr:twoCellAnchor editAs="oneCell">
    <xdr:from>
      <xdr:col>13</xdr:col>
      <xdr:colOff>133350</xdr:colOff>
      <xdr:row>29</xdr:row>
      <xdr:rowOff>7620</xdr:rowOff>
    </xdr:from>
    <xdr:to>
      <xdr:col>23</xdr:col>
      <xdr:colOff>72509</xdr:colOff>
      <xdr:row>38</xdr:row>
      <xdr:rowOff>3175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E7090DA5-DC07-42BB-B51A-65130F911B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439150" y="5577840"/>
          <a:ext cx="6033254" cy="1793875"/>
        </a:xfrm>
        <a:prstGeom prst="rect">
          <a:avLst/>
        </a:prstGeom>
      </xdr:spPr>
    </xdr:pic>
    <xdr:clientData/>
  </xdr:twoCellAnchor>
  <xdr:twoCellAnchor editAs="oneCell">
    <xdr:from>
      <xdr:col>13</xdr:col>
      <xdr:colOff>106680</xdr:colOff>
      <xdr:row>39</xdr:row>
      <xdr:rowOff>144780</xdr:rowOff>
    </xdr:from>
    <xdr:to>
      <xdr:col>21</xdr:col>
      <xdr:colOff>574675</xdr:colOff>
      <xdr:row>49</xdr:row>
      <xdr:rowOff>72390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53ADBDCD-8B98-461B-8E3E-3BEDCA99B6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412480" y="7620000"/>
          <a:ext cx="5354320" cy="1828800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51</xdr:row>
      <xdr:rowOff>0</xdr:rowOff>
    </xdr:from>
    <xdr:to>
      <xdr:col>22</xdr:col>
      <xdr:colOff>225425</xdr:colOff>
      <xdr:row>64</xdr:row>
      <xdr:rowOff>155575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755226A-9448-4E4E-A9AF-6264996CEA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8305800" y="9761220"/>
          <a:ext cx="5706110" cy="263969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102871</xdr:colOff>
      <xdr:row>33</xdr:row>
      <xdr:rowOff>183817</xdr:rowOff>
    </xdr:from>
    <xdr:to>
      <xdr:col>5</xdr:col>
      <xdr:colOff>438150</xdr:colOff>
      <xdr:row>47</xdr:row>
      <xdr:rowOff>175960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AB23164-142C-4B3C-9B21-01B8AC08E0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871" y="6536992"/>
          <a:ext cx="5154929" cy="2659143"/>
        </a:xfrm>
        <a:prstGeom prst="rect">
          <a:avLst/>
        </a:prstGeom>
      </xdr:spPr>
    </xdr:pic>
    <xdr:clientData/>
  </xdr:twoCellAnchor>
  <xdr:twoCellAnchor>
    <xdr:from>
      <xdr:col>9</xdr:col>
      <xdr:colOff>352424</xdr:colOff>
      <xdr:row>14</xdr:row>
      <xdr:rowOff>85725</xdr:rowOff>
    </xdr:from>
    <xdr:to>
      <xdr:col>22</xdr:col>
      <xdr:colOff>409575</xdr:colOff>
      <xdr:row>41</xdr:row>
      <xdr:rowOff>104775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7636D9B-337C-3215-FA92-1742552839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102871</xdr:colOff>
      <xdr:row>33</xdr:row>
      <xdr:rowOff>183817</xdr:rowOff>
    </xdr:from>
    <xdr:to>
      <xdr:col>5</xdr:col>
      <xdr:colOff>438150</xdr:colOff>
      <xdr:row>47</xdr:row>
      <xdr:rowOff>175960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9217E4B-8B92-4683-9139-1B8A1BBF28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871" y="6536992"/>
          <a:ext cx="5154929" cy="2659143"/>
        </a:xfrm>
        <a:prstGeom prst="rect">
          <a:avLst/>
        </a:prstGeom>
      </xdr:spPr>
    </xdr:pic>
    <xdr:clientData/>
  </xdr:twoCellAnchor>
  <xdr:twoCellAnchor>
    <xdr:from>
      <xdr:col>17</xdr:col>
      <xdr:colOff>19049</xdr:colOff>
      <xdr:row>21</xdr:row>
      <xdr:rowOff>171450</xdr:rowOff>
    </xdr:from>
    <xdr:to>
      <xdr:col>28</xdr:col>
      <xdr:colOff>676275</xdr:colOff>
      <xdr:row>49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FE2123B-996B-4E7E-9FBF-16CCDC23A0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3BC20-3588-4F81-9376-C6A7E527F628}">
  <dimension ref="A1:M20"/>
  <sheetViews>
    <sheetView workbookViewId="0">
      <selection activeCell="C21" sqref="C21"/>
    </sheetView>
  </sheetViews>
  <sheetFormatPr defaultRowHeight="15" x14ac:dyDescent="0.25"/>
  <cols>
    <col min="1" max="1" width="27.42578125" customWidth="1"/>
    <col min="2" max="2" width="25.28515625" customWidth="1"/>
    <col min="3" max="4" width="15.85546875" customWidth="1"/>
    <col min="12" max="12" width="12.7109375" customWidth="1"/>
  </cols>
  <sheetData>
    <row r="1" spans="1:13" x14ac:dyDescent="0.25">
      <c r="A1" s="3" t="s">
        <v>0</v>
      </c>
      <c r="B1" s="15" t="s">
        <v>13</v>
      </c>
    </row>
    <row r="2" spans="1:13" x14ac:dyDescent="0.25">
      <c r="A2" s="3" t="s">
        <v>1</v>
      </c>
      <c r="B2" s="15" t="s">
        <v>12</v>
      </c>
    </row>
    <row r="3" spans="1:13" x14ac:dyDescent="0.25">
      <c r="A3" s="3" t="s">
        <v>2</v>
      </c>
      <c r="B3" s="16">
        <v>45678</v>
      </c>
      <c r="L3" t="s">
        <v>27</v>
      </c>
      <c r="M3" t="s">
        <v>28</v>
      </c>
    </row>
    <row r="4" spans="1:13" ht="16.5" x14ac:dyDescent="0.3">
      <c r="A4" s="3" t="s">
        <v>3</v>
      </c>
      <c r="B4" s="16">
        <v>45685</v>
      </c>
      <c r="L4" s="12">
        <v>45646</v>
      </c>
      <c r="M4" s="14">
        <v>1.9655480000000001</v>
      </c>
    </row>
    <row r="5" spans="1:13" ht="16.5" x14ac:dyDescent="0.25">
      <c r="A5" s="3" t="s">
        <v>4</v>
      </c>
      <c r="B5" s="15">
        <v>603.29100000000005</v>
      </c>
      <c r="L5" s="13">
        <v>45555</v>
      </c>
      <c r="M5" s="14">
        <v>1.7455309999999999</v>
      </c>
    </row>
    <row r="6" spans="1:13" ht="16.5" x14ac:dyDescent="0.25">
      <c r="A6" s="3" t="s">
        <v>5</v>
      </c>
      <c r="B6" s="15">
        <v>602</v>
      </c>
      <c r="L6" s="13">
        <v>45464</v>
      </c>
      <c r="M6" s="14">
        <v>1.7590239999999999</v>
      </c>
    </row>
    <row r="7" spans="1:13" ht="16.5" x14ac:dyDescent="0.25">
      <c r="A7" s="3" t="s">
        <v>6</v>
      </c>
      <c r="B7" s="17">
        <f>(B4-B3)/365</f>
        <v>1.9178082191780823E-2</v>
      </c>
      <c r="L7" s="13">
        <v>45366</v>
      </c>
      <c r="M7" s="14">
        <v>1.594937</v>
      </c>
    </row>
    <row r="8" spans="1:13" x14ac:dyDescent="0.25">
      <c r="A8" s="3" t="s">
        <v>14</v>
      </c>
      <c r="B8" s="18">
        <v>4.24E-2</v>
      </c>
      <c r="L8" t="s">
        <v>29</v>
      </c>
      <c r="M8" s="14">
        <f>SUM(M4:M7)</f>
        <v>7.0650399999999998</v>
      </c>
    </row>
    <row r="9" spans="1:13" x14ac:dyDescent="0.25">
      <c r="A9" s="3" t="s">
        <v>7</v>
      </c>
      <c r="B9" s="19">
        <f>_xlfn.STDEV.S('SPY data'!H3:H251)</f>
        <v>8.0665859272219028E-3</v>
      </c>
      <c r="L9" t="s">
        <v>30</v>
      </c>
      <c r="M9" s="14">
        <f>B5</f>
        <v>603.29100000000005</v>
      </c>
    </row>
    <row r="10" spans="1:13" x14ac:dyDescent="0.25">
      <c r="A10" s="3" t="s">
        <v>8</v>
      </c>
      <c r="B10" s="19">
        <f>B9*SQRT(252)</f>
        <v>0.12805308175657515</v>
      </c>
      <c r="L10" t="s">
        <v>31</v>
      </c>
      <c r="M10" s="2">
        <f>(M8/M9)</f>
        <v>1.171083274903819E-2</v>
      </c>
    </row>
    <row r="11" spans="1:13" x14ac:dyDescent="0.25">
      <c r="A11" s="3" t="s">
        <v>9</v>
      </c>
      <c r="B11" s="15">
        <f>(LN(B5/B6)+((B8+(B10^2/2))*B7))/(B10*SQRT(B7))</f>
        <v>0.17552220967969345</v>
      </c>
    </row>
    <row r="12" spans="1:13" x14ac:dyDescent="0.25">
      <c r="A12" s="3" t="s">
        <v>10</v>
      </c>
      <c r="B12" s="15">
        <f>B11-(B10*SQRT(B7))</f>
        <v>0.15778878467835594</v>
      </c>
    </row>
    <row r="13" spans="1:13" x14ac:dyDescent="0.25">
      <c r="A13" s="3" t="s">
        <v>11</v>
      </c>
      <c r="B13" s="18">
        <f>M10</f>
        <v>1.171083274903819E-2</v>
      </c>
    </row>
    <row r="15" spans="1:13" ht="15.75" thickBot="1" x14ac:dyDescent="0.3"/>
    <row r="16" spans="1:13" ht="15.75" thickBot="1" x14ac:dyDescent="0.3">
      <c r="A16" s="9" t="s">
        <v>22</v>
      </c>
      <c r="B16" s="10" t="s">
        <v>23</v>
      </c>
      <c r="C16" s="10" t="s">
        <v>24</v>
      </c>
      <c r="D16" s="11" t="s">
        <v>25</v>
      </c>
    </row>
    <row r="17" spans="1:4" x14ac:dyDescent="0.25">
      <c r="A17" s="4" t="s">
        <v>32</v>
      </c>
      <c r="B17" s="20">
        <f>B5*_xlfn.NORM.S.DIST(B11,TRUE) - B6*EXP(-B8*B7)*_xlfn.NORM.S.DIST(B12,TRUE)</f>
        <v>5.2108999598440846</v>
      </c>
      <c r="C17">
        <v>4.5</v>
      </c>
      <c r="D17" s="5" t="s">
        <v>26</v>
      </c>
    </row>
    <row r="18" spans="1:4" x14ac:dyDescent="0.25">
      <c r="A18" s="4" t="s">
        <v>33</v>
      </c>
      <c r="B18" s="20">
        <f xml:space="preserve"> B6*EXP(-B8*B7)*_xlfn.NORM.S.DIST(-B12,TRUE)  - B5*_xlfn.NORM.S.DIST(-B11,TRUE)</f>
        <v>3.4305822190053163</v>
      </c>
      <c r="C18">
        <v>2.76</v>
      </c>
      <c r="D18" s="5" t="s">
        <v>26</v>
      </c>
    </row>
    <row r="19" spans="1:4" x14ac:dyDescent="0.25">
      <c r="A19" s="4" t="s">
        <v>34</v>
      </c>
      <c r="B19" s="20">
        <f>B5*EXP(-B13*B7)*_xlfn.NORM.S.DIST(B11,TRUE) - B6*EXP(-B8*B7)*_xlfn.NORM.S.DIST(B12,TRUE)</f>
        <v>5.1337224381713895</v>
      </c>
      <c r="C19">
        <v>4.5</v>
      </c>
      <c r="D19" s="5" t="s">
        <v>26</v>
      </c>
    </row>
    <row r="20" spans="1:4" ht="15.75" thickBot="1" x14ac:dyDescent="0.3">
      <c r="A20" s="6" t="s">
        <v>35</v>
      </c>
      <c r="B20" s="21">
        <f xml:space="preserve"> B6*EXP(-B8*B7)*_xlfn.NORM.S.DIST(-B12,TRUE)  - B5*EXP(-B13*B7)*_xlfn.NORM.S.DIST(-B11,TRUE)</f>
        <v>3.4888834009013863</v>
      </c>
      <c r="C20" s="7">
        <v>2.76</v>
      </c>
      <c r="D20" s="8" t="s">
        <v>26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8C530-DB1A-4CD1-ABD3-19EBC0F62149}">
  <dimension ref="A1:AB252"/>
  <sheetViews>
    <sheetView workbookViewId="0">
      <selection activeCell="F15" sqref="F15"/>
    </sheetView>
  </sheetViews>
  <sheetFormatPr defaultRowHeight="15" x14ac:dyDescent="0.25"/>
  <cols>
    <col min="1" max="1" width="18.5703125" customWidth="1"/>
    <col min="2" max="2" width="20.85546875" customWidth="1"/>
    <col min="4" max="4" width="11.85546875" customWidth="1"/>
    <col min="5" max="5" width="10.7109375" customWidth="1"/>
    <col min="6" max="6" width="18.7109375" customWidth="1"/>
    <col min="7" max="7" width="12" bestFit="1" customWidth="1"/>
    <col min="8" max="8" width="12" customWidth="1"/>
    <col min="9" max="9" width="13.5703125" customWidth="1"/>
    <col min="10" max="10" width="13.42578125" customWidth="1"/>
    <col min="11" max="11" width="14" customWidth="1"/>
    <col min="24" max="24" width="11" customWidth="1"/>
    <col min="25" max="25" width="11.7109375" customWidth="1"/>
    <col min="26" max="26" width="10" bestFit="1" customWidth="1"/>
    <col min="27" max="28" width="11" bestFit="1" customWidth="1"/>
  </cols>
  <sheetData>
    <row r="1" spans="1:28" ht="18.75" x14ac:dyDescent="0.3">
      <c r="A1" s="36" t="s">
        <v>0</v>
      </c>
      <c r="B1" s="37" t="s">
        <v>53</v>
      </c>
      <c r="D1" s="33"/>
      <c r="X1" s="49" t="s">
        <v>12</v>
      </c>
      <c r="Y1" s="49"/>
      <c r="Z1" s="49"/>
    </row>
    <row r="2" spans="1:28" x14ac:dyDescent="0.25">
      <c r="A2" s="36" t="s">
        <v>38</v>
      </c>
      <c r="B2" s="38" t="s">
        <v>12</v>
      </c>
      <c r="D2" s="33"/>
      <c r="F2" t="s">
        <v>80</v>
      </c>
      <c r="M2" t="s">
        <v>66</v>
      </c>
      <c r="X2" s="22" t="s">
        <v>15</v>
      </c>
      <c r="Y2" s="22" t="s">
        <v>16</v>
      </c>
      <c r="Z2" s="22" t="s">
        <v>21</v>
      </c>
      <c r="AA2" s="22" t="s">
        <v>36</v>
      </c>
      <c r="AB2" s="22" t="s">
        <v>37</v>
      </c>
    </row>
    <row r="3" spans="1:28" x14ac:dyDescent="0.25">
      <c r="A3" s="36" t="s">
        <v>39</v>
      </c>
      <c r="B3" s="39">
        <v>45833</v>
      </c>
      <c r="D3" s="33"/>
      <c r="F3" s="25" t="s">
        <v>74</v>
      </c>
      <c r="G3" s="25" t="s">
        <v>75</v>
      </c>
      <c r="H3" s="25" t="s">
        <v>76</v>
      </c>
      <c r="I3" s="25" t="s">
        <v>77</v>
      </c>
      <c r="J3" s="25" t="s">
        <v>78</v>
      </c>
      <c r="K3" s="25" t="s">
        <v>79</v>
      </c>
      <c r="X3" s="1">
        <v>45468</v>
      </c>
      <c r="Y3">
        <v>544.83000000000004</v>
      </c>
    </row>
    <row r="4" spans="1:28" x14ac:dyDescent="0.25">
      <c r="A4" s="36" t="s">
        <v>3</v>
      </c>
      <c r="B4" s="39">
        <v>45839</v>
      </c>
      <c r="D4" s="33"/>
      <c r="X4" s="1">
        <v>45469</v>
      </c>
      <c r="Y4">
        <v>545.51</v>
      </c>
      <c r="Z4" s="24">
        <f>(Y4/Y3)-1</f>
        <v>1.2480957362845935E-3</v>
      </c>
      <c r="AA4" s="2">
        <f>_xlfn.STDEV.S(Z4:Z252)</f>
        <v>1.2964669380293765E-2</v>
      </c>
      <c r="AB4" s="24">
        <f>AA4*SQRT(252)</f>
        <v>0.20580774606258712</v>
      </c>
    </row>
    <row r="5" spans="1:28" ht="15.75" thickBot="1" x14ac:dyDescent="0.3">
      <c r="A5" s="36" t="s">
        <v>40</v>
      </c>
      <c r="B5" s="38">
        <v>606.78</v>
      </c>
      <c r="D5" s="33"/>
      <c r="X5" s="1">
        <v>45470</v>
      </c>
      <c r="Y5">
        <v>546.37</v>
      </c>
      <c r="Z5" s="24">
        <f t="shared" ref="Z5:Z68" si="0">(Y5/Y4)-1</f>
        <v>1.5765063885171404E-3</v>
      </c>
    </row>
    <row r="6" spans="1:28" ht="15.75" thickBot="1" x14ac:dyDescent="0.3">
      <c r="A6" s="36" t="s">
        <v>41</v>
      </c>
      <c r="B6" s="38">
        <v>610</v>
      </c>
      <c r="D6" s="33"/>
      <c r="K6" s="26">
        <f>J7*$B$14</f>
        <v>647.4163746048913</v>
      </c>
      <c r="X6" s="1">
        <v>45471</v>
      </c>
      <c r="Y6">
        <v>544.22</v>
      </c>
      <c r="Z6" s="24">
        <f t="shared" si="0"/>
        <v>-3.9350623204055246E-3</v>
      </c>
    </row>
    <row r="7" spans="1:28" ht="15.75" thickBot="1" x14ac:dyDescent="0.3">
      <c r="A7" s="36" t="s">
        <v>42</v>
      </c>
      <c r="B7" s="39">
        <v>45833</v>
      </c>
      <c r="D7" s="33"/>
      <c r="J7" s="28">
        <f>I8*$B$14</f>
        <v>639.07701071280803</v>
      </c>
      <c r="K7" s="27">
        <f>MAX(0,K6-$B$6)</f>
        <v>37.416374604891303</v>
      </c>
      <c r="X7" s="1">
        <v>45474</v>
      </c>
      <c r="Y7">
        <v>545.34</v>
      </c>
      <c r="Z7" s="24">
        <f t="shared" si="0"/>
        <v>2.057991253537228E-3</v>
      </c>
    </row>
    <row r="8" spans="1:28" ht="15.75" thickBot="1" x14ac:dyDescent="0.3">
      <c r="A8" s="36" t="s">
        <v>43</v>
      </c>
      <c r="B8" s="39">
        <v>45839</v>
      </c>
      <c r="D8" s="33"/>
      <c r="I8" s="28">
        <f>H9*$B$14</f>
        <v>630.84506608420418</v>
      </c>
      <c r="J8" s="27">
        <f>($B$16*K7+$B$17*K9)*EXP(-$B$10*$B$13)</f>
        <v>29.210131105887417</v>
      </c>
      <c r="K8" s="26">
        <f>J7*$B$15</f>
        <v>630.84506608420418</v>
      </c>
      <c r="X8" s="1">
        <v>45475</v>
      </c>
      <c r="Y8">
        <v>549.01</v>
      </c>
      <c r="Z8" s="24">
        <f t="shared" si="0"/>
        <v>6.729746580115048E-3</v>
      </c>
    </row>
    <row r="9" spans="1:28" ht="15.75" thickBot="1" x14ac:dyDescent="0.3">
      <c r="A9" s="36" t="s">
        <v>44</v>
      </c>
      <c r="B9" s="38">
        <f>D24/252</f>
        <v>1.984126984126984E-2</v>
      </c>
      <c r="D9" s="33"/>
      <c r="H9" s="28">
        <f>G10*$B$14</f>
        <v>622.71915705261358</v>
      </c>
      <c r="I9" s="27">
        <f>($B$16*J8+$B$17*J10)*EXP(-$B$10*$B$13)</f>
        <v>21.11127781947927</v>
      </c>
      <c r="J9" s="26">
        <f>I8*$B$15</f>
        <v>622.71915705261358</v>
      </c>
      <c r="K9" s="27">
        <f>MAX(0,K8-$B$6)</f>
        <v>20.845066084204177</v>
      </c>
      <c r="X9" s="1">
        <v>45476</v>
      </c>
      <c r="Y9">
        <v>551.46</v>
      </c>
      <c r="Z9" s="24">
        <f t="shared" si="0"/>
        <v>4.4625780951168537E-3</v>
      </c>
    </row>
    <row r="10" spans="1:28" ht="15.75" thickBot="1" x14ac:dyDescent="0.3">
      <c r="A10" s="36" t="s">
        <v>45</v>
      </c>
      <c r="B10" s="40">
        <v>5.5E-2</v>
      </c>
      <c r="D10" s="33"/>
      <c r="G10" s="28">
        <f>F11*$B$14</f>
        <v>614.69791777456419</v>
      </c>
      <c r="H10" s="27">
        <f>($B$16*I9+$B$17*I11)*EXP(-$B$10*$B$13)</f>
        <v>14.454640640917507</v>
      </c>
      <c r="I10" s="26">
        <f>H9*$B$15</f>
        <v>614.69791777456419</v>
      </c>
      <c r="J10" s="27">
        <f>($B$16*K9+$B$17*K11)*EXP(-$B$10*$B$13)</f>
        <v>12.852277445693007</v>
      </c>
      <c r="K10" s="26">
        <f>J9*$B$15</f>
        <v>614.69791777456419</v>
      </c>
      <c r="X10" s="1">
        <v>45478</v>
      </c>
      <c r="Y10">
        <v>554.64</v>
      </c>
      <c r="Z10" s="24">
        <f t="shared" si="0"/>
        <v>5.766510717005735E-3</v>
      </c>
    </row>
    <row r="11" spans="1:28" ht="15.75" thickBot="1" x14ac:dyDescent="0.3">
      <c r="A11" s="36" t="s">
        <v>46</v>
      </c>
      <c r="B11" s="41">
        <f>AB4</f>
        <v>0.20580774606258712</v>
      </c>
      <c r="D11" s="33"/>
      <c r="E11" s="23" t="s">
        <v>72</v>
      </c>
      <c r="F11" s="28">
        <f>B5</f>
        <v>606.78</v>
      </c>
      <c r="G11" s="27">
        <f>($B$16*H10+$B$17*H12)*EXP(-$B$10*$B$13)</f>
        <v>9.5090891731852292</v>
      </c>
      <c r="H11" s="26">
        <f>G10*$B$15</f>
        <v>606.78</v>
      </c>
      <c r="I11" s="27">
        <f>($B$16*J10+$B$17*J12)*EXP(-$B$10*$B$13)</f>
        <v>7.6650967941337891</v>
      </c>
      <c r="J11" s="26">
        <f>I10*$B$15</f>
        <v>606.78</v>
      </c>
      <c r="K11" s="27">
        <f>MAX(0,K10-$B$6)</f>
        <v>4.6979177745641891</v>
      </c>
      <c r="M11" t="s">
        <v>67</v>
      </c>
      <c r="X11" s="1">
        <v>45481</v>
      </c>
      <c r="Y11">
        <v>555.28</v>
      </c>
      <c r="Z11" s="24">
        <f t="shared" si="0"/>
        <v>1.1539016298860449E-3</v>
      </c>
    </row>
    <row r="12" spans="1:28" ht="15.75" thickBot="1" x14ac:dyDescent="0.3">
      <c r="A12" s="36" t="s">
        <v>47</v>
      </c>
      <c r="B12" s="38">
        <v>5</v>
      </c>
      <c r="D12" s="33"/>
      <c r="E12" s="23" t="s">
        <v>73</v>
      </c>
      <c r="F12" s="27">
        <f>($B$16*G11+$B$17*G13)*EXP(-$B$10*$B$13)</f>
        <v>6.0663158703405342</v>
      </c>
      <c r="G12" s="26">
        <f>F11*$B$15</f>
        <v>598.96407284566067</v>
      </c>
      <c r="H12" s="27">
        <f>($B$16*I11+$B$17*I13)*EXP(-$B$10*$B$13)</f>
        <v>4.4642520612115542</v>
      </c>
      <c r="I12" s="26">
        <f>H11*$B$15</f>
        <v>598.96407284566067</v>
      </c>
      <c r="J12" s="27">
        <f>($B$16*K11+$B$17*K13)*EXP(-$B$10*$B$13)</f>
        <v>2.3727612416817783</v>
      </c>
      <c r="K12" s="26">
        <f>J11*$B$15</f>
        <v>598.96407284566067</v>
      </c>
      <c r="X12" s="1">
        <v>45482</v>
      </c>
      <c r="Y12">
        <v>555.82000000000005</v>
      </c>
      <c r="Z12" s="24">
        <f t="shared" si="0"/>
        <v>9.7248235124625104E-4</v>
      </c>
    </row>
    <row r="13" spans="1:28" ht="15.75" thickBot="1" x14ac:dyDescent="0.3">
      <c r="A13" s="36" t="s">
        <v>48</v>
      </c>
      <c r="B13" s="38">
        <f>B9/B12</f>
        <v>3.968253968253968E-3</v>
      </c>
      <c r="D13" s="33"/>
      <c r="G13" s="27">
        <f>($B$16*H12+$B$17*H14)*EXP(-$B$10*$B$13)</f>
        <v>2.5541822466476249</v>
      </c>
      <c r="H13" s="26">
        <f>G12*$B$15</f>
        <v>591.24882257137995</v>
      </c>
      <c r="I13" s="27">
        <f>($B$16*J12+$B$17*J14)*EXP(-$B$10*$B$13)</f>
        <v>1.1984023944628386</v>
      </c>
      <c r="J13" s="26">
        <f>I12*$B$15</f>
        <v>591.24882257137995</v>
      </c>
      <c r="K13" s="27">
        <f>MAX(0,K12-$B$6)</f>
        <v>0</v>
      </c>
      <c r="X13" s="1">
        <v>45483</v>
      </c>
      <c r="Y13">
        <v>561.32000000000005</v>
      </c>
      <c r="Z13" s="24">
        <f t="shared" si="0"/>
        <v>9.8952898420352486E-3</v>
      </c>
    </row>
    <row r="14" spans="1:28" ht="15.75" thickBot="1" x14ac:dyDescent="0.3">
      <c r="A14" s="36" t="s">
        <v>54</v>
      </c>
      <c r="B14" s="38">
        <f>EXP(B11*SQRT(B13))</f>
        <v>1.0130490750759158</v>
      </c>
      <c r="D14" s="33"/>
      <c r="H14" s="27">
        <f>($B$16*I13+$B$17*I15)*EXP(-$B$10*$B$13)</f>
        <v>0.60527299326430761</v>
      </c>
      <c r="I14" s="26">
        <f>H13*$B$15</f>
        <v>583.63295235926557</v>
      </c>
      <c r="J14" s="27">
        <f>($B$16*K13+$B$17*K15)*EXP(-$B$10*$B$13)</f>
        <v>0</v>
      </c>
      <c r="K14" s="26">
        <f>J13*$B$15</f>
        <v>583.63295235926557</v>
      </c>
      <c r="X14" s="1">
        <v>45484</v>
      </c>
      <c r="Y14">
        <v>556.48</v>
      </c>
      <c r="Z14" s="24">
        <f t="shared" si="0"/>
        <v>-8.6225326017245196E-3</v>
      </c>
    </row>
    <row r="15" spans="1:28" ht="15.75" thickBot="1" x14ac:dyDescent="0.3">
      <c r="A15" s="36" t="s">
        <v>55</v>
      </c>
      <c r="B15" s="38">
        <f>1/B14</f>
        <v>0.98711900993055257</v>
      </c>
      <c r="D15" s="33"/>
      <c r="I15" s="27">
        <f>($B$16*J14+$B$17*J16)*EXP(-$B$10*$B$13)</f>
        <v>0</v>
      </c>
      <c r="J15" s="26">
        <f>I14*$B$15</f>
        <v>576.11518209572364</v>
      </c>
      <c r="K15" s="27">
        <f>MAX(0,K14-$B$6)</f>
        <v>0</v>
      </c>
      <c r="X15" s="1">
        <v>45485</v>
      </c>
      <c r="Y15">
        <v>559.99</v>
      </c>
      <c r="Z15" s="24">
        <f>(Y15/Y14)-1</f>
        <v>6.3075043128233421E-3</v>
      </c>
    </row>
    <row r="16" spans="1:28" ht="15.75" thickBot="1" x14ac:dyDescent="0.3">
      <c r="A16" s="36" t="s">
        <v>49</v>
      </c>
      <c r="B16" s="38">
        <f>(EXP(B10*B13) - B15) /(B14-B15)</f>
        <v>0.5051768201659862</v>
      </c>
      <c r="D16" s="33"/>
      <c r="J16" s="27">
        <f>($B$16*K15+$B$17*K17)*EXP(-$B$10*$B$13)</f>
        <v>0</v>
      </c>
      <c r="K16" s="26">
        <f>J15*$B$15</f>
        <v>568.69424815629077</v>
      </c>
      <c r="X16" s="1">
        <v>45488</v>
      </c>
      <c r="Y16">
        <v>561.53</v>
      </c>
      <c r="Z16" s="24">
        <f t="shared" si="0"/>
        <v>2.7500491080196809E-3</v>
      </c>
    </row>
    <row r="17" spans="1:26" ht="15.75" thickBot="1" x14ac:dyDescent="0.3">
      <c r="A17" s="36" t="s">
        <v>50</v>
      </c>
      <c r="B17" s="38">
        <f>1-B16</f>
        <v>0.4948231798340138</v>
      </c>
      <c r="D17" s="33"/>
      <c r="K17" s="27">
        <f>MAX(0,K16-$B$6)</f>
        <v>0</v>
      </c>
      <c r="X17" s="1">
        <v>45489</v>
      </c>
      <c r="Y17">
        <v>564.86</v>
      </c>
      <c r="Z17" s="24">
        <f t="shared" si="0"/>
        <v>5.930226345876477E-3</v>
      </c>
    </row>
    <row r="18" spans="1:26" x14ac:dyDescent="0.25">
      <c r="A18" s="36"/>
      <c r="B18" s="38"/>
      <c r="D18" s="33"/>
      <c r="X18" s="1">
        <v>45490</v>
      </c>
      <c r="Y18">
        <v>556.94000000000005</v>
      </c>
      <c r="Z18" s="24">
        <f t="shared" si="0"/>
        <v>-1.4021173388096053E-2</v>
      </c>
    </row>
    <row r="19" spans="1:26" x14ac:dyDescent="0.25">
      <c r="A19" s="36" t="s">
        <v>51</v>
      </c>
      <c r="B19" s="42">
        <f>F12</f>
        <v>6.0663158703405342</v>
      </c>
      <c r="C19" t="s">
        <v>83</v>
      </c>
      <c r="D19" s="33"/>
      <c r="X19" s="1">
        <v>45491</v>
      </c>
      <c r="Y19">
        <v>552.66</v>
      </c>
      <c r="Z19" s="24">
        <f t="shared" si="0"/>
        <v>-7.6848493554064756E-3</v>
      </c>
    </row>
    <row r="20" spans="1:26" x14ac:dyDescent="0.25">
      <c r="A20" s="36" t="s">
        <v>52</v>
      </c>
      <c r="B20" s="42">
        <f>F32</f>
        <v>8.6210043503895903</v>
      </c>
      <c r="C20" t="s">
        <v>83</v>
      </c>
      <c r="D20" s="33"/>
      <c r="X20" s="1">
        <v>45492</v>
      </c>
      <c r="Y20">
        <v>548.99</v>
      </c>
      <c r="Z20" s="24">
        <f t="shared" si="0"/>
        <v>-6.6406108638221717E-3</v>
      </c>
    </row>
    <row r="21" spans="1:26" x14ac:dyDescent="0.25">
      <c r="D21" s="33"/>
      <c r="M21" t="s">
        <v>68</v>
      </c>
      <c r="X21" s="1">
        <v>45495</v>
      </c>
      <c r="Y21">
        <v>554.65</v>
      </c>
      <c r="Z21" s="24">
        <f t="shared" si="0"/>
        <v>1.0309841709320589E-2</v>
      </c>
    </row>
    <row r="22" spans="1:26" ht="15.75" thickBot="1" x14ac:dyDescent="0.3">
      <c r="D22" s="33"/>
      <c r="F22" t="s">
        <v>81</v>
      </c>
      <c r="X22" s="1">
        <v>45496</v>
      </c>
      <c r="Y22">
        <v>553.78</v>
      </c>
      <c r="Z22" s="24">
        <f t="shared" si="0"/>
        <v>-1.5685567474984508E-3</v>
      </c>
    </row>
    <row r="23" spans="1:26" x14ac:dyDescent="0.25">
      <c r="A23" s="29" t="s">
        <v>15</v>
      </c>
      <c r="B23" s="30" t="s">
        <v>56</v>
      </c>
      <c r="C23" s="30" t="s">
        <v>57</v>
      </c>
      <c r="D23" s="34" t="s">
        <v>58</v>
      </c>
      <c r="F23" s="25" t="s">
        <v>74</v>
      </c>
      <c r="G23" s="25" t="s">
        <v>75</v>
      </c>
      <c r="H23" s="25" t="s">
        <v>76</v>
      </c>
      <c r="I23" s="25" t="s">
        <v>77</v>
      </c>
      <c r="J23" s="25" t="s">
        <v>78</v>
      </c>
      <c r="K23" s="25" t="s">
        <v>79</v>
      </c>
      <c r="X23" s="1">
        <v>45497</v>
      </c>
      <c r="Y23">
        <v>541.23</v>
      </c>
      <c r="Z23" s="24">
        <f t="shared" si="0"/>
        <v>-2.26624291234786E-2</v>
      </c>
    </row>
    <row r="24" spans="1:26" x14ac:dyDescent="0.25">
      <c r="A24" s="31">
        <v>45833</v>
      </c>
      <c r="B24" t="s">
        <v>59</v>
      </c>
      <c r="C24">
        <v>1</v>
      </c>
      <c r="D24" s="33">
        <f>SUM(C24:C30)</f>
        <v>5</v>
      </c>
      <c r="X24" s="1">
        <v>45498</v>
      </c>
      <c r="Y24">
        <v>538.41</v>
      </c>
      <c r="Z24" s="24">
        <f t="shared" si="0"/>
        <v>-5.210354193226685E-3</v>
      </c>
    </row>
    <row r="25" spans="1:26" ht="15.75" thickBot="1" x14ac:dyDescent="0.3">
      <c r="A25" s="31">
        <v>45834</v>
      </c>
      <c r="B25" t="s">
        <v>60</v>
      </c>
      <c r="C25">
        <v>1</v>
      </c>
      <c r="D25" s="33"/>
      <c r="X25" s="1">
        <v>45499</v>
      </c>
      <c r="Y25">
        <v>544.44000000000005</v>
      </c>
      <c r="Z25" s="24">
        <f t="shared" si="0"/>
        <v>1.119964339443924E-2</v>
      </c>
    </row>
    <row r="26" spans="1:26" ht="15.75" thickBot="1" x14ac:dyDescent="0.3">
      <c r="A26" s="31">
        <v>45835</v>
      </c>
      <c r="B26" t="s">
        <v>61</v>
      </c>
      <c r="C26">
        <v>1</v>
      </c>
      <c r="D26" s="33"/>
      <c r="K26" s="26">
        <f>J27*$B$14</f>
        <v>647.4163746048913</v>
      </c>
      <c r="X26" s="1">
        <v>45502</v>
      </c>
      <c r="Y26">
        <v>544.76</v>
      </c>
      <c r="Z26" s="24">
        <f t="shared" si="0"/>
        <v>5.8775990008075318E-4</v>
      </c>
    </row>
    <row r="27" spans="1:26" ht="15.75" thickBot="1" x14ac:dyDescent="0.3">
      <c r="A27" s="31">
        <v>45836</v>
      </c>
      <c r="B27" t="s">
        <v>62</v>
      </c>
      <c r="C27">
        <v>0</v>
      </c>
      <c r="D27" s="33"/>
      <c r="J27" s="28">
        <f>I28*$B$14</f>
        <v>639.07701071280803</v>
      </c>
      <c r="K27" s="27">
        <f>MAX(0,$B$6-K26)</f>
        <v>0</v>
      </c>
      <c r="X27" s="1">
        <v>45503</v>
      </c>
      <c r="Y27">
        <v>542</v>
      </c>
      <c r="Z27" s="24">
        <f t="shared" si="0"/>
        <v>-5.0664512812981233E-3</v>
      </c>
    </row>
    <row r="28" spans="1:26" ht="15.75" thickBot="1" x14ac:dyDescent="0.3">
      <c r="A28" s="31">
        <v>45837</v>
      </c>
      <c r="B28" t="s">
        <v>63</v>
      </c>
      <c r="C28">
        <v>0</v>
      </c>
      <c r="D28" s="33"/>
      <c r="I28" s="28">
        <f>H29*$B$14</f>
        <v>630.84506608420418</v>
      </c>
      <c r="J28" s="27">
        <f>($B$16*K27+$B$17*K29)*EXP(-$B$10*$B$13)</f>
        <v>0</v>
      </c>
      <c r="K28" s="26">
        <f>J27*$B$15</f>
        <v>630.84506608420418</v>
      </c>
      <c r="X28" s="1">
        <v>45504</v>
      </c>
      <c r="Y28">
        <v>550.80999999999995</v>
      </c>
      <c r="Z28" s="24">
        <f t="shared" si="0"/>
        <v>1.6254612546125369E-2</v>
      </c>
    </row>
    <row r="29" spans="1:26" ht="15.75" thickBot="1" x14ac:dyDescent="0.3">
      <c r="A29" s="31">
        <v>45838</v>
      </c>
      <c r="B29" t="s">
        <v>64</v>
      </c>
      <c r="C29">
        <v>1</v>
      </c>
      <c r="D29" s="33"/>
      <c r="H29" s="28">
        <f>G30*$B$14</f>
        <v>622.71915705261358</v>
      </c>
      <c r="I29" s="27">
        <f>($B$16*J28+$B$17*J30)*EXP(-$B$10*$B$13)</f>
        <v>0</v>
      </c>
      <c r="J29" s="26">
        <f>I28*$B$15</f>
        <v>622.71915705261358</v>
      </c>
      <c r="K29" s="27">
        <f>MAX(0,$B$6-K28)</f>
        <v>0</v>
      </c>
      <c r="X29" s="1">
        <v>45505</v>
      </c>
      <c r="Y29">
        <v>543.01</v>
      </c>
      <c r="Z29" s="24">
        <f t="shared" si="0"/>
        <v>-1.4160962945480193E-2</v>
      </c>
    </row>
    <row r="30" spans="1:26" ht="15.75" thickBot="1" x14ac:dyDescent="0.3">
      <c r="A30" s="32">
        <v>45839</v>
      </c>
      <c r="B30" s="7" t="s">
        <v>65</v>
      </c>
      <c r="C30" s="7">
        <v>1</v>
      </c>
      <c r="D30" s="35"/>
      <c r="G30" s="28">
        <f>F31*$B$14</f>
        <v>614.69791777456419</v>
      </c>
      <c r="H30" s="27">
        <f>($B$16*I29+$B$17*I31)*EXP(-$B$10*$B$13)</f>
        <v>1.3362095553770126</v>
      </c>
      <c r="I30" s="26">
        <f>H29*$B$15</f>
        <v>614.69791777456419</v>
      </c>
      <c r="J30" s="27">
        <f>($B$16*K29+$B$17*K31)*EXP(-$B$10*$B$13)</f>
        <v>0</v>
      </c>
      <c r="K30" s="26">
        <f>J29*$B$15</f>
        <v>614.69791777456419</v>
      </c>
      <c r="X30" s="1">
        <v>45506</v>
      </c>
      <c r="Y30">
        <v>532.9</v>
      </c>
      <c r="Z30" s="24">
        <f t="shared" si="0"/>
        <v>-1.8618441649325135E-2</v>
      </c>
    </row>
    <row r="31" spans="1:26" ht="15.75" thickBot="1" x14ac:dyDescent="0.3">
      <c r="D31" s="33"/>
      <c r="E31" s="23" t="s">
        <v>72</v>
      </c>
      <c r="F31" s="28">
        <f>B5</f>
        <v>606.78</v>
      </c>
      <c r="G31" s="27">
        <f>($B$16*H30+$B$17*H32)*EXP(-$B$10*$B$13)</f>
        <v>4.2788641062478714</v>
      </c>
      <c r="H31" s="26">
        <f>G30*$B$15</f>
        <v>606.78</v>
      </c>
      <c r="I31" s="27">
        <f>($B$16*J30+$B$17*J32)*EXP(-$B$10*$B$13)</f>
        <v>2.7009672842944927</v>
      </c>
      <c r="J31" s="26">
        <f>I30*$B$15</f>
        <v>606.78</v>
      </c>
      <c r="K31" s="27">
        <f>MAX(0,$B$6-K30)</f>
        <v>0</v>
      </c>
      <c r="M31" t="s">
        <v>69</v>
      </c>
      <c r="X31" s="1">
        <v>45509</v>
      </c>
      <c r="Y31">
        <v>517.38</v>
      </c>
      <c r="Z31" s="24">
        <f t="shared" si="0"/>
        <v>-2.9123662976168085E-2</v>
      </c>
    </row>
    <row r="32" spans="1:26" ht="15.75" thickBot="1" x14ac:dyDescent="0.3">
      <c r="D32" s="33"/>
      <c r="E32" s="23" t="s">
        <v>82</v>
      </c>
      <c r="F32" s="27">
        <f>($B$16*G31+$B$17*G33)*EXP(-$B$10*$B$13)</f>
        <v>8.6210043503895903</v>
      </c>
      <c r="G32" s="26">
        <f>F31*$B$15</f>
        <v>598.96407284566067</v>
      </c>
      <c r="H32" s="27">
        <f>($B$16*I31+$B$17*I33)*EXP(-$B$10*$B$13)</f>
        <v>7.2849780282846499</v>
      </c>
      <c r="I32" s="26">
        <f>H31*$B$15</f>
        <v>598.96407284566067</v>
      </c>
      <c r="J32" s="27">
        <f>($B$16*K31+$B$17*K33)*EXP(-$B$10*$B$13)</f>
        <v>5.4596408486023842</v>
      </c>
      <c r="K32" s="26">
        <f>J31*$B$15</f>
        <v>598.96407284566067</v>
      </c>
      <c r="X32" s="1">
        <v>45510</v>
      </c>
      <c r="Y32">
        <v>522.15</v>
      </c>
      <c r="Z32" s="24">
        <f t="shared" si="0"/>
        <v>9.2195291661834045E-3</v>
      </c>
    </row>
    <row r="33" spans="4:26" ht="15.75" thickBot="1" x14ac:dyDescent="0.3">
      <c r="D33" s="33"/>
      <c r="G33" s="27">
        <f>($B$16*H32+$B$17*H34)*EXP(-$B$10*$B$13)</f>
        <v>13.057802108613753</v>
      </c>
      <c r="H33" s="26">
        <f>G32*$B$15</f>
        <v>591.24882257137995</v>
      </c>
      <c r="I33" s="27">
        <f>($B$16*J32+$B$17*J34)*EXP(-$B$10*$B$13)</f>
        <v>11.968117813527041</v>
      </c>
      <c r="J33" s="26">
        <f>I32*$B$15</f>
        <v>591.24882257137995</v>
      </c>
      <c r="K33" s="27">
        <f>MAX(0,$B$6-K32)</f>
        <v>11.035927154339333</v>
      </c>
      <c r="X33" s="1">
        <v>45511</v>
      </c>
      <c r="Y33">
        <v>518.66</v>
      </c>
      <c r="Z33" s="24">
        <f t="shared" si="0"/>
        <v>-6.6839030929809473E-3</v>
      </c>
    </row>
    <row r="34" spans="4:26" ht="15.75" thickBot="1" x14ac:dyDescent="0.3">
      <c r="D34" s="33"/>
      <c r="H34" s="27">
        <f>($B$16*I33+$B$17*I35)*EXP(-$B$10*$B$13)</f>
        <v>18.957176388957436</v>
      </c>
      <c r="I34" s="26">
        <f>H33*$B$15</f>
        <v>583.63295235926557</v>
      </c>
      <c r="J34" s="27">
        <f>($B$16*K33+$B$17*K35)*EXP(-$B$10*$B$13)</f>
        <v>18.618057035540637</v>
      </c>
      <c r="K34" s="26">
        <f>J33*$B$15</f>
        <v>583.63295235926557</v>
      </c>
      <c r="X34" s="1">
        <v>45512</v>
      </c>
      <c r="Y34">
        <v>530.65</v>
      </c>
      <c r="Z34" s="24">
        <f t="shared" si="0"/>
        <v>2.3117263718042569E-2</v>
      </c>
    </row>
    <row r="35" spans="4:26" ht="15.75" thickBot="1" x14ac:dyDescent="0.3">
      <c r="D35" s="33"/>
      <c r="I35" s="27">
        <f>($B$16*J34+$B$17*J36)*EXP(-$B$10*$B$13)</f>
        <v>26.10083590545932</v>
      </c>
      <c r="J35" s="26">
        <f>I34*$B$15</f>
        <v>576.11518209572364</v>
      </c>
      <c r="K35" s="27">
        <f>MAX(0,$B$6-K34)</f>
        <v>26.367047640734427</v>
      </c>
      <c r="X35" s="1">
        <v>45513</v>
      </c>
      <c r="Y35">
        <v>532.99</v>
      </c>
      <c r="Z35" s="24">
        <f t="shared" si="0"/>
        <v>4.409686233864285E-3</v>
      </c>
    </row>
    <row r="36" spans="4:26" ht="15.75" thickBot="1" x14ac:dyDescent="0.3">
      <c r="D36" s="33"/>
      <c r="J36" s="27">
        <f>($B$16*K35+$B$17*K37)*EXP(-$B$10*$B$13)</f>
        <v>33.751697511196966</v>
      </c>
      <c r="K36" s="26">
        <f>J35*$B$15</f>
        <v>568.69424815629077</v>
      </c>
      <c r="X36" s="1">
        <v>45516</v>
      </c>
      <c r="Y36">
        <v>533.27</v>
      </c>
      <c r="Z36" s="24">
        <f t="shared" si="0"/>
        <v>5.2533818645739139E-4</v>
      </c>
    </row>
    <row r="37" spans="4:26" ht="15.75" thickBot="1" x14ac:dyDescent="0.3">
      <c r="D37" s="33"/>
      <c r="K37" s="27">
        <f>MAX(0,$B$6-K36)</f>
        <v>41.305751843709231</v>
      </c>
      <c r="X37" s="1">
        <v>45517</v>
      </c>
      <c r="Y37">
        <v>542.04</v>
      </c>
      <c r="Z37" s="24">
        <f t="shared" si="0"/>
        <v>1.6445702927222472E-2</v>
      </c>
    </row>
    <row r="38" spans="4:26" x14ac:dyDescent="0.25">
      <c r="X38" s="1">
        <v>45518</v>
      </c>
      <c r="Y38">
        <v>543.75</v>
      </c>
      <c r="Z38" s="24">
        <f t="shared" si="0"/>
        <v>3.1547487270313646E-3</v>
      </c>
    </row>
    <row r="39" spans="4:26" x14ac:dyDescent="0.25">
      <c r="X39" s="1">
        <v>45519</v>
      </c>
      <c r="Y39">
        <v>553.07000000000005</v>
      </c>
      <c r="Z39" s="24">
        <f t="shared" si="0"/>
        <v>1.714022988505759E-2</v>
      </c>
    </row>
    <row r="40" spans="4:26" x14ac:dyDescent="0.25">
      <c r="X40" s="1">
        <v>45520</v>
      </c>
      <c r="Y40">
        <v>554.30999999999995</v>
      </c>
      <c r="Z40" s="24">
        <f t="shared" si="0"/>
        <v>2.2420308460049387E-3</v>
      </c>
    </row>
    <row r="41" spans="4:26" x14ac:dyDescent="0.25">
      <c r="M41" t="s">
        <v>71</v>
      </c>
      <c r="X41" s="1">
        <v>45523</v>
      </c>
      <c r="Y41">
        <v>559.61</v>
      </c>
      <c r="Z41" s="24">
        <f t="shared" si="0"/>
        <v>9.5614367411738233E-3</v>
      </c>
    </row>
    <row r="42" spans="4:26" x14ac:dyDescent="0.25">
      <c r="X42" s="1">
        <v>45524</v>
      </c>
      <c r="Y42">
        <v>558.70000000000005</v>
      </c>
      <c r="Z42" s="24">
        <f t="shared" si="0"/>
        <v>-1.6261324851235548E-3</v>
      </c>
    </row>
    <row r="43" spans="4:26" x14ac:dyDescent="0.25">
      <c r="X43" s="1">
        <v>45525</v>
      </c>
      <c r="Y43">
        <v>560.62</v>
      </c>
      <c r="Z43" s="24">
        <f t="shared" si="0"/>
        <v>3.4365491319132691E-3</v>
      </c>
    </row>
    <row r="44" spans="4:26" x14ac:dyDescent="0.25">
      <c r="X44" s="1">
        <v>45526</v>
      </c>
      <c r="Y44">
        <v>556.22</v>
      </c>
      <c r="Z44" s="24">
        <f t="shared" si="0"/>
        <v>-7.8484534979129661E-3</v>
      </c>
    </row>
    <row r="45" spans="4:26" x14ac:dyDescent="0.25">
      <c r="X45" s="1">
        <v>45527</v>
      </c>
      <c r="Y45">
        <v>562.13</v>
      </c>
      <c r="Z45" s="24">
        <f t="shared" si="0"/>
        <v>1.0625292150587828E-2</v>
      </c>
    </row>
    <row r="46" spans="4:26" x14ac:dyDescent="0.25">
      <c r="X46" s="1">
        <v>45530</v>
      </c>
      <c r="Y46">
        <v>560.79</v>
      </c>
      <c r="Z46" s="24">
        <f t="shared" si="0"/>
        <v>-2.3837902264601807E-3</v>
      </c>
    </row>
    <row r="47" spans="4:26" x14ac:dyDescent="0.25">
      <c r="X47" s="1">
        <v>45531</v>
      </c>
      <c r="Y47">
        <v>561.55999999999995</v>
      </c>
      <c r="Z47" s="24">
        <f t="shared" si="0"/>
        <v>1.3730630004100686E-3</v>
      </c>
    </row>
    <row r="48" spans="4:26" x14ac:dyDescent="0.25">
      <c r="X48" s="1">
        <v>45532</v>
      </c>
      <c r="Y48">
        <v>558.29999999999995</v>
      </c>
      <c r="Z48" s="24">
        <f t="shared" si="0"/>
        <v>-5.8052567846712533E-3</v>
      </c>
    </row>
    <row r="49" spans="13:26" x14ac:dyDescent="0.25">
      <c r="X49" s="1">
        <v>45533</v>
      </c>
      <c r="Y49">
        <v>558.35</v>
      </c>
      <c r="Z49" s="24">
        <f t="shared" si="0"/>
        <v>8.9557585527533234E-5</v>
      </c>
    </row>
    <row r="50" spans="13:26" x14ac:dyDescent="0.25">
      <c r="X50" s="1">
        <v>45534</v>
      </c>
      <c r="Y50">
        <v>563.67999999999995</v>
      </c>
      <c r="Z50" s="24">
        <f t="shared" si="0"/>
        <v>9.5459837019788996E-3</v>
      </c>
    </row>
    <row r="51" spans="13:26" x14ac:dyDescent="0.25">
      <c r="X51" s="1">
        <v>45538</v>
      </c>
      <c r="Y51">
        <v>552.08000000000004</v>
      </c>
      <c r="Z51" s="24">
        <f t="shared" si="0"/>
        <v>-2.057905194436549E-2</v>
      </c>
    </row>
    <row r="52" spans="13:26" x14ac:dyDescent="0.25">
      <c r="M52" t="s">
        <v>70</v>
      </c>
      <c r="X52" s="1">
        <v>45539</v>
      </c>
      <c r="Y52">
        <v>550.95000000000005</v>
      </c>
      <c r="Z52" s="24">
        <f t="shared" si="0"/>
        <v>-2.0468048108969183E-3</v>
      </c>
    </row>
    <row r="53" spans="13:26" x14ac:dyDescent="0.25">
      <c r="X53" s="1">
        <v>45540</v>
      </c>
      <c r="Y53">
        <v>549.61</v>
      </c>
      <c r="Z53" s="24">
        <f t="shared" si="0"/>
        <v>-2.432162628187684E-3</v>
      </c>
    </row>
    <row r="54" spans="13:26" x14ac:dyDescent="0.25">
      <c r="X54" s="1">
        <v>45541</v>
      </c>
      <c r="Y54">
        <v>540.36</v>
      </c>
      <c r="Z54" s="24">
        <f t="shared" si="0"/>
        <v>-1.6830115900365761E-2</v>
      </c>
    </row>
    <row r="55" spans="13:26" x14ac:dyDescent="0.25">
      <c r="X55" s="1">
        <v>45544</v>
      </c>
      <c r="Y55">
        <v>546.41</v>
      </c>
      <c r="Z55" s="24">
        <f t="shared" si="0"/>
        <v>1.1196239544007724E-2</v>
      </c>
    </row>
    <row r="56" spans="13:26" x14ac:dyDescent="0.25">
      <c r="X56" s="1">
        <v>45545</v>
      </c>
      <c r="Y56">
        <v>548.79</v>
      </c>
      <c r="Z56" s="24">
        <f t="shared" si="0"/>
        <v>4.3557035925403387E-3</v>
      </c>
    </row>
    <row r="57" spans="13:26" x14ac:dyDescent="0.25">
      <c r="X57" s="1">
        <v>45546</v>
      </c>
      <c r="Y57">
        <v>554.41999999999996</v>
      </c>
      <c r="Z57" s="24">
        <f t="shared" si="0"/>
        <v>1.0258933289600813E-2</v>
      </c>
    </row>
    <row r="58" spans="13:26" x14ac:dyDescent="0.25">
      <c r="X58" s="1">
        <v>45547</v>
      </c>
      <c r="Y58">
        <v>559.09</v>
      </c>
      <c r="Z58" s="24">
        <f t="shared" si="0"/>
        <v>8.4232170556619579E-3</v>
      </c>
    </row>
    <row r="59" spans="13:26" x14ac:dyDescent="0.25">
      <c r="X59" s="1">
        <v>45548</v>
      </c>
      <c r="Y59">
        <v>562.01</v>
      </c>
      <c r="Z59" s="24">
        <f t="shared" si="0"/>
        <v>5.2227727199556373E-3</v>
      </c>
    </row>
    <row r="60" spans="13:26" x14ac:dyDescent="0.25">
      <c r="X60" s="1">
        <v>45551</v>
      </c>
      <c r="Y60">
        <v>562.84</v>
      </c>
      <c r="Z60" s="24">
        <f t="shared" si="0"/>
        <v>1.4768420490738343E-3</v>
      </c>
    </row>
    <row r="61" spans="13:26" x14ac:dyDescent="0.25">
      <c r="X61" s="1">
        <v>45552</v>
      </c>
      <c r="Y61">
        <v>563.07000000000005</v>
      </c>
      <c r="Z61" s="24">
        <f t="shared" si="0"/>
        <v>4.0864188757017139E-4</v>
      </c>
    </row>
    <row r="62" spans="13:26" x14ac:dyDescent="0.25">
      <c r="X62" s="1">
        <v>45553</v>
      </c>
      <c r="Y62">
        <v>561.4</v>
      </c>
      <c r="Z62" s="24">
        <f t="shared" si="0"/>
        <v>-2.965883460315899E-3</v>
      </c>
    </row>
    <row r="63" spans="13:26" x14ac:dyDescent="0.25">
      <c r="X63" s="1">
        <v>45554</v>
      </c>
      <c r="Y63">
        <v>570.98</v>
      </c>
      <c r="Z63" s="24">
        <f t="shared" si="0"/>
        <v>1.7064481653010333E-2</v>
      </c>
    </row>
    <row r="64" spans="13:26" x14ac:dyDescent="0.25">
      <c r="X64" s="1">
        <v>45555</v>
      </c>
      <c r="Y64">
        <v>568.25</v>
      </c>
      <c r="Z64" s="24">
        <f t="shared" si="0"/>
        <v>-4.7812532838278354E-3</v>
      </c>
    </row>
    <row r="65" spans="24:26" x14ac:dyDescent="0.25">
      <c r="X65" s="1">
        <v>45558</v>
      </c>
      <c r="Y65">
        <v>569.66999999999996</v>
      </c>
      <c r="Z65" s="24">
        <f t="shared" si="0"/>
        <v>2.4989001319841719E-3</v>
      </c>
    </row>
    <row r="66" spans="24:26" x14ac:dyDescent="0.25">
      <c r="X66" s="1">
        <v>45559</v>
      </c>
      <c r="Y66">
        <v>571.29999999999995</v>
      </c>
      <c r="Z66" s="24">
        <f t="shared" si="0"/>
        <v>2.8613056681938698E-3</v>
      </c>
    </row>
    <row r="67" spans="24:26" x14ac:dyDescent="0.25">
      <c r="X67" s="1">
        <v>45560</v>
      </c>
      <c r="Y67">
        <v>570.04</v>
      </c>
      <c r="Z67" s="24">
        <f t="shared" si="0"/>
        <v>-2.205496236653226E-3</v>
      </c>
    </row>
    <row r="68" spans="24:26" x14ac:dyDescent="0.25">
      <c r="X68" s="1">
        <v>45561</v>
      </c>
      <c r="Y68">
        <v>572.29999999999995</v>
      </c>
      <c r="Z68" s="24">
        <f t="shared" si="0"/>
        <v>3.9646340607677466E-3</v>
      </c>
    </row>
    <row r="69" spans="24:26" x14ac:dyDescent="0.25">
      <c r="X69" s="1">
        <v>45562</v>
      </c>
      <c r="Y69">
        <v>571.47</v>
      </c>
      <c r="Z69" s="24">
        <f t="shared" ref="Z69:Z132" si="1">(Y69/Y68)-1</f>
        <v>-1.450288310326675E-3</v>
      </c>
    </row>
    <row r="70" spans="24:26" x14ac:dyDescent="0.25">
      <c r="X70" s="1">
        <v>45565</v>
      </c>
      <c r="Y70">
        <v>573.76</v>
      </c>
      <c r="Z70" s="24">
        <f t="shared" si="1"/>
        <v>4.007209477312923E-3</v>
      </c>
    </row>
    <row r="71" spans="24:26" x14ac:dyDescent="0.25">
      <c r="X71" s="1">
        <v>45566</v>
      </c>
      <c r="Y71">
        <v>568.62</v>
      </c>
      <c r="Z71" s="24">
        <f t="shared" si="1"/>
        <v>-8.9584495259341645E-3</v>
      </c>
    </row>
    <row r="72" spans="24:26" x14ac:dyDescent="0.25">
      <c r="X72" s="1">
        <v>45567</v>
      </c>
      <c r="Y72">
        <v>568.86</v>
      </c>
      <c r="Z72" s="24">
        <f t="shared" si="1"/>
        <v>4.2207449614850567E-4</v>
      </c>
    </row>
    <row r="73" spans="24:26" x14ac:dyDescent="0.25">
      <c r="X73" s="1">
        <v>45568</v>
      </c>
      <c r="Y73">
        <v>567.82000000000005</v>
      </c>
      <c r="Z73" s="24">
        <f t="shared" si="1"/>
        <v>-1.828217839187074E-3</v>
      </c>
    </row>
    <row r="74" spans="24:26" x14ac:dyDescent="0.25">
      <c r="X74" s="1">
        <v>45569</v>
      </c>
      <c r="Y74">
        <v>572.98</v>
      </c>
      <c r="Z74" s="24">
        <f t="shared" si="1"/>
        <v>9.087386847944634E-3</v>
      </c>
    </row>
    <row r="75" spans="24:26" x14ac:dyDescent="0.25">
      <c r="X75" s="1">
        <v>45572</v>
      </c>
      <c r="Y75">
        <v>567.79999999999995</v>
      </c>
      <c r="Z75" s="24">
        <f t="shared" si="1"/>
        <v>-9.0404551642292441E-3</v>
      </c>
    </row>
    <row r="76" spans="24:26" x14ac:dyDescent="0.25">
      <c r="X76" s="1">
        <v>45573</v>
      </c>
      <c r="Y76">
        <v>573.16999999999996</v>
      </c>
      <c r="Z76" s="24">
        <f t="shared" si="1"/>
        <v>9.4575554772806658E-3</v>
      </c>
    </row>
    <row r="77" spans="24:26" x14ac:dyDescent="0.25">
      <c r="X77" s="1">
        <v>45574</v>
      </c>
      <c r="Y77">
        <v>577.14</v>
      </c>
      <c r="Z77" s="24">
        <f t="shared" si="1"/>
        <v>6.9263918209256925E-3</v>
      </c>
    </row>
    <row r="78" spans="24:26" x14ac:dyDescent="0.25">
      <c r="X78" s="1">
        <v>45575</v>
      </c>
      <c r="Y78">
        <v>576.13</v>
      </c>
      <c r="Z78" s="24">
        <f t="shared" si="1"/>
        <v>-1.7500086634092415E-3</v>
      </c>
    </row>
    <row r="79" spans="24:26" x14ac:dyDescent="0.25">
      <c r="X79" s="1">
        <v>45576</v>
      </c>
      <c r="Y79">
        <v>579.58000000000004</v>
      </c>
      <c r="Z79" s="24">
        <f t="shared" si="1"/>
        <v>5.9882318226789355E-3</v>
      </c>
    </row>
    <row r="80" spans="24:26" x14ac:dyDescent="0.25">
      <c r="X80" s="1">
        <v>45579</v>
      </c>
      <c r="Y80">
        <v>584.32000000000005</v>
      </c>
      <c r="Z80" s="24">
        <f t="shared" si="1"/>
        <v>8.178336036440248E-3</v>
      </c>
    </row>
    <row r="81" spans="24:26" x14ac:dyDescent="0.25">
      <c r="X81" s="1">
        <v>45580</v>
      </c>
      <c r="Y81">
        <v>579.78</v>
      </c>
      <c r="Z81" s="24">
        <f t="shared" si="1"/>
        <v>-7.7697152245346235E-3</v>
      </c>
    </row>
    <row r="82" spans="24:26" x14ac:dyDescent="0.25">
      <c r="X82" s="1">
        <v>45581</v>
      </c>
      <c r="Y82">
        <v>582.29999999999995</v>
      </c>
      <c r="Z82" s="24">
        <f t="shared" si="1"/>
        <v>4.3464762496119302E-3</v>
      </c>
    </row>
    <row r="83" spans="24:26" x14ac:dyDescent="0.25">
      <c r="X83" s="1">
        <v>45582</v>
      </c>
      <c r="Y83">
        <v>582.35</v>
      </c>
      <c r="Z83" s="24">
        <f t="shared" si="1"/>
        <v>8.586639189434031E-5</v>
      </c>
    </row>
    <row r="84" spans="24:26" x14ac:dyDescent="0.25">
      <c r="X84" s="1">
        <v>45583</v>
      </c>
      <c r="Y84">
        <v>584.59</v>
      </c>
      <c r="Z84" s="24">
        <f t="shared" si="1"/>
        <v>3.8464840731518013E-3</v>
      </c>
    </row>
    <row r="85" spans="24:26" x14ac:dyDescent="0.25">
      <c r="X85" s="1">
        <v>45586</v>
      </c>
      <c r="Y85">
        <v>583.63</v>
      </c>
      <c r="Z85" s="24">
        <f t="shared" si="1"/>
        <v>-1.6421765681932099E-3</v>
      </c>
    </row>
    <row r="86" spans="24:26" x14ac:dyDescent="0.25">
      <c r="X86" s="1">
        <v>45587</v>
      </c>
      <c r="Y86">
        <v>583.32000000000005</v>
      </c>
      <c r="Z86" s="24">
        <f t="shared" si="1"/>
        <v>-5.3115843942219687E-4</v>
      </c>
    </row>
    <row r="87" spans="24:26" x14ac:dyDescent="0.25">
      <c r="X87" s="1">
        <v>45588</v>
      </c>
      <c r="Y87">
        <v>577.99</v>
      </c>
      <c r="Z87" s="24">
        <f t="shared" si="1"/>
        <v>-9.1373517108963576E-3</v>
      </c>
    </row>
    <row r="88" spans="24:26" x14ac:dyDescent="0.25">
      <c r="X88" s="1">
        <v>45589</v>
      </c>
      <c r="Y88">
        <v>579.24</v>
      </c>
      <c r="Z88" s="24">
        <f t="shared" si="1"/>
        <v>2.1626671741725723E-3</v>
      </c>
    </row>
    <row r="89" spans="24:26" x14ac:dyDescent="0.25">
      <c r="X89" s="1">
        <v>45590</v>
      </c>
      <c r="Y89">
        <v>579.04</v>
      </c>
      <c r="Z89" s="24">
        <f t="shared" si="1"/>
        <v>-3.4528002209799347E-4</v>
      </c>
    </row>
    <row r="90" spans="24:26" x14ac:dyDescent="0.25">
      <c r="X90" s="1">
        <v>45593</v>
      </c>
      <c r="Y90">
        <v>580.83000000000004</v>
      </c>
      <c r="Z90" s="24">
        <f t="shared" si="1"/>
        <v>3.0913235700471553E-3</v>
      </c>
    </row>
    <row r="91" spans="24:26" x14ac:dyDescent="0.25">
      <c r="X91" s="1">
        <v>45594</v>
      </c>
      <c r="Y91">
        <v>581.77</v>
      </c>
      <c r="Z91" s="24">
        <f t="shared" si="1"/>
        <v>1.6183737065922355E-3</v>
      </c>
    </row>
    <row r="92" spans="24:26" x14ac:dyDescent="0.25">
      <c r="X92" s="1">
        <v>45595</v>
      </c>
      <c r="Y92">
        <v>580.01</v>
      </c>
      <c r="Z92" s="24">
        <f t="shared" si="1"/>
        <v>-3.0252505285593978E-3</v>
      </c>
    </row>
    <row r="93" spans="24:26" x14ac:dyDescent="0.25">
      <c r="X93" s="1">
        <v>45596</v>
      </c>
      <c r="Y93">
        <v>568.64</v>
      </c>
      <c r="Z93" s="24">
        <f t="shared" si="1"/>
        <v>-1.9603110291201875E-2</v>
      </c>
    </row>
    <row r="94" spans="24:26" x14ac:dyDescent="0.25">
      <c r="X94" s="1">
        <v>45597</v>
      </c>
      <c r="Y94">
        <v>571.04</v>
      </c>
      <c r="Z94" s="24">
        <f t="shared" si="1"/>
        <v>4.2205965109736177E-3</v>
      </c>
    </row>
    <row r="95" spans="24:26" x14ac:dyDescent="0.25">
      <c r="X95" s="1">
        <v>45600</v>
      </c>
      <c r="Y95">
        <v>569.80999999999995</v>
      </c>
      <c r="Z95" s="24">
        <f t="shared" si="1"/>
        <v>-2.1539646959932712E-3</v>
      </c>
    </row>
    <row r="96" spans="24:26" x14ac:dyDescent="0.25">
      <c r="X96" s="1">
        <v>45601</v>
      </c>
      <c r="Y96">
        <v>576.70000000000005</v>
      </c>
      <c r="Z96" s="24">
        <f t="shared" si="1"/>
        <v>1.2091749881539604E-2</v>
      </c>
    </row>
    <row r="97" spans="24:26" x14ac:dyDescent="0.25">
      <c r="X97" s="1">
        <v>45602</v>
      </c>
      <c r="Y97">
        <v>591.04</v>
      </c>
      <c r="Z97" s="24">
        <f t="shared" si="1"/>
        <v>2.4865614704352224E-2</v>
      </c>
    </row>
    <row r="98" spans="24:26" x14ac:dyDescent="0.25">
      <c r="X98" s="1">
        <v>45603</v>
      </c>
      <c r="Y98">
        <v>595.61</v>
      </c>
      <c r="Z98" s="24">
        <f t="shared" si="1"/>
        <v>7.7321331889550482E-3</v>
      </c>
    </row>
    <row r="99" spans="24:26" x14ac:dyDescent="0.25">
      <c r="X99" s="1">
        <v>45604</v>
      </c>
      <c r="Y99">
        <v>598.19000000000005</v>
      </c>
      <c r="Z99" s="24">
        <f t="shared" si="1"/>
        <v>4.3316935578652238E-3</v>
      </c>
    </row>
    <row r="100" spans="24:26" x14ac:dyDescent="0.25">
      <c r="X100" s="1">
        <v>45607</v>
      </c>
      <c r="Y100">
        <v>598.76</v>
      </c>
      <c r="Z100" s="24">
        <f t="shared" si="1"/>
        <v>9.5287450475600721E-4</v>
      </c>
    </row>
    <row r="101" spans="24:26" x14ac:dyDescent="0.25">
      <c r="X101" s="1">
        <v>45608</v>
      </c>
      <c r="Y101">
        <v>596.9</v>
      </c>
      <c r="Z101" s="24">
        <f t="shared" si="1"/>
        <v>-3.1064199345314236E-3</v>
      </c>
    </row>
    <row r="102" spans="24:26" x14ac:dyDescent="0.25">
      <c r="X102" s="1">
        <v>45609</v>
      </c>
      <c r="Y102">
        <v>597.19000000000005</v>
      </c>
      <c r="Z102" s="24">
        <f t="shared" si="1"/>
        <v>4.8584352487868188E-4</v>
      </c>
    </row>
    <row r="103" spans="24:26" x14ac:dyDescent="0.25">
      <c r="X103" s="1">
        <v>45610</v>
      </c>
      <c r="Y103">
        <v>593.35</v>
      </c>
      <c r="Z103" s="24">
        <f t="shared" si="1"/>
        <v>-6.4301143689613482E-3</v>
      </c>
    </row>
    <row r="104" spans="24:26" x14ac:dyDescent="0.25">
      <c r="X104" s="1">
        <v>45611</v>
      </c>
      <c r="Y104">
        <v>585.75</v>
      </c>
      <c r="Z104" s="24">
        <f t="shared" si="1"/>
        <v>-1.2808628971096359E-2</v>
      </c>
    </row>
    <row r="105" spans="24:26" x14ac:dyDescent="0.25">
      <c r="X105" s="1">
        <v>45614</v>
      </c>
      <c r="Y105">
        <v>588.15</v>
      </c>
      <c r="Z105" s="24">
        <f t="shared" si="1"/>
        <v>4.0973111395645745E-3</v>
      </c>
    </row>
    <row r="106" spans="24:26" x14ac:dyDescent="0.25">
      <c r="X106" s="1">
        <v>45615</v>
      </c>
      <c r="Y106">
        <v>590.29999999999995</v>
      </c>
      <c r="Z106" s="24">
        <f t="shared" si="1"/>
        <v>3.6555300518574807E-3</v>
      </c>
    </row>
    <row r="107" spans="24:26" x14ac:dyDescent="0.25">
      <c r="X107" s="1">
        <v>45616</v>
      </c>
      <c r="Y107">
        <v>590.5</v>
      </c>
      <c r="Z107" s="24">
        <f t="shared" si="1"/>
        <v>3.3881077418262961E-4</v>
      </c>
    </row>
    <row r="108" spans="24:26" x14ac:dyDescent="0.25">
      <c r="X108" s="1">
        <v>45617</v>
      </c>
      <c r="Y108">
        <v>593.66999999999996</v>
      </c>
      <c r="Z108" s="24">
        <f t="shared" si="1"/>
        <v>5.3683319220998449E-3</v>
      </c>
    </row>
    <row r="109" spans="24:26" x14ac:dyDescent="0.25">
      <c r="X109" s="1">
        <v>45618</v>
      </c>
      <c r="Y109">
        <v>595.51</v>
      </c>
      <c r="Z109" s="24">
        <f t="shared" si="1"/>
        <v>3.0993649670691958E-3</v>
      </c>
    </row>
    <row r="110" spans="24:26" x14ac:dyDescent="0.25">
      <c r="X110" s="1">
        <v>45621</v>
      </c>
      <c r="Y110">
        <v>597.53</v>
      </c>
      <c r="Z110" s="24">
        <f t="shared" si="1"/>
        <v>3.3920505113262944E-3</v>
      </c>
    </row>
    <row r="111" spans="24:26" x14ac:dyDescent="0.25">
      <c r="X111" s="1">
        <v>45622</v>
      </c>
      <c r="Y111">
        <v>600.65</v>
      </c>
      <c r="Z111" s="24">
        <f t="shared" si="1"/>
        <v>5.2214951550548783E-3</v>
      </c>
    </row>
    <row r="112" spans="24:26" x14ac:dyDescent="0.25">
      <c r="X112" s="1">
        <v>45623</v>
      </c>
      <c r="Y112">
        <v>598.83000000000004</v>
      </c>
      <c r="Z112" s="24">
        <f t="shared" si="1"/>
        <v>-3.0300507783234121E-3</v>
      </c>
    </row>
    <row r="113" spans="24:26" x14ac:dyDescent="0.25">
      <c r="X113" s="1">
        <v>45625</v>
      </c>
      <c r="Y113">
        <v>602.54999999999995</v>
      </c>
      <c r="Z113" s="24">
        <f t="shared" si="1"/>
        <v>6.2121136215618211E-3</v>
      </c>
    </row>
    <row r="114" spans="24:26" x14ac:dyDescent="0.25">
      <c r="X114" s="1">
        <v>45628</v>
      </c>
      <c r="Y114">
        <v>603.63</v>
      </c>
      <c r="Z114" s="24">
        <f t="shared" si="1"/>
        <v>1.7923823749066425E-3</v>
      </c>
    </row>
    <row r="115" spans="24:26" x14ac:dyDescent="0.25">
      <c r="X115" s="1">
        <v>45629</v>
      </c>
      <c r="Y115">
        <v>603.91</v>
      </c>
      <c r="Z115" s="24">
        <f t="shared" si="1"/>
        <v>4.6386031178036191E-4</v>
      </c>
    </row>
    <row r="116" spans="24:26" x14ac:dyDescent="0.25">
      <c r="X116" s="1">
        <v>45630</v>
      </c>
      <c r="Y116">
        <v>607.66</v>
      </c>
      <c r="Z116" s="24">
        <f t="shared" si="1"/>
        <v>6.2095345332913165E-3</v>
      </c>
    </row>
    <row r="117" spans="24:26" x14ac:dyDescent="0.25">
      <c r="X117" s="1">
        <v>45631</v>
      </c>
      <c r="Y117">
        <v>606.66</v>
      </c>
      <c r="Z117" s="24">
        <f t="shared" si="1"/>
        <v>-1.6456571108843798E-3</v>
      </c>
    </row>
    <row r="118" spans="24:26" x14ac:dyDescent="0.25">
      <c r="X118" s="1">
        <v>45632</v>
      </c>
      <c r="Y118">
        <v>607.80999999999995</v>
      </c>
      <c r="Z118" s="24">
        <f t="shared" si="1"/>
        <v>1.8956252266508766E-3</v>
      </c>
    </row>
    <row r="119" spans="24:26" x14ac:dyDescent="0.25">
      <c r="X119" s="1">
        <v>45635</v>
      </c>
      <c r="Y119">
        <v>604.67999999999995</v>
      </c>
      <c r="Z119" s="24">
        <f t="shared" si="1"/>
        <v>-5.1496355769072855E-3</v>
      </c>
    </row>
    <row r="120" spans="24:26" x14ac:dyDescent="0.25">
      <c r="X120" s="1">
        <v>45636</v>
      </c>
      <c r="Y120">
        <v>602.79999999999995</v>
      </c>
      <c r="Z120" s="24">
        <f t="shared" si="1"/>
        <v>-3.1090824899120406E-3</v>
      </c>
    </row>
    <row r="121" spans="24:26" x14ac:dyDescent="0.25">
      <c r="X121" s="1">
        <v>45637</v>
      </c>
      <c r="Y121">
        <v>607.46</v>
      </c>
      <c r="Z121" s="24">
        <f t="shared" si="1"/>
        <v>7.7305905773059624E-3</v>
      </c>
    </row>
    <row r="122" spans="24:26" x14ac:dyDescent="0.25">
      <c r="X122" s="1">
        <v>45638</v>
      </c>
      <c r="Y122">
        <v>604.33000000000004</v>
      </c>
      <c r="Z122" s="24">
        <f t="shared" si="1"/>
        <v>-5.1526026405031011E-3</v>
      </c>
    </row>
    <row r="123" spans="24:26" x14ac:dyDescent="0.25">
      <c r="X123" s="1">
        <v>45639</v>
      </c>
      <c r="Y123">
        <v>604.21</v>
      </c>
      <c r="Z123" s="24">
        <f t="shared" si="1"/>
        <v>-1.9856700809162131E-4</v>
      </c>
    </row>
    <row r="124" spans="24:26" x14ac:dyDescent="0.25">
      <c r="X124" s="1">
        <v>45642</v>
      </c>
      <c r="Y124">
        <v>606.79</v>
      </c>
      <c r="Z124" s="24">
        <f t="shared" si="1"/>
        <v>4.2700385627512105E-3</v>
      </c>
    </row>
    <row r="125" spans="24:26" x14ac:dyDescent="0.25">
      <c r="X125" s="1">
        <v>45643</v>
      </c>
      <c r="Y125">
        <v>604.29</v>
      </c>
      <c r="Z125" s="24">
        <f t="shared" si="1"/>
        <v>-4.1200415300186588E-3</v>
      </c>
    </row>
    <row r="126" spans="24:26" x14ac:dyDescent="0.25">
      <c r="X126" s="1">
        <v>45644</v>
      </c>
      <c r="Y126">
        <v>586.28</v>
      </c>
      <c r="Z126" s="24">
        <f t="shared" si="1"/>
        <v>-2.9803571133065199E-2</v>
      </c>
    </row>
    <row r="127" spans="24:26" x14ac:dyDescent="0.25">
      <c r="X127" s="1">
        <v>45645</v>
      </c>
      <c r="Y127">
        <v>586.1</v>
      </c>
      <c r="Z127" s="24">
        <f t="shared" si="1"/>
        <v>-3.0702053626241455E-4</v>
      </c>
    </row>
    <row r="128" spans="24:26" x14ac:dyDescent="0.25">
      <c r="X128" s="1">
        <v>45646</v>
      </c>
      <c r="Y128">
        <v>591.15</v>
      </c>
      <c r="Z128" s="24">
        <f t="shared" si="1"/>
        <v>8.6162770858213555E-3</v>
      </c>
    </row>
    <row r="129" spans="24:26" x14ac:dyDescent="0.25">
      <c r="X129" s="1">
        <v>45649</v>
      </c>
      <c r="Y129">
        <v>594.69000000000005</v>
      </c>
      <c r="Z129" s="24">
        <f t="shared" si="1"/>
        <v>5.9883278355747915E-3</v>
      </c>
    </row>
    <row r="130" spans="24:26" x14ac:dyDescent="0.25">
      <c r="X130" s="1">
        <v>45650</v>
      </c>
      <c r="Y130">
        <v>601.29999999999995</v>
      </c>
      <c r="Z130" s="24">
        <f t="shared" si="1"/>
        <v>1.1115034723973682E-2</v>
      </c>
    </row>
    <row r="131" spans="24:26" x14ac:dyDescent="0.25">
      <c r="X131" s="1">
        <v>45652</v>
      </c>
      <c r="Y131">
        <v>601.34</v>
      </c>
      <c r="Z131" s="24">
        <f t="shared" si="1"/>
        <v>6.6522534508672848E-5</v>
      </c>
    </row>
    <row r="132" spans="24:26" x14ac:dyDescent="0.25">
      <c r="X132" s="1">
        <v>45653</v>
      </c>
      <c r="Y132">
        <v>595.01</v>
      </c>
      <c r="Z132" s="24">
        <f t="shared" si="1"/>
        <v>-1.0526490837130531E-2</v>
      </c>
    </row>
    <row r="133" spans="24:26" x14ac:dyDescent="0.25">
      <c r="X133" s="1">
        <v>45656</v>
      </c>
      <c r="Y133">
        <v>588.22</v>
      </c>
      <c r="Z133" s="24">
        <f t="shared" ref="Z133:Z196" si="2">(Y133/Y132)-1</f>
        <v>-1.141157291474082E-2</v>
      </c>
    </row>
    <row r="134" spans="24:26" x14ac:dyDescent="0.25">
      <c r="X134" s="1">
        <v>45657</v>
      </c>
      <c r="Y134">
        <v>586.08000000000004</v>
      </c>
      <c r="Z134" s="24">
        <f t="shared" si="2"/>
        <v>-3.6380945904592732E-3</v>
      </c>
    </row>
    <row r="135" spans="24:26" x14ac:dyDescent="0.25">
      <c r="X135" s="1">
        <v>45659</v>
      </c>
      <c r="Y135">
        <v>584.64</v>
      </c>
      <c r="Z135" s="24">
        <f t="shared" si="2"/>
        <v>-2.4570024570025328E-3</v>
      </c>
    </row>
    <row r="136" spans="24:26" x14ac:dyDescent="0.25">
      <c r="X136" s="1">
        <v>45660</v>
      </c>
      <c r="Y136">
        <v>591.95000000000005</v>
      </c>
      <c r="Z136" s="24">
        <f t="shared" si="2"/>
        <v>1.2503420908593466E-2</v>
      </c>
    </row>
    <row r="137" spans="24:26" x14ac:dyDescent="0.25">
      <c r="X137" s="1">
        <v>45663</v>
      </c>
      <c r="Y137">
        <v>595.36</v>
      </c>
      <c r="Z137" s="24">
        <f t="shared" si="2"/>
        <v>5.7606216741277194E-3</v>
      </c>
    </row>
    <row r="138" spans="24:26" x14ac:dyDescent="0.25">
      <c r="X138" s="1">
        <v>45664</v>
      </c>
      <c r="Y138">
        <v>588.63</v>
      </c>
      <c r="Z138" s="24">
        <f t="shared" si="2"/>
        <v>-1.1304084923407731E-2</v>
      </c>
    </row>
    <row r="139" spans="24:26" x14ac:dyDescent="0.25">
      <c r="X139" s="1">
        <v>45665</v>
      </c>
      <c r="Y139">
        <v>589.49</v>
      </c>
      <c r="Z139" s="24">
        <f t="shared" si="2"/>
        <v>1.4610196558109134E-3</v>
      </c>
    </row>
    <row r="140" spans="24:26" x14ac:dyDescent="0.25">
      <c r="X140" s="1">
        <v>45667</v>
      </c>
      <c r="Y140">
        <v>580.49</v>
      </c>
      <c r="Z140" s="24">
        <f t="shared" si="2"/>
        <v>-1.526743456207913E-2</v>
      </c>
    </row>
    <row r="141" spans="24:26" x14ac:dyDescent="0.25">
      <c r="X141" s="1">
        <v>45670</v>
      </c>
      <c r="Y141">
        <v>581.39</v>
      </c>
      <c r="Z141" s="24">
        <f t="shared" si="2"/>
        <v>1.5504143051559005E-3</v>
      </c>
    </row>
    <row r="142" spans="24:26" x14ac:dyDescent="0.25">
      <c r="X142" s="1">
        <v>45671</v>
      </c>
      <c r="Y142">
        <v>582.19000000000005</v>
      </c>
      <c r="Z142" s="24">
        <f t="shared" si="2"/>
        <v>1.3760126593165278E-3</v>
      </c>
    </row>
    <row r="143" spans="24:26" x14ac:dyDescent="0.25">
      <c r="X143" s="1">
        <v>45672</v>
      </c>
      <c r="Y143">
        <v>592.78</v>
      </c>
      <c r="Z143" s="24">
        <f t="shared" si="2"/>
        <v>1.8189937992751259E-2</v>
      </c>
    </row>
    <row r="144" spans="24:26" x14ac:dyDescent="0.25">
      <c r="X144" s="1">
        <v>45673</v>
      </c>
      <c r="Y144">
        <v>591.64</v>
      </c>
      <c r="Z144" s="24">
        <f t="shared" si="2"/>
        <v>-1.9231418064037387E-3</v>
      </c>
    </row>
    <row r="145" spans="24:26" x14ac:dyDescent="0.25">
      <c r="X145" s="1">
        <v>45674</v>
      </c>
      <c r="Y145">
        <v>597.58000000000004</v>
      </c>
      <c r="Z145" s="24">
        <f t="shared" si="2"/>
        <v>1.0039889121763235E-2</v>
      </c>
    </row>
    <row r="146" spans="24:26" x14ac:dyDescent="0.25">
      <c r="X146" s="1">
        <v>45678</v>
      </c>
      <c r="Y146">
        <v>603.04999999999995</v>
      </c>
      <c r="Z146" s="24">
        <f t="shared" si="2"/>
        <v>9.1535861307270316E-3</v>
      </c>
    </row>
    <row r="147" spans="24:26" x14ac:dyDescent="0.25">
      <c r="X147" s="1">
        <v>45679</v>
      </c>
      <c r="Y147">
        <v>606.44000000000005</v>
      </c>
      <c r="Z147" s="24">
        <f t="shared" si="2"/>
        <v>5.621424425835464E-3</v>
      </c>
    </row>
    <row r="148" spans="24:26" x14ac:dyDescent="0.25">
      <c r="X148" s="1">
        <v>45680</v>
      </c>
      <c r="Y148">
        <v>609.75</v>
      </c>
      <c r="Z148" s="24">
        <f t="shared" si="2"/>
        <v>5.4580832398918311E-3</v>
      </c>
    </row>
    <row r="149" spans="24:26" x14ac:dyDescent="0.25">
      <c r="X149" s="1">
        <v>45681</v>
      </c>
      <c r="Y149">
        <v>607.97</v>
      </c>
      <c r="Z149" s="24">
        <f t="shared" si="2"/>
        <v>-2.9192291922919278E-3</v>
      </c>
    </row>
    <row r="150" spans="24:26" x14ac:dyDescent="0.25">
      <c r="X150" s="1">
        <v>45684</v>
      </c>
      <c r="Y150">
        <v>599.37</v>
      </c>
      <c r="Z150" s="24">
        <f t="shared" si="2"/>
        <v>-1.4145434807638524E-2</v>
      </c>
    </row>
    <row r="151" spans="24:26" x14ac:dyDescent="0.25">
      <c r="X151" s="1">
        <v>45685</v>
      </c>
      <c r="Y151">
        <v>604.52</v>
      </c>
      <c r="Z151" s="24">
        <f t="shared" si="2"/>
        <v>8.5923553064051195E-3</v>
      </c>
    </row>
    <row r="152" spans="24:26" x14ac:dyDescent="0.25">
      <c r="X152" s="1">
        <v>45686</v>
      </c>
      <c r="Y152">
        <v>601.80999999999995</v>
      </c>
      <c r="Z152" s="24">
        <f t="shared" si="2"/>
        <v>-4.4828955204129217E-3</v>
      </c>
    </row>
    <row r="153" spans="24:26" x14ac:dyDescent="0.25">
      <c r="X153" s="1">
        <v>45687</v>
      </c>
      <c r="Y153">
        <v>605.04</v>
      </c>
      <c r="Z153" s="24">
        <f t="shared" si="2"/>
        <v>5.3671424535983725E-3</v>
      </c>
    </row>
    <row r="154" spans="24:26" x14ac:dyDescent="0.25">
      <c r="X154" s="1">
        <v>45688</v>
      </c>
      <c r="Y154">
        <v>601.82000000000005</v>
      </c>
      <c r="Z154" s="24">
        <f t="shared" si="2"/>
        <v>-5.3219621843182408E-3</v>
      </c>
    </row>
    <row r="155" spans="24:26" x14ac:dyDescent="0.25">
      <c r="X155" s="1">
        <v>45691</v>
      </c>
      <c r="Y155">
        <v>597.77</v>
      </c>
      <c r="Z155" s="24">
        <f t="shared" si="2"/>
        <v>-6.7295869196770663E-3</v>
      </c>
    </row>
    <row r="156" spans="24:26" x14ac:dyDescent="0.25">
      <c r="X156" s="1">
        <v>45692</v>
      </c>
      <c r="Y156">
        <v>601.78</v>
      </c>
      <c r="Z156" s="24">
        <f t="shared" si="2"/>
        <v>6.7082657209294183E-3</v>
      </c>
    </row>
    <row r="157" spans="24:26" x14ac:dyDescent="0.25">
      <c r="X157" s="1">
        <v>45693</v>
      </c>
      <c r="Y157">
        <v>604.22</v>
      </c>
      <c r="Z157" s="24">
        <f t="shared" si="2"/>
        <v>4.0546379075410144E-3</v>
      </c>
    </row>
    <row r="158" spans="24:26" x14ac:dyDescent="0.25">
      <c r="X158" s="1">
        <v>45694</v>
      </c>
      <c r="Y158">
        <v>606.32000000000005</v>
      </c>
      <c r="Z158" s="24">
        <f t="shared" si="2"/>
        <v>3.4755552613285889E-3</v>
      </c>
    </row>
    <row r="159" spans="24:26" x14ac:dyDescent="0.25">
      <c r="X159" s="1">
        <v>45695</v>
      </c>
      <c r="Y159">
        <v>600.77</v>
      </c>
      <c r="Z159" s="24">
        <f t="shared" si="2"/>
        <v>-9.1535822667899724E-3</v>
      </c>
    </row>
    <row r="160" spans="24:26" x14ac:dyDescent="0.25">
      <c r="X160" s="1">
        <v>45698</v>
      </c>
      <c r="Y160">
        <v>604.85</v>
      </c>
      <c r="Z160" s="24">
        <f t="shared" si="2"/>
        <v>6.7912845182016568E-3</v>
      </c>
    </row>
    <row r="161" spans="24:26" x14ac:dyDescent="0.25">
      <c r="X161" s="1">
        <v>45699</v>
      </c>
      <c r="Y161">
        <v>605.30999999999995</v>
      </c>
      <c r="Z161" s="24">
        <f t="shared" si="2"/>
        <v>7.6051913697594564E-4</v>
      </c>
    </row>
    <row r="162" spans="24:26" x14ac:dyDescent="0.25">
      <c r="X162" s="1">
        <v>45700</v>
      </c>
      <c r="Y162">
        <v>603.36</v>
      </c>
      <c r="Z162" s="24">
        <f t="shared" si="2"/>
        <v>-3.221489815135925E-3</v>
      </c>
    </row>
    <row r="163" spans="24:26" x14ac:dyDescent="0.25">
      <c r="X163" s="1">
        <v>45701</v>
      </c>
      <c r="Y163">
        <v>609.73</v>
      </c>
      <c r="Z163" s="24">
        <f t="shared" si="2"/>
        <v>1.0557544417926223E-2</v>
      </c>
    </row>
    <row r="164" spans="24:26" x14ac:dyDescent="0.25">
      <c r="X164" s="1">
        <v>45702</v>
      </c>
      <c r="Y164">
        <v>609.70000000000005</v>
      </c>
      <c r="Z164" s="24">
        <f t="shared" si="2"/>
        <v>-4.9202105850132405E-5</v>
      </c>
    </row>
    <row r="165" spans="24:26" x14ac:dyDescent="0.25">
      <c r="X165" s="1">
        <v>45706</v>
      </c>
      <c r="Y165">
        <v>611.49</v>
      </c>
      <c r="Z165" s="24">
        <f t="shared" si="2"/>
        <v>2.9358701000492538E-3</v>
      </c>
    </row>
    <row r="166" spans="24:26" x14ac:dyDescent="0.25">
      <c r="X166" s="1">
        <v>45707</v>
      </c>
      <c r="Y166">
        <v>612.92999999999995</v>
      </c>
      <c r="Z166" s="24">
        <f t="shared" si="2"/>
        <v>2.3549035961338838E-3</v>
      </c>
    </row>
    <row r="167" spans="24:26" x14ac:dyDescent="0.25">
      <c r="X167" s="1">
        <v>45708</v>
      </c>
      <c r="Y167">
        <v>610.38</v>
      </c>
      <c r="Z167" s="24">
        <f t="shared" si="2"/>
        <v>-4.1603445744211598E-3</v>
      </c>
    </row>
    <row r="168" spans="24:26" x14ac:dyDescent="0.25">
      <c r="X168" s="1">
        <v>45709</v>
      </c>
      <c r="Y168">
        <v>599.94000000000005</v>
      </c>
      <c r="Z168" s="24">
        <f t="shared" si="2"/>
        <v>-1.7104099085815339E-2</v>
      </c>
    </row>
    <row r="169" spans="24:26" x14ac:dyDescent="0.25">
      <c r="X169" s="1">
        <v>45712</v>
      </c>
      <c r="Y169">
        <v>597.21</v>
      </c>
      <c r="Z169" s="24">
        <f t="shared" si="2"/>
        <v>-4.5504550455045534E-3</v>
      </c>
    </row>
    <row r="170" spans="24:26" x14ac:dyDescent="0.25">
      <c r="X170" s="1">
        <v>45713</v>
      </c>
      <c r="Y170">
        <v>594.24</v>
      </c>
      <c r="Z170" s="24">
        <f t="shared" si="2"/>
        <v>-4.9731250313960196E-3</v>
      </c>
    </row>
    <row r="171" spans="24:26" x14ac:dyDescent="0.25">
      <c r="X171" s="1">
        <v>45714</v>
      </c>
      <c r="Y171">
        <v>594.54</v>
      </c>
      <c r="Z171" s="24">
        <f t="shared" si="2"/>
        <v>5.0484652665572227E-4</v>
      </c>
    </row>
    <row r="172" spans="24:26" x14ac:dyDescent="0.25">
      <c r="X172" s="1">
        <v>45715</v>
      </c>
      <c r="Y172">
        <v>585.04999999999995</v>
      </c>
      <c r="Z172" s="24">
        <f t="shared" si="2"/>
        <v>-1.5961920139940133E-2</v>
      </c>
    </row>
    <row r="173" spans="24:26" x14ac:dyDescent="0.25">
      <c r="X173" s="1">
        <v>45716</v>
      </c>
      <c r="Y173">
        <v>594.17999999999995</v>
      </c>
      <c r="Z173" s="24">
        <f t="shared" si="2"/>
        <v>1.5605503803093779E-2</v>
      </c>
    </row>
    <row r="174" spans="24:26" x14ac:dyDescent="0.25">
      <c r="X174" s="1">
        <v>45719</v>
      </c>
      <c r="Y174">
        <v>583.77</v>
      </c>
      <c r="Z174" s="24">
        <f t="shared" si="2"/>
        <v>-1.7519943451479336E-2</v>
      </c>
    </row>
    <row r="175" spans="24:26" x14ac:dyDescent="0.25">
      <c r="X175" s="1">
        <v>45720</v>
      </c>
      <c r="Y175">
        <v>576.86</v>
      </c>
      <c r="Z175" s="24">
        <f t="shared" si="2"/>
        <v>-1.1836853555338478E-2</v>
      </c>
    </row>
    <row r="176" spans="24:26" x14ac:dyDescent="0.25">
      <c r="X176" s="1">
        <v>45721</v>
      </c>
      <c r="Y176">
        <v>583.05999999999995</v>
      </c>
      <c r="Z176" s="24">
        <f t="shared" si="2"/>
        <v>1.0747841764032762E-2</v>
      </c>
    </row>
    <row r="177" spans="24:26" x14ac:dyDescent="0.25">
      <c r="X177" s="1">
        <v>45722</v>
      </c>
      <c r="Y177">
        <v>572.71</v>
      </c>
      <c r="Z177" s="24">
        <f t="shared" si="2"/>
        <v>-1.7751174836208805E-2</v>
      </c>
    </row>
    <row r="178" spans="24:26" x14ac:dyDescent="0.25">
      <c r="X178" s="1">
        <v>45723</v>
      </c>
      <c r="Y178">
        <v>575.91999999999996</v>
      </c>
      <c r="Z178" s="24">
        <f t="shared" si="2"/>
        <v>5.6049309423615856E-3</v>
      </c>
    </row>
    <row r="179" spans="24:26" x14ac:dyDescent="0.25">
      <c r="X179" s="1">
        <v>45726</v>
      </c>
      <c r="Y179">
        <v>560.58000000000004</v>
      </c>
      <c r="Z179" s="24">
        <f t="shared" si="2"/>
        <v>-2.6635643839421963E-2</v>
      </c>
    </row>
    <row r="180" spans="24:26" x14ac:dyDescent="0.25">
      <c r="X180" s="1">
        <v>45727</v>
      </c>
      <c r="Y180">
        <v>555.91999999999996</v>
      </c>
      <c r="Z180" s="24">
        <f t="shared" si="2"/>
        <v>-8.3128188661744096E-3</v>
      </c>
    </row>
    <row r="181" spans="24:26" x14ac:dyDescent="0.25">
      <c r="X181" s="1">
        <v>45728</v>
      </c>
      <c r="Y181">
        <v>558.87</v>
      </c>
      <c r="Z181" s="24">
        <f t="shared" si="2"/>
        <v>5.3065189235861343E-3</v>
      </c>
    </row>
    <row r="182" spans="24:26" x14ac:dyDescent="0.25">
      <c r="X182" s="1">
        <v>45729</v>
      </c>
      <c r="Y182">
        <v>551.41999999999996</v>
      </c>
      <c r="Z182" s="24">
        <f t="shared" si="2"/>
        <v>-1.3330470413513096E-2</v>
      </c>
    </row>
    <row r="183" spans="24:26" x14ac:dyDescent="0.25">
      <c r="X183" s="1">
        <v>45730</v>
      </c>
      <c r="Y183">
        <v>562.80999999999995</v>
      </c>
      <c r="Z183" s="24">
        <f t="shared" si="2"/>
        <v>2.0655761488520552E-2</v>
      </c>
    </row>
    <row r="184" spans="24:26" x14ac:dyDescent="0.25">
      <c r="X184" s="1">
        <v>45733</v>
      </c>
      <c r="Y184">
        <v>567.15</v>
      </c>
      <c r="Z184" s="24">
        <f t="shared" si="2"/>
        <v>7.7113057692650422E-3</v>
      </c>
    </row>
    <row r="185" spans="24:26" x14ac:dyDescent="0.25">
      <c r="X185" s="1">
        <v>45734</v>
      </c>
      <c r="Y185">
        <v>561.02</v>
      </c>
      <c r="Z185" s="24">
        <f t="shared" si="2"/>
        <v>-1.0808428105439472E-2</v>
      </c>
    </row>
    <row r="186" spans="24:26" x14ac:dyDescent="0.25">
      <c r="X186" s="1">
        <v>45735</v>
      </c>
      <c r="Y186">
        <v>567.13</v>
      </c>
      <c r="Z186" s="24">
        <f t="shared" si="2"/>
        <v>1.0890877330576476E-2</v>
      </c>
    </row>
    <row r="187" spans="24:26" x14ac:dyDescent="0.25">
      <c r="X187" s="1">
        <v>45736</v>
      </c>
      <c r="Y187">
        <v>565.49</v>
      </c>
      <c r="Z187" s="24">
        <f t="shared" si="2"/>
        <v>-2.8917532135489532E-3</v>
      </c>
    </row>
    <row r="188" spans="24:26" x14ac:dyDescent="0.25">
      <c r="X188" s="1">
        <v>45737</v>
      </c>
      <c r="Y188">
        <v>563.98</v>
      </c>
      <c r="Z188" s="24">
        <f t="shared" si="2"/>
        <v>-2.6702505791437181E-3</v>
      </c>
    </row>
    <row r="189" spans="24:26" x14ac:dyDescent="0.25">
      <c r="X189" s="1">
        <v>45740</v>
      </c>
      <c r="Y189">
        <v>574.08000000000004</v>
      </c>
      <c r="Z189" s="24">
        <f t="shared" si="2"/>
        <v>1.7908436469378453E-2</v>
      </c>
    </row>
    <row r="190" spans="24:26" x14ac:dyDescent="0.25">
      <c r="X190" s="1">
        <v>45741</v>
      </c>
      <c r="Y190">
        <v>575.46</v>
      </c>
      <c r="Z190" s="24">
        <f t="shared" si="2"/>
        <v>2.4038461538462563E-3</v>
      </c>
    </row>
    <row r="191" spans="24:26" x14ac:dyDescent="0.25">
      <c r="X191" s="1">
        <v>45742</v>
      </c>
      <c r="Y191">
        <v>568.59</v>
      </c>
      <c r="Z191" s="24">
        <f t="shared" si="2"/>
        <v>-1.1938275466583215E-2</v>
      </c>
    </row>
    <row r="192" spans="24:26" x14ac:dyDescent="0.25">
      <c r="X192" s="1">
        <v>45743</v>
      </c>
      <c r="Y192">
        <v>567.08000000000004</v>
      </c>
      <c r="Z192" s="24">
        <f t="shared" si="2"/>
        <v>-2.6556921507588926E-3</v>
      </c>
    </row>
    <row r="193" spans="24:26" x14ac:dyDescent="0.25">
      <c r="X193" s="1">
        <v>45744</v>
      </c>
      <c r="Y193">
        <v>555.66</v>
      </c>
      <c r="Z193" s="24">
        <f t="shared" si="2"/>
        <v>-2.0138252098469533E-2</v>
      </c>
    </row>
    <row r="194" spans="24:26" x14ac:dyDescent="0.25">
      <c r="X194" s="1">
        <v>45747</v>
      </c>
      <c r="Y194">
        <v>559.39</v>
      </c>
      <c r="Z194" s="24">
        <f t="shared" si="2"/>
        <v>6.712738005254959E-3</v>
      </c>
    </row>
    <row r="195" spans="24:26" x14ac:dyDescent="0.25">
      <c r="X195" s="1">
        <v>45748</v>
      </c>
      <c r="Y195">
        <v>560.97</v>
      </c>
      <c r="Z195" s="24">
        <f t="shared" si="2"/>
        <v>2.8245052646633795E-3</v>
      </c>
    </row>
    <row r="196" spans="24:26" x14ac:dyDescent="0.25">
      <c r="X196" s="1">
        <v>45749</v>
      </c>
      <c r="Y196">
        <v>564.52</v>
      </c>
      <c r="Z196" s="24">
        <f t="shared" si="2"/>
        <v>6.328324152806708E-3</v>
      </c>
    </row>
    <row r="197" spans="24:26" x14ac:dyDescent="0.25">
      <c r="X197" s="1">
        <v>45750</v>
      </c>
      <c r="Y197">
        <v>536.70000000000005</v>
      </c>
      <c r="Z197" s="24">
        <f t="shared" ref="Z197:Z252" si="3">(Y197/Y196)-1</f>
        <v>-4.9280804931623234E-2</v>
      </c>
    </row>
    <row r="198" spans="24:26" x14ac:dyDescent="0.25">
      <c r="X198" s="1">
        <v>45751</v>
      </c>
      <c r="Y198">
        <v>505.28</v>
      </c>
      <c r="Z198" s="24">
        <f t="shared" si="3"/>
        <v>-5.8542947643003718E-2</v>
      </c>
    </row>
    <row r="199" spans="24:26" x14ac:dyDescent="0.25">
      <c r="X199" s="1">
        <v>45754</v>
      </c>
      <c r="Y199">
        <v>504.38</v>
      </c>
      <c r="Z199" s="24">
        <f t="shared" si="3"/>
        <v>-1.7811906269790123E-3</v>
      </c>
    </row>
    <row r="200" spans="24:26" x14ac:dyDescent="0.25">
      <c r="X200" s="1">
        <v>45755</v>
      </c>
      <c r="Y200">
        <v>496.48</v>
      </c>
      <c r="Z200" s="24">
        <f t="shared" si="3"/>
        <v>-1.5662793925215079E-2</v>
      </c>
    </row>
    <row r="201" spans="24:26" x14ac:dyDescent="0.25">
      <c r="X201" s="1">
        <v>45756</v>
      </c>
      <c r="Y201">
        <v>548.62</v>
      </c>
      <c r="Z201" s="24">
        <f t="shared" si="3"/>
        <v>0.10501933612632941</v>
      </c>
    </row>
    <row r="202" spans="24:26" x14ac:dyDescent="0.25">
      <c r="X202" s="1">
        <v>45757</v>
      </c>
      <c r="Y202">
        <v>524.58000000000004</v>
      </c>
      <c r="Z202" s="24">
        <f t="shared" si="3"/>
        <v>-4.3819036856111659E-2</v>
      </c>
    </row>
    <row r="203" spans="24:26" x14ac:dyDescent="0.25">
      <c r="X203" s="1">
        <v>45758</v>
      </c>
      <c r="Y203">
        <v>533.94000000000005</v>
      </c>
      <c r="Z203" s="24">
        <f t="shared" si="3"/>
        <v>1.7842845705135613E-2</v>
      </c>
    </row>
    <row r="204" spans="24:26" x14ac:dyDescent="0.25">
      <c r="X204" s="1">
        <v>45761</v>
      </c>
      <c r="Y204">
        <v>539.12</v>
      </c>
      <c r="Z204" s="24">
        <f t="shared" si="3"/>
        <v>9.7014645840356462E-3</v>
      </c>
    </row>
    <row r="205" spans="24:26" x14ac:dyDescent="0.25">
      <c r="X205" s="1">
        <v>45762</v>
      </c>
      <c r="Y205">
        <v>537.61</v>
      </c>
      <c r="Z205" s="24">
        <f t="shared" si="3"/>
        <v>-2.8008606618192822E-3</v>
      </c>
    </row>
    <row r="206" spans="24:26" x14ac:dyDescent="0.25">
      <c r="X206" s="1">
        <v>45763</v>
      </c>
      <c r="Y206">
        <v>525.66</v>
      </c>
      <c r="Z206" s="24">
        <f t="shared" si="3"/>
        <v>-2.2228009151615602E-2</v>
      </c>
    </row>
    <row r="207" spans="24:26" x14ac:dyDescent="0.25">
      <c r="X207" s="1">
        <v>45764</v>
      </c>
      <c r="Y207">
        <v>526.41</v>
      </c>
      <c r="Z207" s="24">
        <f t="shared" si="3"/>
        <v>1.4267777650953661E-3</v>
      </c>
    </row>
    <row r="208" spans="24:26" x14ac:dyDescent="0.25">
      <c r="X208" s="1">
        <v>45768</v>
      </c>
      <c r="Y208">
        <v>513.88</v>
      </c>
      <c r="Z208" s="24">
        <f t="shared" si="3"/>
        <v>-2.3802739309663479E-2</v>
      </c>
    </row>
    <row r="209" spans="24:26" x14ac:dyDescent="0.25">
      <c r="X209" s="1">
        <v>45769</v>
      </c>
      <c r="Y209">
        <v>527.25</v>
      </c>
      <c r="Z209" s="24">
        <f t="shared" si="3"/>
        <v>2.6017747334007968E-2</v>
      </c>
    </row>
    <row r="210" spans="24:26" x14ac:dyDescent="0.25">
      <c r="X210" s="1">
        <v>45770</v>
      </c>
      <c r="Y210">
        <v>535.41999999999996</v>
      </c>
      <c r="Z210" s="24">
        <f t="shared" si="3"/>
        <v>1.5495495495495337E-2</v>
      </c>
    </row>
    <row r="211" spans="24:26" x14ac:dyDescent="0.25">
      <c r="X211" s="1">
        <v>45771</v>
      </c>
      <c r="Y211">
        <v>546.69000000000005</v>
      </c>
      <c r="Z211" s="24">
        <f t="shared" si="3"/>
        <v>2.1048896193642586E-2</v>
      </c>
    </row>
    <row r="212" spans="24:26" x14ac:dyDescent="0.25">
      <c r="X212" s="1">
        <v>45772</v>
      </c>
      <c r="Y212">
        <v>550.64</v>
      </c>
      <c r="Z212" s="24">
        <f t="shared" si="3"/>
        <v>7.2253013590881654E-3</v>
      </c>
    </row>
    <row r="213" spans="24:26" x14ac:dyDescent="0.25">
      <c r="X213" s="1">
        <v>45775</v>
      </c>
      <c r="Y213">
        <v>550.85</v>
      </c>
      <c r="Z213" s="24">
        <f t="shared" si="3"/>
        <v>3.813744006975206E-4</v>
      </c>
    </row>
    <row r="214" spans="24:26" x14ac:dyDescent="0.25">
      <c r="X214" s="1">
        <v>45776</v>
      </c>
      <c r="Y214">
        <v>554.32000000000005</v>
      </c>
      <c r="Z214" s="24">
        <f t="shared" si="3"/>
        <v>6.2993555414359026E-3</v>
      </c>
    </row>
    <row r="215" spans="24:26" x14ac:dyDescent="0.25">
      <c r="X215" s="1">
        <v>45777</v>
      </c>
      <c r="Y215">
        <v>554.54</v>
      </c>
      <c r="Z215" s="24">
        <f t="shared" si="3"/>
        <v>3.9688266705129038E-4</v>
      </c>
    </row>
    <row r="216" spans="24:26" x14ac:dyDescent="0.25">
      <c r="X216" s="1">
        <v>45778</v>
      </c>
      <c r="Y216">
        <v>558.47</v>
      </c>
      <c r="Z216" s="24">
        <f t="shared" si="3"/>
        <v>7.0869549536554111E-3</v>
      </c>
    </row>
    <row r="217" spans="24:26" x14ac:dyDescent="0.25">
      <c r="X217" s="1">
        <v>45779</v>
      </c>
      <c r="Y217">
        <v>566.76</v>
      </c>
      <c r="Z217" s="24">
        <f t="shared" si="3"/>
        <v>1.4844127706054033E-2</v>
      </c>
    </row>
    <row r="218" spans="24:26" x14ac:dyDescent="0.25">
      <c r="X218" s="1">
        <v>45782</v>
      </c>
      <c r="Y218">
        <v>563.51</v>
      </c>
      <c r="Z218" s="24">
        <f t="shared" si="3"/>
        <v>-5.7343496365304114E-3</v>
      </c>
    </row>
    <row r="219" spans="24:26" x14ac:dyDescent="0.25">
      <c r="X219" s="1">
        <v>45783</v>
      </c>
      <c r="Y219">
        <v>558.79999999999995</v>
      </c>
      <c r="Z219" s="24">
        <f t="shared" si="3"/>
        <v>-8.3583254955547082E-3</v>
      </c>
    </row>
    <row r="220" spans="24:26" x14ac:dyDescent="0.25">
      <c r="X220" s="1">
        <v>45784</v>
      </c>
      <c r="Y220">
        <v>561.15</v>
      </c>
      <c r="Z220" s="24">
        <f t="shared" si="3"/>
        <v>4.2054402290623294E-3</v>
      </c>
    </row>
    <row r="221" spans="24:26" x14ac:dyDescent="0.25">
      <c r="X221" s="1">
        <v>45785</v>
      </c>
      <c r="Y221">
        <v>565.05999999999995</v>
      </c>
      <c r="Z221" s="24">
        <f t="shared" si="3"/>
        <v>6.967833912500998E-3</v>
      </c>
    </row>
    <row r="222" spans="24:26" x14ac:dyDescent="0.25">
      <c r="X222" s="1">
        <v>45786</v>
      </c>
      <c r="Y222">
        <v>564.34</v>
      </c>
      <c r="Z222" s="24">
        <f t="shared" si="3"/>
        <v>-1.2742009698083478E-3</v>
      </c>
    </row>
    <row r="223" spans="24:26" x14ac:dyDescent="0.25">
      <c r="X223" s="1">
        <v>45789</v>
      </c>
      <c r="Y223">
        <v>582.99</v>
      </c>
      <c r="Z223" s="24">
        <f t="shared" si="3"/>
        <v>3.3047453662685466E-2</v>
      </c>
    </row>
    <row r="224" spans="24:26" x14ac:dyDescent="0.25">
      <c r="X224" s="1">
        <v>45790</v>
      </c>
      <c r="Y224">
        <v>586.84</v>
      </c>
      <c r="Z224" s="24">
        <f t="shared" si="3"/>
        <v>6.6038868591229427E-3</v>
      </c>
    </row>
    <row r="225" spans="24:26" x14ac:dyDescent="0.25">
      <c r="X225" s="1">
        <v>45791</v>
      </c>
      <c r="Y225">
        <v>587.59</v>
      </c>
      <c r="Z225" s="24">
        <f t="shared" si="3"/>
        <v>1.2780314906959411E-3</v>
      </c>
    </row>
    <row r="226" spans="24:26" x14ac:dyDescent="0.25">
      <c r="X226" s="1">
        <v>45792</v>
      </c>
      <c r="Y226">
        <v>590.46</v>
      </c>
      <c r="Z226" s="24">
        <f t="shared" si="3"/>
        <v>4.884358140880618E-3</v>
      </c>
    </row>
    <row r="227" spans="24:26" x14ac:dyDescent="0.25">
      <c r="X227" s="1">
        <v>45793</v>
      </c>
      <c r="Y227">
        <v>594.20000000000005</v>
      </c>
      <c r="Z227" s="24">
        <f t="shared" si="3"/>
        <v>6.3340446431596753E-3</v>
      </c>
    </row>
    <row r="228" spans="24:26" x14ac:dyDescent="0.25">
      <c r="X228" s="1">
        <v>45796</v>
      </c>
      <c r="Y228">
        <v>594.85</v>
      </c>
      <c r="Z228" s="24">
        <f t="shared" si="3"/>
        <v>1.0939077751599413E-3</v>
      </c>
    </row>
    <row r="229" spans="24:26" x14ac:dyDescent="0.25">
      <c r="X229" s="1">
        <v>45797</v>
      </c>
      <c r="Y229">
        <v>592.85</v>
      </c>
      <c r="Z229" s="24">
        <f t="shared" si="3"/>
        <v>-3.3621921492813511E-3</v>
      </c>
    </row>
    <row r="230" spans="24:26" x14ac:dyDescent="0.25">
      <c r="X230" s="1">
        <v>45798</v>
      </c>
      <c r="Y230">
        <v>582.86</v>
      </c>
      <c r="Z230" s="24">
        <f t="shared" si="3"/>
        <v>-1.6850805431390725E-2</v>
      </c>
    </row>
    <row r="231" spans="24:26" x14ac:dyDescent="0.25">
      <c r="X231" s="1">
        <v>45799</v>
      </c>
      <c r="Y231">
        <v>583.09</v>
      </c>
      <c r="Z231" s="24">
        <f t="shared" si="3"/>
        <v>3.9460590879469848E-4</v>
      </c>
    </row>
    <row r="232" spans="24:26" x14ac:dyDescent="0.25">
      <c r="X232" s="1">
        <v>45800</v>
      </c>
      <c r="Y232">
        <v>579.11</v>
      </c>
      <c r="Z232" s="24">
        <f t="shared" si="3"/>
        <v>-6.8257044367079356E-3</v>
      </c>
    </row>
    <row r="233" spans="24:26" x14ac:dyDescent="0.25">
      <c r="X233" s="1">
        <v>45804</v>
      </c>
      <c r="Y233">
        <v>591.15</v>
      </c>
      <c r="Z233" s="24">
        <f t="shared" si="3"/>
        <v>2.0790523389338844E-2</v>
      </c>
    </row>
    <row r="234" spans="24:26" x14ac:dyDescent="0.25">
      <c r="X234" s="1">
        <v>45805</v>
      </c>
      <c r="Y234">
        <v>587.73</v>
      </c>
      <c r="Z234" s="24">
        <f t="shared" si="3"/>
        <v>-5.7853336716569004E-3</v>
      </c>
    </row>
    <row r="235" spans="24:26" x14ac:dyDescent="0.25">
      <c r="X235" s="1">
        <v>45806</v>
      </c>
      <c r="Y235">
        <v>590.04999999999995</v>
      </c>
      <c r="Z235" s="24">
        <f t="shared" si="3"/>
        <v>3.9473908087046539E-3</v>
      </c>
    </row>
    <row r="236" spans="24:26" x14ac:dyDescent="0.25">
      <c r="X236" s="1">
        <v>45807</v>
      </c>
      <c r="Y236">
        <v>589.39</v>
      </c>
      <c r="Z236" s="24">
        <f t="shared" si="3"/>
        <v>-1.1185492754850479E-3</v>
      </c>
    </row>
    <row r="237" spans="24:26" x14ac:dyDescent="0.25">
      <c r="X237" s="1">
        <v>45810</v>
      </c>
      <c r="Y237">
        <v>592.71</v>
      </c>
      <c r="Z237" s="24">
        <f t="shared" si="3"/>
        <v>5.6329425338061956E-3</v>
      </c>
    </row>
    <row r="238" spans="24:26" x14ac:dyDescent="0.25">
      <c r="X238" s="1">
        <v>45811</v>
      </c>
      <c r="Y238">
        <v>596.09</v>
      </c>
      <c r="Z238" s="24">
        <f t="shared" si="3"/>
        <v>5.7026201683791911E-3</v>
      </c>
    </row>
    <row r="239" spans="24:26" x14ac:dyDescent="0.25">
      <c r="X239" s="1">
        <v>45812</v>
      </c>
      <c r="Y239">
        <v>595.92999999999995</v>
      </c>
      <c r="Z239" s="24">
        <f t="shared" si="3"/>
        <v>-2.6841584324532874E-4</v>
      </c>
    </row>
    <row r="240" spans="24:26" x14ac:dyDescent="0.25">
      <c r="X240" s="1">
        <v>45813</v>
      </c>
      <c r="Y240">
        <v>593.04999999999995</v>
      </c>
      <c r="Z240" s="24">
        <f t="shared" si="3"/>
        <v>-4.8327823737687181E-3</v>
      </c>
    </row>
    <row r="241" spans="24:26" x14ac:dyDescent="0.25">
      <c r="X241" s="1">
        <v>45814</v>
      </c>
      <c r="Y241">
        <v>599.14</v>
      </c>
      <c r="Z241" s="24">
        <f t="shared" si="3"/>
        <v>1.0268948655256738E-2</v>
      </c>
    </row>
    <row r="242" spans="24:26" x14ac:dyDescent="0.25">
      <c r="X242" s="1">
        <v>45817</v>
      </c>
      <c r="Y242">
        <v>599.67999999999995</v>
      </c>
      <c r="Z242" s="24">
        <f t="shared" si="3"/>
        <v>9.0129185165399583E-4</v>
      </c>
    </row>
    <row r="243" spans="24:26" x14ac:dyDescent="0.25">
      <c r="X243" s="1">
        <v>45818</v>
      </c>
      <c r="Y243">
        <v>603.08000000000004</v>
      </c>
      <c r="Z243" s="24">
        <f t="shared" si="3"/>
        <v>5.6696905016009325E-3</v>
      </c>
    </row>
    <row r="244" spans="24:26" x14ac:dyDescent="0.25">
      <c r="X244" s="1">
        <v>45819</v>
      </c>
      <c r="Y244">
        <v>601.36</v>
      </c>
      <c r="Z244" s="24">
        <f t="shared" si="3"/>
        <v>-2.852026265172114E-3</v>
      </c>
    </row>
    <row r="245" spans="24:26" x14ac:dyDescent="0.25">
      <c r="X245" s="1">
        <v>45820</v>
      </c>
      <c r="Y245">
        <v>603.75</v>
      </c>
      <c r="Z245" s="24">
        <f t="shared" si="3"/>
        <v>3.9743248636423534E-3</v>
      </c>
    </row>
    <row r="246" spans="24:26" x14ac:dyDescent="0.25">
      <c r="X246" s="1">
        <v>45821</v>
      </c>
      <c r="Y246">
        <v>597</v>
      </c>
      <c r="Z246" s="24">
        <f t="shared" si="3"/>
        <v>-1.1180124223602483E-2</v>
      </c>
    </row>
    <row r="247" spans="24:26" x14ac:dyDescent="0.25">
      <c r="X247" s="1">
        <v>45824</v>
      </c>
      <c r="Y247">
        <v>602.67999999999995</v>
      </c>
      <c r="Z247" s="24">
        <f t="shared" si="3"/>
        <v>9.5142378559462948E-3</v>
      </c>
    </row>
    <row r="248" spans="24:26" x14ac:dyDescent="0.25">
      <c r="X248" s="1">
        <v>45825</v>
      </c>
      <c r="Y248">
        <v>597.53</v>
      </c>
      <c r="Z248" s="24">
        <f t="shared" si="3"/>
        <v>-8.5451649299793653E-3</v>
      </c>
    </row>
    <row r="249" spans="24:26" x14ac:dyDescent="0.25">
      <c r="X249" s="1">
        <v>45826</v>
      </c>
      <c r="Y249">
        <v>597.44000000000005</v>
      </c>
      <c r="Z249" s="24">
        <f t="shared" si="3"/>
        <v>-1.506200525495105E-4</v>
      </c>
    </row>
    <row r="250" spans="24:26" x14ac:dyDescent="0.25">
      <c r="X250" s="1">
        <v>45828</v>
      </c>
      <c r="Y250">
        <v>594.28</v>
      </c>
      <c r="Z250" s="24">
        <f t="shared" si="3"/>
        <v>-5.2892340653456493E-3</v>
      </c>
    </row>
    <row r="251" spans="24:26" x14ac:dyDescent="0.25">
      <c r="X251" s="1">
        <v>45831</v>
      </c>
      <c r="Y251">
        <v>600.15</v>
      </c>
      <c r="Z251" s="24">
        <f t="shared" si="3"/>
        <v>9.8774988221039806E-3</v>
      </c>
    </row>
    <row r="252" spans="24:26" x14ac:dyDescent="0.25">
      <c r="X252" s="1">
        <v>45832</v>
      </c>
      <c r="Y252">
        <v>606.78</v>
      </c>
      <c r="Z252" s="24">
        <f t="shared" si="3"/>
        <v>1.104723819045228E-2</v>
      </c>
    </row>
  </sheetData>
  <mergeCells count="1">
    <mergeCell ref="X1:Z1"/>
  </mergeCells>
  <phoneticPr fontId="8" type="noConversion"/>
  <pageMargins left="0.7" right="0.7" top="0.75" bottom="0.75" header="0.3" footer="0.3"/>
  <ignoredErrors>
    <ignoredError sqref="K8 K10 K12 K14 K16" formula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A3764-02BE-4C05-A97F-1F77CA9F1690}">
  <dimension ref="A1:AL252"/>
  <sheetViews>
    <sheetView topLeftCell="K2" workbookViewId="0">
      <selection activeCell="K10" sqref="K10"/>
    </sheetView>
  </sheetViews>
  <sheetFormatPr defaultRowHeight="15" x14ac:dyDescent="0.25"/>
  <cols>
    <col min="1" max="1" width="18.5703125" customWidth="1"/>
    <col min="2" max="2" width="20.85546875" customWidth="1"/>
    <col min="4" max="6" width="11.85546875" customWidth="1"/>
    <col min="7" max="7" width="11" customWidth="1"/>
    <col min="8" max="8" width="11.7109375" customWidth="1"/>
    <col min="9" max="9" width="10" bestFit="1" customWidth="1"/>
    <col min="10" max="11" width="11" bestFit="1" customWidth="1"/>
    <col min="14" max="14" width="18.42578125" customWidth="1"/>
    <col min="17" max="17" width="6" customWidth="1"/>
    <col min="18" max="18" width="20.5703125" customWidth="1"/>
    <col min="19" max="27" width="12.140625" bestFit="1" customWidth="1"/>
    <col min="28" max="38" width="13.28515625" bestFit="1" customWidth="1"/>
  </cols>
  <sheetData>
    <row r="1" spans="1:38" ht="18.75" x14ac:dyDescent="0.3">
      <c r="A1" s="36" t="s">
        <v>0</v>
      </c>
      <c r="B1" s="37" t="s">
        <v>53</v>
      </c>
      <c r="D1" s="33"/>
      <c r="G1" s="49" t="s">
        <v>12</v>
      </c>
      <c r="H1" s="49"/>
      <c r="I1" s="49"/>
      <c r="N1" s="25" t="s">
        <v>84</v>
      </c>
      <c r="O1">
        <f>B5</f>
        <v>606.78</v>
      </c>
      <c r="Q1" s="47" t="s">
        <v>90</v>
      </c>
      <c r="R1" s="47" t="s">
        <v>91</v>
      </c>
      <c r="S1" s="47" t="s">
        <v>92</v>
      </c>
      <c r="T1" s="47" t="s">
        <v>93</v>
      </c>
      <c r="U1" s="47" t="s">
        <v>94</v>
      </c>
      <c r="V1" s="47" t="s">
        <v>95</v>
      </c>
      <c r="W1" s="47" t="s">
        <v>96</v>
      </c>
      <c r="X1" s="47" t="s">
        <v>97</v>
      </c>
      <c r="Y1" s="47" t="s">
        <v>98</v>
      </c>
      <c r="Z1" s="47" t="s">
        <v>99</v>
      </c>
      <c r="AA1" s="47" t="s">
        <v>100</v>
      </c>
      <c r="AB1" s="47" t="s">
        <v>101</v>
      </c>
      <c r="AC1" s="47" t="s">
        <v>102</v>
      </c>
      <c r="AD1" s="47" t="s">
        <v>103</v>
      </c>
      <c r="AE1" s="47" t="s">
        <v>104</v>
      </c>
      <c r="AF1" s="47" t="s">
        <v>105</v>
      </c>
      <c r="AG1" s="47" t="s">
        <v>106</v>
      </c>
      <c r="AH1" s="47" t="s">
        <v>107</v>
      </c>
      <c r="AI1" s="47" t="s">
        <v>108</v>
      </c>
      <c r="AJ1" s="47" t="s">
        <v>109</v>
      </c>
      <c r="AK1" s="47" t="s">
        <v>110</v>
      </c>
      <c r="AL1" s="47" t="s">
        <v>111</v>
      </c>
    </row>
    <row r="2" spans="1:38" x14ac:dyDescent="0.25">
      <c r="A2" s="36" t="s">
        <v>38</v>
      </c>
      <c r="B2" s="38" t="s">
        <v>12</v>
      </c>
      <c r="D2" s="33"/>
      <c r="G2" s="22" t="s">
        <v>15</v>
      </c>
      <c r="H2" s="22" t="s">
        <v>16</v>
      </c>
      <c r="I2" s="22" t="s">
        <v>21</v>
      </c>
      <c r="J2" s="22" t="s">
        <v>36</v>
      </c>
      <c r="K2" s="22" t="s">
        <v>37</v>
      </c>
      <c r="N2" s="25" t="s">
        <v>85</v>
      </c>
      <c r="O2" s="46">
        <f>AVERAGE(I4:I400)</f>
        <v>5.1548809465860532E-4</v>
      </c>
      <c r="Q2" s="47">
        <v>0</v>
      </c>
      <c r="R2" s="45">
        <v>0</v>
      </c>
      <c r="S2" s="45">
        <f>$O$1</f>
        <v>606.78</v>
      </c>
      <c r="T2" s="45">
        <f t="shared" ref="T2:AL2" si="0">$O$1</f>
        <v>606.78</v>
      </c>
      <c r="U2" s="45">
        <f t="shared" si="0"/>
        <v>606.78</v>
      </c>
      <c r="V2" s="45">
        <f t="shared" si="0"/>
        <v>606.78</v>
      </c>
      <c r="W2" s="45">
        <f t="shared" si="0"/>
        <v>606.78</v>
      </c>
      <c r="X2" s="45">
        <f t="shared" si="0"/>
        <v>606.78</v>
      </c>
      <c r="Y2" s="45">
        <f t="shared" si="0"/>
        <v>606.78</v>
      </c>
      <c r="Z2" s="45">
        <f t="shared" si="0"/>
        <v>606.78</v>
      </c>
      <c r="AA2" s="45">
        <f t="shared" si="0"/>
        <v>606.78</v>
      </c>
      <c r="AB2" s="45">
        <f t="shared" si="0"/>
        <v>606.78</v>
      </c>
      <c r="AC2" s="45">
        <f t="shared" si="0"/>
        <v>606.78</v>
      </c>
      <c r="AD2" s="45">
        <f t="shared" si="0"/>
        <v>606.78</v>
      </c>
      <c r="AE2" s="45">
        <f t="shared" si="0"/>
        <v>606.78</v>
      </c>
      <c r="AF2" s="45">
        <f t="shared" si="0"/>
        <v>606.78</v>
      </c>
      <c r="AG2" s="45">
        <f t="shared" si="0"/>
        <v>606.78</v>
      </c>
      <c r="AH2" s="45">
        <f t="shared" si="0"/>
        <v>606.78</v>
      </c>
      <c r="AI2" s="45">
        <f t="shared" si="0"/>
        <v>606.78</v>
      </c>
      <c r="AJ2" s="45">
        <f t="shared" si="0"/>
        <v>606.78</v>
      </c>
      <c r="AK2" s="45">
        <f t="shared" si="0"/>
        <v>606.78</v>
      </c>
      <c r="AL2" s="45">
        <f t="shared" si="0"/>
        <v>606.78</v>
      </c>
    </row>
    <row r="3" spans="1:38" x14ac:dyDescent="0.25">
      <c r="A3" s="36" t="s">
        <v>39</v>
      </c>
      <c r="B3" s="39">
        <v>45833</v>
      </c>
      <c r="D3" s="33"/>
      <c r="G3" s="1">
        <v>45468</v>
      </c>
      <c r="H3">
        <v>544.83000000000004</v>
      </c>
      <c r="N3" s="25" t="s">
        <v>46</v>
      </c>
      <c r="O3" s="46">
        <f>B9</f>
        <v>0.20580774606258712</v>
      </c>
      <c r="Q3" s="47">
        <v>1</v>
      </c>
      <c r="R3" s="45">
        <f>1/252</f>
        <v>3.968253968253968E-3</v>
      </c>
      <c r="S3" s="45">
        <f ca="1">S2*EXP(($O$2-0.5*$O$3*$O$3)*$R$3+ SQRT($R$3)*$O$3*_xlfn.NORM.S.INV(RAND()))</f>
        <v>610.33430861673321</v>
      </c>
      <c r="T3" s="45">
        <f t="shared" ref="S3:AB7" ca="1" si="1">T2*EXP(($O$2-0.5*$O$3*$O$3)*$R$3+ SQRT($R$3)*$O$3*_xlfn.NORM.S.INV(RAND()))</f>
        <v>610.84094195095656</v>
      </c>
      <c r="U3" s="45">
        <f t="shared" ca="1" si="1"/>
        <v>623.47484255868312</v>
      </c>
      <c r="V3" s="45">
        <f t="shared" ca="1" si="1"/>
        <v>613.05301046498346</v>
      </c>
      <c r="W3" s="45">
        <f t="shared" ca="1" si="1"/>
        <v>618.05820949737108</v>
      </c>
      <c r="X3" s="45">
        <f t="shared" ca="1" si="1"/>
        <v>609.02585858656232</v>
      </c>
      <c r="Y3" s="45">
        <f t="shared" ca="1" si="1"/>
        <v>605.87719154438685</v>
      </c>
      <c r="Z3" s="45">
        <f t="shared" ca="1" si="1"/>
        <v>602.42733069763835</v>
      </c>
      <c r="AA3" s="45">
        <f t="shared" ca="1" si="1"/>
        <v>600.34162864359939</v>
      </c>
      <c r="AB3" s="45">
        <f t="shared" ca="1" si="1"/>
        <v>607.82662020162218</v>
      </c>
      <c r="AC3" s="45">
        <f t="shared" ref="AC3:AL7" ca="1" si="2">AC2*EXP(($O$2-0.5*$O$3*$O$3)*$R$3+ SQRT($R$3)*$O$3*_xlfn.NORM.S.INV(RAND()))</f>
        <v>611.17384727947081</v>
      </c>
      <c r="AD3" s="45">
        <f t="shared" ca="1" si="2"/>
        <v>602.96959813181729</v>
      </c>
      <c r="AE3" s="45">
        <f t="shared" ca="1" si="2"/>
        <v>622.96784484927639</v>
      </c>
      <c r="AF3" s="45">
        <f t="shared" ca="1" si="2"/>
        <v>597.78885531379626</v>
      </c>
      <c r="AG3" s="45">
        <f t="shared" ca="1" si="2"/>
        <v>604.87014110672578</v>
      </c>
      <c r="AH3" s="45">
        <f t="shared" ca="1" si="2"/>
        <v>629.31523249298652</v>
      </c>
      <c r="AI3" s="45">
        <f t="shared" ca="1" si="2"/>
        <v>623.31986658385972</v>
      </c>
      <c r="AJ3" s="45">
        <f t="shared" ca="1" si="2"/>
        <v>615.5103564543947</v>
      </c>
      <c r="AK3" s="45">
        <f t="shared" ca="1" si="2"/>
        <v>603.35676418713479</v>
      </c>
      <c r="AL3" s="45">
        <f t="shared" ca="1" si="2"/>
        <v>602.34965602584759</v>
      </c>
    </row>
    <row r="4" spans="1:38" x14ac:dyDescent="0.25">
      <c r="A4" s="36" t="s">
        <v>3</v>
      </c>
      <c r="B4" s="39">
        <v>45839</v>
      </c>
      <c r="D4" s="33"/>
      <c r="G4" s="1">
        <v>45469</v>
      </c>
      <c r="H4">
        <v>545.51</v>
      </c>
      <c r="I4" s="24">
        <f>(H4/H3)-1</f>
        <v>1.2480957362845935E-3</v>
      </c>
      <c r="J4" s="2">
        <f>_xlfn.STDEV.S(I4:I252)</f>
        <v>1.2964669380293765E-2</v>
      </c>
      <c r="K4" s="24">
        <f>J4*SQRT(252)</f>
        <v>0.20580774606258712</v>
      </c>
      <c r="N4" s="25" t="s">
        <v>86</v>
      </c>
      <c r="O4" t="s">
        <v>89</v>
      </c>
      <c r="Q4" s="47">
        <v>2</v>
      </c>
      <c r="R4" s="45">
        <f>1/252</f>
        <v>3.968253968253968E-3</v>
      </c>
      <c r="S4" s="45">
        <f t="shared" ca="1" si="1"/>
        <v>619.22669545311055</v>
      </c>
      <c r="T4" s="45">
        <f t="shared" ca="1" si="1"/>
        <v>611.36013088405468</v>
      </c>
      <c r="U4" s="45">
        <f t="shared" ca="1" si="1"/>
        <v>614.95457161931085</v>
      </c>
      <c r="V4" s="45">
        <f t="shared" ca="1" si="1"/>
        <v>622.9723143133192</v>
      </c>
      <c r="W4" s="45">
        <f t="shared" ca="1" si="1"/>
        <v>615.99142809242323</v>
      </c>
      <c r="X4" s="45">
        <f t="shared" ca="1" si="1"/>
        <v>600.43622161408018</v>
      </c>
      <c r="Y4" s="45">
        <f t="shared" ca="1" si="1"/>
        <v>615.71626440863315</v>
      </c>
      <c r="Z4" s="45">
        <f t="shared" ca="1" si="1"/>
        <v>609.61143348383689</v>
      </c>
      <c r="AA4" s="45">
        <f t="shared" ca="1" si="1"/>
        <v>604.36990584109572</v>
      </c>
      <c r="AB4" s="45">
        <f t="shared" ca="1" si="1"/>
        <v>591.34146129679095</v>
      </c>
      <c r="AC4" s="45">
        <f t="shared" ca="1" si="2"/>
        <v>614.36919460736692</v>
      </c>
      <c r="AD4" s="45">
        <f t="shared" ca="1" si="2"/>
        <v>602.04151608440918</v>
      </c>
      <c r="AE4" s="45">
        <f t="shared" ca="1" si="2"/>
        <v>628.96886079597562</v>
      </c>
      <c r="AF4" s="45">
        <f t="shared" ca="1" si="2"/>
        <v>606.54977075907959</v>
      </c>
      <c r="AG4" s="45">
        <f t="shared" ca="1" si="2"/>
        <v>615.93326386472802</v>
      </c>
      <c r="AH4" s="45">
        <f t="shared" ca="1" si="2"/>
        <v>623.15301552130006</v>
      </c>
      <c r="AI4" s="45">
        <f t="shared" ca="1" si="2"/>
        <v>613.9723796799185</v>
      </c>
      <c r="AJ4" s="45">
        <f t="shared" ca="1" si="2"/>
        <v>605.24291131169252</v>
      </c>
      <c r="AK4" s="45">
        <f t="shared" ca="1" si="2"/>
        <v>591.53200324087902</v>
      </c>
      <c r="AL4" s="45">
        <f t="shared" ca="1" si="2"/>
        <v>589.5162324334126</v>
      </c>
    </row>
    <row r="5" spans="1:38" x14ac:dyDescent="0.25">
      <c r="A5" s="36" t="s">
        <v>40</v>
      </c>
      <c r="B5" s="38">
        <v>606.78</v>
      </c>
      <c r="D5" s="33"/>
      <c r="G5" s="1">
        <v>45470</v>
      </c>
      <c r="H5">
        <v>546.37</v>
      </c>
      <c r="I5" s="24">
        <f t="shared" ref="I5:I68" si="3">(H5/H4)-1</f>
        <v>1.5765063885171404E-3</v>
      </c>
      <c r="N5" s="25" t="s">
        <v>87</v>
      </c>
      <c r="O5">
        <v>6</v>
      </c>
      <c r="Q5" s="47">
        <v>3</v>
      </c>
      <c r="R5" s="45">
        <f>1/252</f>
        <v>3.968253968253968E-3</v>
      </c>
      <c r="S5" s="45">
        <f ca="1">S4*EXP(($O$2-0.5*$O$3*$O$3)*$R$3+ SQRT($R$3)*$O$3*_xlfn.NORM.S.INV(RAND()))</f>
        <v>616.48006716632847</v>
      </c>
      <c r="T5" s="45">
        <f t="shared" ca="1" si="1"/>
        <v>614.07536498598176</v>
      </c>
      <c r="U5" s="45">
        <f t="shared" ca="1" si="1"/>
        <v>608.82685882710177</v>
      </c>
      <c r="V5" s="45">
        <f t="shared" ca="1" si="1"/>
        <v>639.36906098787802</v>
      </c>
      <c r="W5" s="45">
        <f t="shared" ca="1" si="1"/>
        <v>609.46201534047634</v>
      </c>
      <c r="X5" s="45">
        <f t="shared" ca="1" si="1"/>
        <v>592.84999638292913</v>
      </c>
      <c r="Y5" s="45">
        <f t="shared" ca="1" si="1"/>
        <v>616.58258485958311</v>
      </c>
      <c r="Z5" s="45">
        <f t="shared" ca="1" si="1"/>
        <v>614.58279970211368</v>
      </c>
      <c r="AA5" s="45">
        <f t="shared" ca="1" si="1"/>
        <v>599.39662459977239</v>
      </c>
      <c r="AB5" s="45">
        <f t="shared" ca="1" si="1"/>
        <v>593.44429091045959</v>
      </c>
      <c r="AC5" s="45">
        <f t="shared" ca="1" si="2"/>
        <v>617.49894506167198</v>
      </c>
      <c r="AD5" s="45">
        <f t="shared" ca="1" si="2"/>
        <v>609.79293122259821</v>
      </c>
      <c r="AE5" s="45">
        <f t="shared" ca="1" si="2"/>
        <v>639.96804588339762</v>
      </c>
      <c r="AF5" s="45">
        <f t="shared" ca="1" si="2"/>
        <v>592.49830140708968</v>
      </c>
      <c r="AG5" s="45">
        <f t="shared" ca="1" si="2"/>
        <v>592.60632650457751</v>
      </c>
      <c r="AH5" s="45">
        <f t="shared" ca="1" si="2"/>
        <v>628.65747740980203</v>
      </c>
      <c r="AI5" s="45">
        <f t="shared" ca="1" si="2"/>
        <v>629.22444058123733</v>
      </c>
      <c r="AJ5" s="45">
        <f t="shared" ca="1" si="2"/>
        <v>591.65542827730451</v>
      </c>
      <c r="AK5" s="45">
        <f t="shared" ca="1" si="2"/>
        <v>580.49484804066662</v>
      </c>
      <c r="AL5" s="45">
        <f t="shared" ca="1" si="2"/>
        <v>588.71719064865999</v>
      </c>
    </row>
    <row r="6" spans="1:38" x14ac:dyDescent="0.25">
      <c r="A6" s="36" t="s">
        <v>41</v>
      </c>
      <c r="B6" s="38">
        <v>610</v>
      </c>
      <c r="D6" s="33"/>
      <c r="G6" s="1">
        <v>45471</v>
      </c>
      <c r="H6">
        <v>544.22</v>
      </c>
      <c r="I6" s="24">
        <f t="shared" si="3"/>
        <v>-3.9350623204055246E-3</v>
      </c>
      <c r="N6" s="25" t="s">
        <v>88</v>
      </c>
      <c r="O6">
        <v>20</v>
      </c>
      <c r="Q6" s="47">
        <v>4</v>
      </c>
      <c r="R6" s="45">
        <f t="shared" ref="R6:R7" si="4">1/252</f>
        <v>3.968253968253968E-3</v>
      </c>
      <c r="S6" s="45">
        <f t="shared" ca="1" si="1"/>
        <v>627.79216393234083</v>
      </c>
      <c r="T6" s="45">
        <f t="shared" ca="1" si="1"/>
        <v>618.71790457671273</v>
      </c>
      <c r="U6" s="45">
        <f t="shared" ca="1" si="1"/>
        <v>610.38836394915779</v>
      </c>
      <c r="V6" s="45">
        <f t="shared" ca="1" si="1"/>
        <v>641.28616427014811</v>
      </c>
      <c r="W6" s="45">
        <f t="shared" ca="1" si="1"/>
        <v>604.38610035129352</v>
      </c>
      <c r="X6" s="45">
        <f t="shared" ca="1" si="1"/>
        <v>578.78885856025249</v>
      </c>
      <c r="Y6" s="45">
        <f t="shared" ca="1" si="1"/>
        <v>636.45758005719949</v>
      </c>
      <c r="Z6" s="45">
        <f t="shared" ca="1" si="1"/>
        <v>605.57582545249193</v>
      </c>
      <c r="AA6" s="45">
        <f t="shared" ca="1" si="1"/>
        <v>600.53150893190661</v>
      </c>
      <c r="AB6" s="45">
        <f t="shared" ca="1" si="1"/>
        <v>600.21763648736862</v>
      </c>
      <c r="AC6" s="45">
        <f t="shared" ca="1" si="2"/>
        <v>614.67140655828644</v>
      </c>
      <c r="AD6" s="45">
        <f t="shared" ca="1" si="2"/>
        <v>608.40219639552879</v>
      </c>
      <c r="AE6" s="45">
        <f t="shared" ca="1" si="2"/>
        <v>661.64582728285563</v>
      </c>
      <c r="AF6" s="45">
        <f t="shared" ca="1" si="2"/>
        <v>579.98381388225323</v>
      </c>
      <c r="AG6" s="45">
        <f t="shared" ca="1" si="2"/>
        <v>594.73199981057599</v>
      </c>
      <c r="AH6" s="45">
        <f t="shared" ca="1" si="2"/>
        <v>629.70921185315387</v>
      </c>
      <c r="AI6" s="45">
        <f t="shared" ca="1" si="2"/>
        <v>609.04509091635202</v>
      </c>
      <c r="AJ6" s="45">
        <f t="shared" ca="1" si="2"/>
        <v>584.8299509157788</v>
      </c>
      <c r="AK6" s="45">
        <f t="shared" ca="1" si="2"/>
        <v>578.78831017417281</v>
      </c>
      <c r="AL6" s="45">
        <f t="shared" ca="1" si="2"/>
        <v>585.89417933712934</v>
      </c>
    </row>
    <row r="7" spans="1:38" x14ac:dyDescent="0.25">
      <c r="A7" s="36" t="s">
        <v>44</v>
      </c>
      <c r="B7" s="38">
        <f>D24/252</f>
        <v>1.984126984126984E-2</v>
      </c>
      <c r="D7" s="33"/>
      <c r="G7" s="1">
        <v>45474</v>
      </c>
      <c r="H7">
        <v>545.34</v>
      </c>
      <c r="I7" s="24">
        <f t="shared" si="3"/>
        <v>2.057991253537228E-3</v>
      </c>
      <c r="Q7" s="47">
        <v>5</v>
      </c>
      <c r="R7" s="45">
        <f t="shared" si="4"/>
        <v>3.968253968253968E-3</v>
      </c>
      <c r="S7" s="45">
        <f t="shared" ca="1" si="1"/>
        <v>639.56842717738755</v>
      </c>
      <c r="T7" s="45">
        <f t="shared" ca="1" si="1"/>
        <v>625.23443873724159</v>
      </c>
      <c r="U7" s="45">
        <f t="shared" ca="1" si="1"/>
        <v>622.14314090490905</v>
      </c>
      <c r="V7" s="45">
        <f t="shared" ca="1" si="1"/>
        <v>652.07649173708683</v>
      </c>
      <c r="W7" s="45">
        <f t="shared" ca="1" si="1"/>
        <v>604.64681928624896</v>
      </c>
      <c r="X7" s="45">
        <f t="shared" ca="1" si="1"/>
        <v>579.84451144331297</v>
      </c>
      <c r="Y7" s="45">
        <f t="shared" ca="1" si="1"/>
        <v>621.63959165011852</v>
      </c>
      <c r="Z7" s="45">
        <f t="shared" ca="1" si="1"/>
        <v>607.13690445952432</v>
      </c>
      <c r="AA7" s="45">
        <f t="shared" ca="1" si="1"/>
        <v>599.55585800123924</v>
      </c>
      <c r="AB7" s="45">
        <f t="shared" ca="1" si="1"/>
        <v>587.39173141549611</v>
      </c>
      <c r="AC7" s="45">
        <f t="shared" ca="1" si="2"/>
        <v>607.60518092447285</v>
      </c>
      <c r="AD7" s="45">
        <f t="shared" ca="1" si="2"/>
        <v>611.36406815601242</v>
      </c>
      <c r="AE7" s="45">
        <f t="shared" ca="1" si="2"/>
        <v>668.88631560274871</v>
      </c>
      <c r="AF7" s="45">
        <f t="shared" ca="1" si="2"/>
        <v>588.86248830241152</v>
      </c>
      <c r="AG7" s="45">
        <f t="shared" ca="1" si="2"/>
        <v>589.56175332231498</v>
      </c>
      <c r="AH7" s="45">
        <f t="shared" ca="1" si="2"/>
        <v>622.52569790221742</v>
      </c>
      <c r="AI7" s="45">
        <f t="shared" ca="1" si="2"/>
        <v>596.71990328697893</v>
      </c>
      <c r="AJ7" s="45">
        <f t="shared" ca="1" si="2"/>
        <v>582.37191121390015</v>
      </c>
      <c r="AK7" s="45">
        <f t="shared" ca="1" si="2"/>
        <v>583.68788660971597</v>
      </c>
      <c r="AL7" s="45">
        <f t="shared" ca="1" si="2"/>
        <v>589.47194535001404</v>
      </c>
    </row>
    <row r="8" spans="1:38" x14ac:dyDescent="0.25">
      <c r="A8" s="36" t="s">
        <v>45</v>
      </c>
      <c r="B8" s="40">
        <v>5.5E-2</v>
      </c>
      <c r="D8" s="33"/>
      <c r="G8" s="1">
        <v>45475</v>
      </c>
      <c r="H8">
        <v>549.01</v>
      </c>
      <c r="I8" s="24">
        <f t="shared" si="3"/>
        <v>6.729746580115048E-3</v>
      </c>
      <c r="Q8" s="45"/>
      <c r="R8" s="45"/>
      <c r="S8" s="45"/>
      <c r="T8" s="45"/>
      <c r="U8" s="45"/>
      <c r="V8" s="45"/>
      <c r="W8" s="45"/>
      <c r="X8" s="45"/>
      <c r="Y8" s="45"/>
      <c r="Z8" s="45"/>
      <c r="AA8" s="45"/>
      <c r="AB8" s="45"/>
      <c r="AC8" s="45"/>
      <c r="AD8" s="45"/>
      <c r="AE8" s="45"/>
      <c r="AF8" s="45"/>
      <c r="AG8" s="45"/>
      <c r="AH8" s="45"/>
      <c r="AI8" s="45"/>
      <c r="AJ8" s="45"/>
      <c r="AK8" s="45"/>
      <c r="AL8" s="45"/>
    </row>
    <row r="9" spans="1:38" x14ac:dyDescent="0.25">
      <c r="A9" s="36" t="s">
        <v>46</v>
      </c>
      <c r="B9" s="41">
        <f>K4</f>
        <v>0.20580774606258712</v>
      </c>
      <c r="D9" s="33"/>
      <c r="G9" s="1">
        <v>45476</v>
      </c>
      <c r="H9">
        <v>551.46</v>
      </c>
      <c r="I9" s="24">
        <f t="shared" si="3"/>
        <v>4.4625780951168537E-3</v>
      </c>
      <c r="Q9" s="45"/>
      <c r="R9" s="45" t="s">
        <v>112</v>
      </c>
      <c r="S9" s="45">
        <f ca="1">MAX(0,S7-$B$6)</f>
        <v>29.568427177387548</v>
      </c>
      <c r="T9" s="45">
        <f t="shared" ref="T9:AL9" ca="1" si="5">MAX(0,T7-$B$6)</f>
        <v>15.234438737241589</v>
      </c>
      <c r="U9" s="45">
        <f t="shared" ca="1" si="5"/>
        <v>12.143140904909046</v>
      </c>
      <c r="V9" s="45">
        <f t="shared" ca="1" si="5"/>
        <v>42.076491737086826</v>
      </c>
      <c r="W9" s="45">
        <f t="shared" ca="1" si="5"/>
        <v>0</v>
      </c>
      <c r="X9" s="45">
        <f t="shared" ca="1" si="5"/>
        <v>0</v>
      </c>
      <c r="Y9" s="45">
        <f t="shared" ca="1" si="5"/>
        <v>11.639591650118518</v>
      </c>
      <c r="Z9" s="45">
        <f t="shared" ca="1" si="5"/>
        <v>0</v>
      </c>
      <c r="AA9" s="45">
        <f t="shared" ca="1" si="5"/>
        <v>0</v>
      </c>
      <c r="AB9" s="45">
        <f t="shared" ca="1" si="5"/>
        <v>0</v>
      </c>
      <c r="AC9" s="45">
        <f t="shared" ca="1" si="5"/>
        <v>0</v>
      </c>
      <c r="AD9" s="45">
        <f t="shared" ca="1" si="5"/>
        <v>1.3640681560124222</v>
      </c>
      <c r="AE9" s="45">
        <f t="shared" ca="1" si="5"/>
        <v>58.886315602748709</v>
      </c>
      <c r="AF9" s="45">
        <f t="shared" ca="1" si="5"/>
        <v>0</v>
      </c>
      <c r="AG9" s="45">
        <f t="shared" ca="1" si="5"/>
        <v>0</v>
      </c>
      <c r="AH9" s="45">
        <f t="shared" ca="1" si="5"/>
        <v>12.525697902217416</v>
      </c>
      <c r="AI9" s="45">
        <f t="shared" ca="1" si="5"/>
        <v>0</v>
      </c>
      <c r="AJ9" s="45">
        <f t="shared" ca="1" si="5"/>
        <v>0</v>
      </c>
      <c r="AK9" s="45">
        <f t="shared" ca="1" si="5"/>
        <v>0</v>
      </c>
      <c r="AL9" s="45">
        <f t="shared" ca="1" si="5"/>
        <v>0</v>
      </c>
    </row>
    <row r="10" spans="1:38" x14ac:dyDescent="0.25">
      <c r="D10" s="33"/>
      <c r="G10" s="1">
        <v>45478</v>
      </c>
      <c r="H10">
        <v>554.64</v>
      </c>
      <c r="I10" s="24">
        <f t="shared" si="3"/>
        <v>5.766510717005735E-3</v>
      </c>
      <c r="Q10" s="45"/>
      <c r="R10" s="45" t="s">
        <v>113</v>
      </c>
      <c r="S10" s="45">
        <f ca="1">MAX(0,$B$6-S7)</f>
        <v>0</v>
      </c>
      <c r="T10" s="45">
        <f t="shared" ref="T10:AL10" ca="1" si="6">MAX(0,$B$6-T7)</f>
        <v>0</v>
      </c>
      <c r="U10" s="45">
        <f t="shared" ca="1" si="6"/>
        <v>0</v>
      </c>
      <c r="V10" s="45">
        <f t="shared" ca="1" si="6"/>
        <v>0</v>
      </c>
      <c r="W10" s="45">
        <f t="shared" ca="1" si="6"/>
        <v>5.3531807137510441</v>
      </c>
      <c r="X10" s="45">
        <f t="shared" ca="1" si="6"/>
        <v>30.155488556687033</v>
      </c>
      <c r="Y10" s="45">
        <f t="shared" ca="1" si="6"/>
        <v>0</v>
      </c>
      <c r="Z10" s="45">
        <f t="shared" ca="1" si="6"/>
        <v>2.8630955404756833</v>
      </c>
      <c r="AA10" s="45">
        <f t="shared" ca="1" si="6"/>
        <v>10.444141998760756</v>
      </c>
      <c r="AB10" s="45">
        <f t="shared" ca="1" si="6"/>
        <v>22.60826858450389</v>
      </c>
      <c r="AC10" s="45">
        <f t="shared" ca="1" si="6"/>
        <v>2.3948190755271526</v>
      </c>
      <c r="AD10" s="45">
        <f t="shared" ca="1" si="6"/>
        <v>0</v>
      </c>
      <c r="AE10" s="45">
        <f t="shared" ca="1" si="6"/>
        <v>0</v>
      </c>
      <c r="AF10" s="45">
        <f t="shared" ca="1" si="6"/>
        <v>21.137511697588479</v>
      </c>
      <c r="AG10" s="45">
        <f t="shared" ca="1" si="6"/>
        <v>20.438246677685015</v>
      </c>
      <c r="AH10" s="45">
        <f t="shared" ca="1" si="6"/>
        <v>0</v>
      </c>
      <c r="AI10" s="45">
        <f t="shared" ca="1" si="6"/>
        <v>13.280096713021067</v>
      </c>
      <c r="AJ10" s="45">
        <f t="shared" ca="1" si="6"/>
        <v>27.628088786099852</v>
      </c>
      <c r="AK10" s="45">
        <f t="shared" ca="1" si="6"/>
        <v>26.312113390284026</v>
      </c>
      <c r="AL10" s="45">
        <f t="shared" ca="1" si="6"/>
        <v>20.528054649985961</v>
      </c>
    </row>
    <row r="11" spans="1:38" x14ac:dyDescent="0.25">
      <c r="D11" s="33"/>
      <c r="G11" s="1">
        <v>45481</v>
      </c>
      <c r="H11">
        <v>555.28</v>
      </c>
      <c r="I11" s="24">
        <f t="shared" si="3"/>
        <v>1.1539016298860449E-3</v>
      </c>
      <c r="Q11" s="45"/>
      <c r="R11" s="45" t="s">
        <v>114</v>
      </c>
      <c r="S11" s="45">
        <f ca="1">AVERAGE(S9:AL9)</f>
        <v>9.1719085933861031</v>
      </c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/>
      <c r="AF11" s="45"/>
      <c r="AG11" s="45"/>
      <c r="AH11" s="45"/>
      <c r="AI11" s="45"/>
      <c r="AJ11" s="45"/>
      <c r="AK11" s="45"/>
      <c r="AL11" s="45"/>
    </row>
    <row r="12" spans="1:38" x14ac:dyDescent="0.25">
      <c r="A12" s="44"/>
      <c r="B12" s="45"/>
      <c r="D12" s="33"/>
      <c r="G12" s="1">
        <v>45482</v>
      </c>
      <c r="H12">
        <v>555.82000000000005</v>
      </c>
      <c r="I12" s="24">
        <f t="shared" si="3"/>
        <v>9.7248235124625104E-4</v>
      </c>
      <c r="Q12" s="45"/>
      <c r="R12" s="45" t="s">
        <v>115</v>
      </c>
      <c r="S12" s="45">
        <f ca="1">AVERAGE(S10:AL10)</f>
        <v>10.157155319218498</v>
      </c>
      <c r="T12" s="45"/>
      <c r="U12" s="45"/>
      <c r="V12" s="45"/>
      <c r="W12" s="45"/>
      <c r="X12" s="45"/>
      <c r="Y12" s="45"/>
      <c r="Z12" s="45"/>
      <c r="AA12" s="45"/>
      <c r="AB12" s="45"/>
      <c r="AC12" s="45"/>
      <c r="AD12" s="45"/>
      <c r="AE12" s="45"/>
      <c r="AF12" s="45"/>
      <c r="AG12" s="45"/>
      <c r="AH12" s="45"/>
      <c r="AI12" s="45"/>
      <c r="AJ12" s="45"/>
      <c r="AK12" s="45"/>
      <c r="AL12" s="45"/>
    </row>
    <row r="13" spans="1:38" x14ac:dyDescent="0.25">
      <c r="A13" s="44"/>
      <c r="B13" s="45"/>
      <c r="D13" s="33"/>
      <c r="G13" s="1">
        <v>45483</v>
      </c>
      <c r="H13">
        <v>561.32000000000005</v>
      </c>
      <c r="I13" s="24">
        <f t="shared" si="3"/>
        <v>9.8952898420352486E-3</v>
      </c>
      <c r="Q13" s="45"/>
      <c r="R13" s="45" t="s">
        <v>116</v>
      </c>
      <c r="S13" s="45">
        <f ca="1">S11*EXP(-$B$8*$B$7)</f>
        <v>9.1619050254400047</v>
      </c>
      <c r="T13" s="45"/>
      <c r="U13" s="45"/>
      <c r="V13" s="45"/>
      <c r="W13" s="45"/>
      <c r="X13" s="45"/>
      <c r="Y13" s="45"/>
      <c r="Z13" s="45"/>
      <c r="AA13" s="45"/>
      <c r="AB13" s="45"/>
      <c r="AC13" s="45"/>
      <c r="AD13" s="45"/>
      <c r="AE13" s="45"/>
      <c r="AF13" s="45"/>
      <c r="AG13" s="45"/>
      <c r="AH13" s="45"/>
      <c r="AI13" s="45"/>
      <c r="AJ13" s="45"/>
      <c r="AK13" s="45"/>
      <c r="AL13" s="45"/>
    </row>
    <row r="14" spans="1:38" x14ac:dyDescent="0.25">
      <c r="A14" s="44"/>
      <c r="B14" s="45"/>
      <c r="D14" s="33"/>
      <c r="G14" s="1">
        <v>45484</v>
      </c>
      <c r="H14">
        <v>556.48</v>
      </c>
      <c r="I14" s="24">
        <f t="shared" si="3"/>
        <v>-8.6225326017245196E-3</v>
      </c>
      <c r="Q14" s="45"/>
      <c r="R14" s="45" t="s">
        <v>117</v>
      </c>
      <c r="S14" s="45">
        <f ca="1">S12*EXP(-$B$8*$B$7)</f>
        <v>10.146077167671269</v>
      </c>
      <c r="T14" s="45"/>
      <c r="U14" s="45"/>
      <c r="V14" s="45"/>
      <c r="W14" s="45"/>
      <c r="X14" s="45"/>
      <c r="Y14" s="45"/>
      <c r="Z14" s="45"/>
      <c r="AA14" s="45"/>
      <c r="AB14" s="45"/>
      <c r="AC14" s="45"/>
      <c r="AD14" s="45"/>
      <c r="AE14" s="45"/>
      <c r="AF14" s="45"/>
      <c r="AG14" s="45"/>
      <c r="AH14" s="45"/>
      <c r="AI14" s="45"/>
      <c r="AJ14" s="45"/>
      <c r="AK14" s="45"/>
      <c r="AL14" s="45"/>
    </row>
    <row r="15" spans="1:38" x14ac:dyDescent="0.25">
      <c r="A15" s="44"/>
      <c r="B15" s="45"/>
      <c r="D15" s="33"/>
      <c r="G15" s="1">
        <v>45485</v>
      </c>
      <c r="H15">
        <v>559.99</v>
      </c>
      <c r="I15" s="24">
        <f>(H15/H14)-1</f>
        <v>6.3075043128233421E-3</v>
      </c>
      <c r="Q15" s="45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5"/>
      <c r="AF15" s="45"/>
      <c r="AG15" s="45"/>
      <c r="AH15" s="45"/>
      <c r="AI15" s="45"/>
      <c r="AJ15" s="45"/>
      <c r="AK15" s="45"/>
      <c r="AL15" s="45"/>
    </row>
    <row r="16" spans="1:38" x14ac:dyDescent="0.25">
      <c r="A16" s="44"/>
      <c r="B16" s="45"/>
      <c r="D16" s="33"/>
      <c r="G16" s="1">
        <v>45488</v>
      </c>
      <c r="H16">
        <v>561.53</v>
      </c>
      <c r="I16" s="24">
        <f t="shared" si="3"/>
        <v>2.7500491080196809E-3</v>
      </c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45"/>
      <c r="AF16" s="45"/>
      <c r="AG16" s="45"/>
      <c r="AH16" s="45"/>
      <c r="AI16" s="45"/>
      <c r="AJ16" s="45"/>
      <c r="AK16" s="45"/>
      <c r="AL16" s="45"/>
    </row>
    <row r="17" spans="1:38" x14ac:dyDescent="0.25">
      <c r="A17" s="44"/>
      <c r="B17" s="45"/>
      <c r="D17" s="33"/>
      <c r="G17" s="1">
        <v>45489</v>
      </c>
      <c r="H17">
        <v>564.86</v>
      </c>
      <c r="I17" s="24">
        <f t="shared" si="3"/>
        <v>5.930226345876477E-3</v>
      </c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45"/>
      <c r="AD17" s="45"/>
      <c r="AE17" s="45"/>
      <c r="AF17" s="45"/>
      <c r="AG17" s="45"/>
      <c r="AH17" s="45"/>
      <c r="AI17" s="45"/>
      <c r="AJ17" s="45"/>
      <c r="AK17" s="45"/>
      <c r="AL17" s="45"/>
    </row>
    <row r="18" spans="1:38" x14ac:dyDescent="0.25">
      <c r="A18" s="48"/>
      <c r="B18" s="45"/>
      <c r="D18" s="33"/>
      <c r="G18" s="1">
        <v>45490</v>
      </c>
      <c r="H18">
        <v>556.94000000000005</v>
      </c>
      <c r="I18" s="24">
        <f t="shared" si="3"/>
        <v>-1.4021173388096053E-2</v>
      </c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45"/>
      <c r="AD18" s="45"/>
      <c r="AE18" s="45"/>
      <c r="AF18" s="45"/>
      <c r="AG18" s="45"/>
      <c r="AH18" s="45"/>
      <c r="AI18" s="45"/>
      <c r="AJ18" s="45"/>
      <c r="AK18" s="45"/>
      <c r="AL18" s="45"/>
    </row>
    <row r="19" spans="1:38" x14ac:dyDescent="0.25">
      <c r="A19" s="36" t="s">
        <v>51</v>
      </c>
      <c r="B19" s="42">
        <f ca="1">S13</f>
        <v>9.1619050254400047</v>
      </c>
      <c r="D19" s="33"/>
      <c r="G19" s="1">
        <v>45491</v>
      </c>
      <c r="H19">
        <v>552.66</v>
      </c>
      <c r="I19" s="24">
        <f t="shared" si="3"/>
        <v>-7.6848493554064756E-3</v>
      </c>
      <c r="Q19" s="45"/>
      <c r="R19" s="45"/>
      <c r="S19" s="45"/>
      <c r="T19" s="45"/>
      <c r="U19" s="45"/>
      <c r="V19" s="45"/>
      <c r="W19" s="45"/>
      <c r="X19" s="45"/>
      <c r="Y19" s="45"/>
      <c r="Z19" s="45"/>
      <c r="AA19" s="45"/>
      <c r="AB19" s="45"/>
      <c r="AC19" s="45"/>
      <c r="AD19" s="45"/>
      <c r="AE19" s="45"/>
      <c r="AF19" s="45"/>
      <c r="AG19" s="45"/>
      <c r="AH19" s="45"/>
      <c r="AI19" s="45"/>
      <c r="AJ19" s="45"/>
      <c r="AK19" s="45"/>
      <c r="AL19" s="45"/>
    </row>
    <row r="20" spans="1:38" x14ac:dyDescent="0.25">
      <c r="A20" s="36" t="s">
        <v>52</v>
      </c>
      <c r="B20" s="42">
        <f ca="1">S14</f>
        <v>10.146077167671269</v>
      </c>
      <c r="D20" s="33"/>
      <c r="G20" s="1">
        <v>45492</v>
      </c>
      <c r="H20">
        <v>548.99</v>
      </c>
      <c r="I20" s="24">
        <f t="shared" si="3"/>
        <v>-6.6406108638221717E-3</v>
      </c>
      <c r="Q20" s="45"/>
      <c r="R20" s="45"/>
      <c r="S20" s="45"/>
      <c r="T20" s="45"/>
      <c r="U20" s="45"/>
      <c r="V20" s="45"/>
      <c r="W20" s="45"/>
      <c r="X20" s="45"/>
      <c r="Y20" s="45"/>
      <c r="Z20" s="45"/>
      <c r="AA20" s="45"/>
      <c r="AB20" s="45"/>
      <c r="AC20" s="45"/>
      <c r="AD20" s="45"/>
      <c r="AE20" s="45"/>
      <c r="AF20" s="45"/>
      <c r="AG20" s="45"/>
      <c r="AH20" s="45"/>
      <c r="AI20" s="45"/>
      <c r="AJ20" s="45"/>
      <c r="AK20" s="45"/>
      <c r="AL20" s="45"/>
    </row>
    <row r="21" spans="1:38" x14ac:dyDescent="0.25">
      <c r="D21" s="33"/>
      <c r="G21" s="1">
        <v>45495</v>
      </c>
      <c r="H21">
        <v>554.65</v>
      </c>
      <c r="I21" s="24">
        <f t="shared" si="3"/>
        <v>1.0309841709320589E-2</v>
      </c>
      <c r="Q21" s="45"/>
      <c r="R21" s="45"/>
      <c r="S21" s="45"/>
      <c r="T21" s="45"/>
      <c r="U21" s="45"/>
      <c r="V21" s="45"/>
      <c r="W21" s="45"/>
      <c r="X21" s="45"/>
      <c r="Y21" s="45"/>
      <c r="Z21" s="45"/>
      <c r="AA21" s="45"/>
      <c r="AB21" s="45"/>
      <c r="AC21" s="45"/>
      <c r="AD21" s="45"/>
      <c r="AE21" s="45"/>
      <c r="AF21" s="45"/>
      <c r="AG21" s="45"/>
      <c r="AH21" s="45"/>
      <c r="AI21" s="45"/>
      <c r="AJ21" s="45"/>
      <c r="AK21" s="45"/>
      <c r="AL21" s="45"/>
    </row>
    <row r="22" spans="1:38" ht="15.75" thickBot="1" x14ac:dyDescent="0.3">
      <c r="D22" s="33"/>
      <c r="G22" s="1">
        <v>45496</v>
      </c>
      <c r="H22">
        <v>553.78</v>
      </c>
      <c r="I22" s="24">
        <f t="shared" si="3"/>
        <v>-1.5685567474984508E-3</v>
      </c>
      <c r="Q22" s="45"/>
      <c r="R22" s="45"/>
      <c r="S22" s="45"/>
      <c r="T22" s="45"/>
      <c r="U22" s="45"/>
      <c r="V22" s="45"/>
      <c r="W22" s="45"/>
      <c r="X22" s="45"/>
      <c r="Y22" s="45"/>
      <c r="Z22" s="45"/>
      <c r="AA22" s="45"/>
      <c r="AB22" s="45"/>
      <c r="AC22" s="45"/>
      <c r="AD22" s="45"/>
      <c r="AE22" s="45"/>
      <c r="AF22" s="45"/>
      <c r="AG22" s="45"/>
      <c r="AH22" s="45"/>
      <c r="AI22" s="45"/>
      <c r="AJ22" s="45"/>
      <c r="AK22" s="45"/>
      <c r="AL22" s="45"/>
    </row>
    <row r="23" spans="1:38" x14ac:dyDescent="0.25">
      <c r="A23" s="29" t="s">
        <v>15</v>
      </c>
      <c r="B23" s="30" t="s">
        <v>56</v>
      </c>
      <c r="C23" s="30" t="s">
        <v>57</v>
      </c>
      <c r="D23" s="34" t="s">
        <v>58</v>
      </c>
      <c r="E23" s="43"/>
      <c r="F23" s="43"/>
      <c r="G23" s="1">
        <v>45497</v>
      </c>
      <c r="H23">
        <v>541.23</v>
      </c>
      <c r="I23" s="24">
        <f t="shared" si="3"/>
        <v>-2.26624291234786E-2</v>
      </c>
      <c r="Q23" s="45"/>
      <c r="R23" s="45"/>
      <c r="S23" s="45"/>
      <c r="T23" s="45"/>
      <c r="U23" s="45"/>
      <c r="V23" s="45"/>
      <c r="W23" s="45"/>
      <c r="X23" s="45"/>
      <c r="Y23" s="45"/>
      <c r="Z23" s="45"/>
      <c r="AA23" s="45"/>
      <c r="AB23" s="45"/>
      <c r="AC23" s="45"/>
      <c r="AD23" s="45"/>
      <c r="AE23" s="45"/>
      <c r="AF23" s="45"/>
      <c r="AG23" s="45"/>
      <c r="AH23" s="45"/>
      <c r="AI23" s="45"/>
      <c r="AJ23" s="45"/>
      <c r="AK23" s="45"/>
      <c r="AL23" s="45"/>
    </row>
    <row r="24" spans="1:38" x14ac:dyDescent="0.25">
      <c r="A24" s="31">
        <v>45833</v>
      </c>
      <c r="B24" t="s">
        <v>59</v>
      </c>
      <c r="C24">
        <v>1</v>
      </c>
      <c r="D24" s="33">
        <f>SUM(C24:C30)</f>
        <v>5</v>
      </c>
      <c r="G24" s="1">
        <v>45498</v>
      </c>
      <c r="H24">
        <v>538.41</v>
      </c>
      <c r="I24" s="24">
        <f t="shared" si="3"/>
        <v>-5.210354193226685E-3</v>
      </c>
      <c r="Q24" s="45"/>
      <c r="R24" s="45"/>
      <c r="S24" s="45"/>
      <c r="T24" s="45"/>
      <c r="U24" s="45"/>
      <c r="V24" s="45"/>
      <c r="W24" s="45"/>
      <c r="X24" s="45"/>
      <c r="Y24" s="45"/>
      <c r="Z24" s="45"/>
      <c r="AA24" s="45"/>
      <c r="AB24" s="45"/>
      <c r="AC24" s="45"/>
      <c r="AD24" s="45"/>
      <c r="AE24" s="45"/>
      <c r="AF24" s="45"/>
      <c r="AG24" s="45"/>
      <c r="AH24" s="45"/>
      <c r="AI24" s="45"/>
      <c r="AJ24" s="45"/>
      <c r="AK24" s="45"/>
      <c r="AL24" s="45"/>
    </row>
    <row r="25" spans="1:38" x14ac:dyDescent="0.25">
      <c r="A25" s="31">
        <v>45834</v>
      </c>
      <c r="B25" t="s">
        <v>60</v>
      </c>
      <c r="C25">
        <v>1</v>
      </c>
      <c r="D25" s="33"/>
      <c r="G25" s="1">
        <v>45499</v>
      </c>
      <c r="H25">
        <v>544.44000000000005</v>
      </c>
      <c r="I25" s="24">
        <f t="shared" si="3"/>
        <v>1.119964339443924E-2</v>
      </c>
      <c r="Q25" s="45"/>
      <c r="R25" s="45"/>
      <c r="S25" s="45"/>
      <c r="T25" s="45"/>
      <c r="U25" s="45"/>
      <c r="V25" s="45"/>
      <c r="W25" s="45"/>
      <c r="X25" s="45"/>
      <c r="Y25" s="45"/>
      <c r="Z25" s="45"/>
      <c r="AA25" s="45"/>
      <c r="AB25" s="45"/>
      <c r="AC25" s="45"/>
      <c r="AD25" s="45"/>
      <c r="AE25" s="45"/>
      <c r="AF25" s="45"/>
      <c r="AG25" s="45"/>
      <c r="AH25" s="45"/>
      <c r="AI25" s="45"/>
      <c r="AJ25" s="45"/>
      <c r="AK25" s="45"/>
      <c r="AL25" s="45"/>
    </row>
    <row r="26" spans="1:38" x14ac:dyDescent="0.25">
      <c r="A26" s="31">
        <v>45835</v>
      </c>
      <c r="B26" t="s">
        <v>61</v>
      </c>
      <c r="C26">
        <v>1</v>
      </c>
      <c r="D26" s="33"/>
      <c r="G26" s="1">
        <v>45502</v>
      </c>
      <c r="H26">
        <v>544.76</v>
      </c>
      <c r="I26" s="24">
        <f t="shared" si="3"/>
        <v>5.8775990008075318E-4</v>
      </c>
    </row>
    <row r="27" spans="1:38" x14ac:dyDescent="0.25">
      <c r="A27" s="31">
        <v>45836</v>
      </c>
      <c r="B27" t="s">
        <v>62</v>
      </c>
      <c r="C27">
        <v>0</v>
      </c>
      <c r="D27" s="33"/>
      <c r="G27" s="1">
        <v>45503</v>
      </c>
      <c r="H27">
        <v>542</v>
      </c>
      <c r="I27" s="24">
        <f t="shared" si="3"/>
        <v>-5.0664512812981233E-3</v>
      </c>
    </row>
    <row r="28" spans="1:38" x14ac:dyDescent="0.25">
      <c r="A28" s="31">
        <v>45837</v>
      </c>
      <c r="B28" t="s">
        <v>63</v>
      </c>
      <c r="C28">
        <v>0</v>
      </c>
      <c r="D28" s="33"/>
      <c r="G28" s="1">
        <v>45504</v>
      </c>
      <c r="H28">
        <v>550.80999999999995</v>
      </c>
      <c r="I28" s="24">
        <f t="shared" si="3"/>
        <v>1.6254612546125369E-2</v>
      </c>
    </row>
    <row r="29" spans="1:38" x14ac:dyDescent="0.25">
      <c r="A29" s="31">
        <v>45838</v>
      </c>
      <c r="B29" t="s">
        <v>64</v>
      </c>
      <c r="C29">
        <v>1</v>
      </c>
      <c r="D29" s="33"/>
      <c r="G29" s="1">
        <v>45505</v>
      </c>
      <c r="H29">
        <v>543.01</v>
      </c>
      <c r="I29" s="24">
        <f t="shared" si="3"/>
        <v>-1.4160962945480193E-2</v>
      </c>
    </row>
    <row r="30" spans="1:38" ht="15.75" thickBot="1" x14ac:dyDescent="0.3">
      <c r="A30" s="32">
        <v>45839</v>
      </c>
      <c r="B30" s="7" t="s">
        <v>65</v>
      </c>
      <c r="C30" s="7">
        <v>1</v>
      </c>
      <c r="D30" s="35"/>
      <c r="G30" s="1">
        <v>45506</v>
      </c>
      <c r="H30">
        <v>532.9</v>
      </c>
      <c r="I30" s="24">
        <f t="shared" si="3"/>
        <v>-1.8618441649325135E-2</v>
      </c>
    </row>
    <row r="31" spans="1:38" x14ac:dyDescent="0.25">
      <c r="D31" s="33"/>
      <c r="G31" s="1">
        <v>45509</v>
      </c>
      <c r="H31">
        <v>517.38</v>
      </c>
      <c r="I31" s="24">
        <f t="shared" si="3"/>
        <v>-2.9123662976168085E-2</v>
      </c>
    </row>
    <row r="32" spans="1:38" x14ac:dyDescent="0.25">
      <c r="D32" s="33"/>
      <c r="G32" s="1">
        <v>45510</v>
      </c>
      <c r="H32">
        <v>522.15</v>
      </c>
      <c r="I32" s="24">
        <f t="shared" si="3"/>
        <v>9.2195291661834045E-3</v>
      </c>
    </row>
    <row r="33" spans="4:9" x14ac:dyDescent="0.25">
      <c r="D33" s="33"/>
      <c r="G33" s="1">
        <v>45511</v>
      </c>
      <c r="H33">
        <v>518.66</v>
      </c>
      <c r="I33" s="24">
        <f t="shared" si="3"/>
        <v>-6.6839030929809473E-3</v>
      </c>
    </row>
    <row r="34" spans="4:9" x14ac:dyDescent="0.25">
      <c r="D34" s="33"/>
      <c r="G34" s="1">
        <v>45512</v>
      </c>
      <c r="H34">
        <v>530.65</v>
      </c>
      <c r="I34" s="24">
        <f t="shared" si="3"/>
        <v>2.3117263718042569E-2</v>
      </c>
    </row>
    <row r="35" spans="4:9" x14ac:dyDescent="0.25">
      <c r="D35" s="33"/>
      <c r="G35" s="1">
        <v>45513</v>
      </c>
      <c r="H35">
        <v>532.99</v>
      </c>
      <c r="I35" s="24">
        <f t="shared" si="3"/>
        <v>4.409686233864285E-3</v>
      </c>
    </row>
    <row r="36" spans="4:9" x14ac:dyDescent="0.25">
      <c r="D36" s="33"/>
      <c r="G36" s="1">
        <v>45516</v>
      </c>
      <c r="H36">
        <v>533.27</v>
      </c>
      <c r="I36" s="24">
        <f t="shared" si="3"/>
        <v>5.2533818645739139E-4</v>
      </c>
    </row>
    <row r="37" spans="4:9" x14ac:dyDescent="0.25">
      <c r="D37" s="33"/>
      <c r="G37" s="1">
        <v>45517</v>
      </c>
      <c r="H37">
        <v>542.04</v>
      </c>
      <c r="I37" s="24">
        <f t="shared" si="3"/>
        <v>1.6445702927222472E-2</v>
      </c>
    </row>
    <row r="38" spans="4:9" x14ac:dyDescent="0.25">
      <c r="G38" s="1">
        <v>45518</v>
      </c>
      <c r="H38">
        <v>543.75</v>
      </c>
      <c r="I38" s="24">
        <f t="shared" si="3"/>
        <v>3.1547487270313646E-3</v>
      </c>
    </row>
    <row r="39" spans="4:9" x14ac:dyDescent="0.25">
      <c r="G39" s="1">
        <v>45519</v>
      </c>
      <c r="H39">
        <v>553.07000000000005</v>
      </c>
      <c r="I39" s="24">
        <f t="shared" si="3"/>
        <v>1.714022988505759E-2</v>
      </c>
    </row>
    <row r="40" spans="4:9" x14ac:dyDescent="0.25">
      <c r="G40" s="1">
        <v>45520</v>
      </c>
      <c r="H40">
        <v>554.30999999999995</v>
      </c>
      <c r="I40" s="24">
        <f t="shared" si="3"/>
        <v>2.2420308460049387E-3</v>
      </c>
    </row>
    <row r="41" spans="4:9" x14ac:dyDescent="0.25">
      <c r="G41" s="1">
        <v>45523</v>
      </c>
      <c r="H41">
        <v>559.61</v>
      </c>
      <c r="I41" s="24">
        <f t="shared" si="3"/>
        <v>9.5614367411738233E-3</v>
      </c>
    </row>
    <row r="42" spans="4:9" x14ac:dyDescent="0.25">
      <c r="G42" s="1">
        <v>45524</v>
      </c>
      <c r="H42">
        <v>558.70000000000005</v>
      </c>
      <c r="I42" s="24">
        <f t="shared" si="3"/>
        <v>-1.6261324851235548E-3</v>
      </c>
    </row>
    <row r="43" spans="4:9" x14ac:dyDescent="0.25">
      <c r="G43" s="1">
        <v>45525</v>
      </c>
      <c r="H43">
        <v>560.62</v>
      </c>
      <c r="I43" s="24">
        <f t="shared" si="3"/>
        <v>3.4365491319132691E-3</v>
      </c>
    </row>
    <row r="44" spans="4:9" x14ac:dyDescent="0.25">
      <c r="G44" s="1">
        <v>45526</v>
      </c>
      <c r="H44">
        <v>556.22</v>
      </c>
      <c r="I44" s="24">
        <f t="shared" si="3"/>
        <v>-7.8484534979129661E-3</v>
      </c>
    </row>
    <row r="45" spans="4:9" x14ac:dyDescent="0.25">
      <c r="G45" s="1">
        <v>45527</v>
      </c>
      <c r="H45">
        <v>562.13</v>
      </c>
      <c r="I45" s="24">
        <f t="shared" si="3"/>
        <v>1.0625292150587828E-2</v>
      </c>
    </row>
    <row r="46" spans="4:9" x14ac:dyDescent="0.25">
      <c r="G46" s="1">
        <v>45530</v>
      </c>
      <c r="H46">
        <v>560.79</v>
      </c>
      <c r="I46" s="24">
        <f t="shared" si="3"/>
        <v>-2.3837902264601807E-3</v>
      </c>
    </row>
    <row r="47" spans="4:9" x14ac:dyDescent="0.25">
      <c r="G47" s="1">
        <v>45531</v>
      </c>
      <c r="H47">
        <v>561.55999999999995</v>
      </c>
      <c r="I47" s="24">
        <f t="shared" si="3"/>
        <v>1.3730630004100686E-3</v>
      </c>
    </row>
    <row r="48" spans="4:9" x14ac:dyDescent="0.25">
      <c r="G48" s="1">
        <v>45532</v>
      </c>
      <c r="H48">
        <v>558.29999999999995</v>
      </c>
      <c r="I48" s="24">
        <f t="shared" si="3"/>
        <v>-5.8052567846712533E-3</v>
      </c>
    </row>
    <row r="49" spans="7:9" x14ac:dyDescent="0.25">
      <c r="G49" s="1">
        <v>45533</v>
      </c>
      <c r="H49">
        <v>558.35</v>
      </c>
      <c r="I49" s="24">
        <f t="shared" si="3"/>
        <v>8.9557585527533234E-5</v>
      </c>
    </row>
    <row r="50" spans="7:9" x14ac:dyDescent="0.25">
      <c r="G50" s="1">
        <v>45534</v>
      </c>
      <c r="H50">
        <v>563.67999999999995</v>
      </c>
      <c r="I50" s="24">
        <f t="shared" si="3"/>
        <v>9.5459837019788996E-3</v>
      </c>
    </row>
    <row r="51" spans="7:9" x14ac:dyDescent="0.25">
      <c r="G51" s="1">
        <v>45538</v>
      </c>
      <c r="H51">
        <v>552.08000000000004</v>
      </c>
      <c r="I51" s="24">
        <f t="shared" si="3"/>
        <v>-2.057905194436549E-2</v>
      </c>
    </row>
    <row r="52" spans="7:9" x14ac:dyDescent="0.25">
      <c r="G52" s="1">
        <v>45539</v>
      </c>
      <c r="H52">
        <v>550.95000000000005</v>
      </c>
      <c r="I52" s="24">
        <f t="shared" si="3"/>
        <v>-2.0468048108969183E-3</v>
      </c>
    </row>
    <row r="53" spans="7:9" x14ac:dyDescent="0.25">
      <c r="G53" s="1">
        <v>45540</v>
      </c>
      <c r="H53">
        <v>549.61</v>
      </c>
      <c r="I53" s="24">
        <f t="shared" si="3"/>
        <v>-2.432162628187684E-3</v>
      </c>
    </row>
    <row r="54" spans="7:9" x14ac:dyDescent="0.25">
      <c r="G54" s="1">
        <v>45541</v>
      </c>
      <c r="H54">
        <v>540.36</v>
      </c>
      <c r="I54" s="24">
        <f t="shared" si="3"/>
        <v>-1.6830115900365761E-2</v>
      </c>
    </row>
    <row r="55" spans="7:9" x14ac:dyDescent="0.25">
      <c r="G55" s="1">
        <v>45544</v>
      </c>
      <c r="H55">
        <v>546.41</v>
      </c>
      <c r="I55" s="24">
        <f t="shared" si="3"/>
        <v>1.1196239544007724E-2</v>
      </c>
    </row>
    <row r="56" spans="7:9" x14ac:dyDescent="0.25">
      <c r="G56" s="1">
        <v>45545</v>
      </c>
      <c r="H56">
        <v>548.79</v>
      </c>
      <c r="I56" s="24">
        <f t="shared" si="3"/>
        <v>4.3557035925403387E-3</v>
      </c>
    </row>
    <row r="57" spans="7:9" x14ac:dyDescent="0.25">
      <c r="G57" s="1">
        <v>45546</v>
      </c>
      <c r="H57">
        <v>554.41999999999996</v>
      </c>
      <c r="I57" s="24">
        <f t="shared" si="3"/>
        <v>1.0258933289600813E-2</v>
      </c>
    </row>
    <row r="58" spans="7:9" x14ac:dyDescent="0.25">
      <c r="G58" s="1">
        <v>45547</v>
      </c>
      <c r="H58">
        <v>559.09</v>
      </c>
      <c r="I58" s="24">
        <f t="shared" si="3"/>
        <v>8.4232170556619579E-3</v>
      </c>
    </row>
    <row r="59" spans="7:9" x14ac:dyDescent="0.25">
      <c r="G59" s="1">
        <v>45548</v>
      </c>
      <c r="H59">
        <v>562.01</v>
      </c>
      <c r="I59" s="24">
        <f t="shared" si="3"/>
        <v>5.2227727199556373E-3</v>
      </c>
    </row>
    <row r="60" spans="7:9" x14ac:dyDescent="0.25">
      <c r="G60" s="1">
        <v>45551</v>
      </c>
      <c r="H60">
        <v>562.84</v>
      </c>
      <c r="I60" s="24">
        <f t="shared" si="3"/>
        <v>1.4768420490738343E-3</v>
      </c>
    </row>
    <row r="61" spans="7:9" x14ac:dyDescent="0.25">
      <c r="G61" s="1">
        <v>45552</v>
      </c>
      <c r="H61">
        <v>563.07000000000005</v>
      </c>
      <c r="I61" s="24">
        <f t="shared" si="3"/>
        <v>4.0864188757017139E-4</v>
      </c>
    </row>
    <row r="62" spans="7:9" x14ac:dyDescent="0.25">
      <c r="G62" s="1">
        <v>45553</v>
      </c>
      <c r="H62">
        <v>561.4</v>
      </c>
      <c r="I62" s="24">
        <f t="shared" si="3"/>
        <v>-2.965883460315899E-3</v>
      </c>
    </row>
    <row r="63" spans="7:9" x14ac:dyDescent="0.25">
      <c r="G63" s="1">
        <v>45554</v>
      </c>
      <c r="H63">
        <v>570.98</v>
      </c>
      <c r="I63" s="24">
        <f t="shared" si="3"/>
        <v>1.7064481653010333E-2</v>
      </c>
    </row>
    <row r="64" spans="7:9" x14ac:dyDescent="0.25">
      <c r="G64" s="1">
        <v>45555</v>
      </c>
      <c r="H64">
        <v>568.25</v>
      </c>
      <c r="I64" s="24">
        <f t="shared" si="3"/>
        <v>-4.7812532838278354E-3</v>
      </c>
    </row>
    <row r="65" spans="7:9" x14ac:dyDescent="0.25">
      <c r="G65" s="1">
        <v>45558</v>
      </c>
      <c r="H65">
        <v>569.66999999999996</v>
      </c>
      <c r="I65" s="24">
        <f t="shared" si="3"/>
        <v>2.4989001319841719E-3</v>
      </c>
    </row>
    <row r="66" spans="7:9" x14ac:dyDescent="0.25">
      <c r="G66" s="1">
        <v>45559</v>
      </c>
      <c r="H66">
        <v>571.29999999999995</v>
      </c>
      <c r="I66" s="24">
        <f t="shared" si="3"/>
        <v>2.8613056681938698E-3</v>
      </c>
    </row>
    <row r="67" spans="7:9" x14ac:dyDescent="0.25">
      <c r="G67" s="1">
        <v>45560</v>
      </c>
      <c r="H67">
        <v>570.04</v>
      </c>
      <c r="I67" s="24">
        <f t="shared" si="3"/>
        <v>-2.205496236653226E-3</v>
      </c>
    </row>
    <row r="68" spans="7:9" x14ac:dyDescent="0.25">
      <c r="G68" s="1">
        <v>45561</v>
      </c>
      <c r="H68">
        <v>572.29999999999995</v>
      </c>
      <c r="I68" s="24">
        <f t="shared" si="3"/>
        <v>3.9646340607677466E-3</v>
      </c>
    </row>
    <row r="69" spans="7:9" x14ac:dyDescent="0.25">
      <c r="G69" s="1">
        <v>45562</v>
      </c>
      <c r="H69">
        <v>571.47</v>
      </c>
      <c r="I69" s="24">
        <f t="shared" ref="I69:I132" si="7">(H69/H68)-1</f>
        <v>-1.450288310326675E-3</v>
      </c>
    </row>
    <row r="70" spans="7:9" x14ac:dyDescent="0.25">
      <c r="G70" s="1">
        <v>45565</v>
      </c>
      <c r="H70">
        <v>573.76</v>
      </c>
      <c r="I70" s="24">
        <f t="shared" si="7"/>
        <v>4.007209477312923E-3</v>
      </c>
    </row>
    <row r="71" spans="7:9" x14ac:dyDescent="0.25">
      <c r="G71" s="1">
        <v>45566</v>
      </c>
      <c r="H71">
        <v>568.62</v>
      </c>
      <c r="I71" s="24">
        <f t="shared" si="7"/>
        <v>-8.9584495259341645E-3</v>
      </c>
    </row>
    <row r="72" spans="7:9" x14ac:dyDescent="0.25">
      <c r="G72" s="1">
        <v>45567</v>
      </c>
      <c r="H72">
        <v>568.86</v>
      </c>
      <c r="I72" s="24">
        <f t="shared" si="7"/>
        <v>4.2207449614850567E-4</v>
      </c>
    </row>
    <row r="73" spans="7:9" x14ac:dyDescent="0.25">
      <c r="G73" s="1">
        <v>45568</v>
      </c>
      <c r="H73">
        <v>567.82000000000005</v>
      </c>
      <c r="I73" s="24">
        <f t="shared" si="7"/>
        <v>-1.828217839187074E-3</v>
      </c>
    </row>
    <row r="74" spans="7:9" x14ac:dyDescent="0.25">
      <c r="G74" s="1">
        <v>45569</v>
      </c>
      <c r="H74">
        <v>572.98</v>
      </c>
      <c r="I74" s="24">
        <f t="shared" si="7"/>
        <v>9.087386847944634E-3</v>
      </c>
    </row>
    <row r="75" spans="7:9" x14ac:dyDescent="0.25">
      <c r="G75" s="1">
        <v>45572</v>
      </c>
      <c r="H75">
        <v>567.79999999999995</v>
      </c>
      <c r="I75" s="24">
        <f t="shared" si="7"/>
        <v>-9.0404551642292441E-3</v>
      </c>
    </row>
    <row r="76" spans="7:9" x14ac:dyDescent="0.25">
      <c r="G76" s="1">
        <v>45573</v>
      </c>
      <c r="H76">
        <v>573.16999999999996</v>
      </c>
      <c r="I76" s="24">
        <f t="shared" si="7"/>
        <v>9.4575554772806658E-3</v>
      </c>
    </row>
    <row r="77" spans="7:9" x14ac:dyDescent="0.25">
      <c r="G77" s="1">
        <v>45574</v>
      </c>
      <c r="H77">
        <v>577.14</v>
      </c>
      <c r="I77" s="24">
        <f t="shared" si="7"/>
        <v>6.9263918209256925E-3</v>
      </c>
    </row>
    <row r="78" spans="7:9" x14ac:dyDescent="0.25">
      <c r="G78" s="1">
        <v>45575</v>
      </c>
      <c r="H78">
        <v>576.13</v>
      </c>
      <c r="I78" s="24">
        <f t="shared" si="7"/>
        <v>-1.7500086634092415E-3</v>
      </c>
    </row>
    <row r="79" spans="7:9" x14ac:dyDescent="0.25">
      <c r="G79" s="1">
        <v>45576</v>
      </c>
      <c r="H79">
        <v>579.58000000000004</v>
      </c>
      <c r="I79" s="24">
        <f t="shared" si="7"/>
        <v>5.9882318226789355E-3</v>
      </c>
    </row>
    <row r="80" spans="7:9" x14ac:dyDescent="0.25">
      <c r="G80" s="1">
        <v>45579</v>
      </c>
      <c r="H80">
        <v>584.32000000000005</v>
      </c>
      <c r="I80" s="24">
        <f t="shared" si="7"/>
        <v>8.178336036440248E-3</v>
      </c>
    </row>
    <row r="81" spans="7:9" x14ac:dyDescent="0.25">
      <c r="G81" s="1">
        <v>45580</v>
      </c>
      <c r="H81">
        <v>579.78</v>
      </c>
      <c r="I81" s="24">
        <f t="shared" si="7"/>
        <v>-7.7697152245346235E-3</v>
      </c>
    </row>
    <row r="82" spans="7:9" x14ac:dyDescent="0.25">
      <c r="G82" s="1">
        <v>45581</v>
      </c>
      <c r="H82">
        <v>582.29999999999995</v>
      </c>
      <c r="I82" s="24">
        <f t="shared" si="7"/>
        <v>4.3464762496119302E-3</v>
      </c>
    </row>
    <row r="83" spans="7:9" x14ac:dyDescent="0.25">
      <c r="G83" s="1">
        <v>45582</v>
      </c>
      <c r="H83">
        <v>582.35</v>
      </c>
      <c r="I83" s="24">
        <f t="shared" si="7"/>
        <v>8.586639189434031E-5</v>
      </c>
    </row>
    <row r="84" spans="7:9" x14ac:dyDescent="0.25">
      <c r="G84" s="1">
        <v>45583</v>
      </c>
      <c r="H84">
        <v>584.59</v>
      </c>
      <c r="I84" s="24">
        <f t="shared" si="7"/>
        <v>3.8464840731518013E-3</v>
      </c>
    </row>
    <row r="85" spans="7:9" x14ac:dyDescent="0.25">
      <c r="G85" s="1">
        <v>45586</v>
      </c>
      <c r="H85">
        <v>583.63</v>
      </c>
      <c r="I85" s="24">
        <f t="shared" si="7"/>
        <v>-1.6421765681932099E-3</v>
      </c>
    </row>
    <row r="86" spans="7:9" x14ac:dyDescent="0.25">
      <c r="G86" s="1">
        <v>45587</v>
      </c>
      <c r="H86">
        <v>583.32000000000005</v>
      </c>
      <c r="I86" s="24">
        <f t="shared" si="7"/>
        <v>-5.3115843942219687E-4</v>
      </c>
    </row>
    <row r="87" spans="7:9" x14ac:dyDescent="0.25">
      <c r="G87" s="1">
        <v>45588</v>
      </c>
      <c r="H87">
        <v>577.99</v>
      </c>
      <c r="I87" s="24">
        <f t="shared" si="7"/>
        <v>-9.1373517108963576E-3</v>
      </c>
    </row>
    <row r="88" spans="7:9" x14ac:dyDescent="0.25">
      <c r="G88" s="1">
        <v>45589</v>
      </c>
      <c r="H88">
        <v>579.24</v>
      </c>
      <c r="I88" s="24">
        <f t="shared" si="7"/>
        <v>2.1626671741725723E-3</v>
      </c>
    </row>
    <row r="89" spans="7:9" x14ac:dyDescent="0.25">
      <c r="G89" s="1">
        <v>45590</v>
      </c>
      <c r="H89">
        <v>579.04</v>
      </c>
      <c r="I89" s="24">
        <f t="shared" si="7"/>
        <v>-3.4528002209799347E-4</v>
      </c>
    </row>
    <row r="90" spans="7:9" x14ac:dyDescent="0.25">
      <c r="G90" s="1">
        <v>45593</v>
      </c>
      <c r="H90">
        <v>580.83000000000004</v>
      </c>
      <c r="I90" s="24">
        <f t="shared" si="7"/>
        <v>3.0913235700471553E-3</v>
      </c>
    </row>
    <row r="91" spans="7:9" x14ac:dyDescent="0.25">
      <c r="G91" s="1">
        <v>45594</v>
      </c>
      <c r="H91">
        <v>581.77</v>
      </c>
      <c r="I91" s="24">
        <f t="shared" si="7"/>
        <v>1.6183737065922355E-3</v>
      </c>
    </row>
    <row r="92" spans="7:9" x14ac:dyDescent="0.25">
      <c r="G92" s="1">
        <v>45595</v>
      </c>
      <c r="H92">
        <v>580.01</v>
      </c>
      <c r="I92" s="24">
        <f t="shared" si="7"/>
        <v>-3.0252505285593978E-3</v>
      </c>
    </row>
    <row r="93" spans="7:9" x14ac:dyDescent="0.25">
      <c r="G93" s="1">
        <v>45596</v>
      </c>
      <c r="H93">
        <v>568.64</v>
      </c>
      <c r="I93" s="24">
        <f t="shared" si="7"/>
        <v>-1.9603110291201875E-2</v>
      </c>
    </row>
    <row r="94" spans="7:9" x14ac:dyDescent="0.25">
      <c r="G94" s="1">
        <v>45597</v>
      </c>
      <c r="H94">
        <v>571.04</v>
      </c>
      <c r="I94" s="24">
        <f t="shared" si="7"/>
        <v>4.2205965109736177E-3</v>
      </c>
    </row>
    <row r="95" spans="7:9" x14ac:dyDescent="0.25">
      <c r="G95" s="1">
        <v>45600</v>
      </c>
      <c r="H95">
        <v>569.80999999999995</v>
      </c>
      <c r="I95" s="24">
        <f t="shared" si="7"/>
        <v>-2.1539646959932712E-3</v>
      </c>
    </row>
    <row r="96" spans="7:9" x14ac:dyDescent="0.25">
      <c r="G96" s="1">
        <v>45601</v>
      </c>
      <c r="H96">
        <v>576.70000000000005</v>
      </c>
      <c r="I96" s="24">
        <f t="shared" si="7"/>
        <v>1.2091749881539604E-2</v>
      </c>
    </row>
    <row r="97" spans="7:9" x14ac:dyDescent="0.25">
      <c r="G97" s="1">
        <v>45602</v>
      </c>
      <c r="H97">
        <v>591.04</v>
      </c>
      <c r="I97" s="24">
        <f t="shared" si="7"/>
        <v>2.4865614704352224E-2</v>
      </c>
    </row>
    <row r="98" spans="7:9" x14ac:dyDescent="0.25">
      <c r="G98" s="1">
        <v>45603</v>
      </c>
      <c r="H98">
        <v>595.61</v>
      </c>
      <c r="I98" s="24">
        <f t="shared" si="7"/>
        <v>7.7321331889550482E-3</v>
      </c>
    </row>
    <row r="99" spans="7:9" x14ac:dyDescent="0.25">
      <c r="G99" s="1">
        <v>45604</v>
      </c>
      <c r="H99">
        <v>598.19000000000005</v>
      </c>
      <c r="I99" s="24">
        <f t="shared" si="7"/>
        <v>4.3316935578652238E-3</v>
      </c>
    </row>
    <row r="100" spans="7:9" x14ac:dyDescent="0.25">
      <c r="G100" s="1">
        <v>45607</v>
      </c>
      <c r="H100">
        <v>598.76</v>
      </c>
      <c r="I100" s="24">
        <f t="shared" si="7"/>
        <v>9.5287450475600721E-4</v>
      </c>
    </row>
    <row r="101" spans="7:9" x14ac:dyDescent="0.25">
      <c r="G101" s="1">
        <v>45608</v>
      </c>
      <c r="H101">
        <v>596.9</v>
      </c>
      <c r="I101" s="24">
        <f t="shared" si="7"/>
        <v>-3.1064199345314236E-3</v>
      </c>
    </row>
    <row r="102" spans="7:9" x14ac:dyDescent="0.25">
      <c r="G102" s="1">
        <v>45609</v>
      </c>
      <c r="H102">
        <v>597.19000000000005</v>
      </c>
      <c r="I102" s="24">
        <f t="shared" si="7"/>
        <v>4.8584352487868188E-4</v>
      </c>
    </row>
    <row r="103" spans="7:9" x14ac:dyDescent="0.25">
      <c r="G103" s="1">
        <v>45610</v>
      </c>
      <c r="H103">
        <v>593.35</v>
      </c>
      <c r="I103" s="24">
        <f t="shared" si="7"/>
        <v>-6.4301143689613482E-3</v>
      </c>
    </row>
    <row r="104" spans="7:9" x14ac:dyDescent="0.25">
      <c r="G104" s="1">
        <v>45611</v>
      </c>
      <c r="H104">
        <v>585.75</v>
      </c>
      <c r="I104" s="24">
        <f t="shared" si="7"/>
        <v>-1.2808628971096359E-2</v>
      </c>
    </row>
    <row r="105" spans="7:9" x14ac:dyDescent="0.25">
      <c r="G105" s="1">
        <v>45614</v>
      </c>
      <c r="H105">
        <v>588.15</v>
      </c>
      <c r="I105" s="24">
        <f t="shared" si="7"/>
        <v>4.0973111395645745E-3</v>
      </c>
    </row>
    <row r="106" spans="7:9" x14ac:dyDescent="0.25">
      <c r="G106" s="1">
        <v>45615</v>
      </c>
      <c r="H106">
        <v>590.29999999999995</v>
      </c>
      <c r="I106" s="24">
        <f t="shared" si="7"/>
        <v>3.6555300518574807E-3</v>
      </c>
    </row>
    <row r="107" spans="7:9" x14ac:dyDescent="0.25">
      <c r="G107" s="1">
        <v>45616</v>
      </c>
      <c r="H107">
        <v>590.5</v>
      </c>
      <c r="I107" s="24">
        <f t="shared" si="7"/>
        <v>3.3881077418262961E-4</v>
      </c>
    </row>
    <row r="108" spans="7:9" x14ac:dyDescent="0.25">
      <c r="G108" s="1">
        <v>45617</v>
      </c>
      <c r="H108">
        <v>593.66999999999996</v>
      </c>
      <c r="I108" s="24">
        <f t="shared" si="7"/>
        <v>5.3683319220998449E-3</v>
      </c>
    </row>
    <row r="109" spans="7:9" x14ac:dyDescent="0.25">
      <c r="G109" s="1">
        <v>45618</v>
      </c>
      <c r="H109">
        <v>595.51</v>
      </c>
      <c r="I109" s="24">
        <f t="shared" si="7"/>
        <v>3.0993649670691958E-3</v>
      </c>
    </row>
    <row r="110" spans="7:9" x14ac:dyDescent="0.25">
      <c r="G110" s="1">
        <v>45621</v>
      </c>
      <c r="H110">
        <v>597.53</v>
      </c>
      <c r="I110" s="24">
        <f t="shared" si="7"/>
        <v>3.3920505113262944E-3</v>
      </c>
    </row>
    <row r="111" spans="7:9" x14ac:dyDescent="0.25">
      <c r="G111" s="1">
        <v>45622</v>
      </c>
      <c r="H111">
        <v>600.65</v>
      </c>
      <c r="I111" s="24">
        <f t="shared" si="7"/>
        <v>5.2214951550548783E-3</v>
      </c>
    </row>
    <row r="112" spans="7:9" x14ac:dyDescent="0.25">
      <c r="G112" s="1">
        <v>45623</v>
      </c>
      <c r="H112">
        <v>598.83000000000004</v>
      </c>
      <c r="I112" s="24">
        <f t="shared" si="7"/>
        <v>-3.0300507783234121E-3</v>
      </c>
    </row>
    <row r="113" spans="7:9" x14ac:dyDescent="0.25">
      <c r="G113" s="1">
        <v>45625</v>
      </c>
      <c r="H113">
        <v>602.54999999999995</v>
      </c>
      <c r="I113" s="24">
        <f t="shared" si="7"/>
        <v>6.2121136215618211E-3</v>
      </c>
    </row>
    <row r="114" spans="7:9" x14ac:dyDescent="0.25">
      <c r="G114" s="1">
        <v>45628</v>
      </c>
      <c r="H114">
        <v>603.63</v>
      </c>
      <c r="I114" s="24">
        <f t="shared" si="7"/>
        <v>1.7923823749066425E-3</v>
      </c>
    </row>
    <row r="115" spans="7:9" x14ac:dyDescent="0.25">
      <c r="G115" s="1">
        <v>45629</v>
      </c>
      <c r="H115">
        <v>603.91</v>
      </c>
      <c r="I115" s="24">
        <f t="shared" si="7"/>
        <v>4.6386031178036191E-4</v>
      </c>
    </row>
    <row r="116" spans="7:9" x14ac:dyDescent="0.25">
      <c r="G116" s="1">
        <v>45630</v>
      </c>
      <c r="H116">
        <v>607.66</v>
      </c>
      <c r="I116" s="24">
        <f t="shared" si="7"/>
        <v>6.2095345332913165E-3</v>
      </c>
    </row>
    <row r="117" spans="7:9" x14ac:dyDescent="0.25">
      <c r="G117" s="1">
        <v>45631</v>
      </c>
      <c r="H117">
        <v>606.66</v>
      </c>
      <c r="I117" s="24">
        <f t="shared" si="7"/>
        <v>-1.6456571108843798E-3</v>
      </c>
    </row>
    <row r="118" spans="7:9" x14ac:dyDescent="0.25">
      <c r="G118" s="1">
        <v>45632</v>
      </c>
      <c r="H118">
        <v>607.80999999999995</v>
      </c>
      <c r="I118" s="24">
        <f t="shared" si="7"/>
        <v>1.8956252266508766E-3</v>
      </c>
    </row>
    <row r="119" spans="7:9" x14ac:dyDescent="0.25">
      <c r="G119" s="1">
        <v>45635</v>
      </c>
      <c r="H119">
        <v>604.67999999999995</v>
      </c>
      <c r="I119" s="24">
        <f t="shared" si="7"/>
        <v>-5.1496355769072855E-3</v>
      </c>
    </row>
    <row r="120" spans="7:9" x14ac:dyDescent="0.25">
      <c r="G120" s="1">
        <v>45636</v>
      </c>
      <c r="H120">
        <v>602.79999999999995</v>
      </c>
      <c r="I120" s="24">
        <f t="shared" si="7"/>
        <v>-3.1090824899120406E-3</v>
      </c>
    </row>
    <row r="121" spans="7:9" x14ac:dyDescent="0.25">
      <c r="G121" s="1">
        <v>45637</v>
      </c>
      <c r="H121">
        <v>607.46</v>
      </c>
      <c r="I121" s="24">
        <f t="shared" si="7"/>
        <v>7.7305905773059624E-3</v>
      </c>
    </row>
    <row r="122" spans="7:9" x14ac:dyDescent="0.25">
      <c r="G122" s="1">
        <v>45638</v>
      </c>
      <c r="H122">
        <v>604.33000000000004</v>
      </c>
      <c r="I122" s="24">
        <f t="shared" si="7"/>
        <v>-5.1526026405031011E-3</v>
      </c>
    </row>
    <row r="123" spans="7:9" x14ac:dyDescent="0.25">
      <c r="G123" s="1">
        <v>45639</v>
      </c>
      <c r="H123">
        <v>604.21</v>
      </c>
      <c r="I123" s="24">
        <f t="shared" si="7"/>
        <v>-1.9856700809162131E-4</v>
      </c>
    </row>
    <row r="124" spans="7:9" x14ac:dyDescent="0.25">
      <c r="G124" s="1">
        <v>45642</v>
      </c>
      <c r="H124">
        <v>606.79</v>
      </c>
      <c r="I124" s="24">
        <f t="shared" si="7"/>
        <v>4.2700385627512105E-3</v>
      </c>
    </row>
    <row r="125" spans="7:9" x14ac:dyDescent="0.25">
      <c r="G125" s="1">
        <v>45643</v>
      </c>
      <c r="H125">
        <v>604.29</v>
      </c>
      <c r="I125" s="24">
        <f t="shared" si="7"/>
        <v>-4.1200415300186588E-3</v>
      </c>
    </row>
    <row r="126" spans="7:9" x14ac:dyDescent="0.25">
      <c r="G126" s="1">
        <v>45644</v>
      </c>
      <c r="H126">
        <v>586.28</v>
      </c>
      <c r="I126" s="24">
        <f t="shared" si="7"/>
        <v>-2.9803571133065199E-2</v>
      </c>
    </row>
    <row r="127" spans="7:9" x14ac:dyDescent="0.25">
      <c r="G127" s="1">
        <v>45645</v>
      </c>
      <c r="H127">
        <v>586.1</v>
      </c>
      <c r="I127" s="24">
        <f t="shared" si="7"/>
        <v>-3.0702053626241455E-4</v>
      </c>
    </row>
    <row r="128" spans="7:9" x14ac:dyDescent="0.25">
      <c r="G128" s="1">
        <v>45646</v>
      </c>
      <c r="H128">
        <v>591.15</v>
      </c>
      <c r="I128" s="24">
        <f t="shared" si="7"/>
        <v>8.6162770858213555E-3</v>
      </c>
    </row>
    <row r="129" spans="7:9" x14ac:dyDescent="0.25">
      <c r="G129" s="1">
        <v>45649</v>
      </c>
      <c r="H129">
        <v>594.69000000000005</v>
      </c>
      <c r="I129" s="24">
        <f t="shared" si="7"/>
        <v>5.9883278355747915E-3</v>
      </c>
    </row>
    <row r="130" spans="7:9" x14ac:dyDescent="0.25">
      <c r="G130" s="1">
        <v>45650</v>
      </c>
      <c r="H130">
        <v>601.29999999999995</v>
      </c>
      <c r="I130" s="24">
        <f t="shared" si="7"/>
        <v>1.1115034723973682E-2</v>
      </c>
    </row>
    <row r="131" spans="7:9" x14ac:dyDescent="0.25">
      <c r="G131" s="1">
        <v>45652</v>
      </c>
      <c r="H131">
        <v>601.34</v>
      </c>
      <c r="I131" s="24">
        <f t="shared" si="7"/>
        <v>6.6522534508672848E-5</v>
      </c>
    </row>
    <row r="132" spans="7:9" x14ac:dyDescent="0.25">
      <c r="G132" s="1">
        <v>45653</v>
      </c>
      <c r="H132">
        <v>595.01</v>
      </c>
      <c r="I132" s="24">
        <f t="shared" si="7"/>
        <v>-1.0526490837130531E-2</v>
      </c>
    </row>
    <row r="133" spans="7:9" x14ac:dyDescent="0.25">
      <c r="G133" s="1">
        <v>45656</v>
      </c>
      <c r="H133">
        <v>588.22</v>
      </c>
      <c r="I133" s="24">
        <f t="shared" ref="I133:I196" si="8">(H133/H132)-1</f>
        <v>-1.141157291474082E-2</v>
      </c>
    </row>
    <row r="134" spans="7:9" x14ac:dyDescent="0.25">
      <c r="G134" s="1">
        <v>45657</v>
      </c>
      <c r="H134">
        <v>586.08000000000004</v>
      </c>
      <c r="I134" s="24">
        <f t="shared" si="8"/>
        <v>-3.6380945904592732E-3</v>
      </c>
    </row>
    <row r="135" spans="7:9" x14ac:dyDescent="0.25">
      <c r="G135" s="1">
        <v>45659</v>
      </c>
      <c r="H135">
        <v>584.64</v>
      </c>
      <c r="I135" s="24">
        <f t="shared" si="8"/>
        <v>-2.4570024570025328E-3</v>
      </c>
    </row>
    <row r="136" spans="7:9" x14ac:dyDescent="0.25">
      <c r="G136" s="1">
        <v>45660</v>
      </c>
      <c r="H136">
        <v>591.95000000000005</v>
      </c>
      <c r="I136" s="24">
        <f t="shared" si="8"/>
        <v>1.2503420908593466E-2</v>
      </c>
    </row>
    <row r="137" spans="7:9" x14ac:dyDescent="0.25">
      <c r="G137" s="1">
        <v>45663</v>
      </c>
      <c r="H137">
        <v>595.36</v>
      </c>
      <c r="I137" s="24">
        <f t="shared" si="8"/>
        <v>5.7606216741277194E-3</v>
      </c>
    </row>
    <row r="138" spans="7:9" x14ac:dyDescent="0.25">
      <c r="G138" s="1">
        <v>45664</v>
      </c>
      <c r="H138">
        <v>588.63</v>
      </c>
      <c r="I138" s="24">
        <f t="shared" si="8"/>
        <v>-1.1304084923407731E-2</v>
      </c>
    </row>
    <row r="139" spans="7:9" x14ac:dyDescent="0.25">
      <c r="G139" s="1">
        <v>45665</v>
      </c>
      <c r="H139">
        <v>589.49</v>
      </c>
      <c r="I139" s="24">
        <f t="shared" si="8"/>
        <v>1.4610196558109134E-3</v>
      </c>
    </row>
    <row r="140" spans="7:9" x14ac:dyDescent="0.25">
      <c r="G140" s="1">
        <v>45667</v>
      </c>
      <c r="H140">
        <v>580.49</v>
      </c>
      <c r="I140" s="24">
        <f t="shared" si="8"/>
        <v>-1.526743456207913E-2</v>
      </c>
    </row>
    <row r="141" spans="7:9" x14ac:dyDescent="0.25">
      <c r="G141" s="1">
        <v>45670</v>
      </c>
      <c r="H141">
        <v>581.39</v>
      </c>
      <c r="I141" s="24">
        <f t="shared" si="8"/>
        <v>1.5504143051559005E-3</v>
      </c>
    </row>
    <row r="142" spans="7:9" x14ac:dyDescent="0.25">
      <c r="G142" s="1">
        <v>45671</v>
      </c>
      <c r="H142">
        <v>582.19000000000005</v>
      </c>
      <c r="I142" s="24">
        <f t="shared" si="8"/>
        <v>1.3760126593165278E-3</v>
      </c>
    </row>
    <row r="143" spans="7:9" x14ac:dyDescent="0.25">
      <c r="G143" s="1">
        <v>45672</v>
      </c>
      <c r="H143">
        <v>592.78</v>
      </c>
      <c r="I143" s="24">
        <f t="shared" si="8"/>
        <v>1.8189937992751259E-2</v>
      </c>
    </row>
    <row r="144" spans="7:9" x14ac:dyDescent="0.25">
      <c r="G144" s="1">
        <v>45673</v>
      </c>
      <c r="H144">
        <v>591.64</v>
      </c>
      <c r="I144" s="24">
        <f t="shared" si="8"/>
        <v>-1.9231418064037387E-3</v>
      </c>
    </row>
    <row r="145" spans="7:9" x14ac:dyDescent="0.25">
      <c r="G145" s="1">
        <v>45674</v>
      </c>
      <c r="H145">
        <v>597.58000000000004</v>
      </c>
      <c r="I145" s="24">
        <f t="shared" si="8"/>
        <v>1.0039889121763235E-2</v>
      </c>
    </row>
    <row r="146" spans="7:9" x14ac:dyDescent="0.25">
      <c r="G146" s="1">
        <v>45678</v>
      </c>
      <c r="H146">
        <v>603.04999999999995</v>
      </c>
      <c r="I146" s="24">
        <f t="shared" si="8"/>
        <v>9.1535861307270316E-3</v>
      </c>
    </row>
    <row r="147" spans="7:9" x14ac:dyDescent="0.25">
      <c r="G147" s="1">
        <v>45679</v>
      </c>
      <c r="H147">
        <v>606.44000000000005</v>
      </c>
      <c r="I147" s="24">
        <f t="shared" si="8"/>
        <v>5.621424425835464E-3</v>
      </c>
    </row>
    <row r="148" spans="7:9" x14ac:dyDescent="0.25">
      <c r="G148" s="1">
        <v>45680</v>
      </c>
      <c r="H148">
        <v>609.75</v>
      </c>
      <c r="I148" s="24">
        <f t="shared" si="8"/>
        <v>5.4580832398918311E-3</v>
      </c>
    </row>
    <row r="149" spans="7:9" x14ac:dyDescent="0.25">
      <c r="G149" s="1">
        <v>45681</v>
      </c>
      <c r="H149">
        <v>607.97</v>
      </c>
      <c r="I149" s="24">
        <f t="shared" si="8"/>
        <v>-2.9192291922919278E-3</v>
      </c>
    </row>
    <row r="150" spans="7:9" x14ac:dyDescent="0.25">
      <c r="G150" s="1">
        <v>45684</v>
      </c>
      <c r="H150">
        <v>599.37</v>
      </c>
      <c r="I150" s="24">
        <f t="shared" si="8"/>
        <v>-1.4145434807638524E-2</v>
      </c>
    </row>
    <row r="151" spans="7:9" x14ac:dyDescent="0.25">
      <c r="G151" s="1">
        <v>45685</v>
      </c>
      <c r="H151">
        <v>604.52</v>
      </c>
      <c r="I151" s="24">
        <f t="shared" si="8"/>
        <v>8.5923553064051195E-3</v>
      </c>
    </row>
    <row r="152" spans="7:9" x14ac:dyDescent="0.25">
      <c r="G152" s="1">
        <v>45686</v>
      </c>
      <c r="H152">
        <v>601.80999999999995</v>
      </c>
      <c r="I152" s="24">
        <f t="shared" si="8"/>
        <v>-4.4828955204129217E-3</v>
      </c>
    </row>
    <row r="153" spans="7:9" x14ac:dyDescent="0.25">
      <c r="G153" s="1">
        <v>45687</v>
      </c>
      <c r="H153">
        <v>605.04</v>
      </c>
      <c r="I153" s="24">
        <f t="shared" si="8"/>
        <v>5.3671424535983725E-3</v>
      </c>
    </row>
    <row r="154" spans="7:9" x14ac:dyDescent="0.25">
      <c r="G154" s="1">
        <v>45688</v>
      </c>
      <c r="H154">
        <v>601.82000000000005</v>
      </c>
      <c r="I154" s="24">
        <f t="shared" si="8"/>
        <v>-5.3219621843182408E-3</v>
      </c>
    </row>
    <row r="155" spans="7:9" x14ac:dyDescent="0.25">
      <c r="G155" s="1">
        <v>45691</v>
      </c>
      <c r="H155">
        <v>597.77</v>
      </c>
      <c r="I155" s="24">
        <f t="shared" si="8"/>
        <v>-6.7295869196770663E-3</v>
      </c>
    </row>
    <row r="156" spans="7:9" x14ac:dyDescent="0.25">
      <c r="G156" s="1">
        <v>45692</v>
      </c>
      <c r="H156">
        <v>601.78</v>
      </c>
      <c r="I156" s="24">
        <f t="shared" si="8"/>
        <v>6.7082657209294183E-3</v>
      </c>
    </row>
    <row r="157" spans="7:9" x14ac:dyDescent="0.25">
      <c r="G157" s="1">
        <v>45693</v>
      </c>
      <c r="H157">
        <v>604.22</v>
      </c>
      <c r="I157" s="24">
        <f t="shared" si="8"/>
        <v>4.0546379075410144E-3</v>
      </c>
    </row>
    <row r="158" spans="7:9" x14ac:dyDescent="0.25">
      <c r="G158" s="1">
        <v>45694</v>
      </c>
      <c r="H158">
        <v>606.32000000000005</v>
      </c>
      <c r="I158" s="24">
        <f t="shared" si="8"/>
        <v>3.4755552613285889E-3</v>
      </c>
    </row>
    <row r="159" spans="7:9" x14ac:dyDescent="0.25">
      <c r="G159" s="1">
        <v>45695</v>
      </c>
      <c r="H159">
        <v>600.77</v>
      </c>
      <c r="I159" s="24">
        <f t="shared" si="8"/>
        <v>-9.1535822667899724E-3</v>
      </c>
    </row>
    <row r="160" spans="7:9" x14ac:dyDescent="0.25">
      <c r="G160" s="1">
        <v>45698</v>
      </c>
      <c r="H160">
        <v>604.85</v>
      </c>
      <c r="I160" s="24">
        <f t="shared" si="8"/>
        <v>6.7912845182016568E-3</v>
      </c>
    </row>
    <row r="161" spans="7:9" x14ac:dyDescent="0.25">
      <c r="G161" s="1">
        <v>45699</v>
      </c>
      <c r="H161">
        <v>605.30999999999995</v>
      </c>
      <c r="I161" s="24">
        <f t="shared" si="8"/>
        <v>7.6051913697594564E-4</v>
      </c>
    </row>
    <row r="162" spans="7:9" x14ac:dyDescent="0.25">
      <c r="G162" s="1">
        <v>45700</v>
      </c>
      <c r="H162">
        <v>603.36</v>
      </c>
      <c r="I162" s="24">
        <f t="shared" si="8"/>
        <v>-3.221489815135925E-3</v>
      </c>
    </row>
    <row r="163" spans="7:9" x14ac:dyDescent="0.25">
      <c r="G163" s="1">
        <v>45701</v>
      </c>
      <c r="H163">
        <v>609.73</v>
      </c>
      <c r="I163" s="24">
        <f t="shared" si="8"/>
        <v>1.0557544417926223E-2</v>
      </c>
    </row>
    <row r="164" spans="7:9" x14ac:dyDescent="0.25">
      <c r="G164" s="1">
        <v>45702</v>
      </c>
      <c r="H164">
        <v>609.70000000000005</v>
      </c>
      <c r="I164" s="24">
        <f t="shared" si="8"/>
        <v>-4.9202105850132405E-5</v>
      </c>
    </row>
    <row r="165" spans="7:9" x14ac:dyDescent="0.25">
      <c r="G165" s="1">
        <v>45706</v>
      </c>
      <c r="H165">
        <v>611.49</v>
      </c>
      <c r="I165" s="24">
        <f t="shared" si="8"/>
        <v>2.9358701000492538E-3</v>
      </c>
    </row>
    <row r="166" spans="7:9" x14ac:dyDescent="0.25">
      <c r="G166" s="1">
        <v>45707</v>
      </c>
      <c r="H166">
        <v>612.92999999999995</v>
      </c>
      <c r="I166" s="24">
        <f t="shared" si="8"/>
        <v>2.3549035961338838E-3</v>
      </c>
    </row>
    <row r="167" spans="7:9" x14ac:dyDescent="0.25">
      <c r="G167" s="1">
        <v>45708</v>
      </c>
      <c r="H167">
        <v>610.38</v>
      </c>
      <c r="I167" s="24">
        <f t="shared" si="8"/>
        <v>-4.1603445744211598E-3</v>
      </c>
    </row>
    <row r="168" spans="7:9" x14ac:dyDescent="0.25">
      <c r="G168" s="1">
        <v>45709</v>
      </c>
      <c r="H168">
        <v>599.94000000000005</v>
      </c>
      <c r="I168" s="24">
        <f t="shared" si="8"/>
        <v>-1.7104099085815339E-2</v>
      </c>
    </row>
    <row r="169" spans="7:9" x14ac:dyDescent="0.25">
      <c r="G169" s="1">
        <v>45712</v>
      </c>
      <c r="H169">
        <v>597.21</v>
      </c>
      <c r="I169" s="24">
        <f t="shared" si="8"/>
        <v>-4.5504550455045534E-3</v>
      </c>
    </row>
    <row r="170" spans="7:9" x14ac:dyDescent="0.25">
      <c r="G170" s="1">
        <v>45713</v>
      </c>
      <c r="H170">
        <v>594.24</v>
      </c>
      <c r="I170" s="24">
        <f t="shared" si="8"/>
        <v>-4.9731250313960196E-3</v>
      </c>
    </row>
    <row r="171" spans="7:9" x14ac:dyDescent="0.25">
      <c r="G171" s="1">
        <v>45714</v>
      </c>
      <c r="H171">
        <v>594.54</v>
      </c>
      <c r="I171" s="24">
        <f t="shared" si="8"/>
        <v>5.0484652665572227E-4</v>
      </c>
    </row>
    <row r="172" spans="7:9" x14ac:dyDescent="0.25">
      <c r="G172" s="1">
        <v>45715</v>
      </c>
      <c r="H172">
        <v>585.04999999999995</v>
      </c>
      <c r="I172" s="24">
        <f t="shared" si="8"/>
        <v>-1.5961920139940133E-2</v>
      </c>
    </row>
    <row r="173" spans="7:9" x14ac:dyDescent="0.25">
      <c r="G173" s="1">
        <v>45716</v>
      </c>
      <c r="H173">
        <v>594.17999999999995</v>
      </c>
      <c r="I173" s="24">
        <f t="shared" si="8"/>
        <v>1.5605503803093779E-2</v>
      </c>
    </row>
    <row r="174" spans="7:9" x14ac:dyDescent="0.25">
      <c r="G174" s="1">
        <v>45719</v>
      </c>
      <c r="H174">
        <v>583.77</v>
      </c>
      <c r="I174" s="24">
        <f t="shared" si="8"/>
        <v>-1.7519943451479336E-2</v>
      </c>
    </row>
    <row r="175" spans="7:9" x14ac:dyDescent="0.25">
      <c r="G175" s="1">
        <v>45720</v>
      </c>
      <c r="H175">
        <v>576.86</v>
      </c>
      <c r="I175" s="24">
        <f t="shared" si="8"/>
        <v>-1.1836853555338478E-2</v>
      </c>
    </row>
    <row r="176" spans="7:9" x14ac:dyDescent="0.25">
      <c r="G176" s="1">
        <v>45721</v>
      </c>
      <c r="H176">
        <v>583.05999999999995</v>
      </c>
      <c r="I176" s="24">
        <f t="shared" si="8"/>
        <v>1.0747841764032762E-2</v>
      </c>
    </row>
    <row r="177" spans="7:9" x14ac:dyDescent="0.25">
      <c r="G177" s="1">
        <v>45722</v>
      </c>
      <c r="H177">
        <v>572.71</v>
      </c>
      <c r="I177" s="24">
        <f t="shared" si="8"/>
        <v>-1.7751174836208805E-2</v>
      </c>
    </row>
    <row r="178" spans="7:9" x14ac:dyDescent="0.25">
      <c r="G178" s="1">
        <v>45723</v>
      </c>
      <c r="H178">
        <v>575.91999999999996</v>
      </c>
      <c r="I178" s="24">
        <f t="shared" si="8"/>
        <v>5.6049309423615856E-3</v>
      </c>
    </row>
    <row r="179" spans="7:9" x14ac:dyDescent="0.25">
      <c r="G179" s="1">
        <v>45726</v>
      </c>
      <c r="H179">
        <v>560.58000000000004</v>
      </c>
      <c r="I179" s="24">
        <f t="shared" si="8"/>
        <v>-2.6635643839421963E-2</v>
      </c>
    </row>
    <row r="180" spans="7:9" x14ac:dyDescent="0.25">
      <c r="G180" s="1">
        <v>45727</v>
      </c>
      <c r="H180">
        <v>555.91999999999996</v>
      </c>
      <c r="I180" s="24">
        <f t="shared" si="8"/>
        <v>-8.3128188661744096E-3</v>
      </c>
    </row>
    <row r="181" spans="7:9" x14ac:dyDescent="0.25">
      <c r="G181" s="1">
        <v>45728</v>
      </c>
      <c r="H181">
        <v>558.87</v>
      </c>
      <c r="I181" s="24">
        <f t="shared" si="8"/>
        <v>5.3065189235861343E-3</v>
      </c>
    </row>
    <row r="182" spans="7:9" x14ac:dyDescent="0.25">
      <c r="G182" s="1">
        <v>45729</v>
      </c>
      <c r="H182">
        <v>551.41999999999996</v>
      </c>
      <c r="I182" s="24">
        <f t="shared" si="8"/>
        <v>-1.3330470413513096E-2</v>
      </c>
    </row>
    <row r="183" spans="7:9" x14ac:dyDescent="0.25">
      <c r="G183" s="1">
        <v>45730</v>
      </c>
      <c r="H183">
        <v>562.80999999999995</v>
      </c>
      <c r="I183" s="24">
        <f t="shared" si="8"/>
        <v>2.0655761488520552E-2</v>
      </c>
    </row>
    <row r="184" spans="7:9" x14ac:dyDescent="0.25">
      <c r="G184" s="1">
        <v>45733</v>
      </c>
      <c r="H184">
        <v>567.15</v>
      </c>
      <c r="I184" s="24">
        <f t="shared" si="8"/>
        <v>7.7113057692650422E-3</v>
      </c>
    </row>
    <row r="185" spans="7:9" x14ac:dyDescent="0.25">
      <c r="G185" s="1">
        <v>45734</v>
      </c>
      <c r="H185">
        <v>561.02</v>
      </c>
      <c r="I185" s="24">
        <f t="shared" si="8"/>
        <v>-1.0808428105439472E-2</v>
      </c>
    </row>
    <row r="186" spans="7:9" x14ac:dyDescent="0.25">
      <c r="G186" s="1">
        <v>45735</v>
      </c>
      <c r="H186">
        <v>567.13</v>
      </c>
      <c r="I186" s="24">
        <f t="shared" si="8"/>
        <v>1.0890877330576476E-2</v>
      </c>
    </row>
    <row r="187" spans="7:9" x14ac:dyDescent="0.25">
      <c r="G187" s="1">
        <v>45736</v>
      </c>
      <c r="H187">
        <v>565.49</v>
      </c>
      <c r="I187" s="24">
        <f t="shared" si="8"/>
        <v>-2.8917532135489532E-3</v>
      </c>
    </row>
    <row r="188" spans="7:9" x14ac:dyDescent="0.25">
      <c r="G188" s="1">
        <v>45737</v>
      </c>
      <c r="H188">
        <v>563.98</v>
      </c>
      <c r="I188" s="24">
        <f t="shared" si="8"/>
        <v>-2.6702505791437181E-3</v>
      </c>
    </row>
    <row r="189" spans="7:9" x14ac:dyDescent="0.25">
      <c r="G189" s="1">
        <v>45740</v>
      </c>
      <c r="H189">
        <v>574.08000000000004</v>
      </c>
      <c r="I189" s="24">
        <f t="shared" si="8"/>
        <v>1.7908436469378453E-2</v>
      </c>
    </row>
    <row r="190" spans="7:9" x14ac:dyDescent="0.25">
      <c r="G190" s="1">
        <v>45741</v>
      </c>
      <c r="H190">
        <v>575.46</v>
      </c>
      <c r="I190" s="24">
        <f t="shared" si="8"/>
        <v>2.4038461538462563E-3</v>
      </c>
    </row>
    <row r="191" spans="7:9" x14ac:dyDescent="0.25">
      <c r="G191" s="1">
        <v>45742</v>
      </c>
      <c r="H191">
        <v>568.59</v>
      </c>
      <c r="I191" s="24">
        <f t="shared" si="8"/>
        <v>-1.1938275466583215E-2</v>
      </c>
    </row>
    <row r="192" spans="7:9" x14ac:dyDescent="0.25">
      <c r="G192" s="1">
        <v>45743</v>
      </c>
      <c r="H192">
        <v>567.08000000000004</v>
      </c>
      <c r="I192" s="24">
        <f t="shared" si="8"/>
        <v>-2.6556921507588926E-3</v>
      </c>
    </row>
    <row r="193" spans="7:9" x14ac:dyDescent="0.25">
      <c r="G193" s="1">
        <v>45744</v>
      </c>
      <c r="H193">
        <v>555.66</v>
      </c>
      <c r="I193" s="24">
        <f t="shared" si="8"/>
        <v>-2.0138252098469533E-2</v>
      </c>
    </row>
    <row r="194" spans="7:9" x14ac:dyDescent="0.25">
      <c r="G194" s="1">
        <v>45747</v>
      </c>
      <c r="H194">
        <v>559.39</v>
      </c>
      <c r="I194" s="24">
        <f t="shared" si="8"/>
        <v>6.712738005254959E-3</v>
      </c>
    </row>
    <row r="195" spans="7:9" x14ac:dyDescent="0.25">
      <c r="G195" s="1">
        <v>45748</v>
      </c>
      <c r="H195">
        <v>560.97</v>
      </c>
      <c r="I195" s="24">
        <f t="shared" si="8"/>
        <v>2.8245052646633795E-3</v>
      </c>
    </row>
    <row r="196" spans="7:9" x14ac:dyDescent="0.25">
      <c r="G196" s="1">
        <v>45749</v>
      </c>
      <c r="H196">
        <v>564.52</v>
      </c>
      <c r="I196" s="24">
        <f t="shared" si="8"/>
        <v>6.328324152806708E-3</v>
      </c>
    </row>
    <row r="197" spans="7:9" x14ac:dyDescent="0.25">
      <c r="G197" s="1">
        <v>45750</v>
      </c>
      <c r="H197">
        <v>536.70000000000005</v>
      </c>
      <c r="I197" s="24">
        <f t="shared" ref="I197:I252" si="9">(H197/H196)-1</f>
        <v>-4.9280804931623234E-2</v>
      </c>
    </row>
    <row r="198" spans="7:9" x14ac:dyDescent="0.25">
      <c r="G198" s="1">
        <v>45751</v>
      </c>
      <c r="H198">
        <v>505.28</v>
      </c>
      <c r="I198" s="24">
        <f t="shared" si="9"/>
        <v>-5.8542947643003718E-2</v>
      </c>
    </row>
    <row r="199" spans="7:9" x14ac:dyDescent="0.25">
      <c r="G199" s="1">
        <v>45754</v>
      </c>
      <c r="H199">
        <v>504.38</v>
      </c>
      <c r="I199" s="24">
        <f t="shared" si="9"/>
        <v>-1.7811906269790123E-3</v>
      </c>
    </row>
    <row r="200" spans="7:9" x14ac:dyDescent="0.25">
      <c r="G200" s="1">
        <v>45755</v>
      </c>
      <c r="H200">
        <v>496.48</v>
      </c>
      <c r="I200" s="24">
        <f t="shared" si="9"/>
        <v>-1.5662793925215079E-2</v>
      </c>
    </row>
    <row r="201" spans="7:9" x14ac:dyDescent="0.25">
      <c r="G201" s="1">
        <v>45756</v>
      </c>
      <c r="H201">
        <v>548.62</v>
      </c>
      <c r="I201" s="24">
        <f t="shared" si="9"/>
        <v>0.10501933612632941</v>
      </c>
    </row>
    <row r="202" spans="7:9" x14ac:dyDescent="0.25">
      <c r="G202" s="1">
        <v>45757</v>
      </c>
      <c r="H202">
        <v>524.58000000000004</v>
      </c>
      <c r="I202" s="24">
        <f t="shared" si="9"/>
        <v>-4.3819036856111659E-2</v>
      </c>
    </row>
    <row r="203" spans="7:9" x14ac:dyDescent="0.25">
      <c r="G203" s="1">
        <v>45758</v>
      </c>
      <c r="H203">
        <v>533.94000000000005</v>
      </c>
      <c r="I203" s="24">
        <f t="shared" si="9"/>
        <v>1.7842845705135613E-2</v>
      </c>
    </row>
    <row r="204" spans="7:9" x14ac:dyDescent="0.25">
      <c r="G204" s="1">
        <v>45761</v>
      </c>
      <c r="H204">
        <v>539.12</v>
      </c>
      <c r="I204" s="24">
        <f t="shared" si="9"/>
        <v>9.7014645840356462E-3</v>
      </c>
    </row>
    <row r="205" spans="7:9" x14ac:dyDescent="0.25">
      <c r="G205" s="1">
        <v>45762</v>
      </c>
      <c r="H205">
        <v>537.61</v>
      </c>
      <c r="I205" s="24">
        <f t="shared" si="9"/>
        <v>-2.8008606618192822E-3</v>
      </c>
    </row>
    <row r="206" spans="7:9" x14ac:dyDescent="0.25">
      <c r="G206" s="1">
        <v>45763</v>
      </c>
      <c r="H206">
        <v>525.66</v>
      </c>
      <c r="I206" s="24">
        <f t="shared" si="9"/>
        <v>-2.2228009151615602E-2</v>
      </c>
    </row>
    <row r="207" spans="7:9" x14ac:dyDescent="0.25">
      <c r="G207" s="1">
        <v>45764</v>
      </c>
      <c r="H207">
        <v>526.41</v>
      </c>
      <c r="I207" s="24">
        <f t="shared" si="9"/>
        <v>1.4267777650953661E-3</v>
      </c>
    </row>
    <row r="208" spans="7:9" x14ac:dyDescent="0.25">
      <c r="G208" s="1">
        <v>45768</v>
      </c>
      <c r="H208">
        <v>513.88</v>
      </c>
      <c r="I208" s="24">
        <f t="shared" si="9"/>
        <v>-2.3802739309663479E-2</v>
      </c>
    </row>
    <row r="209" spans="7:9" x14ac:dyDescent="0.25">
      <c r="G209" s="1">
        <v>45769</v>
      </c>
      <c r="H209">
        <v>527.25</v>
      </c>
      <c r="I209" s="24">
        <f t="shared" si="9"/>
        <v>2.6017747334007968E-2</v>
      </c>
    </row>
    <row r="210" spans="7:9" x14ac:dyDescent="0.25">
      <c r="G210" s="1">
        <v>45770</v>
      </c>
      <c r="H210">
        <v>535.41999999999996</v>
      </c>
      <c r="I210" s="24">
        <f t="shared" si="9"/>
        <v>1.5495495495495337E-2</v>
      </c>
    </row>
    <row r="211" spans="7:9" x14ac:dyDescent="0.25">
      <c r="G211" s="1">
        <v>45771</v>
      </c>
      <c r="H211">
        <v>546.69000000000005</v>
      </c>
      <c r="I211" s="24">
        <f t="shared" si="9"/>
        <v>2.1048896193642586E-2</v>
      </c>
    </row>
    <row r="212" spans="7:9" x14ac:dyDescent="0.25">
      <c r="G212" s="1">
        <v>45772</v>
      </c>
      <c r="H212">
        <v>550.64</v>
      </c>
      <c r="I212" s="24">
        <f t="shared" si="9"/>
        <v>7.2253013590881654E-3</v>
      </c>
    </row>
    <row r="213" spans="7:9" x14ac:dyDescent="0.25">
      <c r="G213" s="1">
        <v>45775</v>
      </c>
      <c r="H213">
        <v>550.85</v>
      </c>
      <c r="I213" s="24">
        <f t="shared" si="9"/>
        <v>3.813744006975206E-4</v>
      </c>
    </row>
    <row r="214" spans="7:9" x14ac:dyDescent="0.25">
      <c r="G214" s="1">
        <v>45776</v>
      </c>
      <c r="H214">
        <v>554.32000000000005</v>
      </c>
      <c r="I214" s="24">
        <f t="shared" si="9"/>
        <v>6.2993555414359026E-3</v>
      </c>
    </row>
    <row r="215" spans="7:9" x14ac:dyDescent="0.25">
      <c r="G215" s="1">
        <v>45777</v>
      </c>
      <c r="H215">
        <v>554.54</v>
      </c>
      <c r="I215" s="24">
        <f t="shared" si="9"/>
        <v>3.9688266705129038E-4</v>
      </c>
    </row>
    <row r="216" spans="7:9" x14ac:dyDescent="0.25">
      <c r="G216" s="1">
        <v>45778</v>
      </c>
      <c r="H216">
        <v>558.47</v>
      </c>
      <c r="I216" s="24">
        <f t="shared" si="9"/>
        <v>7.0869549536554111E-3</v>
      </c>
    </row>
    <row r="217" spans="7:9" x14ac:dyDescent="0.25">
      <c r="G217" s="1">
        <v>45779</v>
      </c>
      <c r="H217">
        <v>566.76</v>
      </c>
      <c r="I217" s="24">
        <f t="shared" si="9"/>
        <v>1.4844127706054033E-2</v>
      </c>
    </row>
    <row r="218" spans="7:9" x14ac:dyDescent="0.25">
      <c r="G218" s="1">
        <v>45782</v>
      </c>
      <c r="H218">
        <v>563.51</v>
      </c>
      <c r="I218" s="24">
        <f t="shared" si="9"/>
        <v>-5.7343496365304114E-3</v>
      </c>
    </row>
    <row r="219" spans="7:9" x14ac:dyDescent="0.25">
      <c r="G219" s="1">
        <v>45783</v>
      </c>
      <c r="H219">
        <v>558.79999999999995</v>
      </c>
      <c r="I219" s="24">
        <f t="shared" si="9"/>
        <v>-8.3583254955547082E-3</v>
      </c>
    </row>
    <row r="220" spans="7:9" x14ac:dyDescent="0.25">
      <c r="G220" s="1">
        <v>45784</v>
      </c>
      <c r="H220">
        <v>561.15</v>
      </c>
      <c r="I220" s="24">
        <f t="shared" si="9"/>
        <v>4.2054402290623294E-3</v>
      </c>
    </row>
    <row r="221" spans="7:9" x14ac:dyDescent="0.25">
      <c r="G221" s="1">
        <v>45785</v>
      </c>
      <c r="H221">
        <v>565.05999999999995</v>
      </c>
      <c r="I221" s="24">
        <f t="shared" si="9"/>
        <v>6.967833912500998E-3</v>
      </c>
    </row>
    <row r="222" spans="7:9" x14ac:dyDescent="0.25">
      <c r="G222" s="1">
        <v>45786</v>
      </c>
      <c r="H222">
        <v>564.34</v>
      </c>
      <c r="I222" s="24">
        <f t="shared" si="9"/>
        <v>-1.2742009698083478E-3</v>
      </c>
    </row>
    <row r="223" spans="7:9" x14ac:dyDescent="0.25">
      <c r="G223" s="1">
        <v>45789</v>
      </c>
      <c r="H223">
        <v>582.99</v>
      </c>
      <c r="I223" s="24">
        <f t="shared" si="9"/>
        <v>3.3047453662685466E-2</v>
      </c>
    </row>
    <row r="224" spans="7:9" x14ac:dyDescent="0.25">
      <c r="G224" s="1">
        <v>45790</v>
      </c>
      <c r="H224">
        <v>586.84</v>
      </c>
      <c r="I224" s="24">
        <f t="shared" si="9"/>
        <v>6.6038868591229427E-3</v>
      </c>
    </row>
    <row r="225" spans="7:9" x14ac:dyDescent="0.25">
      <c r="G225" s="1">
        <v>45791</v>
      </c>
      <c r="H225">
        <v>587.59</v>
      </c>
      <c r="I225" s="24">
        <f t="shared" si="9"/>
        <v>1.2780314906959411E-3</v>
      </c>
    </row>
    <row r="226" spans="7:9" x14ac:dyDescent="0.25">
      <c r="G226" s="1">
        <v>45792</v>
      </c>
      <c r="H226">
        <v>590.46</v>
      </c>
      <c r="I226" s="24">
        <f t="shared" si="9"/>
        <v>4.884358140880618E-3</v>
      </c>
    </row>
    <row r="227" spans="7:9" x14ac:dyDescent="0.25">
      <c r="G227" s="1">
        <v>45793</v>
      </c>
      <c r="H227">
        <v>594.20000000000005</v>
      </c>
      <c r="I227" s="24">
        <f t="shared" si="9"/>
        <v>6.3340446431596753E-3</v>
      </c>
    </row>
    <row r="228" spans="7:9" x14ac:dyDescent="0.25">
      <c r="G228" s="1">
        <v>45796</v>
      </c>
      <c r="H228">
        <v>594.85</v>
      </c>
      <c r="I228" s="24">
        <f t="shared" si="9"/>
        <v>1.0939077751599413E-3</v>
      </c>
    </row>
    <row r="229" spans="7:9" x14ac:dyDescent="0.25">
      <c r="G229" s="1">
        <v>45797</v>
      </c>
      <c r="H229">
        <v>592.85</v>
      </c>
      <c r="I229" s="24">
        <f t="shared" si="9"/>
        <v>-3.3621921492813511E-3</v>
      </c>
    </row>
    <row r="230" spans="7:9" x14ac:dyDescent="0.25">
      <c r="G230" s="1">
        <v>45798</v>
      </c>
      <c r="H230">
        <v>582.86</v>
      </c>
      <c r="I230" s="24">
        <f t="shared" si="9"/>
        <v>-1.6850805431390725E-2</v>
      </c>
    </row>
    <row r="231" spans="7:9" x14ac:dyDescent="0.25">
      <c r="G231" s="1">
        <v>45799</v>
      </c>
      <c r="H231">
        <v>583.09</v>
      </c>
      <c r="I231" s="24">
        <f t="shared" si="9"/>
        <v>3.9460590879469848E-4</v>
      </c>
    </row>
    <row r="232" spans="7:9" x14ac:dyDescent="0.25">
      <c r="G232" s="1">
        <v>45800</v>
      </c>
      <c r="H232">
        <v>579.11</v>
      </c>
      <c r="I232" s="24">
        <f t="shared" si="9"/>
        <v>-6.8257044367079356E-3</v>
      </c>
    </row>
    <row r="233" spans="7:9" x14ac:dyDescent="0.25">
      <c r="G233" s="1">
        <v>45804</v>
      </c>
      <c r="H233">
        <v>591.15</v>
      </c>
      <c r="I233" s="24">
        <f t="shared" si="9"/>
        <v>2.0790523389338844E-2</v>
      </c>
    </row>
    <row r="234" spans="7:9" x14ac:dyDescent="0.25">
      <c r="G234" s="1">
        <v>45805</v>
      </c>
      <c r="H234">
        <v>587.73</v>
      </c>
      <c r="I234" s="24">
        <f t="shared" si="9"/>
        <v>-5.7853336716569004E-3</v>
      </c>
    </row>
    <row r="235" spans="7:9" x14ac:dyDescent="0.25">
      <c r="G235" s="1">
        <v>45806</v>
      </c>
      <c r="H235">
        <v>590.04999999999995</v>
      </c>
      <c r="I235" s="24">
        <f t="shared" si="9"/>
        <v>3.9473908087046539E-3</v>
      </c>
    </row>
    <row r="236" spans="7:9" x14ac:dyDescent="0.25">
      <c r="G236" s="1">
        <v>45807</v>
      </c>
      <c r="H236">
        <v>589.39</v>
      </c>
      <c r="I236" s="24">
        <f t="shared" si="9"/>
        <v>-1.1185492754850479E-3</v>
      </c>
    </row>
    <row r="237" spans="7:9" x14ac:dyDescent="0.25">
      <c r="G237" s="1">
        <v>45810</v>
      </c>
      <c r="H237">
        <v>592.71</v>
      </c>
      <c r="I237" s="24">
        <f t="shared" si="9"/>
        <v>5.6329425338061956E-3</v>
      </c>
    </row>
    <row r="238" spans="7:9" x14ac:dyDescent="0.25">
      <c r="G238" s="1">
        <v>45811</v>
      </c>
      <c r="H238">
        <v>596.09</v>
      </c>
      <c r="I238" s="24">
        <f t="shared" si="9"/>
        <v>5.7026201683791911E-3</v>
      </c>
    </row>
    <row r="239" spans="7:9" x14ac:dyDescent="0.25">
      <c r="G239" s="1">
        <v>45812</v>
      </c>
      <c r="H239">
        <v>595.92999999999995</v>
      </c>
      <c r="I239" s="24">
        <f t="shared" si="9"/>
        <v>-2.6841584324532874E-4</v>
      </c>
    </row>
    <row r="240" spans="7:9" x14ac:dyDescent="0.25">
      <c r="G240" s="1">
        <v>45813</v>
      </c>
      <c r="H240">
        <v>593.04999999999995</v>
      </c>
      <c r="I240" s="24">
        <f t="shared" si="9"/>
        <v>-4.8327823737687181E-3</v>
      </c>
    </row>
    <row r="241" spans="7:9" x14ac:dyDescent="0.25">
      <c r="G241" s="1">
        <v>45814</v>
      </c>
      <c r="H241">
        <v>599.14</v>
      </c>
      <c r="I241" s="24">
        <f t="shared" si="9"/>
        <v>1.0268948655256738E-2</v>
      </c>
    </row>
    <row r="242" spans="7:9" x14ac:dyDescent="0.25">
      <c r="G242" s="1">
        <v>45817</v>
      </c>
      <c r="H242">
        <v>599.67999999999995</v>
      </c>
      <c r="I242" s="24">
        <f t="shared" si="9"/>
        <v>9.0129185165399583E-4</v>
      </c>
    </row>
    <row r="243" spans="7:9" x14ac:dyDescent="0.25">
      <c r="G243" s="1">
        <v>45818</v>
      </c>
      <c r="H243">
        <v>603.08000000000004</v>
      </c>
      <c r="I243" s="24">
        <f t="shared" si="9"/>
        <v>5.6696905016009325E-3</v>
      </c>
    </row>
    <row r="244" spans="7:9" x14ac:dyDescent="0.25">
      <c r="G244" s="1">
        <v>45819</v>
      </c>
      <c r="H244">
        <v>601.36</v>
      </c>
      <c r="I244" s="24">
        <f t="shared" si="9"/>
        <v>-2.852026265172114E-3</v>
      </c>
    </row>
    <row r="245" spans="7:9" x14ac:dyDescent="0.25">
      <c r="G245" s="1">
        <v>45820</v>
      </c>
      <c r="H245">
        <v>603.75</v>
      </c>
      <c r="I245" s="24">
        <f t="shared" si="9"/>
        <v>3.9743248636423534E-3</v>
      </c>
    </row>
    <row r="246" spans="7:9" x14ac:dyDescent="0.25">
      <c r="G246" s="1">
        <v>45821</v>
      </c>
      <c r="H246">
        <v>597</v>
      </c>
      <c r="I246" s="24">
        <f t="shared" si="9"/>
        <v>-1.1180124223602483E-2</v>
      </c>
    </row>
    <row r="247" spans="7:9" x14ac:dyDescent="0.25">
      <c r="G247" s="1">
        <v>45824</v>
      </c>
      <c r="H247">
        <v>602.67999999999995</v>
      </c>
      <c r="I247" s="24">
        <f t="shared" si="9"/>
        <v>9.5142378559462948E-3</v>
      </c>
    </row>
    <row r="248" spans="7:9" x14ac:dyDescent="0.25">
      <c r="G248" s="1">
        <v>45825</v>
      </c>
      <c r="H248">
        <v>597.53</v>
      </c>
      <c r="I248" s="24">
        <f t="shared" si="9"/>
        <v>-8.5451649299793653E-3</v>
      </c>
    </row>
    <row r="249" spans="7:9" x14ac:dyDescent="0.25">
      <c r="G249" s="1">
        <v>45826</v>
      </c>
      <c r="H249">
        <v>597.44000000000005</v>
      </c>
      <c r="I249" s="24">
        <f t="shared" si="9"/>
        <v>-1.506200525495105E-4</v>
      </c>
    </row>
    <row r="250" spans="7:9" x14ac:dyDescent="0.25">
      <c r="G250" s="1">
        <v>45828</v>
      </c>
      <c r="H250">
        <v>594.28</v>
      </c>
      <c r="I250" s="24">
        <f t="shared" si="9"/>
        <v>-5.2892340653456493E-3</v>
      </c>
    </row>
    <row r="251" spans="7:9" x14ac:dyDescent="0.25">
      <c r="G251" s="1">
        <v>45831</v>
      </c>
      <c r="H251">
        <v>600.15</v>
      </c>
      <c r="I251" s="24">
        <f t="shared" si="9"/>
        <v>9.8774988221039806E-3</v>
      </c>
    </row>
    <row r="252" spans="7:9" x14ac:dyDescent="0.25">
      <c r="G252" s="1">
        <v>45832</v>
      </c>
      <c r="H252">
        <v>606.78</v>
      </c>
      <c r="I252" s="24">
        <f t="shared" si="9"/>
        <v>1.104723819045228E-2</v>
      </c>
    </row>
  </sheetData>
  <mergeCells count="1">
    <mergeCell ref="G1:I1"/>
  </mergeCells>
  <phoneticPr fontId="8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0F9A0-C198-4A19-A2D0-EC44EAC7B463}">
  <dimension ref="A1:AL252"/>
  <sheetViews>
    <sheetView tabSelected="1" topLeftCell="Q2" workbookViewId="0">
      <selection activeCell="AD23" sqref="AD23"/>
    </sheetView>
  </sheetViews>
  <sheetFormatPr defaultRowHeight="15" x14ac:dyDescent="0.25"/>
  <cols>
    <col min="1" max="1" width="18.5703125" customWidth="1"/>
    <col min="2" max="2" width="20.85546875" customWidth="1"/>
    <col min="4" max="6" width="11.85546875" customWidth="1"/>
    <col min="7" max="7" width="11" customWidth="1"/>
    <col min="8" max="8" width="11.7109375" customWidth="1"/>
    <col min="9" max="9" width="10" bestFit="1" customWidth="1"/>
    <col min="10" max="11" width="11" bestFit="1" customWidth="1"/>
    <col min="14" max="14" width="18.42578125" customWidth="1"/>
    <col min="17" max="17" width="6" customWidth="1"/>
    <col min="18" max="18" width="34.5703125" customWidth="1"/>
    <col min="19" max="27" width="12.140625" bestFit="1" customWidth="1"/>
    <col min="28" max="38" width="13.28515625" bestFit="1" customWidth="1"/>
  </cols>
  <sheetData>
    <row r="1" spans="1:38" ht="18.75" x14ac:dyDescent="0.3">
      <c r="A1" s="36" t="s">
        <v>0</v>
      </c>
      <c r="B1" s="37" t="s">
        <v>53</v>
      </c>
      <c r="D1" s="33"/>
      <c r="G1" s="49" t="s">
        <v>12</v>
      </c>
      <c r="H1" s="49"/>
      <c r="I1" s="49"/>
      <c r="N1" s="25" t="s">
        <v>84</v>
      </c>
      <c r="O1">
        <f>B5</f>
        <v>606.78</v>
      </c>
      <c r="Q1" s="47" t="s">
        <v>90</v>
      </c>
      <c r="R1" s="47" t="s">
        <v>91</v>
      </c>
      <c r="S1" s="47" t="s">
        <v>92</v>
      </c>
      <c r="T1" s="47" t="s">
        <v>93</v>
      </c>
      <c r="U1" s="47" t="s">
        <v>94</v>
      </c>
      <c r="V1" s="47" t="s">
        <v>95</v>
      </c>
      <c r="W1" s="47" t="s">
        <v>96</v>
      </c>
      <c r="X1" s="47" t="s">
        <v>97</v>
      </c>
      <c r="Y1" s="47" t="s">
        <v>98</v>
      </c>
      <c r="Z1" s="47" t="s">
        <v>99</v>
      </c>
      <c r="AA1" s="47" t="s">
        <v>100</v>
      </c>
      <c r="AB1" s="47" t="s">
        <v>101</v>
      </c>
      <c r="AC1" s="47" t="s">
        <v>102</v>
      </c>
      <c r="AD1" s="47" t="s">
        <v>103</v>
      </c>
      <c r="AE1" s="47" t="s">
        <v>104</v>
      </c>
      <c r="AF1" s="47" t="s">
        <v>105</v>
      </c>
      <c r="AG1" s="47" t="s">
        <v>106</v>
      </c>
      <c r="AH1" s="47" t="s">
        <v>107</v>
      </c>
      <c r="AI1" s="47" t="s">
        <v>108</v>
      </c>
      <c r="AJ1" s="47" t="s">
        <v>109</v>
      </c>
      <c r="AK1" s="47" t="s">
        <v>110</v>
      </c>
      <c r="AL1" s="47" t="s">
        <v>111</v>
      </c>
    </row>
    <row r="2" spans="1:38" x14ac:dyDescent="0.25">
      <c r="A2" s="36" t="s">
        <v>38</v>
      </c>
      <c r="B2" s="38" t="s">
        <v>12</v>
      </c>
      <c r="D2" s="33"/>
      <c r="G2" s="22" t="s">
        <v>15</v>
      </c>
      <c r="H2" s="22" t="s">
        <v>16</v>
      </c>
      <c r="I2" s="22" t="s">
        <v>21</v>
      </c>
      <c r="J2" s="22" t="s">
        <v>36</v>
      </c>
      <c r="K2" s="22" t="s">
        <v>37</v>
      </c>
      <c r="N2" s="25" t="s">
        <v>85</v>
      </c>
      <c r="O2" s="46">
        <f>AVERAGE(I4:I400)</f>
        <v>5.1548809465860532E-4</v>
      </c>
      <c r="Q2" s="47">
        <v>0</v>
      </c>
      <c r="R2" s="45">
        <v>0</v>
      </c>
      <c r="S2" s="45">
        <f>$O$1</f>
        <v>606.78</v>
      </c>
      <c r="T2" s="45">
        <f t="shared" ref="T2:AL2" si="0">$O$1</f>
        <v>606.78</v>
      </c>
      <c r="U2" s="45">
        <f t="shared" si="0"/>
        <v>606.78</v>
      </c>
      <c r="V2" s="45">
        <f t="shared" si="0"/>
        <v>606.78</v>
      </c>
      <c r="W2" s="45">
        <f t="shared" si="0"/>
        <v>606.78</v>
      </c>
      <c r="X2" s="45">
        <f t="shared" si="0"/>
        <v>606.78</v>
      </c>
      <c r="Y2" s="45">
        <f t="shared" si="0"/>
        <v>606.78</v>
      </c>
      <c r="Z2" s="45">
        <f t="shared" si="0"/>
        <v>606.78</v>
      </c>
      <c r="AA2" s="45">
        <f t="shared" si="0"/>
        <v>606.78</v>
      </c>
      <c r="AB2" s="45">
        <f t="shared" si="0"/>
        <v>606.78</v>
      </c>
      <c r="AC2" s="45">
        <f t="shared" si="0"/>
        <v>606.78</v>
      </c>
      <c r="AD2" s="45">
        <f t="shared" si="0"/>
        <v>606.78</v>
      </c>
      <c r="AE2" s="45">
        <f t="shared" si="0"/>
        <v>606.78</v>
      </c>
      <c r="AF2" s="45">
        <f t="shared" si="0"/>
        <v>606.78</v>
      </c>
      <c r="AG2" s="45">
        <f t="shared" si="0"/>
        <v>606.78</v>
      </c>
      <c r="AH2" s="45">
        <f t="shared" si="0"/>
        <v>606.78</v>
      </c>
      <c r="AI2" s="45">
        <f t="shared" si="0"/>
        <v>606.78</v>
      </c>
      <c r="AJ2" s="45">
        <f t="shared" si="0"/>
        <v>606.78</v>
      </c>
      <c r="AK2" s="45">
        <f t="shared" si="0"/>
        <v>606.78</v>
      </c>
      <c r="AL2" s="45">
        <f t="shared" si="0"/>
        <v>606.78</v>
      </c>
    </row>
    <row r="3" spans="1:38" x14ac:dyDescent="0.25">
      <c r="A3" s="36" t="s">
        <v>39</v>
      </c>
      <c r="B3" s="39">
        <v>45833</v>
      </c>
      <c r="D3" s="33"/>
      <c r="G3" s="1">
        <v>45468</v>
      </c>
      <c r="H3">
        <v>544.83000000000004</v>
      </c>
      <c r="N3" s="25" t="s">
        <v>46</v>
      </c>
      <c r="O3" s="46">
        <f>B9</f>
        <v>0.20580774606258712</v>
      </c>
      <c r="Q3" s="47">
        <v>1</v>
      </c>
      <c r="R3" s="45">
        <f>1/252</f>
        <v>3.968253968253968E-3</v>
      </c>
      <c r="S3" s="45">
        <f ca="1">S2*EXP(($O$2-0.5*$O$3*$O$3)*$R$3+ SQRT($R$3)*$O$3*_xlfn.NORM.S.INV(RAND()))</f>
        <v>600.36593525621299</v>
      </c>
      <c r="T3" s="45">
        <f t="shared" ref="S3:AL7" ca="1" si="1">T2*EXP(($O$2-0.5*$O$3*$O$3)*$R$3+ SQRT($R$3)*$O$3*_xlfn.NORM.S.INV(RAND()))</f>
        <v>600.30481134681384</v>
      </c>
      <c r="U3" s="45">
        <f t="shared" ca="1" si="1"/>
        <v>600.05442459084179</v>
      </c>
      <c r="V3" s="45">
        <f t="shared" ca="1" si="1"/>
        <v>619.08503788841892</v>
      </c>
      <c r="W3" s="45">
        <f t="shared" ca="1" si="1"/>
        <v>598.17095123296212</v>
      </c>
      <c r="X3" s="45">
        <f t="shared" ca="1" si="1"/>
        <v>602.74303153424637</v>
      </c>
      <c r="Y3" s="45">
        <f t="shared" ca="1" si="1"/>
        <v>596.98419230473507</v>
      </c>
      <c r="Z3" s="45">
        <f t="shared" ca="1" si="1"/>
        <v>601.02497956098455</v>
      </c>
      <c r="AA3" s="45">
        <f t="shared" ca="1" si="1"/>
        <v>611.92478168966193</v>
      </c>
      <c r="AB3" s="45">
        <f t="shared" ca="1" si="1"/>
        <v>613.336330822577</v>
      </c>
      <c r="AC3" s="45">
        <f t="shared" ca="1" si="1"/>
        <v>605.77171157332975</v>
      </c>
      <c r="AD3" s="45">
        <f t="shared" ca="1" si="1"/>
        <v>608.84741046385193</v>
      </c>
      <c r="AE3" s="45">
        <f t="shared" ca="1" si="1"/>
        <v>600.89705036537907</v>
      </c>
      <c r="AF3" s="45">
        <f t="shared" ca="1" si="1"/>
        <v>615.31473648597637</v>
      </c>
      <c r="AG3" s="45">
        <f t="shared" ca="1" si="1"/>
        <v>616.26487958640735</v>
      </c>
      <c r="AH3" s="45">
        <f t="shared" ca="1" si="1"/>
        <v>600.95580708831699</v>
      </c>
      <c r="AI3" s="45">
        <f t="shared" ca="1" si="1"/>
        <v>611.35798480718381</v>
      </c>
      <c r="AJ3" s="45">
        <f t="shared" ca="1" si="1"/>
        <v>606.76006943745949</v>
      </c>
      <c r="AK3" s="45">
        <f t="shared" ca="1" si="1"/>
        <v>617.70596583109375</v>
      </c>
      <c r="AL3" s="45">
        <f t="shared" ca="1" si="1"/>
        <v>585.98793379733286</v>
      </c>
    </row>
    <row r="4" spans="1:38" x14ac:dyDescent="0.25">
      <c r="A4" s="36" t="s">
        <v>3</v>
      </c>
      <c r="B4" s="39">
        <v>45839</v>
      </c>
      <c r="D4" s="33"/>
      <c r="G4" s="1">
        <v>45469</v>
      </c>
      <c r="H4">
        <v>545.51</v>
      </c>
      <c r="I4" s="24">
        <f>(H4/H3)-1</f>
        <v>1.2480957362845935E-3</v>
      </c>
      <c r="J4" s="2">
        <f>_xlfn.STDEV.S(I4:I252)</f>
        <v>1.2964669380293765E-2</v>
      </c>
      <c r="K4" s="24">
        <f>J4*SQRT(252)</f>
        <v>0.20580774606258712</v>
      </c>
      <c r="N4" s="25" t="s">
        <v>86</v>
      </c>
      <c r="O4" t="s">
        <v>89</v>
      </c>
      <c r="Q4" s="47">
        <v>2</v>
      </c>
      <c r="R4" s="45">
        <f>1/252</f>
        <v>3.968253968253968E-3</v>
      </c>
      <c r="S4" s="45">
        <f t="shared" ca="1" si="1"/>
        <v>591.92443288947118</v>
      </c>
      <c r="T4" s="45">
        <f t="shared" ca="1" si="1"/>
        <v>610.30446607139675</v>
      </c>
      <c r="U4" s="45">
        <f t="shared" ca="1" si="1"/>
        <v>592.11996261583545</v>
      </c>
      <c r="V4" s="45">
        <f t="shared" ca="1" si="1"/>
        <v>609.13569053143783</v>
      </c>
      <c r="W4" s="45">
        <f t="shared" ca="1" si="1"/>
        <v>592.23503319224574</v>
      </c>
      <c r="X4" s="45">
        <f t="shared" ca="1" si="1"/>
        <v>610.361252688185</v>
      </c>
      <c r="Y4" s="45">
        <f t="shared" ca="1" si="1"/>
        <v>585.37857244769498</v>
      </c>
      <c r="Z4" s="45">
        <f t="shared" ca="1" si="1"/>
        <v>593.66874548080409</v>
      </c>
      <c r="AA4" s="45">
        <f t="shared" ca="1" si="1"/>
        <v>609.24372596379499</v>
      </c>
      <c r="AB4" s="45">
        <f t="shared" ca="1" si="1"/>
        <v>613.92136382165597</v>
      </c>
      <c r="AC4" s="45">
        <f t="shared" ca="1" si="1"/>
        <v>616.61794668512005</v>
      </c>
      <c r="AD4" s="45">
        <f t="shared" ca="1" si="1"/>
        <v>602.72833891905395</v>
      </c>
      <c r="AE4" s="45">
        <f t="shared" ca="1" si="1"/>
        <v>593.28183582140525</v>
      </c>
      <c r="AF4" s="45">
        <f t="shared" ca="1" si="1"/>
        <v>613.72982420227856</v>
      </c>
      <c r="AG4" s="45">
        <f t="shared" ca="1" si="1"/>
        <v>615.15511061281586</v>
      </c>
      <c r="AH4" s="45">
        <f t="shared" ca="1" si="1"/>
        <v>596.61932399774844</v>
      </c>
      <c r="AI4" s="45">
        <f t="shared" ca="1" si="1"/>
        <v>621.87787993698294</v>
      </c>
      <c r="AJ4" s="45">
        <f t="shared" ca="1" si="1"/>
        <v>614.26567051388531</v>
      </c>
      <c r="AK4" s="45">
        <f t="shared" ca="1" si="1"/>
        <v>623.31441277739873</v>
      </c>
      <c r="AL4" s="45">
        <f t="shared" ca="1" si="1"/>
        <v>591.38518160608078</v>
      </c>
    </row>
    <row r="5" spans="1:38" x14ac:dyDescent="0.25">
      <c r="A5" s="36" t="s">
        <v>40</v>
      </c>
      <c r="B5" s="38">
        <v>606.78</v>
      </c>
      <c r="D5" s="33"/>
      <c r="G5" s="1">
        <v>45470</v>
      </c>
      <c r="H5">
        <v>546.37</v>
      </c>
      <c r="I5" s="24">
        <f t="shared" ref="I5:I68" si="2">(H5/H4)-1</f>
        <v>1.5765063885171404E-3</v>
      </c>
      <c r="N5" s="25" t="s">
        <v>87</v>
      </c>
      <c r="O5">
        <v>5</v>
      </c>
      <c r="Q5" s="47">
        <v>3</v>
      </c>
      <c r="R5" s="45">
        <f>1/252</f>
        <v>3.968253968253968E-3</v>
      </c>
      <c r="S5" s="45">
        <f ca="1">S4*EXP(($O$2-0.5*$O$3*$O$3)*$R$3+ SQRT($R$3)*$O$3*_xlfn.NORM.S.INV(RAND()))</f>
        <v>599.62272671270068</v>
      </c>
      <c r="T5" s="45">
        <f t="shared" ca="1" si="1"/>
        <v>615.49064552376251</v>
      </c>
      <c r="U5" s="45">
        <f t="shared" ca="1" si="1"/>
        <v>590.4056369600986</v>
      </c>
      <c r="V5" s="45">
        <f t="shared" ca="1" si="1"/>
        <v>631.20982646795198</v>
      </c>
      <c r="W5" s="45">
        <f t="shared" ca="1" si="1"/>
        <v>596.04155107123279</v>
      </c>
      <c r="X5" s="45">
        <f t="shared" ca="1" si="1"/>
        <v>617.1082522797642</v>
      </c>
      <c r="Y5" s="45">
        <f t="shared" ca="1" si="1"/>
        <v>587.51096572963525</v>
      </c>
      <c r="Z5" s="45">
        <f t="shared" ca="1" si="1"/>
        <v>586.50559660151634</v>
      </c>
      <c r="AA5" s="45">
        <f t="shared" ca="1" si="1"/>
        <v>604.12779919768741</v>
      </c>
      <c r="AB5" s="45">
        <f t="shared" ca="1" si="1"/>
        <v>626.79746543075441</v>
      </c>
      <c r="AC5" s="45">
        <f t="shared" ca="1" si="1"/>
        <v>619.17235344524522</v>
      </c>
      <c r="AD5" s="45">
        <f t="shared" ca="1" si="1"/>
        <v>594.40002345664288</v>
      </c>
      <c r="AE5" s="45">
        <f t="shared" ca="1" si="1"/>
        <v>596.26760265463213</v>
      </c>
      <c r="AF5" s="45">
        <f t="shared" ca="1" si="1"/>
        <v>615.61847793966081</v>
      </c>
      <c r="AG5" s="45">
        <f t="shared" ca="1" si="1"/>
        <v>611.86763998793765</v>
      </c>
      <c r="AH5" s="45">
        <f t="shared" ca="1" si="1"/>
        <v>590.33561839386891</v>
      </c>
      <c r="AI5" s="45">
        <f t="shared" ca="1" si="1"/>
        <v>621.60723900675362</v>
      </c>
      <c r="AJ5" s="45">
        <f t="shared" ca="1" si="1"/>
        <v>614.96092210694258</v>
      </c>
      <c r="AK5" s="45">
        <f t="shared" ca="1" si="1"/>
        <v>618.14983826989499</v>
      </c>
      <c r="AL5" s="45">
        <f t="shared" ca="1" si="1"/>
        <v>594.64448984619969</v>
      </c>
    </row>
    <row r="6" spans="1:38" x14ac:dyDescent="0.25">
      <c r="A6" s="36" t="s">
        <v>41</v>
      </c>
      <c r="B6" s="38">
        <v>610</v>
      </c>
      <c r="D6" s="33"/>
      <c r="G6" s="1">
        <v>45471</v>
      </c>
      <c r="H6">
        <v>544.22</v>
      </c>
      <c r="I6" s="24">
        <f t="shared" si="2"/>
        <v>-3.9350623204055246E-3</v>
      </c>
      <c r="N6" s="25" t="s">
        <v>88</v>
      </c>
      <c r="O6">
        <v>20</v>
      </c>
      <c r="Q6" s="47">
        <v>4</v>
      </c>
      <c r="R6" s="45">
        <f t="shared" ref="R6:R7" si="3">1/252</f>
        <v>3.968253968253968E-3</v>
      </c>
      <c r="S6" s="45">
        <f t="shared" ca="1" si="1"/>
        <v>591.50888457377516</v>
      </c>
      <c r="T6" s="45">
        <f t="shared" ca="1" si="1"/>
        <v>625.98619463286661</v>
      </c>
      <c r="U6" s="45">
        <f t="shared" ca="1" si="1"/>
        <v>592.36268931664165</v>
      </c>
      <c r="V6" s="45">
        <f t="shared" ca="1" si="1"/>
        <v>622.1183543183846</v>
      </c>
      <c r="W6" s="45">
        <f t="shared" ca="1" si="1"/>
        <v>606.32290808255391</v>
      </c>
      <c r="X6" s="45">
        <f t="shared" ca="1" si="1"/>
        <v>610.30494623182142</v>
      </c>
      <c r="Y6" s="45">
        <f t="shared" ca="1" si="1"/>
        <v>605.38300821184896</v>
      </c>
      <c r="Z6" s="45">
        <f t="shared" ca="1" si="1"/>
        <v>598.00071080246823</v>
      </c>
      <c r="AA6" s="45">
        <f t="shared" ca="1" si="1"/>
        <v>608.09892332841389</v>
      </c>
      <c r="AB6" s="45">
        <f t="shared" ca="1" si="1"/>
        <v>624.00274729278533</v>
      </c>
      <c r="AC6" s="45">
        <f t="shared" ca="1" si="1"/>
        <v>613.69931851967715</v>
      </c>
      <c r="AD6" s="45">
        <f t="shared" ca="1" si="1"/>
        <v>603.05477148394812</v>
      </c>
      <c r="AE6" s="45">
        <f t="shared" ca="1" si="1"/>
        <v>595.86934064452362</v>
      </c>
      <c r="AF6" s="45">
        <f t="shared" ca="1" si="1"/>
        <v>610.18075187990235</v>
      </c>
      <c r="AG6" s="45">
        <f t="shared" ca="1" si="1"/>
        <v>605.11812042354211</v>
      </c>
      <c r="AH6" s="45">
        <f t="shared" ca="1" si="1"/>
        <v>586.07023932972254</v>
      </c>
      <c r="AI6" s="45">
        <f t="shared" ca="1" si="1"/>
        <v>629.92383803577366</v>
      </c>
      <c r="AJ6" s="45">
        <f t="shared" ca="1" si="1"/>
        <v>604.3818456149213</v>
      </c>
      <c r="AK6" s="45">
        <f t="shared" ca="1" si="1"/>
        <v>607.55326961195362</v>
      </c>
      <c r="AL6" s="45">
        <f t="shared" ca="1" si="1"/>
        <v>604.67077523365276</v>
      </c>
    </row>
    <row r="7" spans="1:38" x14ac:dyDescent="0.25">
      <c r="A7" s="36" t="s">
        <v>44</v>
      </c>
      <c r="B7" s="38">
        <f>D24/252</f>
        <v>1.984126984126984E-2</v>
      </c>
      <c r="D7" s="33"/>
      <c r="G7" s="1">
        <v>45474</v>
      </c>
      <c r="H7">
        <v>545.34</v>
      </c>
      <c r="I7" s="24">
        <f t="shared" si="2"/>
        <v>2.057991253537228E-3</v>
      </c>
      <c r="Q7" s="47">
        <v>5</v>
      </c>
      <c r="R7" s="45">
        <f t="shared" si="3"/>
        <v>3.968253968253968E-3</v>
      </c>
      <c r="S7" s="45">
        <f t="shared" ca="1" si="1"/>
        <v>599.41306195598088</v>
      </c>
      <c r="T7" s="45">
        <f t="shared" ca="1" si="1"/>
        <v>636.34259723682544</v>
      </c>
      <c r="U7" s="45">
        <f t="shared" ca="1" si="1"/>
        <v>596.4409466089669</v>
      </c>
      <c r="V7" s="45">
        <f t="shared" ca="1" si="1"/>
        <v>615.30712860368817</v>
      </c>
      <c r="W7" s="45">
        <f t="shared" ca="1" si="1"/>
        <v>612.29959422540742</v>
      </c>
      <c r="X7" s="45">
        <f t="shared" ca="1" si="1"/>
        <v>609.51798445471002</v>
      </c>
      <c r="Y7" s="45">
        <f t="shared" ca="1" si="1"/>
        <v>605.99732595580156</v>
      </c>
      <c r="Z7" s="45">
        <f t="shared" ca="1" si="1"/>
        <v>604.86158534215576</v>
      </c>
      <c r="AA7" s="45">
        <f t="shared" ca="1" si="1"/>
        <v>622.00640700563531</v>
      </c>
      <c r="AB7" s="45">
        <f t="shared" ca="1" si="1"/>
        <v>624.25284602544616</v>
      </c>
      <c r="AC7" s="45">
        <f t="shared" ca="1" si="1"/>
        <v>604.33438404364119</v>
      </c>
      <c r="AD7" s="45">
        <f t="shared" ca="1" si="1"/>
        <v>609.84261173630784</v>
      </c>
      <c r="AE7" s="45">
        <f t="shared" ca="1" si="1"/>
        <v>603.30092636018435</v>
      </c>
      <c r="AF7" s="45">
        <f t="shared" ca="1" si="1"/>
        <v>613.54263796766679</v>
      </c>
      <c r="AG7" s="45">
        <f t="shared" ca="1" si="1"/>
        <v>608.57267562269385</v>
      </c>
      <c r="AH7" s="45">
        <f t="shared" ca="1" si="1"/>
        <v>587.44465559889682</v>
      </c>
      <c r="AI7" s="45">
        <f t="shared" ca="1" si="1"/>
        <v>624.00909205365019</v>
      </c>
      <c r="AJ7" s="45">
        <f t="shared" ca="1" si="1"/>
        <v>610.18148352986486</v>
      </c>
      <c r="AK7" s="45">
        <f t="shared" ca="1" si="1"/>
        <v>603.78961418440224</v>
      </c>
      <c r="AL7" s="45">
        <f t="shared" ca="1" si="1"/>
        <v>617.88788515238252</v>
      </c>
    </row>
    <row r="8" spans="1:38" x14ac:dyDescent="0.25">
      <c r="A8" s="36" t="s">
        <v>45</v>
      </c>
      <c r="B8" s="40">
        <v>5.5E-2</v>
      </c>
      <c r="D8" s="33"/>
      <c r="G8" s="1">
        <v>45475</v>
      </c>
      <c r="H8">
        <v>549.01</v>
      </c>
      <c r="I8" s="24">
        <f t="shared" si="2"/>
        <v>6.729746580115048E-3</v>
      </c>
      <c r="Q8" s="45"/>
      <c r="R8" s="45" t="s">
        <v>118</v>
      </c>
      <c r="S8" s="45">
        <f ca="1">AVERAGE(S3:S7)</f>
        <v>596.56700827762813</v>
      </c>
      <c r="T8" s="45">
        <f t="shared" ref="T8:AL8" ca="1" si="4">AVERAGE(T3:T7)</f>
        <v>617.68574296233305</v>
      </c>
      <c r="U8" s="45">
        <f t="shared" ca="1" si="4"/>
        <v>594.27673201847688</v>
      </c>
      <c r="V8" s="45">
        <f t="shared" ca="1" si="4"/>
        <v>619.37120756197635</v>
      </c>
      <c r="W8" s="45">
        <f t="shared" ca="1" si="4"/>
        <v>601.01400756088037</v>
      </c>
      <c r="X8" s="45">
        <f t="shared" ca="1" si="4"/>
        <v>610.00709343774543</v>
      </c>
      <c r="Y8" s="45">
        <f t="shared" ca="1" si="4"/>
        <v>596.25081292994309</v>
      </c>
      <c r="Z8" s="45">
        <f t="shared" ca="1" si="4"/>
        <v>596.81232355758573</v>
      </c>
      <c r="AA8" s="45">
        <f t="shared" ca="1" si="4"/>
        <v>611.08032743703859</v>
      </c>
      <c r="AB8" s="45">
        <f t="shared" ca="1" si="4"/>
        <v>620.46215067864375</v>
      </c>
      <c r="AC8" s="45">
        <f t="shared" ca="1" si="4"/>
        <v>611.9191428534026</v>
      </c>
      <c r="AD8" s="45">
        <f t="shared" ca="1" si="4"/>
        <v>603.77463121196092</v>
      </c>
      <c r="AE8" s="45">
        <f t="shared" ca="1" si="4"/>
        <v>597.92335116922493</v>
      </c>
      <c r="AF8" s="45">
        <f t="shared" ca="1" si="4"/>
        <v>613.677285695097</v>
      </c>
      <c r="AG8" s="45">
        <f t="shared" ca="1" si="4"/>
        <v>611.39568524667936</v>
      </c>
      <c r="AH8" s="45">
        <f t="shared" ca="1" si="4"/>
        <v>592.28512888171076</v>
      </c>
      <c r="AI8" s="45">
        <f t="shared" ca="1" si="4"/>
        <v>621.75520676806877</v>
      </c>
      <c r="AJ8" s="45">
        <f t="shared" ca="1" si="4"/>
        <v>610.10999824061469</v>
      </c>
      <c r="AK8" s="45">
        <f t="shared" ca="1" si="4"/>
        <v>614.10262013494867</v>
      </c>
      <c r="AL8" s="45">
        <f t="shared" ca="1" si="4"/>
        <v>598.91525312712963</v>
      </c>
    </row>
    <row r="9" spans="1:38" x14ac:dyDescent="0.25">
      <c r="A9" s="36" t="s">
        <v>46</v>
      </c>
      <c r="B9" s="41">
        <f>K4</f>
        <v>0.20580774606258712</v>
      </c>
      <c r="D9" s="33"/>
      <c r="G9" s="1">
        <v>45476</v>
      </c>
      <c r="H9">
        <v>551.46</v>
      </c>
      <c r="I9" s="24">
        <f t="shared" si="2"/>
        <v>4.4625780951168537E-3</v>
      </c>
      <c r="Q9" s="45"/>
      <c r="R9" t="s">
        <v>119</v>
      </c>
      <c r="S9" s="45">
        <f ca="1">GEOMEAN(S3:S7)</f>
        <v>596.55374134629437</v>
      </c>
      <c r="T9" s="45">
        <f t="shared" ref="T9:AL9" ca="1" si="5">GEOMEAN(T3:T7)</f>
        <v>617.55993969049393</v>
      </c>
      <c r="U9" s="45">
        <f t="shared" ca="1" si="5"/>
        <v>594.26642973990522</v>
      </c>
      <c r="V9" s="45">
        <f t="shared" ca="1" si="5"/>
        <v>619.327855020117</v>
      </c>
      <c r="W9" s="45">
        <f t="shared" ca="1" si="5"/>
        <v>600.96998157154042</v>
      </c>
      <c r="X9" s="45">
        <f t="shared" ca="1" si="5"/>
        <v>609.99009695522489</v>
      </c>
      <c r="Y9" s="45">
        <f t="shared" ca="1" si="5"/>
        <v>596.18811333369297</v>
      </c>
      <c r="Z9" s="45">
        <f t="shared" ca="1" si="5"/>
        <v>596.77870048321427</v>
      </c>
      <c r="AA9" s="45">
        <f t="shared" ca="1" si="5"/>
        <v>611.05092242099056</v>
      </c>
      <c r="AB9" s="45">
        <f t="shared" ca="1" si="5"/>
        <v>620.43621588429846</v>
      </c>
      <c r="AC9" s="45">
        <f t="shared" ca="1" si="5"/>
        <v>611.89080959978469</v>
      </c>
      <c r="AD9" s="45">
        <f t="shared" ca="1" si="5"/>
        <v>603.74936011253817</v>
      </c>
      <c r="AE9" s="45">
        <f t="shared" ca="1" si="5"/>
        <v>597.91228115816011</v>
      </c>
      <c r="AF9" s="45">
        <f t="shared" ca="1" si="5"/>
        <v>613.67423359941006</v>
      </c>
      <c r="AG9" s="45">
        <f t="shared" ca="1" si="5"/>
        <v>611.3816918799522</v>
      </c>
      <c r="AH9" s="45">
        <f t="shared" ca="1" si="5"/>
        <v>592.25821445578197</v>
      </c>
      <c r="AI9" s="45">
        <f t="shared" ca="1" si="5"/>
        <v>621.72616463463964</v>
      </c>
      <c r="AJ9" s="45">
        <f t="shared" ca="1" si="5"/>
        <v>610.09608516963362</v>
      </c>
      <c r="AK9" s="45">
        <f t="shared" ca="1" si="5"/>
        <v>614.05962795686321</v>
      </c>
      <c r="AL9" s="45">
        <f t="shared" ca="1" si="5"/>
        <v>598.80998561695162</v>
      </c>
    </row>
    <row r="10" spans="1:38" x14ac:dyDescent="0.25">
      <c r="D10" s="33"/>
      <c r="G10" s="1">
        <v>45478</v>
      </c>
      <c r="H10">
        <v>554.64</v>
      </c>
      <c r="I10" s="24">
        <f t="shared" si="2"/>
        <v>5.766510717005735E-3</v>
      </c>
      <c r="Q10" s="45"/>
      <c r="R10" s="45" t="s">
        <v>120</v>
      </c>
      <c r="S10" s="45">
        <f ca="1">MAX(0,S8-$B$6)</f>
        <v>0</v>
      </c>
      <c r="T10" s="45">
        <f ca="1">MAX(0,AVERAGE(T3:T7)-$B$6)</f>
        <v>7.6857429623330518</v>
      </c>
      <c r="U10" s="45">
        <f ca="1">MAX(0,AVERAGE(U3:U7)-$B$6)</f>
        <v>0</v>
      </c>
      <c r="V10" s="45">
        <f ca="1">MAX(0,AVERAGE(V3:V7)-$B$6)</f>
        <v>9.3712075619763482</v>
      </c>
      <c r="W10" s="45">
        <f ca="1">MAX(0,AVERAGE(W3:W7)-$B$6)</f>
        <v>0</v>
      </c>
      <c r="X10" s="45">
        <f ca="1">MAX(0,AVERAGE(X3:X7)-$B$6)</f>
        <v>7.0934377454250352E-3</v>
      </c>
      <c r="Y10" s="45">
        <f ca="1">MAX(0,AVERAGE(Y3:Y7)-$B$6)</f>
        <v>0</v>
      </c>
      <c r="Z10" s="45">
        <f ca="1">MAX(0,AVERAGE(Z3:Z7)-$B$6)</f>
        <v>0</v>
      </c>
      <c r="AA10" s="45">
        <f ca="1">MAX(0,AVERAGE(AA3:AA7)-$B$6)</f>
        <v>1.0803274370385907</v>
      </c>
      <c r="AB10" s="45">
        <f ca="1">MAX(0,AVERAGE(AB3:AB7)-$B$6)</f>
        <v>10.462150678643752</v>
      </c>
      <c r="AC10" s="45">
        <f ca="1">MAX(0,AVERAGE(AC3:AC7)-$B$6)</f>
        <v>1.9191428534026045</v>
      </c>
      <c r="AD10" s="45">
        <f ca="1">MAX(0,AVERAGE(AD3:AD7)-$B$6)</f>
        <v>0</v>
      </c>
      <c r="AE10" s="45">
        <f ca="1">MAX(0,AVERAGE(AE3:AE7)-$B$6)</f>
        <v>0</v>
      </c>
      <c r="AF10" s="45">
        <f ca="1">MAX(0,AVERAGE(AF3:AF7)-$B$6)</f>
        <v>3.6772856950969981</v>
      </c>
      <c r="AG10" s="45">
        <f ca="1">MAX(0,AVERAGE(AG3:AG7)-$B$6)</f>
        <v>1.3956852466793634</v>
      </c>
      <c r="AH10" s="45">
        <f ca="1">MAX(0,AVERAGE(AH3:AH7)-$B$6)</f>
        <v>0</v>
      </c>
      <c r="AI10" s="45">
        <f ca="1">MAX(0,AVERAGE(AI3:AI7)-$B$6)</f>
        <v>11.755206768068774</v>
      </c>
      <c r="AJ10" s="45">
        <f ca="1">MAX(0,AVERAGE(AJ3:AJ7)-$B$6)</f>
        <v>0.10999824061468644</v>
      </c>
      <c r="AK10" s="45">
        <f ca="1">MAX(0,AVERAGE(AK3:AK7)-$B$6)</f>
        <v>4.1026201349486655</v>
      </c>
      <c r="AL10" s="45">
        <f ca="1">MAX(0,AVERAGE(AL3:AL7)-$B$6)</f>
        <v>0</v>
      </c>
    </row>
    <row r="11" spans="1:38" x14ac:dyDescent="0.25">
      <c r="D11" s="33"/>
      <c r="G11" s="1">
        <v>45481</v>
      </c>
      <c r="H11">
        <v>555.28</v>
      </c>
      <c r="I11" s="24">
        <f t="shared" si="2"/>
        <v>1.1539016298860449E-3</v>
      </c>
      <c r="Q11" s="45"/>
      <c r="R11" s="45" t="s">
        <v>122</v>
      </c>
      <c r="S11" s="45">
        <f ca="1">MAX(0,$B$6-S8)</f>
        <v>13.432991722371867</v>
      </c>
      <c r="T11" s="45">
        <f ca="1">MAX(0,$B$6-AVERAGE(T3:T7))</f>
        <v>0</v>
      </c>
      <c r="U11" s="45">
        <f ca="1">MAX(0,$B$6-AVERAGE(U3:U7))</f>
        <v>15.723267981523122</v>
      </c>
      <c r="V11" s="45">
        <f ca="1">MAX(0,$B$6-AVERAGE(V3:V7))</f>
        <v>0</v>
      </c>
      <c r="W11" s="45">
        <f ca="1">MAX(0,$B$6-AVERAGE(W3:W7))</f>
        <v>8.9859924391196273</v>
      </c>
      <c r="X11" s="45">
        <f ca="1">MAX(0,$B$6-AVERAGE(X3:X7))</f>
        <v>0</v>
      </c>
      <c r="Y11" s="45">
        <f ca="1">MAX(0,$B$6-AVERAGE(Y3:Y7))</f>
        <v>13.749187070056905</v>
      </c>
      <c r="Z11" s="45">
        <f ca="1">MAX(0,$B$6-AVERAGE(Z3:Z7))</f>
        <v>13.187676442414272</v>
      </c>
      <c r="AA11" s="45">
        <f ca="1">MAX(0,$B$6-AVERAGE(AA3:AA7))</f>
        <v>0</v>
      </c>
      <c r="AB11" s="45">
        <f ca="1">MAX(0,$B$6-AVERAGE(AB3:AB7))</f>
        <v>0</v>
      </c>
      <c r="AC11" s="45">
        <f ca="1">MAX(0,$B$6-AVERAGE(AC3:AC7))</f>
        <v>0</v>
      </c>
      <c r="AD11" s="45">
        <f ca="1">MAX(0,$B$6-AVERAGE(AD3:AD7))</f>
        <v>6.2253687880390771</v>
      </c>
      <c r="AE11" s="45">
        <f ca="1">MAX(0,$B$6-AVERAGE(AE3:AE7))</f>
        <v>12.076648830775071</v>
      </c>
      <c r="AF11" s="45">
        <f ca="1">MAX(0,$B$6-AVERAGE(AF3:AF7))</f>
        <v>0</v>
      </c>
      <c r="AG11" s="45">
        <f ca="1">MAX(0,$B$6-AVERAGE(AG3:AG7))</f>
        <v>0</v>
      </c>
      <c r="AH11" s="45">
        <f ca="1">MAX(0,$B$6-AVERAGE(AH3:AH7))</f>
        <v>17.714871118289238</v>
      </c>
      <c r="AI11" s="45">
        <f ca="1">MAX(0,$B$6-AVERAGE(AI3:AI7))</f>
        <v>0</v>
      </c>
      <c r="AJ11" s="45">
        <f ca="1">MAX(0,$B$6-AVERAGE(AJ3:AJ7))</f>
        <v>0</v>
      </c>
      <c r="AK11" s="45">
        <f ca="1">MAX(0,$B$6-AVERAGE(AK3:AK7))</f>
        <v>0</v>
      </c>
      <c r="AL11" s="45">
        <f ca="1">MAX(0,$B$6-AVERAGE(AL3:AL7))</f>
        <v>11.084746872870369</v>
      </c>
    </row>
    <row r="12" spans="1:38" x14ac:dyDescent="0.25">
      <c r="A12" s="44"/>
      <c r="B12" s="45"/>
      <c r="D12" s="33"/>
      <c r="G12" s="1">
        <v>45482</v>
      </c>
      <c r="H12">
        <v>555.82000000000005</v>
      </c>
      <c r="I12" s="24">
        <f t="shared" si="2"/>
        <v>9.7248235124625104E-4</v>
      </c>
      <c r="Q12" s="45"/>
      <c r="R12" s="45" t="s">
        <v>123</v>
      </c>
      <c r="S12" s="45">
        <f ca="1">MAX(0,S9-$B$6)</f>
        <v>0</v>
      </c>
      <c r="T12" s="45">
        <f t="shared" ref="T12:AL12" ca="1" si="6">MAX(0,T9-$B$6)</f>
        <v>7.559939690493934</v>
      </c>
      <c r="U12" s="45">
        <f t="shared" ca="1" si="6"/>
        <v>0</v>
      </c>
      <c r="V12" s="45">
        <f t="shared" ca="1" si="6"/>
        <v>9.3278550201169992</v>
      </c>
      <c r="W12" s="45">
        <f t="shared" ca="1" si="6"/>
        <v>0</v>
      </c>
      <c r="X12" s="45">
        <f t="shared" ca="1" si="6"/>
        <v>0</v>
      </c>
      <c r="Y12" s="45">
        <f t="shared" ca="1" si="6"/>
        <v>0</v>
      </c>
      <c r="Z12" s="45">
        <f t="shared" ca="1" si="6"/>
        <v>0</v>
      </c>
      <c r="AA12" s="45">
        <f t="shared" ca="1" si="6"/>
        <v>1.0509224209905597</v>
      </c>
      <c r="AB12" s="45">
        <f t="shared" ca="1" si="6"/>
        <v>10.436215884298463</v>
      </c>
      <c r="AC12" s="45">
        <f t="shared" ca="1" si="6"/>
        <v>1.8908095997846885</v>
      </c>
      <c r="AD12" s="45">
        <f t="shared" ca="1" si="6"/>
        <v>0</v>
      </c>
      <c r="AE12" s="45">
        <f t="shared" ca="1" si="6"/>
        <v>0</v>
      </c>
      <c r="AF12" s="45">
        <f t="shared" ca="1" si="6"/>
        <v>3.6742335994100586</v>
      </c>
      <c r="AG12" s="45">
        <f t="shared" ca="1" si="6"/>
        <v>1.3816918799522</v>
      </c>
      <c r="AH12" s="45">
        <f t="shared" ca="1" si="6"/>
        <v>0</v>
      </c>
      <c r="AI12" s="45">
        <f t="shared" ca="1" si="6"/>
        <v>11.726164634639645</v>
      </c>
      <c r="AJ12" s="45">
        <f t="shared" ca="1" si="6"/>
        <v>9.6085169633624901E-2</v>
      </c>
      <c r="AK12" s="45">
        <f t="shared" ca="1" si="6"/>
        <v>4.0596279568632099</v>
      </c>
      <c r="AL12" s="45">
        <f t="shared" ca="1" si="6"/>
        <v>0</v>
      </c>
    </row>
    <row r="13" spans="1:38" x14ac:dyDescent="0.25">
      <c r="A13" s="44"/>
      <c r="B13" s="45"/>
      <c r="D13" s="33"/>
      <c r="G13" s="1">
        <v>45483</v>
      </c>
      <c r="H13">
        <v>561.32000000000005</v>
      </c>
      <c r="I13" s="24">
        <f t="shared" si="2"/>
        <v>9.8952898420352486E-3</v>
      </c>
      <c r="Q13" s="45"/>
      <c r="R13" s="45" t="s">
        <v>121</v>
      </c>
      <c r="S13" s="45">
        <f ca="1">MAX(0,$B$6-S9)</f>
        <v>13.446258653705627</v>
      </c>
      <c r="T13" s="45">
        <f t="shared" ref="T13:AL13" ca="1" si="7">MAX(0,$B$6-T9)</f>
        <v>0</v>
      </c>
      <c r="U13" s="45">
        <f t="shared" ca="1" si="7"/>
        <v>15.73357026009478</v>
      </c>
      <c r="V13" s="45">
        <f t="shared" ca="1" si="7"/>
        <v>0</v>
      </c>
      <c r="W13" s="45">
        <f t="shared" ca="1" si="7"/>
        <v>9.0300184284595844</v>
      </c>
      <c r="X13" s="45">
        <f t="shared" ca="1" si="7"/>
        <v>9.9030447751147221E-3</v>
      </c>
      <c r="Y13" s="45">
        <f t="shared" ca="1" si="7"/>
        <v>13.811886666307032</v>
      </c>
      <c r="Z13" s="45">
        <f t="shared" ca="1" si="7"/>
        <v>13.221299516785734</v>
      </c>
      <c r="AA13" s="45">
        <f t="shared" ca="1" si="7"/>
        <v>0</v>
      </c>
      <c r="AB13" s="45">
        <f t="shared" ca="1" si="7"/>
        <v>0</v>
      </c>
      <c r="AC13" s="45">
        <f t="shared" ca="1" si="7"/>
        <v>0</v>
      </c>
      <c r="AD13" s="45">
        <f t="shared" ca="1" si="7"/>
        <v>6.2506398874618299</v>
      </c>
      <c r="AE13" s="45">
        <f t="shared" ca="1" si="7"/>
        <v>12.087718841839887</v>
      </c>
      <c r="AF13" s="45">
        <f t="shared" ca="1" si="7"/>
        <v>0</v>
      </c>
      <c r="AG13" s="45">
        <f t="shared" ca="1" si="7"/>
        <v>0</v>
      </c>
      <c r="AH13" s="45">
        <f t="shared" ca="1" si="7"/>
        <v>17.741785544218033</v>
      </c>
      <c r="AI13" s="45">
        <f t="shared" ca="1" si="7"/>
        <v>0</v>
      </c>
      <c r="AJ13" s="45">
        <f t="shared" ca="1" si="7"/>
        <v>0</v>
      </c>
      <c r="AK13" s="45">
        <f t="shared" ca="1" si="7"/>
        <v>0</v>
      </c>
      <c r="AL13" s="45">
        <f t="shared" ca="1" si="7"/>
        <v>11.190014383048378</v>
      </c>
    </row>
    <row r="14" spans="1:38" x14ac:dyDescent="0.25">
      <c r="A14" s="44"/>
      <c r="B14" s="45"/>
      <c r="D14" s="33"/>
      <c r="G14" s="1">
        <v>45484</v>
      </c>
      <c r="H14">
        <v>556.48</v>
      </c>
      <c r="I14" s="24">
        <f t="shared" si="2"/>
        <v>-8.6225326017245196E-3</v>
      </c>
      <c r="Q14" s="45"/>
      <c r="R14" s="45" t="s">
        <v>124</v>
      </c>
      <c r="S14" s="45">
        <f ca="1">AVERAGE(S10:AL10)</f>
        <v>2.5783230508274131</v>
      </c>
      <c r="T14" s="45"/>
      <c r="U14" s="45"/>
      <c r="V14" s="45"/>
      <c r="W14" s="45"/>
      <c r="X14" s="45"/>
      <c r="Y14" s="45"/>
      <c r="Z14" s="45"/>
      <c r="AA14" s="45"/>
      <c r="AB14" s="45"/>
      <c r="AC14" s="45"/>
      <c r="AD14" s="45"/>
      <c r="AE14" s="45"/>
      <c r="AF14" s="45"/>
      <c r="AG14" s="45"/>
      <c r="AH14" s="45"/>
      <c r="AI14" s="45"/>
      <c r="AJ14" s="45"/>
      <c r="AK14" s="45"/>
      <c r="AL14" s="45"/>
    </row>
    <row r="15" spans="1:38" x14ac:dyDescent="0.25">
      <c r="A15" s="44"/>
      <c r="B15" s="45"/>
      <c r="D15" s="33"/>
      <c r="G15" s="1">
        <v>45485</v>
      </c>
      <c r="H15">
        <v>559.99</v>
      </c>
      <c r="I15" s="24">
        <f>(H15/H14)-1</f>
        <v>6.3075043128233421E-3</v>
      </c>
      <c r="Q15" s="45"/>
      <c r="R15" s="45" t="s">
        <v>125</v>
      </c>
      <c r="S15" s="45">
        <f ca="1">AVERAGE(S11:AL11)</f>
        <v>5.6090375632729774</v>
      </c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5"/>
      <c r="AF15" s="45"/>
      <c r="AG15" s="45"/>
      <c r="AH15" s="45"/>
      <c r="AI15" s="45"/>
      <c r="AJ15" s="45"/>
      <c r="AK15" s="45"/>
      <c r="AL15" s="45"/>
    </row>
    <row r="16" spans="1:38" x14ac:dyDescent="0.25">
      <c r="A16" s="44"/>
      <c r="B16" s="45"/>
      <c r="D16" s="33"/>
      <c r="G16" s="1">
        <v>45488</v>
      </c>
      <c r="H16">
        <v>561.53</v>
      </c>
      <c r="I16" s="24">
        <f t="shared" si="2"/>
        <v>2.7500491080196809E-3</v>
      </c>
      <c r="Q16" s="45"/>
      <c r="R16" s="45" t="s">
        <v>126</v>
      </c>
      <c r="S16">
        <f ca="1">AVERAGE(S12:AL12)</f>
        <v>2.5601772928091693</v>
      </c>
      <c r="T16" s="45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45"/>
      <c r="AF16" s="45"/>
      <c r="AG16" s="45"/>
      <c r="AH16" s="45"/>
      <c r="AI16" s="45"/>
      <c r="AJ16" s="45"/>
      <c r="AK16" s="45"/>
      <c r="AL16" s="45"/>
    </row>
    <row r="17" spans="1:38" x14ac:dyDescent="0.25">
      <c r="A17" s="44"/>
      <c r="B17" s="45"/>
      <c r="D17" s="33"/>
      <c r="G17" s="1">
        <v>45489</v>
      </c>
      <c r="H17">
        <v>564.86</v>
      </c>
      <c r="I17" s="24">
        <f t="shared" si="2"/>
        <v>5.930226345876477E-3</v>
      </c>
      <c r="Q17" s="45"/>
      <c r="R17" s="45" t="s">
        <v>127</v>
      </c>
      <c r="S17">
        <f ca="1">AVERAGE(S13:AL13)</f>
        <v>5.6261547613348002</v>
      </c>
      <c r="T17" s="45"/>
      <c r="U17" s="45"/>
      <c r="V17" s="45"/>
      <c r="W17" s="45"/>
      <c r="X17" s="45"/>
      <c r="Y17" s="45"/>
      <c r="Z17" s="45"/>
      <c r="AA17" s="45"/>
      <c r="AB17" s="45"/>
      <c r="AC17" s="45"/>
      <c r="AD17" s="45"/>
      <c r="AE17" s="45"/>
      <c r="AF17" s="45"/>
      <c r="AG17" s="45"/>
      <c r="AH17" s="45"/>
      <c r="AI17" s="45"/>
      <c r="AJ17" s="45"/>
      <c r="AK17" s="45"/>
      <c r="AL17" s="45"/>
    </row>
    <row r="18" spans="1:38" x14ac:dyDescent="0.25">
      <c r="A18" s="48"/>
      <c r="B18" s="45"/>
      <c r="D18" s="33"/>
      <c r="G18" s="1">
        <v>45490</v>
      </c>
      <c r="H18">
        <v>556.94000000000005</v>
      </c>
      <c r="I18" s="24">
        <f t="shared" si="2"/>
        <v>-1.4021173388096053E-2</v>
      </c>
      <c r="Q18" s="45"/>
      <c r="R18" s="45" t="s">
        <v>128</v>
      </c>
      <c r="S18" s="45">
        <f ca="1">S14*EXP(-$B$8*$B$7)</f>
        <v>2.5755109393063123</v>
      </c>
      <c r="T18" s="45"/>
      <c r="U18" s="45"/>
      <c r="V18" s="45"/>
      <c r="W18" s="45"/>
      <c r="X18" s="45"/>
      <c r="Y18" s="45"/>
      <c r="Z18" s="45"/>
      <c r="AA18" s="45"/>
      <c r="AB18" s="45"/>
      <c r="AC18" s="45"/>
      <c r="AD18" s="45"/>
      <c r="AE18" s="45"/>
      <c r="AF18" s="45"/>
      <c r="AG18" s="45"/>
      <c r="AH18" s="45"/>
      <c r="AI18" s="45"/>
      <c r="AJ18" s="45"/>
      <c r="AK18" s="45"/>
      <c r="AL18" s="45"/>
    </row>
    <row r="19" spans="1:38" x14ac:dyDescent="0.25">
      <c r="A19" s="36" t="s">
        <v>51</v>
      </c>
      <c r="B19" s="42">
        <f ca="1">S18</f>
        <v>2.5755109393063123</v>
      </c>
      <c r="D19" s="33"/>
      <c r="G19" s="1">
        <v>45491</v>
      </c>
      <c r="H19">
        <v>552.66</v>
      </c>
      <c r="I19" s="24">
        <f t="shared" si="2"/>
        <v>-7.6848493554064756E-3</v>
      </c>
      <c r="Q19" s="45"/>
      <c r="R19" s="45" t="s">
        <v>129</v>
      </c>
      <c r="S19" s="45">
        <f ca="1">S15*EXP(-$B$8*$B$7)</f>
        <v>5.6029199283439857</v>
      </c>
      <c r="T19" s="45"/>
      <c r="U19" s="45"/>
      <c r="V19" s="45"/>
      <c r="W19" s="45"/>
      <c r="X19" s="45"/>
      <c r="Y19" s="45"/>
      <c r="Z19" s="45"/>
      <c r="AA19" s="45"/>
      <c r="AB19" s="45"/>
      <c r="AC19" s="45"/>
      <c r="AD19" s="45"/>
      <c r="AE19" s="45"/>
      <c r="AF19" s="45"/>
      <c r="AG19" s="45"/>
      <c r="AH19" s="45"/>
      <c r="AI19" s="45"/>
      <c r="AJ19" s="45"/>
      <c r="AK19" s="45"/>
      <c r="AL19" s="45"/>
    </row>
    <row r="20" spans="1:38" x14ac:dyDescent="0.25">
      <c r="A20" s="36" t="s">
        <v>52</v>
      </c>
      <c r="B20" s="42">
        <f ca="1">S19</f>
        <v>5.6029199283439857</v>
      </c>
      <c r="D20" s="33"/>
      <c r="G20" s="1">
        <v>45492</v>
      </c>
      <c r="H20">
        <v>548.99</v>
      </c>
      <c r="I20" s="24">
        <f t="shared" si="2"/>
        <v>-6.6406108638221717E-3</v>
      </c>
      <c r="Q20" s="45"/>
      <c r="R20" s="45" t="s">
        <v>130</v>
      </c>
      <c r="S20" s="45">
        <f ca="1">S16*EXP(-$B$8*$B$7)</f>
        <v>2.5573849724058517</v>
      </c>
      <c r="T20" s="45"/>
      <c r="U20" s="45"/>
      <c r="V20" s="45"/>
      <c r="W20" s="45"/>
      <c r="X20" s="45"/>
      <c r="Y20" s="45"/>
      <c r="Z20" s="45"/>
      <c r="AA20" s="45"/>
      <c r="AB20" s="45"/>
      <c r="AC20" s="45"/>
      <c r="AD20" s="45"/>
      <c r="AE20" s="45"/>
      <c r="AF20" s="45"/>
      <c r="AG20" s="45"/>
      <c r="AH20" s="45"/>
      <c r="AI20" s="45"/>
      <c r="AJ20" s="45"/>
      <c r="AK20" s="45"/>
      <c r="AL20" s="45"/>
    </row>
    <row r="21" spans="1:38" x14ac:dyDescent="0.25">
      <c r="D21" s="33"/>
      <c r="G21" s="1">
        <v>45495</v>
      </c>
      <c r="H21">
        <v>554.65</v>
      </c>
      <c r="I21" s="24">
        <f t="shared" si="2"/>
        <v>1.0309841709320589E-2</v>
      </c>
      <c r="Q21" s="45"/>
      <c r="R21" s="45" t="s">
        <v>131</v>
      </c>
      <c r="S21" s="45">
        <f ca="1">S17*EXP(-$B$8*$B$7)</f>
        <v>5.620018457112268</v>
      </c>
      <c r="T21" s="45"/>
      <c r="U21" s="45"/>
      <c r="V21" s="45"/>
      <c r="W21" s="45"/>
      <c r="X21" s="45"/>
      <c r="Y21" s="45"/>
      <c r="Z21" s="45"/>
      <c r="AA21" s="45"/>
      <c r="AB21" s="45"/>
      <c r="AC21" s="45"/>
      <c r="AD21" s="45"/>
      <c r="AE21" s="45"/>
      <c r="AF21" s="45"/>
      <c r="AG21" s="45"/>
      <c r="AH21" s="45"/>
      <c r="AI21" s="45"/>
      <c r="AJ21" s="45"/>
      <c r="AK21" s="45"/>
      <c r="AL21" s="45"/>
    </row>
    <row r="22" spans="1:38" ht="15.75" thickBot="1" x14ac:dyDescent="0.3">
      <c r="D22" s="33"/>
      <c r="G22" s="1">
        <v>45496</v>
      </c>
      <c r="H22">
        <v>553.78</v>
      </c>
      <c r="I22" s="24">
        <f t="shared" si="2"/>
        <v>-1.5685567474984508E-3</v>
      </c>
      <c r="Q22" s="45"/>
      <c r="R22" s="45"/>
      <c r="S22" s="45"/>
      <c r="T22" s="45"/>
      <c r="U22" s="45"/>
      <c r="V22" s="45"/>
      <c r="W22" s="45"/>
      <c r="X22" s="45"/>
      <c r="Y22" s="45"/>
      <c r="Z22" s="45"/>
      <c r="AA22" s="45"/>
      <c r="AB22" s="45"/>
      <c r="AC22" s="45"/>
      <c r="AD22" s="45"/>
      <c r="AE22" s="45"/>
      <c r="AF22" s="45"/>
      <c r="AG22" s="45"/>
      <c r="AH22" s="45"/>
      <c r="AI22" s="45"/>
      <c r="AJ22" s="45"/>
      <c r="AK22" s="45"/>
      <c r="AL22" s="45"/>
    </row>
    <row r="23" spans="1:38" x14ac:dyDescent="0.25">
      <c r="A23" s="29" t="s">
        <v>15</v>
      </c>
      <c r="B23" s="30" t="s">
        <v>56</v>
      </c>
      <c r="C23" s="30" t="s">
        <v>57</v>
      </c>
      <c r="D23" s="34" t="s">
        <v>58</v>
      </c>
      <c r="E23" s="43"/>
      <c r="F23" s="43"/>
      <c r="G23" s="1">
        <v>45497</v>
      </c>
      <c r="H23">
        <v>541.23</v>
      </c>
      <c r="I23" s="24">
        <f t="shared" si="2"/>
        <v>-2.26624291234786E-2</v>
      </c>
      <c r="Q23" s="45"/>
      <c r="R23" s="45"/>
      <c r="S23" s="45"/>
      <c r="T23" s="45"/>
      <c r="U23" s="45"/>
      <c r="V23" s="45"/>
      <c r="W23" s="45"/>
      <c r="X23" s="45"/>
      <c r="Y23" s="45"/>
      <c r="Z23" s="45"/>
      <c r="AA23" s="45"/>
      <c r="AB23" s="45"/>
      <c r="AC23" s="45"/>
      <c r="AD23" s="45"/>
      <c r="AE23" s="45"/>
      <c r="AF23" s="45"/>
      <c r="AG23" s="45"/>
      <c r="AH23" s="45"/>
      <c r="AI23" s="45"/>
      <c r="AJ23" s="45"/>
      <c r="AK23" s="45"/>
      <c r="AL23" s="45"/>
    </row>
    <row r="24" spans="1:38" x14ac:dyDescent="0.25">
      <c r="A24" s="31">
        <v>45833</v>
      </c>
      <c r="B24" t="s">
        <v>59</v>
      </c>
      <c r="C24">
        <v>1</v>
      </c>
      <c r="D24" s="33">
        <f>SUM(C24:C30)</f>
        <v>5</v>
      </c>
      <c r="G24" s="1">
        <v>45498</v>
      </c>
      <c r="H24">
        <v>538.41</v>
      </c>
      <c r="I24" s="24">
        <f t="shared" si="2"/>
        <v>-5.210354193226685E-3</v>
      </c>
      <c r="Q24" s="45"/>
      <c r="R24" s="45"/>
      <c r="S24" s="45"/>
      <c r="T24" s="45"/>
      <c r="U24" s="45"/>
      <c r="V24" s="45"/>
      <c r="W24" s="45"/>
      <c r="X24" s="45"/>
      <c r="Y24" s="45"/>
      <c r="Z24" s="45"/>
      <c r="AA24" s="45"/>
      <c r="AB24" s="45"/>
      <c r="AC24" s="45"/>
      <c r="AD24" s="45"/>
      <c r="AE24" s="45"/>
      <c r="AF24" s="45"/>
      <c r="AG24" s="45"/>
      <c r="AH24" s="45"/>
      <c r="AI24" s="45"/>
      <c r="AJ24" s="45"/>
      <c r="AK24" s="45"/>
      <c r="AL24" s="45"/>
    </row>
    <row r="25" spans="1:38" x14ac:dyDescent="0.25">
      <c r="A25" s="31">
        <v>45834</v>
      </c>
      <c r="B25" t="s">
        <v>60</v>
      </c>
      <c r="C25">
        <v>1</v>
      </c>
      <c r="D25" s="33"/>
      <c r="G25" s="1">
        <v>45499</v>
      </c>
      <c r="H25">
        <v>544.44000000000005</v>
      </c>
      <c r="I25" s="24">
        <f t="shared" si="2"/>
        <v>1.119964339443924E-2</v>
      </c>
      <c r="Q25" s="45"/>
      <c r="R25" s="45"/>
      <c r="S25" s="45"/>
      <c r="T25" s="45"/>
      <c r="U25" s="45"/>
      <c r="V25" s="45"/>
      <c r="W25" s="45"/>
      <c r="X25" s="45"/>
      <c r="Y25" s="45"/>
      <c r="Z25" s="45"/>
      <c r="AA25" s="45"/>
      <c r="AB25" s="45"/>
      <c r="AC25" s="45"/>
      <c r="AD25" s="45"/>
      <c r="AE25" s="45"/>
      <c r="AF25" s="45"/>
      <c r="AG25" s="45"/>
      <c r="AH25" s="45"/>
      <c r="AI25" s="45"/>
      <c r="AJ25" s="45"/>
      <c r="AK25" s="45"/>
      <c r="AL25" s="45"/>
    </row>
    <row r="26" spans="1:38" x14ac:dyDescent="0.25">
      <c r="A26" s="31">
        <v>45835</v>
      </c>
      <c r="B26" t="s">
        <v>61</v>
      </c>
      <c r="C26">
        <v>1</v>
      </c>
      <c r="D26" s="33"/>
      <c r="G26" s="1">
        <v>45502</v>
      </c>
      <c r="H26">
        <v>544.76</v>
      </c>
      <c r="I26" s="24">
        <f t="shared" si="2"/>
        <v>5.8775990008075318E-4</v>
      </c>
    </row>
    <row r="27" spans="1:38" x14ac:dyDescent="0.25">
      <c r="A27" s="31">
        <v>45836</v>
      </c>
      <c r="B27" t="s">
        <v>62</v>
      </c>
      <c r="C27">
        <v>0</v>
      </c>
      <c r="D27" s="33"/>
      <c r="G27" s="1">
        <v>45503</v>
      </c>
      <c r="H27">
        <v>542</v>
      </c>
      <c r="I27" s="24">
        <f t="shared" si="2"/>
        <v>-5.0664512812981233E-3</v>
      </c>
    </row>
    <row r="28" spans="1:38" x14ac:dyDescent="0.25">
      <c r="A28" s="31">
        <v>45837</v>
      </c>
      <c r="B28" t="s">
        <v>63</v>
      </c>
      <c r="C28">
        <v>0</v>
      </c>
      <c r="D28" s="33"/>
      <c r="G28" s="1">
        <v>45504</v>
      </c>
      <c r="H28">
        <v>550.80999999999995</v>
      </c>
      <c r="I28" s="24">
        <f t="shared" si="2"/>
        <v>1.6254612546125369E-2</v>
      </c>
    </row>
    <row r="29" spans="1:38" x14ac:dyDescent="0.25">
      <c r="A29" s="31">
        <v>45838</v>
      </c>
      <c r="B29" t="s">
        <v>64</v>
      </c>
      <c r="C29">
        <v>1</v>
      </c>
      <c r="D29" s="33"/>
      <c r="G29" s="1">
        <v>45505</v>
      </c>
      <c r="H29">
        <v>543.01</v>
      </c>
      <c r="I29" s="24">
        <f t="shared" si="2"/>
        <v>-1.4160962945480193E-2</v>
      </c>
    </row>
    <row r="30" spans="1:38" ht="15.75" thickBot="1" x14ac:dyDescent="0.3">
      <c r="A30" s="32">
        <v>45839</v>
      </c>
      <c r="B30" s="7" t="s">
        <v>65</v>
      </c>
      <c r="C30" s="7">
        <v>1</v>
      </c>
      <c r="D30" s="35"/>
      <c r="G30" s="1">
        <v>45506</v>
      </c>
      <c r="H30">
        <v>532.9</v>
      </c>
      <c r="I30" s="24">
        <f t="shared" si="2"/>
        <v>-1.8618441649325135E-2</v>
      </c>
    </row>
    <row r="31" spans="1:38" x14ac:dyDescent="0.25">
      <c r="D31" s="33"/>
      <c r="G31" s="1">
        <v>45509</v>
      </c>
      <c r="H31">
        <v>517.38</v>
      </c>
      <c r="I31" s="24">
        <f t="shared" si="2"/>
        <v>-2.9123662976168085E-2</v>
      </c>
    </row>
    <row r="32" spans="1:38" x14ac:dyDescent="0.25">
      <c r="D32" s="33"/>
      <c r="G32" s="1">
        <v>45510</v>
      </c>
      <c r="H32">
        <v>522.15</v>
      </c>
      <c r="I32" s="24">
        <f t="shared" si="2"/>
        <v>9.2195291661834045E-3</v>
      </c>
    </row>
    <row r="33" spans="4:9" x14ac:dyDescent="0.25">
      <c r="D33" s="33"/>
      <c r="G33" s="1">
        <v>45511</v>
      </c>
      <c r="H33">
        <v>518.66</v>
      </c>
      <c r="I33" s="24">
        <f t="shared" si="2"/>
        <v>-6.6839030929809473E-3</v>
      </c>
    </row>
    <row r="34" spans="4:9" x14ac:dyDescent="0.25">
      <c r="D34" s="33"/>
      <c r="G34" s="1">
        <v>45512</v>
      </c>
      <c r="H34">
        <v>530.65</v>
      </c>
      <c r="I34" s="24">
        <f t="shared" si="2"/>
        <v>2.3117263718042569E-2</v>
      </c>
    </row>
    <row r="35" spans="4:9" x14ac:dyDescent="0.25">
      <c r="D35" s="33"/>
      <c r="G35" s="1">
        <v>45513</v>
      </c>
      <c r="H35">
        <v>532.99</v>
      </c>
      <c r="I35" s="24">
        <f t="shared" si="2"/>
        <v>4.409686233864285E-3</v>
      </c>
    </row>
    <row r="36" spans="4:9" x14ac:dyDescent="0.25">
      <c r="D36" s="33"/>
      <c r="G36" s="1">
        <v>45516</v>
      </c>
      <c r="H36">
        <v>533.27</v>
      </c>
      <c r="I36" s="24">
        <f t="shared" si="2"/>
        <v>5.2533818645739139E-4</v>
      </c>
    </row>
    <row r="37" spans="4:9" x14ac:dyDescent="0.25">
      <c r="D37" s="33"/>
      <c r="G37" s="1">
        <v>45517</v>
      </c>
      <c r="H37">
        <v>542.04</v>
      </c>
      <c r="I37" s="24">
        <f t="shared" si="2"/>
        <v>1.6445702927222472E-2</v>
      </c>
    </row>
    <row r="38" spans="4:9" x14ac:dyDescent="0.25">
      <c r="G38" s="1">
        <v>45518</v>
      </c>
      <c r="H38">
        <v>543.75</v>
      </c>
      <c r="I38" s="24">
        <f t="shared" si="2"/>
        <v>3.1547487270313646E-3</v>
      </c>
    </row>
    <row r="39" spans="4:9" x14ac:dyDescent="0.25">
      <c r="G39" s="1">
        <v>45519</v>
      </c>
      <c r="H39">
        <v>553.07000000000005</v>
      </c>
      <c r="I39" s="24">
        <f t="shared" si="2"/>
        <v>1.714022988505759E-2</v>
      </c>
    </row>
    <row r="40" spans="4:9" x14ac:dyDescent="0.25">
      <c r="G40" s="1">
        <v>45520</v>
      </c>
      <c r="H40">
        <v>554.30999999999995</v>
      </c>
      <c r="I40" s="24">
        <f t="shared" si="2"/>
        <v>2.2420308460049387E-3</v>
      </c>
    </row>
    <row r="41" spans="4:9" x14ac:dyDescent="0.25">
      <c r="G41" s="1">
        <v>45523</v>
      </c>
      <c r="H41">
        <v>559.61</v>
      </c>
      <c r="I41" s="24">
        <f t="shared" si="2"/>
        <v>9.5614367411738233E-3</v>
      </c>
    </row>
    <row r="42" spans="4:9" x14ac:dyDescent="0.25">
      <c r="G42" s="1">
        <v>45524</v>
      </c>
      <c r="H42">
        <v>558.70000000000005</v>
      </c>
      <c r="I42" s="24">
        <f t="shared" si="2"/>
        <v>-1.6261324851235548E-3</v>
      </c>
    </row>
    <row r="43" spans="4:9" x14ac:dyDescent="0.25">
      <c r="G43" s="1">
        <v>45525</v>
      </c>
      <c r="H43">
        <v>560.62</v>
      </c>
      <c r="I43" s="24">
        <f t="shared" si="2"/>
        <v>3.4365491319132691E-3</v>
      </c>
    </row>
    <row r="44" spans="4:9" x14ac:dyDescent="0.25">
      <c r="G44" s="1">
        <v>45526</v>
      </c>
      <c r="H44">
        <v>556.22</v>
      </c>
      <c r="I44" s="24">
        <f t="shared" si="2"/>
        <v>-7.8484534979129661E-3</v>
      </c>
    </row>
    <row r="45" spans="4:9" x14ac:dyDescent="0.25">
      <c r="G45" s="1">
        <v>45527</v>
      </c>
      <c r="H45">
        <v>562.13</v>
      </c>
      <c r="I45" s="24">
        <f t="shared" si="2"/>
        <v>1.0625292150587828E-2</v>
      </c>
    </row>
    <row r="46" spans="4:9" x14ac:dyDescent="0.25">
      <c r="G46" s="1">
        <v>45530</v>
      </c>
      <c r="H46">
        <v>560.79</v>
      </c>
      <c r="I46" s="24">
        <f t="shared" si="2"/>
        <v>-2.3837902264601807E-3</v>
      </c>
    </row>
    <row r="47" spans="4:9" x14ac:dyDescent="0.25">
      <c r="G47" s="1">
        <v>45531</v>
      </c>
      <c r="H47">
        <v>561.55999999999995</v>
      </c>
      <c r="I47" s="24">
        <f t="shared" si="2"/>
        <v>1.3730630004100686E-3</v>
      </c>
    </row>
    <row r="48" spans="4:9" x14ac:dyDescent="0.25">
      <c r="G48" s="1">
        <v>45532</v>
      </c>
      <c r="H48">
        <v>558.29999999999995</v>
      </c>
      <c r="I48" s="24">
        <f t="shared" si="2"/>
        <v>-5.8052567846712533E-3</v>
      </c>
    </row>
    <row r="49" spans="7:9" x14ac:dyDescent="0.25">
      <c r="G49" s="1">
        <v>45533</v>
      </c>
      <c r="H49">
        <v>558.35</v>
      </c>
      <c r="I49" s="24">
        <f t="shared" si="2"/>
        <v>8.9557585527533234E-5</v>
      </c>
    </row>
    <row r="50" spans="7:9" x14ac:dyDescent="0.25">
      <c r="G50" s="1">
        <v>45534</v>
      </c>
      <c r="H50">
        <v>563.67999999999995</v>
      </c>
      <c r="I50" s="24">
        <f t="shared" si="2"/>
        <v>9.5459837019788996E-3</v>
      </c>
    </row>
    <row r="51" spans="7:9" x14ac:dyDescent="0.25">
      <c r="G51" s="1">
        <v>45538</v>
      </c>
      <c r="H51">
        <v>552.08000000000004</v>
      </c>
      <c r="I51" s="24">
        <f t="shared" si="2"/>
        <v>-2.057905194436549E-2</v>
      </c>
    </row>
    <row r="52" spans="7:9" x14ac:dyDescent="0.25">
      <c r="G52" s="1">
        <v>45539</v>
      </c>
      <c r="H52">
        <v>550.95000000000005</v>
      </c>
      <c r="I52" s="24">
        <f t="shared" si="2"/>
        <v>-2.0468048108969183E-3</v>
      </c>
    </row>
    <row r="53" spans="7:9" x14ac:dyDescent="0.25">
      <c r="G53" s="1">
        <v>45540</v>
      </c>
      <c r="H53">
        <v>549.61</v>
      </c>
      <c r="I53" s="24">
        <f t="shared" si="2"/>
        <v>-2.432162628187684E-3</v>
      </c>
    </row>
    <row r="54" spans="7:9" x14ac:dyDescent="0.25">
      <c r="G54" s="1">
        <v>45541</v>
      </c>
      <c r="H54">
        <v>540.36</v>
      </c>
      <c r="I54" s="24">
        <f t="shared" si="2"/>
        <v>-1.6830115900365761E-2</v>
      </c>
    </row>
    <row r="55" spans="7:9" x14ac:dyDescent="0.25">
      <c r="G55" s="1">
        <v>45544</v>
      </c>
      <c r="H55">
        <v>546.41</v>
      </c>
      <c r="I55" s="24">
        <f t="shared" si="2"/>
        <v>1.1196239544007724E-2</v>
      </c>
    </row>
    <row r="56" spans="7:9" x14ac:dyDescent="0.25">
      <c r="G56" s="1">
        <v>45545</v>
      </c>
      <c r="H56">
        <v>548.79</v>
      </c>
      <c r="I56" s="24">
        <f t="shared" si="2"/>
        <v>4.3557035925403387E-3</v>
      </c>
    </row>
    <row r="57" spans="7:9" x14ac:dyDescent="0.25">
      <c r="G57" s="1">
        <v>45546</v>
      </c>
      <c r="H57">
        <v>554.41999999999996</v>
      </c>
      <c r="I57" s="24">
        <f t="shared" si="2"/>
        <v>1.0258933289600813E-2</v>
      </c>
    </row>
    <row r="58" spans="7:9" x14ac:dyDescent="0.25">
      <c r="G58" s="1">
        <v>45547</v>
      </c>
      <c r="H58">
        <v>559.09</v>
      </c>
      <c r="I58" s="24">
        <f t="shared" si="2"/>
        <v>8.4232170556619579E-3</v>
      </c>
    </row>
    <row r="59" spans="7:9" x14ac:dyDescent="0.25">
      <c r="G59" s="1">
        <v>45548</v>
      </c>
      <c r="H59">
        <v>562.01</v>
      </c>
      <c r="I59" s="24">
        <f t="shared" si="2"/>
        <v>5.2227727199556373E-3</v>
      </c>
    </row>
    <row r="60" spans="7:9" x14ac:dyDescent="0.25">
      <c r="G60" s="1">
        <v>45551</v>
      </c>
      <c r="H60">
        <v>562.84</v>
      </c>
      <c r="I60" s="24">
        <f t="shared" si="2"/>
        <v>1.4768420490738343E-3</v>
      </c>
    </row>
    <row r="61" spans="7:9" x14ac:dyDescent="0.25">
      <c r="G61" s="1">
        <v>45552</v>
      </c>
      <c r="H61">
        <v>563.07000000000005</v>
      </c>
      <c r="I61" s="24">
        <f t="shared" si="2"/>
        <v>4.0864188757017139E-4</v>
      </c>
    </row>
    <row r="62" spans="7:9" x14ac:dyDescent="0.25">
      <c r="G62" s="1">
        <v>45553</v>
      </c>
      <c r="H62">
        <v>561.4</v>
      </c>
      <c r="I62" s="24">
        <f t="shared" si="2"/>
        <v>-2.965883460315899E-3</v>
      </c>
    </row>
    <row r="63" spans="7:9" x14ac:dyDescent="0.25">
      <c r="G63" s="1">
        <v>45554</v>
      </c>
      <c r="H63">
        <v>570.98</v>
      </c>
      <c r="I63" s="24">
        <f t="shared" si="2"/>
        <v>1.7064481653010333E-2</v>
      </c>
    </row>
    <row r="64" spans="7:9" x14ac:dyDescent="0.25">
      <c r="G64" s="1">
        <v>45555</v>
      </c>
      <c r="H64">
        <v>568.25</v>
      </c>
      <c r="I64" s="24">
        <f t="shared" si="2"/>
        <v>-4.7812532838278354E-3</v>
      </c>
    </row>
    <row r="65" spans="7:9" x14ac:dyDescent="0.25">
      <c r="G65" s="1">
        <v>45558</v>
      </c>
      <c r="H65">
        <v>569.66999999999996</v>
      </c>
      <c r="I65" s="24">
        <f t="shared" si="2"/>
        <v>2.4989001319841719E-3</v>
      </c>
    </row>
    <row r="66" spans="7:9" x14ac:dyDescent="0.25">
      <c r="G66" s="1">
        <v>45559</v>
      </c>
      <c r="H66">
        <v>571.29999999999995</v>
      </c>
      <c r="I66" s="24">
        <f t="shared" si="2"/>
        <v>2.8613056681938698E-3</v>
      </c>
    </row>
    <row r="67" spans="7:9" x14ac:dyDescent="0.25">
      <c r="G67" s="1">
        <v>45560</v>
      </c>
      <c r="H67">
        <v>570.04</v>
      </c>
      <c r="I67" s="24">
        <f t="shared" si="2"/>
        <v>-2.205496236653226E-3</v>
      </c>
    </row>
    <row r="68" spans="7:9" x14ac:dyDescent="0.25">
      <c r="G68" s="1">
        <v>45561</v>
      </c>
      <c r="H68">
        <v>572.29999999999995</v>
      </c>
      <c r="I68" s="24">
        <f t="shared" si="2"/>
        <v>3.9646340607677466E-3</v>
      </c>
    </row>
    <row r="69" spans="7:9" x14ac:dyDescent="0.25">
      <c r="G69" s="1">
        <v>45562</v>
      </c>
      <c r="H69">
        <v>571.47</v>
      </c>
      <c r="I69" s="24">
        <f t="shared" ref="I69:I132" si="8">(H69/H68)-1</f>
        <v>-1.450288310326675E-3</v>
      </c>
    </row>
    <row r="70" spans="7:9" x14ac:dyDescent="0.25">
      <c r="G70" s="1">
        <v>45565</v>
      </c>
      <c r="H70">
        <v>573.76</v>
      </c>
      <c r="I70" s="24">
        <f t="shared" si="8"/>
        <v>4.007209477312923E-3</v>
      </c>
    </row>
    <row r="71" spans="7:9" x14ac:dyDescent="0.25">
      <c r="G71" s="1">
        <v>45566</v>
      </c>
      <c r="H71">
        <v>568.62</v>
      </c>
      <c r="I71" s="24">
        <f t="shared" si="8"/>
        <v>-8.9584495259341645E-3</v>
      </c>
    </row>
    <row r="72" spans="7:9" x14ac:dyDescent="0.25">
      <c r="G72" s="1">
        <v>45567</v>
      </c>
      <c r="H72">
        <v>568.86</v>
      </c>
      <c r="I72" s="24">
        <f t="shared" si="8"/>
        <v>4.2207449614850567E-4</v>
      </c>
    </row>
    <row r="73" spans="7:9" x14ac:dyDescent="0.25">
      <c r="G73" s="1">
        <v>45568</v>
      </c>
      <c r="H73">
        <v>567.82000000000005</v>
      </c>
      <c r="I73" s="24">
        <f t="shared" si="8"/>
        <v>-1.828217839187074E-3</v>
      </c>
    </row>
    <row r="74" spans="7:9" x14ac:dyDescent="0.25">
      <c r="G74" s="1">
        <v>45569</v>
      </c>
      <c r="H74">
        <v>572.98</v>
      </c>
      <c r="I74" s="24">
        <f t="shared" si="8"/>
        <v>9.087386847944634E-3</v>
      </c>
    </row>
    <row r="75" spans="7:9" x14ac:dyDescent="0.25">
      <c r="G75" s="1">
        <v>45572</v>
      </c>
      <c r="H75">
        <v>567.79999999999995</v>
      </c>
      <c r="I75" s="24">
        <f t="shared" si="8"/>
        <v>-9.0404551642292441E-3</v>
      </c>
    </row>
    <row r="76" spans="7:9" x14ac:dyDescent="0.25">
      <c r="G76" s="1">
        <v>45573</v>
      </c>
      <c r="H76">
        <v>573.16999999999996</v>
      </c>
      <c r="I76" s="24">
        <f t="shared" si="8"/>
        <v>9.4575554772806658E-3</v>
      </c>
    </row>
    <row r="77" spans="7:9" x14ac:dyDescent="0.25">
      <c r="G77" s="1">
        <v>45574</v>
      </c>
      <c r="H77">
        <v>577.14</v>
      </c>
      <c r="I77" s="24">
        <f t="shared" si="8"/>
        <v>6.9263918209256925E-3</v>
      </c>
    </row>
    <row r="78" spans="7:9" x14ac:dyDescent="0.25">
      <c r="G78" s="1">
        <v>45575</v>
      </c>
      <c r="H78">
        <v>576.13</v>
      </c>
      <c r="I78" s="24">
        <f t="shared" si="8"/>
        <v>-1.7500086634092415E-3</v>
      </c>
    </row>
    <row r="79" spans="7:9" x14ac:dyDescent="0.25">
      <c r="G79" s="1">
        <v>45576</v>
      </c>
      <c r="H79">
        <v>579.58000000000004</v>
      </c>
      <c r="I79" s="24">
        <f t="shared" si="8"/>
        <v>5.9882318226789355E-3</v>
      </c>
    </row>
    <row r="80" spans="7:9" x14ac:dyDescent="0.25">
      <c r="G80" s="1">
        <v>45579</v>
      </c>
      <c r="H80">
        <v>584.32000000000005</v>
      </c>
      <c r="I80" s="24">
        <f t="shared" si="8"/>
        <v>8.178336036440248E-3</v>
      </c>
    </row>
    <row r="81" spans="7:9" x14ac:dyDescent="0.25">
      <c r="G81" s="1">
        <v>45580</v>
      </c>
      <c r="H81">
        <v>579.78</v>
      </c>
      <c r="I81" s="24">
        <f t="shared" si="8"/>
        <v>-7.7697152245346235E-3</v>
      </c>
    </row>
    <row r="82" spans="7:9" x14ac:dyDescent="0.25">
      <c r="G82" s="1">
        <v>45581</v>
      </c>
      <c r="H82">
        <v>582.29999999999995</v>
      </c>
      <c r="I82" s="24">
        <f t="shared" si="8"/>
        <v>4.3464762496119302E-3</v>
      </c>
    </row>
    <row r="83" spans="7:9" x14ac:dyDescent="0.25">
      <c r="G83" s="1">
        <v>45582</v>
      </c>
      <c r="H83">
        <v>582.35</v>
      </c>
      <c r="I83" s="24">
        <f t="shared" si="8"/>
        <v>8.586639189434031E-5</v>
      </c>
    </row>
    <row r="84" spans="7:9" x14ac:dyDescent="0.25">
      <c r="G84" s="1">
        <v>45583</v>
      </c>
      <c r="H84">
        <v>584.59</v>
      </c>
      <c r="I84" s="24">
        <f t="shared" si="8"/>
        <v>3.8464840731518013E-3</v>
      </c>
    </row>
    <row r="85" spans="7:9" x14ac:dyDescent="0.25">
      <c r="G85" s="1">
        <v>45586</v>
      </c>
      <c r="H85">
        <v>583.63</v>
      </c>
      <c r="I85" s="24">
        <f t="shared" si="8"/>
        <v>-1.6421765681932099E-3</v>
      </c>
    </row>
    <row r="86" spans="7:9" x14ac:dyDescent="0.25">
      <c r="G86" s="1">
        <v>45587</v>
      </c>
      <c r="H86">
        <v>583.32000000000005</v>
      </c>
      <c r="I86" s="24">
        <f t="shared" si="8"/>
        <v>-5.3115843942219687E-4</v>
      </c>
    </row>
    <row r="87" spans="7:9" x14ac:dyDescent="0.25">
      <c r="G87" s="1">
        <v>45588</v>
      </c>
      <c r="H87">
        <v>577.99</v>
      </c>
      <c r="I87" s="24">
        <f t="shared" si="8"/>
        <v>-9.1373517108963576E-3</v>
      </c>
    </row>
    <row r="88" spans="7:9" x14ac:dyDescent="0.25">
      <c r="G88" s="1">
        <v>45589</v>
      </c>
      <c r="H88">
        <v>579.24</v>
      </c>
      <c r="I88" s="24">
        <f t="shared" si="8"/>
        <v>2.1626671741725723E-3</v>
      </c>
    </row>
    <row r="89" spans="7:9" x14ac:dyDescent="0.25">
      <c r="G89" s="1">
        <v>45590</v>
      </c>
      <c r="H89">
        <v>579.04</v>
      </c>
      <c r="I89" s="24">
        <f t="shared" si="8"/>
        <v>-3.4528002209799347E-4</v>
      </c>
    </row>
    <row r="90" spans="7:9" x14ac:dyDescent="0.25">
      <c r="G90" s="1">
        <v>45593</v>
      </c>
      <c r="H90">
        <v>580.83000000000004</v>
      </c>
      <c r="I90" s="24">
        <f t="shared" si="8"/>
        <v>3.0913235700471553E-3</v>
      </c>
    </row>
    <row r="91" spans="7:9" x14ac:dyDescent="0.25">
      <c r="G91" s="1">
        <v>45594</v>
      </c>
      <c r="H91">
        <v>581.77</v>
      </c>
      <c r="I91" s="24">
        <f t="shared" si="8"/>
        <v>1.6183737065922355E-3</v>
      </c>
    </row>
    <row r="92" spans="7:9" x14ac:dyDescent="0.25">
      <c r="G92" s="1">
        <v>45595</v>
      </c>
      <c r="H92">
        <v>580.01</v>
      </c>
      <c r="I92" s="24">
        <f t="shared" si="8"/>
        <v>-3.0252505285593978E-3</v>
      </c>
    </row>
    <row r="93" spans="7:9" x14ac:dyDescent="0.25">
      <c r="G93" s="1">
        <v>45596</v>
      </c>
      <c r="H93">
        <v>568.64</v>
      </c>
      <c r="I93" s="24">
        <f t="shared" si="8"/>
        <v>-1.9603110291201875E-2</v>
      </c>
    </row>
    <row r="94" spans="7:9" x14ac:dyDescent="0.25">
      <c r="G94" s="1">
        <v>45597</v>
      </c>
      <c r="H94">
        <v>571.04</v>
      </c>
      <c r="I94" s="24">
        <f t="shared" si="8"/>
        <v>4.2205965109736177E-3</v>
      </c>
    </row>
    <row r="95" spans="7:9" x14ac:dyDescent="0.25">
      <c r="G95" s="1">
        <v>45600</v>
      </c>
      <c r="H95">
        <v>569.80999999999995</v>
      </c>
      <c r="I95" s="24">
        <f t="shared" si="8"/>
        <v>-2.1539646959932712E-3</v>
      </c>
    </row>
    <row r="96" spans="7:9" x14ac:dyDescent="0.25">
      <c r="G96" s="1">
        <v>45601</v>
      </c>
      <c r="H96">
        <v>576.70000000000005</v>
      </c>
      <c r="I96" s="24">
        <f t="shared" si="8"/>
        <v>1.2091749881539604E-2</v>
      </c>
    </row>
    <row r="97" spans="7:9" x14ac:dyDescent="0.25">
      <c r="G97" s="1">
        <v>45602</v>
      </c>
      <c r="H97">
        <v>591.04</v>
      </c>
      <c r="I97" s="24">
        <f t="shared" si="8"/>
        <v>2.4865614704352224E-2</v>
      </c>
    </row>
    <row r="98" spans="7:9" x14ac:dyDescent="0.25">
      <c r="G98" s="1">
        <v>45603</v>
      </c>
      <c r="H98">
        <v>595.61</v>
      </c>
      <c r="I98" s="24">
        <f t="shared" si="8"/>
        <v>7.7321331889550482E-3</v>
      </c>
    </row>
    <row r="99" spans="7:9" x14ac:dyDescent="0.25">
      <c r="G99" s="1">
        <v>45604</v>
      </c>
      <c r="H99">
        <v>598.19000000000005</v>
      </c>
      <c r="I99" s="24">
        <f t="shared" si="8"/>
        <v>4.3316935578652238E-3</v>
      </c>
    </row>
    <row r="100" spans="7:9" x14ac:dyDescent="0.25">
      <c r="G100" s="1">
        <v>45607</v>
      </c>
      <c r="H100">
        <v>598.76</v>
      </c>
      <c r="I100" s="24">
        <f t="shared" si="8"/>
        <v>9.5287450475600721E-4</v>
      </c>
    </row>
    <row r="101" spans="7:9" x14ac:dyDescent="0.25">
      <c r="G101" s="1">
        <v>45608</v>
      </c>
      <c r="H101">
        <v>596.9</v>
      </c>
      <c r="I101" s="24">
        <f t="shared" si="8"/>
        <v>-3.1064199345314236E-3</v>
      </c>
    </row>
    <row r="102" spans="7:9" x14ac:dyDescent="0.25">
      <c r="G102" s="1">
        <v>45609</v>
      </c>
      <c r="H102">
        <v>597.19000000000005</v>
      </c>
      <c r="I102" s="24">
        <f t="shared" si="8"/>
        <v>4.8584352487868188E-4</v>
      </c>
    </row>
    <row r="103" spans="7:9" x14ac:dyDescent="0.25">
      <c r="G103" s="1">
        <v>45610</v>
      </c>
      <c r="H103">
        <v>593.35</v>
      </c>
      <c r="I103" s="24">
        <f t="shared" si="8"/>
        <v>-6.4301143689613482E-3</v>
      </c>
    </row>
    <row r="104" spans="7:9" x14ac:dyDescent="0.25">
      <c r="G104" s="1">
        <v>45611</v>
      </c>
      <c r="H104">
        <v>585.75</v>
      </c>
      <c r="I104" s="24">
        <f t="shared" si="8"/>
        <v>-1.2808628971096359E-2</v>
      </c>
    </row>
    <row r="105" spans="7:9" x14ac:dyDescent="0.25">
      <c r="G105" s="1">
        <v>45614</v>
      </c>
      <c r="H105">
        <v>588.15</v>
      </c>
      <c r="I105" s="24">
        <f t="shared" si="8"/>
        <v>4.0973111395645745E-3</v>
      </c>
    </row>
    <row r="106" spans="7:9" x14ac:dyDescent="0.25">
      <c r="G106" s="1">
        <v>45615</v>
      </c>
      <c r="H106">
        <v>590.29999999999995</v>
      </c>
      <c r="I106" s="24">
        <f t="shared" si="8"/>
        <v>3.6555300518574807E-3</v>
      </c>
    </row>
    <row r="107" spans="7:9" x14ac:dyDescent="0.25">
      <c r="G107" s="1">
        <v>45616</v>
      </c>
      <c r="H107">
        <v>590.5</v>
      </c>
      <c r="I107" s="24">
        <f t="shared" si="8"/>
        <v>3.3881077418262961E-4</v>
      </c>
    </row>
    <row r="108" spans="7:9" x14ac:dyDescent="0.25">
      <c r="G108" s="1">
        <v>45617</v>
      </c>
      <c r="H108">
        <v>593.66999999999996</v>
      </c>
      <c r="I108" s="24">
        <f t="shared" si="8"/>
        <v>5.3683319220998449E-3</v>
      </c>
    </row>
    <row r="109" spans="7:9" x14ac:dyDescent="0.25">
      <c r="G109" s="1">
        <v>45618</v>
      </c>
      <c r="H109">
        <v>595.51</v>
      </c>
      <c r="I109" s="24">
        <f t="shared" si="8"/>
        <v>3.0993649670691958E-3</v>
      </c>
    </row>
    <row r="110" spans="7:9" x14ac:dyDescent="0.25">
      <c r="G110" s="1">
        <v>45621</v>
      </c>
      <c r="H110">
        <v>597.53</v>
      </c>
      <c r="I110" s="24">
        <f t="shared" si="8"/>
        <v>3.3920505113262944E-3</v>
      </c>
    </row>
    <row r="111" spans="7:9" x14ac:dyDescent="0.25">
      <c r="G111" s="1">
        <v>45622</v>
      </c>
      <c r="H111">
        <v>600.65</v>
      </c>
      <c r="I111" s="24">
        <f t="shared" si="8"/>
        <v>5.2214951550548783E-3</v>
      </c>
    </row>
    <row r="112" spans="7:9" x14ac:dyDescent="0.25">
      <c r="G112" s="1">
        <v>45623</v>
      </c>
      <c r="H112">
        <v>598.83000000000004</v>
      </c>
      <c r="I112" s="24">
        <f t="shared" si="8"/>
        <v>-3.0300507783234121E-3</v>
      </c>
    </row>
    <row r="113" spans="7:9" x14ac:dyDescent="0.25">
      <c r="G113" s="1">
        <v>45625</v>
      </c>
      <c r="H113">
        <v>602.54999999999995</v>
      </c>
      <c r="I113" s="24">
        <f t="shared" si="8"/>
        <v>6.2121136215618211E-3</v>
      </c>
    </row>
    <row r="114" spans="7:9" x14ac:dyDescent="0.25">
      <c r="G114" s="1">
        <v>45628</v>
      </c>
      <c r="H114">
        <v>603.63</v>
      </c>
      <c r="I114" s="24">
        <f t="shared" si="8"/>
        <v>1.7923823749066425E-3</v>
      </c>
    </row>
    <row r="115" spans="7:9" x14ac:dyDescent="0.25">
      <c r="G115" s="1">
        <v>45629</v>
      </c>
      <c r="H115">
        <v>603.91</v>
      </c>
      <c r="I115" s="24">
        <f t="shared" si="8"/>
        <v>4.6386031178036191E-4</v>
      </c>
    </row>
    <row r="116" spans="7:9" x14ac:dyDescent="0.25">
      <c r="G116" s="1">
        <v>45630</v>
      </c>
      <c r="H116">
        <v>607.66</v>
      </c>
      <c r="I116" s="24">
        <f t="shared" si="8"/>
        <v>6.2095345332913165E-3</v>
      </c>
    </row>
    <row r="117" spans="7:9" x14ac:dyDescent="0.25">
      <c r="G117" s="1">
        <v>45631</v>
      </c>
      <c r="H117">
        <v>606.66</v>
      </c>
      <c r="I117" s="24">
        <f t="shared" si="8"/>
        <v>-1.6456571108843798E-3</v>
      </c>
    </row>
    <row r="118" spans="7:9" x14ac:dyDescent="0.25">
      <c r="G118" s="1">
        <v>45632</v>
      </c>
      <c r="H118">
        <v>607.80999999999995</v>
      </c>
      <c r="I118" s="24">
        <f t="shared" si="8"/>
        <v>1.8956252266508766E-3</v>
      </c>
    </row>
    <row r="119" spans="7:9" x14ac:dyDescent="0.25">
      <c r="G119" s="1">
        <v>45635</v>
      </c>
      <c r="H119">
        <v>604.67999999999995</v>
      </c>
      <c r="I119" s="24">
        <f t="shared" si="8"/>
        <v>-5.1496355769072855E-3</v>
      </c>
    </row>
    <row r="120" spans="7:9" x14ac:dyDescent="0.25">
      <c r="G120" s="1">
        <v>45636</v>
      </c>
      <c r="H120">
        <v>602.79999999999995</v>
      </c>
      <c r="I120" s="24">
        <f t="shared" si="8"/>
        <v>-3.1090824899120406E-3</v>
      </c>
    </row>
    <row r="121" spans="7:9" x14ac:dyDescent="0.25">
      <c r="G121" s="1">
        <v>45637</v>
      </c>
      <c r="H121">
        <v>607.46</v>
      </c>
      <c r="I121" s="24">
        <f t="shared" si="8"/>
        <v>7.7305905773059624E-3</v>
      </c>
    </row>
    <row r="122" spans="7:9" x14ac:dyDescent="0.25">
      <c r="G122" s="1">
        <v>45638</v>
      </c>
      <c r="H122">
        <v>604.33000000000004</v>
      </c>
      <c r="I122" s="24">
        <f t="shared" si="8"/>
        <v>-5.1526026405031011E-3</v>
      </c>
    </row>
    <row r="123" spans="7:9" x14ac:dyDescent="0.25">
      <c r="G123" s="1">
        <v>45639</v>
      </c>
      <c r="H123">
        <v>604.21</v>
      </c>
      <c r="I123" s="24">
        <f t="shared" si="8"/>
        <v>-1.9856700809162131E-4</v>
      </c>
    </row>
    <row r="124" spans="7:9" x14ac:dyDescent="0.25">
      <c r="G124" s="1">
        <v>45642</v>
      </c>
      <c r="H124">
        <v>606.79</v>
      </c>
      <c r="I124" s="24">
        <f t="shared" si="8"/>
        <v>4.2700385627512105E-3</v>
      </c>
    </row>
    <row r="125" spans="7:9" x14ac:dyDescent="0.25">
      <c r="G125" s="1">
        <v>45643</v>
      </c>
      <c r="H125">
        <v>604.29</v>
      </c>
      <c r="I125" s="24">
        <f t="shared" si="8"/>
        <v>-4.1200415300186588E-3</v>
      </c>
    </row>
    <row r="126" spans="7:9" x14ac:dyDescent="0.25">
      <c r="G126" s="1">
        <v>45644</v>
      </c>
      <c r="H126">
        <v>586.28</v>
      </c>
      <c r="I126" s="24">
        <f t="shared" si="8"/>
        <v>-2.9803571133065199E-2</v>
      </c>
    </row>
    <row r="127" spans="7:9" x14ac:dyDescent="0.25">
      <c r="G127" s="1">
        <v>45645</v>
      </c>
      <c r="H127">
        <v>586.1</v>
      </c>
      <c r="I127" s="24">
        <f t="shared" si="8"/>
        <v>-3.0702053626241455E-4</v>
      </c>
    </row>
    <row r="128" spans="7:9" x14ac:dyDescent="0.25">
      <c r="G128" s="1">
        <v>45646</v>
      </c>
      <c r="H128">
        <v>591.15</v>
      </c>
      <c r="I128" s="24">
        <f t="shared" si="8"/>
        <v>8.6162770858213555E-3</v>
      </c>
    </row>
    <row r="129" spans="7:9" x14ac:dyDescent="0.25">
      <c r="G129" s="1">
        <v>45649</v>
      </c>
      <c r="H129">
        <v>594.69000000000005</v>
      </c>
      <c r="I129" s="24">
        <f t="shared" si="8"/>
        <v>5.9883278355747915E-3</v>
      </c>
    </row>
    <row r="130" spans="7:9" x14ac:dyDescent="0.25">
      <c r="G130" s="1">
        <v>45650</v>
      </c>
      <c r="H130">
        <v>601.29999999999995</v>
      </c>
      <c r="I130" s="24">
        <f t="shared" si="8"/>
        <v>1.1115034723973682E-2</v>
      </c>
    </row>
    <row r="131" spans="7:9" x14ac:dyDescent="0.25">
      <c r="G131" s="1">
        <v>45652</v>
      </c>
      <c r="H131">
        <v>601.34</v>
      </c>
      <c r="I131" s="24">
        <f t="shared" si="8"/>
        <v>6.6522534508672848E-5</v>
      </c>
    </row>
    <row r="132" spans="7:9" x14ac:dyDescent="0.25">
      <c r="G132" s="1">
        <v>45653</v>
      </c>
      <c r="H132">
        <v>595.01</v>
      </c>
      <c r="I132" s="24">
        <f t="shared" si="8"/>
        <v>-1.0526490837130531E-2</v>
      </c>
    </row>
    <row r="133" spans="7:9" x14ac:dyDescent="0.25">
      <c r="G133" s="1">
        <v>45656</v>
      </c>
      <c r="H133">
        <v>588.22</v>
      </c>
      <c r="I133" s="24">
        <f t="shared" ref="I133:I196" si="9">(H133/H132)-1</f>
        <v>-1.141157291474082E-2</v>
      </c>
    </row>
    <row r="134" spans="7:9" x14ac:dyDescent="0.25">
      <c r="G134" s="1">
        <v>45657</v>
      </c>
      <c r="H134">
        <v>586.08000000000004</v>
      </c>
      <c r="I134" s="24">
        <f t="shared" si="9"/>
        <v>-3.6380945904592732E-3</v>
      </c>
    </row>
    <row r="135" spans="7:9" x14ac:dyDescent="0.25">
      <c r="G135" s="1">
        <v>45659</v>
      </c>
      <c r="H135">
        <v>584.64</v>
      </c>
      <c r="I135" s="24">
        <f t="shared" si="9"/>
        <v>-2.4570024570025328E-3</v>
      </c>
    </row>
    <row r="136" spans="7:9" x14ac:dyDescent="0.25">
      <c r="G136" s="1">
        <v>45660</v>
      </c>
      <c r="H136">
        <v>591.95000000000005</v>
      </c>
      <c r="I136" s="24">
        <f t="shared" si="9"/>
        <v>1.2503420908593466E-2</v>
      </c>
    </row>
    <row r="137" spans="7:9" x14ac:dyDescent="0.25">
      <c r="G137" s="1">
        <v>45663</v>
      </c>
      <c r="H137">
        <v>595.36</v>
      </c>
      <c r="I137" s="24">
        <f t="shared" si="9"/>
        <v>5.7606216741277194E-3</v>
      </c>
    </row>
    <row r="138" spans="7:9" x14ac:dyDescent="0.25">
      <c r="G138" s="1">
        <v>45664</v>
      </c>
      <c r="H138">
        <v>588.63</v>
      </c>
      <c r="I138" s="24">
        <f t="shared" si="9"/>
        <v>-1.1304084923407731E-2</v>
      </c>
    </row>
    <row r="139" spans="7:9" x14ac:dyDescent="0.25">
      <c r="G139" s="1">
        <v>45665</v>
      </c>
      <c r="H139">
        <v>589.49</v>
      </c>
      <c r="I139" s="24">
        <f t="shared" si="9"/>
        <v>1.4610196558109134E-3</v>
      </c>
    </row>
    <row r="140" spans="7:9" x14ac:dyDescent="0.25">
      <c r="G140" s="1">
        <v>45667</v>
      </c>
      <c r="H140">
        <v>580.49</v>
      </c>
      <c r="I140" s="24">
        <f t="shared" si="9"/>
        <v>-1.526743456207913E-2</v>
      </c>
    </row>
    <row r="141" spans="7:9" x14ac:dyDescent="0.25">
      <c r="G141" s="1">
        <v>45670</v>
      </c>
      <c r="H141">
        <v>581.39</v>
      </c>
      <c r="I141" s="24">
        <f t="shared" si="9"/>
        <v>1.5504143051559005E-3</v>
      </c>
    </row>
    <row r="142" spans="7:9" x14ac:dyDescent="0.25">
      <c r="G142" s="1">
        <v>45671</v>
      </c>
      <c r="H142">
        <v>582.19000000000005</v>
      </c>
      <c r="I142" s="24">
        <f t="shared" si="9"/>
        <v>1.3760126593165278E-3</v>
      </c>
    </row>
    <row r="143" spans="7:9" x14ac:dyDescent="0.25">
      <c r="G143" s="1">
        <v>45672</v>
      </c>
      <c r="H143">
        <v>592.78</v>
      </c>
      <c r="I143" s="24">
        <f t="shared" si="9"/>
        <v>1.8189937992751259E-2</v>
      </c>
    </row>
    <row r="144" spans="7:9" x14ac:dyDescent="0.25">
      <c r="G144" s="1">
        <v>45673</v>
      </c>
      <c r="H144">
        <v>591.64</v>
      </c>
      <c r="I144" s="24">
        <f t="shared" si="9"/>
        <v>-1.9231418064037387E-3</v>
      </c>
    </row>
    <row r="145" spans="7:9" x14ac:dyDescent="0.25">
      <c r="G145" s="1">
        <v>45674</v>
      </c>
      <c r="H145">
        <v>597.58000000000004</v>
      </c>
      <c r="I145" s="24">
        <f t="shared" si="9"/>
        <v>1.0039889121763235E-2</v>
      </c>
    </row>
    <row r="146" spans="7:9" x14ac:dyDescent="0.25">
      <c r="G146" s="1">
        <v>45678</v>
      </c>
      <c r="H146">
        <v>603.04999999999995</v>
      </c>
      <c r="I146" s="24">
        <f t="shared" si="9"/>
        <v>9.1535861307270316E-3</v>
      </c>
    </row>
    <row r="147" spans="7:9" x14ac:dyDescent="0.25">
      <c r="G147" s="1">
        <v>45679</v>
      </c>
      <c r="H147">
        <v>606.44000000000005</v>
      </c>
      <c r="I147" s="24">
        <f t="shared" si="9"/>
        <v>5.621424425835464E-3</v>
      </c>
    </row>
    <row r="148" spans="7:9" x14ac:dyDescent="0.25">
      <c r="G148" s="1">
        <v>45680</v>
      </c>
      <c r="H148">
        <v>609.75</v>
      </c>
      <c r="I148" s="24">
        <f t="shared" si="9"/>
        <v>5.4580832398918311E-3</v>
      </c>
    </row>
    <row r="149" spans="7:9" x14ac:dyDescent="0.25">
      <c r="G149" s="1">
        <v>45681</v>
      </c>
      <c r="H149">
        <v>607.97</v>
      </c>
      <c r="I149" s="24">
        <f t="shared" si="9"/>
        <v>-2.9192291922919278E-3</v>
      </c>
    </row>
    <row r="150" spans="7:9" x14ac:dyDescent="0.25">
      <c r="G150" s="1">
        <v>45684</v>
      </c>
      <c r="H150">
        <v>599.37</v>
      </c>
      <c r="I150" s="24">
        <f t="shared" si="9"/>
        <v>-1.4145434807638524E-2</v>
      </c>
    </row>
    <row r="151" spans="7:9" x14ac:dyDescent="0.25">
      <c r="G151" s="1">
        <v>45685</v>
      </c>
      <c r="H151">
        <v>604.52</v>
      </c>
      <c r="I151" s="24">
        <f t="shared" si="9"/>
        <v>8.5923553064051195E-3</v>
      </c>
    </row>
    <row r="152" spans="7:9" x14ac:dyDescent="0.25">
      <c r="G152" s="1">
        <v>45686</v>
      </c>
      <c r="H152">
        <v>601.80999999999995</v>
      </c>
      <c r="I152" s="24">
        <f t="shared" si="9"/>
        <v>-4.4828955204129217E-3</v>
      </c>
    </row>
    <row r="153" spans="7:9" x14ac:dyDescent="0.25">
      <c r="G153" s="1">
        <v>45687</v>
      </c>
      <c r="H153">
        <v>605.04</v>
      </c>
      <c r="I153" s="24">
        <f t="shared" si="9"/>
        <v>5.3671424535983725E-3</v>
      </c>
    </row>
    <row r="154" spans="7:9" x14ac:dyDescent="0.25">
      <c r="G154" s="1">
        <v>45688</v>
      </c>
      <c r="H154">
        <v>601.82000000000005</v>
      </c>
      <c r="I154" s="24">
        <f t="shared" si="9"/>
        <v>-5.3219621843182408E-3</v>
      </c>
    </row>
    <row r="155" spans="7:9" x14ac:dyDescent="0.25">
      <c r="G155" s="1">
        <v>45691</v>
      </c>
      <c r="H155">
        <v>597.77</v>
      </c>
      <c r="I155" s="24">
        <f t="shared" si="9"/>
        <v>-6.7295869196770663E-3</v>
      </c>
    </row>
    <row r="156" spans="7:9" x14ac:dyDescent="0.25">
      <c r="G156" s="1">
        <v>45692</v>
      </c>
      <c r="H156">
        <v>601.78</v>
      </c>
      <c r="I156" s="24">
        <f t="shared" si="9"/>
        <v>6.7082657209294183E-3</v>
      </c>
    </row>
    <row r="157" spans="7:9" x14ac:dyDescent="0.25">
      <c r="G157" s="1">
        <v>45693</v>
      </c>
      <c r="H157">
        <v>604.22</v>
      </c>
      <c r="I157" s="24">
        <f t="shared" si="9"/>
        <v>4.0546379075410144E-3</v>
      </c>
    </row>
    <row r="158" spans="7:9" x14ac:dyDescent="0.25">
      <c r="G158" s="1">
        <v>45694</v>
      </c>
      <c r="H158">
        <v>606.32000000000005</v>
      </c>
      <c r="I158" s="24">
        <f t="shared" si="9"/>
        <v>3.4755552613285889E-3</v>
      </c>
    </row>
    <row r="159" spans="7:9" x14ac:dyDescent="0.25">
      <c r="G159" s="1">
        <v>45695</v>
      </c>
      <c r="H159">
        <v>600.77</v>
      </c>
      <c r="I159" s="24">
        <f t="shared" si="9"/>
        <v>-9.1535822667899724E-3</v>
      </c>
    </row>
    <row r="160" spans="7:9" x14ac:dyDescent="0.25">
      <c r="G160" s="1">
        <v>45698</v>
      </c>
      <c r="H160">
        <v>604.85</v>
      </c>
      <c r="I160" s="24">
        <f t="shared" si="9"/>
        <v>6.7912845182016568E-3</v>
      </c>
    </row>
    <row r="161" spans="7:9" x14ac:dyDescent="0.25">
      <c r="G161" s="1">
        <v>45699</v>
      </c>
      <c r="H161">
        <v>605.30999999999995</v>
      </c>
      <c r="I161" s="24">
        <f t="shared" si="9"/>
        <v>7.6051913697594564E-4</v>
      </c>
    </row>
    <row r="162" spans="7:9" x14ac:dyDescent="0.25">
      <c r="G162" s="1">
        <v>45700</v>
      </c>
      <c r="H162">
        <v>603.36</v>
      </c>
      <c r="I162" s="24">
        <f t="shared" si="9"/>
        <v>-3.221489815135925E-3</v>
      </c>
    </row>
    <row r="163" spans="7:9" x14ac:dyDescent="0.25">
      <c r="G163" s="1">
        <v>45701</v>
      </c>
      <c r="H163">
        <v>609.73</v>
      </c>
      <c r="I163" s="24">
        <f t="shared" si="9"/>
        <v>1.0557544417926223E-2</v>
      </c>
    </row>
    <row r="164" spans="7:9" x14ac:dyDescent="0.25">
      <c r="G164" s="1">
        <v>45702</v>
      </c>
      <c r="H164">
        <v>609.70000000000005</v>
      </c>
      <c r="I164" s="24">
        <f t="shared" si="9"/>
        <v>-4.9202105850132405E-5</v>
      </c>
    </row>
    <row r="165" spans="7:9" x14ac:dyDescent="0.25">
      <c r="G165" s="1">
        <v>45706</v>
      </c>
      <c r="H165">
        <v>611.49</v>
      </c>
      <c r="I165" s="24">
        <f t="shared" si="9"/>
        <v>2.9358701000492538E-3</v>
      </c>
    </row>
    <row r="166" spans="7:9" x14ac:dyDescent="0.25">
      <c r="G166" s="1">
        <v>45707</v>
      </c>
      <c r="H166">
        <v>612.92999999999995</v>
      </c>
      <c r="I166" s="24">
        <f t="shared" si="9"/>
        <v>2.3549035961338838E-3</v>
      </c>
    </row>
    <row r="167" spans="7:9" x14ac:dyDescent="0.25">
      <c r="G167" s="1">
        <v>45708</v>
      </c>
      <c r="H167">
        <v>610.38</v>
      </c>
      <c r="I167" s="24">
        <f t="shared" si="9"/>
        <v>-4.1603445744211598E-3</v>
      </c>
    </row>
    <row r="168" spans="7:9" x14ac:dyDescent="0.25">
      <c r="G168" s="1">
        <v>45709</v>
      </c>
      <c r="H168">
        <v>599.94000000000005</v>
      </c>
      <c r="I168" s="24">
        <f t="shared" si="9"/>
        <v>-1.7104099085815339E-2</v>
      </c>
    </row>
    <row r="169" spans="7:9" x14ac:dyDescent="0.25">
      <c r="G169" s="1">
        <v>45712</v>
      </c>
      <c r="H169">
        <v>597.21</v>
      </c>
      <c r="I169" s="24">
        <f t="shared" si="9"/>
        <v>-4.5504550455045534E-3</v>
      </c>
    </row>
    <row r="170" spans="7:9" x14ac:dyDescent="0.25">
      <c r="G170" s="1">
        <v>45713</v>
      </c>
      <c r="H170">
        <v>594.24</v>
      </c>
      <c r="I170" s="24">
        <f t="shared" si="9"/>
        <v>-4.9731250313960196E-3</v>
      </c>
    </row>
    <row r="171" spans="7:9" x14ac:dyDescent="0.25">
      <c r="G171" s="1">
        <v>45714</v>
      </c>
      <c r="H171">
        <v>594.54</v>
      </c>
      <c r="I171" s="24">
        <f t="shared" si="9"/>
        <v>5.0484652665572227E-4</v>
      </c>
    </row>
    <row r="172" spans="7:9" x14ac:dyDescent="0.25">
      <c r="G172" s="1">
        <v>45715</v>
      </c>
      <c r="H172">
        <v>585.04999999999995</v>
      </c>
      <c r="I172" s="24">
        <f t="shared" si="9"/>
        <v>-1.5961920139940133E-2</v>
      </c>
    </row>
    <row r="173" spans="7:9" x14ac:dyDescent="0.25">
      <c r="G173" s="1">
        <v>45716</v>
      </c>
      <c r="H173">
        <v>594.17999999999995</v>
      </c>
      <c r="I173" s="24">
        <f t="shared" si="9"/>
        <v>1.5605503803093779E-2</v>
      </c>
    </row>
    <row r="174" spans="7:9" x14ac:dyDescent="0.25">
      <c r="G174" s="1">
        <v>45719</v>
      </c>
      <c r="H174">
        <v>583.77</v>
      </c>
      <c r="I174" s="24">
        <f t="shared" si="9"/>
        <v>-1.7519943451479336E-2</v>
      </c>
    </row>
    <row r="175" spans="7:9" x14ac:dyDescent="0.25">
      <c r="G175" s="1">
        <v>45720</v>
      </c>
      <c r="H175">
        <v>576.86</v>
      </c>
      <c r="I175" s="24">
        <f t="shared" si="9"/>
        <v>-1.1836853555338478E-2</v>
      </c>
    </row>
    <row r="176" spans="7:9" x14ac:dyDescent="0.25">
      <c r="G176" s="1">
        <v>45721</v>
      </c>
      <c r="H176">
        <v>583.05999999999995</v>
      </c>
      <c r="I176" s="24">
        <f t="shared" si="9"/>
        <v>1.0747841764032762E-2</v>
      </c>
    </row>
    <row r="177" spans="7:9" x14ac:dyDescent="0.25">
      <c r="G177" s="1">
        <v>45722</v>
      </c>
      <c r="H177">
        <v>572.71</v>
      </c>
      <c r="I177" s="24">
        <f t="shared" si="9"/>
        <v>-1.7751174836208805E-2</v>
      </c>
    </row>
    <row r="178" spans="7:9" x14ac:dyDescent="0.25">
      <c r="G178" s="1">
        <v>45723</v>
      </c>
      <c r="H178">
        <v>575.91999999999996</v>
      </c>
      <c r="I178" s="24">
        <f t="shared" si="9"/>
        <v>5.6049309423615856E-3</v>
      </c>
    </row>
    <row r="179" spans="7:9" x14ac:dyDescent="0.25">
      <c r="G179" s="1">
        <v>45726</v>
      </c>
      <c r="H179">
        <v>560.58000000000004</v>
      </c>
      <c r="I179" s="24">
        <f t="shared" si="9"/>
        <v>-2.6635643839421963E-2</v>
      </c>
    </row>
    <row r="180" spans="7:9" x14ac:dyDescent="0.25">
      <c r="G180" s="1">
        <v>45727</v>
      </c>
      <c r="H180">
        <v>555.91999999999996</v>
      </c>
      <c r="I180" s="24">
        <f t="shared" si="9"/>
        <v>-8.3128188661744096E-3</v>
      </c>
    </row>
    <row r="181" spans="7:9" x14ac:dyDescent="0.25">
      <c r="G181" s="1">
        <v>45728</v>
      </c>
      <c r="H181">
        <v>558.87</v>
      </c>
      <c r="I181" s="24">
        <f t="shared" si="9"/>
        <v>5.3065189235861343E-3</v>
      </c>
    </row>
    <row r="182" spans="7:9" x14ac:dyDescent="0.25">
      <c r="G182" s="1">
        <v>45729</v>
      </c>
      <c r="H182">
        <v>551.41999999999996</v>
      </c>
      <c r="I182" s="24">
        <f t="shared" si="9"/>
        <v>-1.3330470413513096E-2</v>
      </c>
    </row>
    <row r="183" spans="7:9" x14ac:dyDescent="0.25">
      <c r="G183" s="1">
        <v>45730</v>
      </c>
      <c r="H183">
        <v>562.80999999999995</v>
      </c>
      <c r="I183" s="24">
        <f t="shared" si="9"/>
        <v>2.0655761488520552E-2</v>
      </c>
    </row>
    <row r="184" spans="7:9" x14ac:dyDescent="0.25">
      <c r="G184" s="1">
        <v>45733</v>
      </c>
      <c r="H184">
        <v>567.15</v>
      </c>
      <c r="I184" s="24">
        <f t="shared" si="9"/>
        <v>7.7113057692650422E-3</v>
      </c>
    </row>
    <row r="185" spans="7:9" x14ac:dyDescent="0.25">
      <c r="G185" s="1">
        <v>45734</v>
      </c>
      <c r="H185">
        <v>561.02</v>
      </c>
      <c r="I185" s="24">
        <f t="shared" si="9"/>
        <v>-1.0808428105439472E-2</v>
      </c>
    </row>
    <row r="186" spans="7:9" x14ac:dyDescent="0.25">
      <c r="G186" s="1">
        <v>45735</v>
      </c>
      <c r="H186">
        <v>567.13</v>
      </c>
      <c r="I186" s="24">
        <f t="shared" si="9"/>
        <v>1.0890877330576476E-2</v>
      </c>
    </row>
    <row r="187" spans="7:9" x14ac:dyDescent="0.25">
      <c r="G187" s="1">
        <v>45736</v>
      </c>
      <c r="H187">
        <v>565.49</v>
      </c>
      <c r="I187" s="24">
        <f t="shared" si="9"/>
        <v>-2.8917532135489532E-3</v>
      </c>
    </row>
    <row r="188" spans="7:9" x14ac:dyDescent="0.25">
      <c r="G188" s="1">
        <v>45737</v>
      </c>
      <c r="H188">
        <v>563.98</v>
      </c>
      <c r="I188" s="24">
        <f t="shared" si="9"/>
        <v>-2.6702505791437181E-3</v>
      </c>
    </row>
    <row r="189" spans="7:9" x14ac:dyDescent="0.25">
      <c r="G189" s="1">
        <v>45740</v>
      </c>
      <c r="H189">
        <v>574.08000000000004</v>
      </c>
      <c r="I189" s="24">
        <f t="shared" si="9"/>
        <v>1.7908436469378453E-2</v>
      </c>
    </row>
    <row r="190" spans="7:9" x14ac:dyDescent="0.25">
      <c r="G190" s="1">
        <v>45741</v>
      </c>
      <c r="H190">
        <v>575.46</v>
      </c>
      <c r="I190" s="24">
        <f t="shared" si="9"/>
        <v>2.4038461538462563E-3</v>
      </c>
    </row>
    <row r="191" spans="7:9" x14ac:dyDescent="0.25">
      <c r="G191" s="1">
        <v>45742</v>
      </c>
      <c r="H191">
        <v>568.59</v>
      </c>
      <c r="I191" s="24">
        <f t="shared" si="9"/>
        <v>-1.1938275466583215E-2</v>
      </c>
    </row>
    <row r="192" spans="7:9" x14ac:dyDescent="0.25">
      <c r="G192" s="1">
        <v>45743</v>
      </c>
      <c r="H192">
        <v>567.08000000000004</v>
      </c>
      <c r="I192" s="24">
        <f t="shared" si="9"/>
        <v>-2.6556921507588926E-3</v>
      </c>
    </row>
    <row r="193" spans="7:9" x14ac:dyDescent="0.25">
      <c r="G193" s="1">
        <v>45744</v>
      </c>
      <c r="H193">
        <v>555.66</v>
      </c>
      <c r="I193" s="24">
        <f t="shared" si="9"/>
        <v>-2.0138252098469533E-2</v>
      </c>
    </row>
    <row r="194" spans="7:9" x14ac:dyDescent="0.25">
      <c r="G194" s="1">
        <v>45747</v>
      </c>
      <c r="H194">
        <v>559.39</v>
      </c>
      <c r="I194" s="24">
        <f t="shared" si="9"/>
        <v>6.712738005254959E-3</v>
      </c>
    </row>
    <row r="195" spans="7:9" x14ac:dyDescent="0.25">
      <c r="G195" s="1">
        <v>45748</v>
      </c>
      <c r="H195">
        <v>560.97</v>
      </c>
      <c r="I195" s="24">
        <f t="shared" si="9"/>
        <v>2.8245052646633795E-3</v>
      </c>
    </row>
    <row r="196" spans="7:9" x14ac:dyDescent="0.25">
      <c r="G196" s="1">
        <v>45749</v>
      </c>
      <c r="H196">
        <v>564.52</v>
      </c>
      <c r="I196" s="24">
        <f t="shared" si="9"/>
        <v>6.328324152806708E-3</v>
      </c>
    </row>
    <row r="197" spans="7:9" x14ac:dyDescent="0.25">
      <c r="G197" s="1">
        <v>45750</v>
      </c>
      <c r="H197">
        <v>536.70000000000005</v>
      </c>
      <c r="I197" s="24">
        <f t="shared" ref="I197:I252" si="10">(H197/H196)-1</f>
        <v>-4.9280804931623234E-2</v>
      </c>
    </row>
    <row r="198" spans="7:9" x14ac:dyDescent="0.25">
      <c r="G198" s="1">
        <v>45751</v>
      </c>
      <c r="H198">
        <v>505.28</v>
      </c>
      <c r="I198" s="24">
        <f t="shared" si="10"/>
        <v>-5.8542947643003718E-2</v>
      </c>
    </row>
    <row r="199" spans="7:9" x14ac:dyDescent="0.25">
      <c r="G199" s="1">
        <v>45754</v>
      </c>
      <c r="H199">
        <v>504.38</v>
      </c>
      <c r="I199" s="24">
        <f t="shared" si="10"/>
        <v>-1.7811906269790123E-3</v>
      </c>
    </row>
    <row r="200" spans="7:9" x14ac:dyDescent="0.25">
      <c r="G200" s="1">
        <v>45755</v>
      </c>
      <c r="H200">
        <v>496.48</v>
      </c>
      <c r="I200" s="24">
        <f t="shared" si="10"/>
        <v>-1.5662793925215079E-2</v>
      </c>
    </row>
    <row r="201" spans="7:9" x14ac:dyDescent="0.25">
      <c r="G201" s="1">
        <v>45756</v>
      </c>
      <c r="H201">
        <v>548.62</v>
      </c>
      <c r="I201" s="24">
        <f t="shared" si="10"/>
        <v>0.10501933612632941</v>
      </c>
    </row>
    <row r="202" spans="7:9" x14ac:dyDescent="0.25">
      <c r="G202" s="1">
        <v>45757</v>
      </c>
      <c r="H202">
        <v>524.58000000000004</v>
      </c>
      <c r="I202" s="24">
        <f t="shared" si="10"/>
        <v>-4.3819036856111659E-2</v>
      </c>
    </row>
    <row r="203" spans="7:9" x14ac:dyDescent="0.25">
      <c r="G203" s="1">
        <v>45758</v>
      </c>
      <c r="H203">
        <v>533.94000000000005</v>
      </c>
      <c r="I203" s="24">
        <f t="shared" si="10"/>
        <v>1.7842845705135613E-2</v>
      </c>
    </row>
    <row r="204" spans="7:9" x14ac:dyDescent="0.25">
      <c r="G204" s="1">
        <v>45761</v>
      </c>
      <c r="H204">
        <v>539.12</v>
      </c>
      <c r="I204" s="24">
        <f t="shared" si="10"/>
        <v>9.7014645840356462E-3</v>
      </c>
    </row>
    <row r="205" spans="7:9" x14ac:dyDescent="0.25">
      <c r="G205" s="1">
        <v>45762</v>
      </c>
      <c r="H205">
        <v>537.61</v>
      </c>
      <c r="I205" s="24">
        <f t="shared" si="10"/>
        <v>-2.8008606618192822E-3</v>
      </c>
    </row>
    <row r="206" spans="7:9" x14ac:dyDescent="0.25">
      <c r="G206" s="1">
        <v>45763</v>
      </c>
      <c r="H206">
        <v>525.66</v>
      </c>
      <c r="I206" s="24">
        <f t="shared" si="10"/>
        <v>-2.2228009151615602E-2</v>
      </c>
    </row>
    <row r="207" spans="7:9" x14ac:dyDescent="0.25">
      <c r="G207" s="1">
        <v>45764</v>
      </c>
      <c r="H207">
        <v>526.41</v>
      </c>
      <c r="I207" s="24">
        <f t="shared" si="10"/>
        <v>1.4267777650953661E-3</v>
      </c>
    </row>
    <row r="208" spans="7:9" x14ac:dyDescent="0.25">
      <c r="G208" s="1">
        <v>45768</v>
      </c>
      <c r="H208">
        <v>513.88</v>
      </c>
      <c r="I208" s="24">
        <f t="shared" si="10"/>
        <v>-2.3802739309663479E-2</v>
      </c>
    </row>
    <row r="209" spans="7:9" x14ac:dyDescent="0.25">
      <c r="G209" s="1">
        <v>45769</v>
      </c>
      <c r="H209">
        <v>527.25</v>
      </c>
      <c r="I209" s="24">
        <f t="shared" si="10"/>
        <v>2.6017747334007968E-2</v>
      </c>
    </row>
    <row r="210" spans="7:9" x14ac:dyDescent="0.25">
      <c r="G210" s="1">
        <v>45770</v>
      </c>
      <c r="H210">
        <v>535.41999999999996</v>
      </c>
      <c r="I210" s="24">
        <f t="shared" si="10"/>
        <v>1.5495495495495337E-2</v>
      </c>
    </row>
    <row r="211" spans="7:9" x14ac:dyDescent="0.25">
      <c r="G211" s="1">
        <v>45771</v>
      </c>
      <c r="H211">
        <v>546.69000000000005</v>
      </c>
      <c r="I211" s="24">
        <f t="shared" si="10"/>
        <v>2.1048896193642586E-2</v>
      </c>
    </row>
    <row r="212" spans="7:9" x14ac:dyDescent="0.25">
      <c r="G212" s="1">
        <v>45772</v>
      </c>
      <c r="H212">
        <v>550.64</v>
      </c>
      <c r="I212" s="24">
        <f t="shared" si="10"/>
        <v>7.2253013590881654E-3</v>
      </c>
    </row>
    <row r="213" spans="7:9" x14ac:dyDescent="0.25">
      <c r="G213" s="1">
        <v>45775</v>
      </c>
      <c r="H213">
        <v>550.85</v>
      </c>
      <c r="I213" s="24">
        <f t="shared" si="10"/>
        <v>3.813744006975206E-4</v>
      </c>
    </row>
    <row r="214" spans="7:9" x14ac:dyDescent="0.25">
      <c r="G214" s="1">
        <v>45776</v>
      </c>
      <c r="H214">
        <v>554.32000000000005</v>
      </c>
      <c r="I214" s="24">
        <f t="shared" si="10"/>
        <v>6.2993555414359026E-3</v>
      </c>
    </row>
    <row r="215" spans="7:9" x14ac:dyDescent="0.25">
      <c r="G215" s="1">
        <v>45777</v>
      </c>
      <c r="H215">
        <v>554.54</v>
      </c>
      <c r="I215" s="24">
        <f t="shared" si="10"/>
        <v>3.9688266705129038E-4</v>
      </c>
    </row>
    <row r="216" spans="7:9" x14ac:dyDescent="0.25">
      <c r="G216" s="1">
        <v>45778</v>
      </c>
      <c r="H216">
        <v>558.47</v>
      </c>
      <c r="I216" s="24">
        <f t="shared" si="10"/>
        <v>7.0869549536554111E-3</v>
      </c>
    </row>
    <row r="217" spans="7:9" x14ac:dyDescent="0.25">
      <c r="G217" s="1">
        <v>45779</v>
      </c>
      <c r="H217">
        <v>566.76</v>
      </c>
      <c r="I217" s="24">
        <f t="shared" si="10"/>
        <v>1.4844127706054033E-2</v>
      </c>
    </row>
    <row r="218" spans="7:9" x14ac:dyDescent="0.25">
      <c r="G218" s="1">
        <v>45782</v>
      </c>
      <c r="H218">
        <v>563.51</v>
      </c>
      <c r="I218" s="24">
        <f t="shared" si="10"/>
        <v>-5.7343496365304114E-3</v>
      </c>
    </row>
    <row r="219" spans="7:9" x14ac:dyDescent="0.25">
      <c r="G219" s="1">
        <v>45783</v>
      </c>
      <c r="H219">
        <v>558.79999999999995</v>
      </c>
      <c r="I219" s="24">
        <f t="shared" si="10"/>
        <v>-8.3583254955547082E-3</v>
      </c>
    </row>
    <row r="220" spans="7:9" x14ac:dyDescent="0.25">
      <c r="G220" s="1">
        <v>45784</v>
      </c>
      <c r="H220">
        <v>561.15</v>
      </c>
      <c r="I220" s="24">
        <f t="shared" si="10"/>
        <v>4.2054402290623294E-3</v>
      </c>
    </row>
    <row r="221" spans="7:9" x14ac:dyDescent="0.25">
      <c r="G221" s="1">
        <v>45785</v>
      </c>
      <c r="H221">
        <v>565.05999999999995</v>
      </c>
      <c r="I221" s="24">
        <f t="shared" si="10"/>
        <v>6.967833912500998E-3</v>
      </c>
    </row>
    <row r="222" spans="7:9" x14ac:dyDescent="0.25">
      <c r="G222" s="1">
        <v>45786</v>
      </c>
      <c r="H222">
        <v>564.34</v>
      </c>
      <c r="I222" s="24">
        <f t="shared" si="10"/>
        <v>-1.2742009698083478E-3</v>
      </c>
    </row>
    <row r="223" spans="7:9" x14ac:dyDescent="0.25">
      <c r="G223" s="1">
        <v>45789</v>
      </c>
      <c r="H223">
        <v>582.99</v>
      </c>
      <c r="I223" s="24">
        <f t="shared" si="10"/>
        <v>3.3047453662685466E-2</v>
      </c>
    </row>
    <row r="224" spans="7:9" x14ac:dyDescent="0.25">
      <c r="G224" s="1">
        <v>45790</v>
      </c>
      <c r="H224">
        <v>586.84</v>
      </c>
      <c r="I224" s="24">
        <f t="shared" si="10"/>
        <v>6.6038868591229427E-3</v>
      </c>
    </row>
    <row r="225" spans="7:9" x14ac:dyDescent="0.25">
      <c r="G225" s="1">
        <v>45791</v>
      </c>
      <c r="H225">
        <v>587.59</v>
      </c>
      <c r="I225" s="24">
        <f t="shared" si="10"/>
        <v>1.2780314906959411E-3</v>
      </c>
    </row>
    <row r="226" spans="7:9" x14ac:dyDescent="0.25">
      <c r="G226" s="1">
        <v>45792</v>
      </c>
      <c r="H226">
        <v>590.46</v>
      </c>
      <c r="I226" s="24">
        <f t="shared" si="10"/>
        <v>4.884358140880618E-3</v>
      </c>
    </row>
    <row r="227" spans="7:9" x14ac:dyDescent="0.25">
      <c r="G227" s="1">
        <v>45793</v>
      </c>
      <c r="H227">
        <v>594.20000000000005</v>
      </c>
      <c r="I227" s="24">
        <f t="shared" si="10"/>
        <v>6.3340446431596753E-3</v>
      </c>
    </row>
    <row r="228" spans="7:9" x14ac:dyDescent="0.25">
      <c r="G228" s="1">
        <v>45796</v>
      </c>
      <c r="H228">
        <v>594.85</v>
      </c>
      <c r="I228" s="24">
        <f t="shared" si="10"/>
        <v>1.0939077751599413E-3</v>
      </c>
    </row>
    <row r="229" spans="7:9" x14ac:dyDescent="0.25">
      <c r="G229" s="1">
        <v>45797</v>
      </c>
      <c r="H229">
        <v>592.85</v>
      </c>
      <c r="I229" s="24">
        <f t="shared" si="10"/>
        <v>-3.3621921492813511E-3</v>
      </c>
    </row>
    <row r="230" spans="7:9" x14ac:dyDescent="0.25">
      <c r="G230" s="1">
        <v>45798</v>
      </c>
      <c r="H230">
        <v>582.86</v>
      </c>
      <c r="I230" s="24">
        <f t="shared" si="10"/>
        <v>-1.6850805431390725E-2</v>
      </c>
    </row>
    <row r="231" spans="7:9" x14ac:dyDescent="0.25">
      <c r="G231" s="1">
        <v>45799</v>
      </c>
      <c r="H231">
        <v>583.09</v>
      </c>
      <c r="I231" s="24">
        <f t="shared" si="10"/>
        <v>3.9460590879469848E-4</v>
      </c>
    </row>
    <row r="232" spans="7:9" x14ac:dyDescent="0.25">
      <c r="G232" s="1">
        <v>45800</v>
      </c>
      <c r="H232">
        <v>579.11</v>
      </c>
      <c r="I232" s="24">
        <f t="shared" si="10"/>
        <v>-6.8257044367079356E-3</v>
      </c>
    </row>
    <row r="233" spans="7:9" x14ac:dyDescent="0.25">
      <c r="G233" s="1">
        <v>45804</v>
      </c>
      <c r="H233">
        <v>591.15</v>
      </c>
      <c r="I233" s="24">
        <f t="shared" si="10"/>
        <v>2.0790523389338844E-2</v>
      </c>
    </row>
    <row r="234" spans="7:9" x14ac:dyDescent="0.25">
      <c r="G234" s="1">
        <v>45805</v>
      </c>
      <c r="H234">
        <v>587.73</v>
      </c>
      <c r="I234" s="24">
        <f t="shared" si="10"/>
        <v>-5.7853336716569004E-3</v>
      </c>
    </row>
    <row r="235" spans="7:9" x14ac:dyDescent="0.25">
      <c r="G235" s="1">
        <v>45806</v>
      </c>
      <c r="H235">
        <v>590.04999999999995</v>
      </c>
      <c r="I235" s="24">
        <f t="shared" si="10"/>
        <v>3.9473908087046539E-3</v>
      </c>
    </row>
    <row r="236" spans="7:9" x14ac:dyDescent="0.25">
      <c r="G236" s="1">
        <v>45807</v>
      </c>
      <c r="H236">
        <v>589.39</v>
      </c>
      <c r="I236" s="24">
        <f t="shared" si="10"/>
        <v>-1.1185492754850479E-3</v>
      </c>
    </row>
    <row r="237" spans="7:9" x14ac:dyDescent="0.25">
      <c r="G237" s="1">
        <v>45810</v>
      </c>
      <c r="H237">
        <v>592.71</v>
      </c>
      <c r="I237" s="24">
        <f t="shared" si="10"/>
        <v>5.6329425338061956E-3</v>
      </c>
    </row>
    <row r="238" spans="7:9" x14ac:dyDescent="0.25">
      <c r="G238" s="1">
        <v>45811</v>
      </c>
      <c r="H238">
        <v>596.09</v>
      </c>
      <c r="I238" s="24">
        <f t="shared" si="10"/>
        <v>5.7026201683791911E-3</v>
      </c>
    </row>
    <row r="239" spans="7:9" x14ac:dyDescent="0.25">
      <c r="G239" s="1">
        <v>45812</v>
      </c>
      <c r="H239">
        <v>595.92999999999995</v>
      </c>
      <c r="I239" s="24">
        <f t="shared" si="10"/>
        <v>-2.6841584324532874E-4</v>
      </c>
    </row>
    <row r="240" spans="7:9" x14ac:dyDescent="0.25">
      <c r="G240" s="1">
        <v>45813</v>
      </c>
      <c r="H240">
        <v>593.04999999999995</v>
      </c>
      <c r="I240" s="24">
        <f t="shared" si="10"/>
        <v>-4.8327823737687181E-3</v>
      </c>
    </row>
    <row r="241" spans="7:9" x14ac:dyDescent="0.25">
      <c r="G241" s="1">
        <v>45814</v>
      </c>
      <c r="H241">
        <v>599.14</v>
      </c>
      <c r="I241" s="24">
        <f t="shared" si="10"/>
        <v>1.0268948655256738E-2</v>
      </c>
    </row>
    <row r="242" spans="7:9" x14ac:dyDescent="0.25">
      <c r="G242" s="1">
        <v>45817</v>
      </c>
      <c r="H242">
        <v>599.67999999999995</v>
      </c>
      <c r="I242" s="24">
        <f t="shared" si="10"/>
        <v>9.0129185165399583E-4</v>
      </c>
    </row>
    <row r="243" spans="7:9" x14ac:dyDescent="0.25">
      <c r="G243" s="1">
        <v>45818</v>
      </c>
      <c r="H243">
        <v>603.08000000000004</v>
      </c>
      <c r="I243" s="24">
        <f t="shared" si="10"/>
        <v>5.6696905016009325E-3</v>
      </c>
    </row>
    <row r="244" spans="7:9" x14ac:dyDescent="0.25">
      <c r="G244" s="1">
        <v>45819</v>
      </c>
      <c r="H244">
        <v>601.36</v>
      </c>
      <c r="I244" s="24">
        <f t="shared" si="10"/>
        <v>-2.852026265172114E-3</v>
      </c>
    </row>
    <row r="245" spans="7:9" x14ac:dyDescent="0.25">
      <c r="G245" s="1">
        <v>45820</v>
      </c>
      <c r="H245">
        <v>603.75</v>
      </c>
      <c r="I245" s="24">
        <f t="shared" si="10"/>
        <v>3.9743248636423534E-3</v>
      </c>
    </row>
    <row r="246" spans="7:9" x14ac:dyDescent="0.25">
      <c r="G246" s="1">
        <v>45821</v>
      </c>
      <c r="H246">
        <v>597</v>
      </c>
      <c r="I246" s="24">
        <f t="shared" si="10"/>
        <v>-1.1180124223602483E-2</v>
      </c>
    </row>
    <row r="247" spans="7:9" x14ac:dyDescent="0.25">
      <c r="G247" s="1">
        <v>45824</v>
      </c>
      <c r="H247">
        <v>602.67999999999995</v>
      </c>
      <c r="I247" s="24">
        <f t="shared" si="10"/>
        <v>9.5142378559462948E-3</v>
      </c>
    </row>
    <row r="248" spans="7:9" x14ac:dyDescent="0.25">
      <c r="G248" s="1">
        <v>45825</v>
      </c>
      <c r="H248">
        <v>597.53</v>
      </c>
      <c r="I248" s="24">
        <f t="shared" si="10"/>
        <v>-8.5451649299793653E-3</v>
      </c>
    </row>
    <row r="249" spans="7:9" x14ac:dyDescent="0.25">
      <c r="G249" s="1">
        <v>45826</v>
      </c>
      <c r="H249">
        <v>597.44000000000005</v>
      </c>
      <c r="I249" s="24">
        <f t="shared" si="10"/>
        <v>-1.506200525495105E-4</v>
      </c>
    </row>
    <row r="250" spans="7:9" x14ac:dyDescent="0.25">
      <c r="G250" s="1">
        <v>45828</v>
      </c>
      <c r="H250">
        <v>594.28</v>
      </c>
      <c r="I250" s="24">
        <f t="shared" si="10"/>
        <v>-5.2892340653456493E-3</v>
      </c>
    </row>
    <row r="251" spans="7:9" x14ac:dyDescent="0.25">
      <c r="G251" s="1">
        <v>45831</v>
      </c>
      <c r="H251">
        <v>600.15</v>
      </c>
      <c r="I251" s="24">
        <f t="shared" si="10"/>
        <v>9.8774988221039806E-3</v>
      </c>
    </row>
    <row r="252" spans="7:9" x14ac:dyDescent="0.25">
      <c r="G252" s="1">
        <v>45832</v>
      </c>
      <c r="H252">
        <v>606.78</v>
      </c>
      <c r="I252" s="24">
        <f t="shared" si="10"/>
        <v>1.104723819045228E-2</v>
      </c>
    </row>
  </sheetData>
  <mergeCells count="1">
    <mergeCell ref="G1:I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CF0AB-DF2D-4488-BD6D-67412081C87B}">
  <dimension ref="A1:H251"/>
  <sheetViews>
    <sheetView workbookViewId="0">
      <selection activeCell="H4" sqref="H4"/>
    </sheetView>
  </sheetViews>
  <sheetFormatPr defaultRowHeight="15" x14ac:dyDescent="0.25"/>
  <cols>
    <col min="1" max="1" width="11.5703125" customWidth="1"/>
    <col min="2" max="2" width="9.7109375" customWidth="1"/>
  </cols>
  <sheetData>
    <row r="1" spans="1:8" x14ac:dyDescent="0.25">
      <c r="A1" t="s">
        <v>15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H1" t="s">
        <v>21</v>
      </c>
    </row>
    <row r="2" spans="1:8" x14ac:dyDescent="0.25">
      <c r="A2" s="1">
        <v>45313</v>
      </c>
      <c r="B2">
        <v>483.45</v>
      </c>
      <c r="C2">
        <v>75844930</v>
      </c>
      <c r="D2">
        <v>484.01</v>
      </c>
      <c r="E2">
        <v>485.22</v>
      </c>
      <c r="F2">
        <v>482.78</v>
      </c>
    </row>
    <row r="3" spans="1:8" x14ac:dyDescent="0.25">
      <c r="A3" s="1">
        <v>45314</v>
      </c>
      <c r="B3">
        <v>484.86</v>
      </c>
      <c r="C3">
        <v>49945300</v>
      </c>
      <c r="D3">
        <v>484.01</v>
      </c>
      <c r="E3">
        <v>485.10500000000002</v>
      </c>
      <c r="F3">
        <v>482.89</v>
      </c>
      <c r="H3" s="2">
        <f>(B3/B2)-1</f>
        <v>2.9165373875272849E-3</v>
      </c>
    </row>
    <row r="4" spans="1:8" x14ac:dyDescent="0.25">
      <c r="A4" s="1">
        <v>45315</v>
      </c>
      <c r="B4">
        <v>485.39</v>
      </c>
      <c r="C4">
        <v>81765040</v>
      </c>
      <c r="D4">
        <v>487.81</v>
      </c>
      <c r="E4">
        <v>488.77</v>
      </c>
      <c r="F4">
        <v>484.88189999999997</v>
      </c>
      <c r="H4" s="2">
        <f t="shared" ref="H4:H67" si="0">(B4/B3)-1</f>
        <v>1.0930990388977602E-3</v>
      </c>
    </row>
    <row r="5" spans="1:8" x14ac:dyDescent="0.25">
      <c r="A5" s="1">
        <v>45316</v>
      </c>
      <c r="B5">
        <v>488.03</v>
      </c>
      <c r="C5">
        <v>72524990</v>
      </c>
      <c r="D5">
        <v>487.57499999999999</v>
      </c>
      <c r="E5">
        <v>488.30500000000001</v>
      </c>
      <c r="F5">
        <v>485.39</v>
      </c>
      <c r="H5" s="2">
        <f t="shared" si="0"/>
        <v>5.4389254001936393E-3</v>
      </c>
    </row>
    <row r="6" spans="1:8" x14ac:dyDescent="0.25">
      <c r="A6" s="1">
        <v>45317</v>
      </c>
      <c r="B6">
        <v>487.41</v>
      </c>
      <c r="C6">
        <v>76641610</v>
      </c>
      <c r="D6">
        <v>487.59</v>
      </c>
      <c r="E6">
        <v>489.12</v>
      </c>
      <c r="F6">
        <v>486.54</v>
      </c>
      <c r="H6" s="2">
        <f t="shared" si="0"/>
        <v>-1.2704137040754349E-3</v>
      </c>
    </row>
    <row r="7" spans="1:8" x14ac:dyDescent="0.25">
      <c r="A7" s="1">
        <v>45320</v>
      </c>
      <c r="B7">
        <v>491.27</v>
      </c>
      <c r="C7">
        <v>61322750</v>
      </c>
      <c r="D7">
        <v>487.73</v>
      </c>
      <c r="E7">
        <v>491.41500000000002</v>
      </c>
      <c r="F7">
        <v>487.17</v>
      </c>
      <c r="H7" s="2">
        <f t="shared" si="0"/>
        <v>7.9194107630125021E-3</v>
      </c>
    </row>
    <row r="8" spans="1:8" x14ac:dyDescent="0.25">
      <c r="A8" s="1">
        <v>45321</v>
      </c>
      <c r="B8">
        <v>490.89</v>
      </c>
      <c r="C8">
        <v>58618390</v>
      </c>
      <c r="D8">
        <v>490.56</v>
      </c>
      <c r="E8">
        <v>491.62</v>
      </c>
      <c r="F8">
        <v>490.11</v>
      </c>
      <c r="H8" s="2">
        <f t="shared" si="0"/>
        <v>-7.7350540436016413E-4</v>
      </c>
    </row>
    <row r="9" spans="1:8" x14ac:dyDescent="0.25">
      <c r="A9" s="1">
        <v>45322</v>
      </c>
      <c r="B9">
        <v>482.88</v>
      </c>
      <c r="C9">
        <v>126011100</v>
      </c>
      <c r="D9">
        <v>488.62</v>
      </c>
      <c r="E9">
        <v>489.0813</v>
      </c>
      <c r="F9">
        <v>482.86</v>
      </c>
      <c r="H9" s="2">
        <f t="shared" si="0"/>
        <v>-1.6317301228381043E-2</v>
      </c>
    </row>
    <row r="10" spans="1:8" x14ac:dyDescent="0.25">
      <c r="A10" s="1">
        <v>45323</v>
      </c>
      <c r="B10">
        <v>489.2</v>
      </c>
      <c r="C10">
        <v>91891640</v>
      </c>
      <c r="D10">
        <v>484.63</v>
      </c>
      <c r="E10">
        <v>489.23</v>
      </c>
      <c r="F10">
        <v>483.8</v>
      </c>
      <c r="H10" s="2">
        <f t="shared" si="0"/>
        <v>1.3088137839628811E-2</v>
      </c>
    </row>
    <row r="11" spans="1:8" x14ac:dyDescent="0.25">
      <c r="A11" s="1">
        <v>45324</v>
      </c>
      <c r="B11">
        <v>494.35</v>
      </c>
      <c r="C11">
        <v>99228190</v>
      </c>
      <c r="D11">
        <v>489.65</v>
      </c>
      <c r="E11">
        <v>496.05</v>
      </c>
      <c r="F11">
        <v>489.3</v>
      </c>
      <c r="H11" s="2">
        <f t="shared" si="0"/>
        <v>1.0527391659852947E-2</v>
      </c>
    </row>
    <row r="12" spans="1:8" x14ac:dyDescent="0.25">
      <c r="A12" s="1">
        <v>45327</v>
      </c>
      <c r="B12">
        <v>492.55</v>
      </c>
      <c r="C12">
        <v>75757100</v>
      </c>
      <c r="D12">
        <v>493.69499999999999</v>
      </c>
      <c r="E12">
        <v>494.37779999999998</v>
      </c>
      <c r="F12">
        <v>490.23</v>
      </c>
      <c r="H12" s="2">
        <f t="shared" si="0"/>
        <v>-3.6411449377971028E-3</v>
      </c>
    </row>
    <row r="13" spans="1:8" x14ac:dyDescent="0.25">
      <c r="A13" s="1">
        <v>45328</v>
      </c>
      <c r="B13">
        <v>493.98</v>
      </c>
      <c r="C13">
        <v>55918600</v>
      </c>
      <c r="D13">
        <v>493.52</v>
      </c>
      <c r="E13">
        <v>494.32</v>
      </c>
      <c r="F13">
        <v>492.05</v>
      </c>
      <c r="H13" s="2">
        <f t="shared" si="0"/>
        <v>2.9032585524313426E-3</v>
      </c>
    </row>
    <row r="14" spans="1:8" x14ac:dyDescent="0.25">
      <c r="A14" s="1">
        <v>45329</v>
      </c>
      <c r="B14">
        <v>498.1</v>
      </c>
      <c r="C14">
        <v>70556510</v>
      </c>
      <c r="D14">
        <v>496.29</v>
      </c>
      <c r="E14">
        <v>498.53</v>
      </c>
      <c r="F14">
        <v>495.36</v>
      </c>
      <c r="H14" s="2">
        <f t="shared" si="0"/>
        <v>8.3404186404307801E-3</v>
      </c>
    </row>
    <row r="15" spans="1:8" x14ac:dyDescent="0.25">
      <c r="A15" s="1">
        <v>45330</v>
      </c>
      <c r="B15">
        <v>498.32</v>
      </c>
      <c r="C15">
        <v>52343640</v>
      </c>
      <c r="D15">
        <v>498.1</v>
      </c>
      <c r="E15">
        <v>498.71</v>
      </c>
      <c r="F15">
        <v>497.26</v>
      </c>
      <c r="H15" s="2">
        <f t="shared" si="0"/>
        <v>4.4167837783581909E-4</v>
      </c>
    </row>
    <row r="16" spans="1:8" x14ac:dyDescent="0.25">
      <c r="A16" s="1">
        <v>45331</v>
      </c>
      <c r="B16">
        <v>501.2</v>
      </c>
      <c r="C16">
        <v>63979380</v>
      </c>
      <c r="D16">
        <v>498.84</v>
      </c>
      <c r="E16">
        <v>501.65</v>
      </c>
      <c r="F16">
        <v>498.49</v>
      </c>
      <c r="H16" s="2">
        <f t="shared" si="0"/>
        <v>5.7794188473270225E-3</v>
      </c>
    </row>
    <row r="17" spans="1:8" x14ac:dyDescent="0.25">
      <c r="A17" s="1">
        <v>45334</v>
      </c>
      <c r="B17">
        <v>500.98</v>
      </c>
      <c r="C17">
        <v>56502280</v>
      </c>
      <c r="D17">
        <v>501.17</v>
      </c>
      <c r="E17">
        <v>503.5</v>
      </c>
      <c r="F17">
        <v>500.24</v>
      </c>
      <c r="H17" s="2">
        <f t="shared" si="0"/>
        <v>-4.3894652833198489E-4</v>
      </c>
    </row>
    <row r="18" spans="1:8" x14ac:dyDescent="0.25">
      <c r="A18" s="1">
        <v>45335</v>
      </c>
      <c r="B18">
        <v>494.08</v>
      </c>
      <c r="C18">
        <v>113099200</v>
      </c>
      <c r="D18">
        <v>494.53</v>
      </c>
      <c r="E18">
        <v>497.09</v>
      </c>
      <c r="F18">
        <v>490.71499999999997</v>
      </c>
      <c r="H18" s="2">
        <f t="shared" si="0"/>
        <v>-1.3773004910375697E-2</v>
      </c>
    </row>
    <row r="19" spans="1:8" x14ac:dyDescent="0.25">
      <c r="A19" s="1">
        <v>45336</v>
      </c>
      <c r="B19">
        <v>498.57</v>
      </c>
      <c r="C19">
        <v>68387830</v>
      </c>
      <c r="D19">
        <v>496.79</v>
      </c>
      <c r="E19">
        <v>499.07</v>
      </c>
      <c r="F19">
        <v>494.4</v>
      </c>
      <c r="H19" s="2">
        <f t="shared" si="0"/>
        <v>9.0875971502590858E-3</v>
      </c>
    </row>
    <row r="20" spans="1:8" x14ac:dyDescent="0.25">
      <c r="A20" s="1">
        <v>45337</v>
      </c>
      <c r="B20">
        <v>502.01</v>
      </c>
      <c r="C20">
        <v>61682960</v>
      </c>
      <c r="D20">
        <v>499.29</v>
      </c>
      <c r="E20">
        <v>502.2</v>
      </c>
      <c r="F20">
        <v>498.79500000000002</v>
      </c>
      <c r="H20" s="2">
        <f t="shared" si="0"/>
        <v>6.8997332370579478E-3</v>
      </c>
    </row>
    <row r="21" spans="1:8" x14ac:dyDescent="0.25">
      <c r="A21" s="1">
        <v>45338</v>
      </c>
      <c r="B21">
        <v>499.51</v>
      </c>
      <c r="C21">
        <v>75532930</v>
      </c>
      <c r="D21">
        <v>501.7</v>
      </c>
      <c r="E21">
        <v>502.87</v>
      </c>
      <c r="F21">
        <v>498.75</v>
      </c>
      <c r="H21" s="2">
        <f t="shared" si="0"/>
        <v>-4.9799804784764756E-3</v>
      </c>
    </row>
    <row r="22" spans="1:8" x14ac:dyDescent="0.25">
      <c r="A22" s="1">
        <v>45342</v>
      </c>
      <c r="B22">
        <v>496.76</v>
      </c>
      <c r="C22">
        <v>71736740</v>
      </c>
      <c r="D22">
        <v>497.72</v>
      </c>
      <c r="E22">
        <v>498.41</v>
      </c>
      <c r="F22">
        <v>494.45</v>
      </c>
      <c r="H22" s="2">
        <f t="shared" si="0"/>
        <v>-5.505395287381587E-3</v>
      </c>
    </row>
    <row r="23" spans="1:8" x14ac:dyDescent="0.25">
      <c r="A23" s="1">
        <v>45343</v>
      </c>
      <c r="B23">
        <v>497.21</v>
      </c>
      <c r="C23">
        <v>59603770</v>
      </c>
      <c r="D23">
        <v>495.42</v>
      </c>
      <c r="E23">
        <v>497.37</v>
      </c>
      <c r="F23">
        <v>493.56</v>
      </c>
      <c r="H23" s="2">
        <f t="shared" si="0"/>
        <v>9.0587003784525777E-4</v>
      </c>
    </row>
    <row r="24" spans="1:8" x14ac:dyDescent="0.25">
      <c r="A24" s="1">
        <v>45344</v>
      </c>
      <c r="B24">
        <v>507.5</v>
      </c>
      <c r="C24">
        <v>76402540</v>
      </c>
      <c r="D24">
        <v>504.01</v>
      </c>
      <c r="E24">
        <v>508.49</v>
      </c>
      <c r="F24">
        <v>503.02</v>
      </c>
      <c r="H24" s="2">
        <f t="shared" si="0"/>
        <v>2.069548078276795E-2</v>
      </c>
    </row>
    <row r="25" spans="1:8" x14ac:dyDescent="0.25">
      <c r="A25" s="1">
        <v>45345</v>
      </c>
      <c r="B25">
        <v>507.85</v>
      </c>
      <c r="C25">
        <v>61321820</v>
      </c>
      <c r="D25">
        <v>509.27</v>
      </c>
      <c r="E25">
        <v>510.13</v>
      </c>
      <c r="F25">
        <v>507.1</v>
      </c>
      <c r="H25" s="2">
        <f t="shared" si="0"/>
        <v>6.8965517241381669E-4</v>
      </c>
    </row>
    <row r="26" spans="1:8" x14ac:dyDescent="0.25">
      <c r="A26" s="1">
        <v>45348</v>
      </c>
      <c r="B26">
        <v>505.99</v>
      </c>
      <c r="C26">
        <v>50386740</v>
      </c>
      <c r="D26">
        <v>508.3</v>
      </c>
      <c r="E26">
        <v>508.75</v>
      </c>
      <c r="F26">
        <v>505.86</v>
      </c>
      <c r="H26" s="2">
        <f t="shared" si="0"/>
        <v>-3.662498769321676E-3</v>
      </c>
    </row>
    <row r="27" spans="1:8" x14ac:dyDescent="0.25">
      <c r="A27" s="1">
        <v>45349</v>
      </c>
      <c r="B27">
        <v>506.93</v>
      </c>
      <c r="C27">
        <v>48854530</v>
      </c>
      <c r="D27">
        <v>506.7</v>
      </c>
      <c r="E27">
        <v>507.16</v>
      </c>
      <c r="F27">
        <v>504.75</v>
      </c>
      <c r="H27" s="2">
        <f t="shared" si="0"/>
        <v>1.8577442241940467E-3</v>
      </c>
    </row>
    <row r="28" spans="1:8" x14ac:dyDescent="0.25">
      <c r="A28" s="1">
        <v>45350</v>
      </c>
      <c r="B28">
        <v>506.26</v>
      </c>
      <c r="C28">
        <v>56506630</v>
      </c>
      <c r="D28">
        <v>505.33</v>
      </c>
      <c r="E28">
        <v>506.85500000000002</v>
      </c>
      <c r="F28">
        <v>504.96</v>
      </c>
      <c r="H28" s="2">
        <f t="shared" si="0"/>
        <v>-1.3216814944864153E-3</v>
      </c>
    </row>
    <row r="29" spans="1:8" x14ac:dyDescent="0.25">
      <c r="A29" s="1">
        <v>45351</v>
      </c>
      <c r="B29">
        <v>508.08</v>
      </c>
      <c r="C29">
        <v>83924800</v>
      </c>
      <c r="D29">
        <v>508.07</v>
      </c>
      <c r="E29">
        <v>509.74</v>
      </c>
      <c r="F29">
        <v>505.35</v>
      </c>
      <c r="H29" s="2">
        <f t="shared" si="0"/>
        <v>3.5949907162327044E-3</v>
      </c>
    </row>
    <row r="30" spans="1:8" x14ac:dyDescent="0.25">
      <c r="A30" s="1">
        <v>45352</v>
      </c>
      <c r="B30">
        <v>512.85</v>
      </c>
      <c r="C30">
        <v>76844840</v>
      </c>
      <c r="D30">
        <v>508.98</v>
      </c>
      <c r="E30">
        <v>513.29</v>
      </c>
      <c r="F30">
        <v>508.56</v>
      </c>
      <c r="H30" s="2">
        <f t="shared" si="0"/>
        <v>9.3882853094002794E-3</v>
      </c>
    </row>
    <row r="31" spans="1:8" x14ac:dyDescent="0.25">
      <c r="A31" s="1">
        <v>45355</v>
      </c>
      <c r="B31">
        <v>512.29999999999995</v>
      </c>
      <c r="C31">
        <v>49799260</v>
      </c>
      <c r="D31">
        <v>512.03</v>
      </c>
      <c r="E31">
        <v>514.20000000000005</v>
      </c>
      <c r="F31">
        <v>512</v>
      </c>
      <c r="H31" s="2">
        <f t="shared" si="0"/>
        <v>-1.0724383347958666E-3</v>
      </c>
    </row>
    <row r="32" spans="1:8" x14ac:dyDescent="0.25">
      <c r="A32" s="1">
        <v>45356</v>
      </c>
      <c r="B32">
        <v>507.18</v>
      </c>
      <c r="C32">
        <v>72855620</v>
      </c>
      <c r="D32">
        <v>510.24</v>
      </c>
      <c r="E32">
        <v>510.7</v>
      </c>
      <c r="F32">
        <v>504.91</v>
      </c>
      <c r="H32" s="2">
        <f t="shared" si="0"/>
        <v>-9.9941440562170136E-3</v>
      </c>
    </row>
    <row r="33" spans="1:8" x14ac:dyDescent="0.25">
      <c r="A33" s="1">
        <v>45357</v>
      </c>
      <c r="B33">
        <v>509.75</v>
      </c>
      <c r="C33">
        <v>68382370</v>
      </c>
      <c r="D33">
        <v>510.55</v>
      </c>
      <c r="E33">
        <v>512.06899999999996</v>
      </c>
      <c r="F33">
        <v>508.42</v>
      </c>
      <c r="H33" s="2">
        <f t="shared" si="0"/>
        <v>5.0672345124018747E-3</v>
      </c>
    </row>
    <row r="34" spans="1:8" x14ac:dyDescent="0.25">
      <c r="A34" s="1">
        <v>45358</v>
      </c>
      <c r="B34">
        <v>514.80999999999995</v>
      </c>
      <c r="C34">
        <v>58652090</v>
      </c>
      <c r="D34">
        <v>513.14</v>
      </c>
      <c r="E34">
        <v>515.89</v>
      </c>
      <c r="F34">
        <v>509.80529999999999</v>
      </c>
      <c r="H34" s="2">
        <f t="shared" si="0"/>
        <v>9.9264345267287002E-3</v>
      </c>
    </row>
    <row r="35" spans="1:8" x14ac:dyDescent="0.25">
      <c r="A35" s="1">
        <v>45359</v>
      </c>
      <c r="B35">
        <v>511.72</v>
      </c>
      <c r="C35">
        <v>86532540</v>
      </c>
      <c r="D35">
        <v>515.46</v>
      </c>
      <c r="E35">
        <v>518.2201</v>
      </c>
      <c r="F35">
        <v>511.13</v>
      </c>
      <c r="H35" s="2">
        <f t="shared" si="0"/>
        <v>-6.0022144091993468E-3</v>
      </c>
    </row>
    <row r="36" spans="1:8" x14ac:dyDescent="0.25">
      <c r="A36" s="1">
        <v>45362</v>
      </c>
      <c r="B36">
        <v>511.28</v>
      </c>
      <c r="C36">
        <v>62557180</v>
      </c>
      <c r="D36">
        <v>510.48</v>
      </c>
      <c r="E36">
        <v>511.88</v>
      </c>
      <c r="F36">
        <v>508.5</v>
      </c>
      <c r="H36" s="2">
        <f t="shared" si="0"/>
        <v>-8.5984522785909068E-4</v>
      </c>
    </row>
    <row r="37" spans="1:8" x14ac:dyDescent="0.25">
      <c r="A37" s="1">
        <v>45363</v>
      </c>
      <c r="B37">
        <v>516.78</v>
      </c>
      <c r="C37">
        <v>73114440</v>
      </c>
      <c r="D37">
        <v>513.45000000000005</v>
      </c>
      <c r="E37">
        <v>517.38</v>
      </c>
      <c r="F37">
        <v>510.86</v>
      </c>
      <c r="H37" s="2">
        <f t="shared" si="0"/>
        <v>1.0757314974182419E-2</v>
      </c>
    </row>
    <row r="38" spans="1:8" x14ac:dyDescent="0.25">
      <c r="A38" s="1">
        <v>45364</v>
      </c>
      <c r="B38">
        <v>515.97</v>
      </c>
      <c r="C38">
        <v>55104090</v>
      </c>
      <c r="D38">
        <v>517.11</v>
      </c>
      <c r="E38">
        <v>517.29</v>
      </c>
      <c r="F38">
        <v>514.49</v>
      </c>
      <c r="H38" s="2">
        <f t="shared" si="0"/>
        <v>-1.5673981191220987E-3</v>
      </c>
    </row>
    <row r="39" spans="1:8" x14ac:dyDescent="0.25">
      <c r="A39" s="1">
        <v>45365</v>
      </c>
      <c r="B39">
        <v>514.95000000000005</v>
      </c>
      <c r="C39">
        <v>110171800</v>
      </c>
      <c r="D39">
        <v>516.97</v>
      </c>
      <c r="E39">
        <v>517.125</v>
      </c>
      <c r="F39">
        <v>511.82</v>
      </c>
      <c r="H39" s="2">
        <f t="shared" si="0"/>
        <v>-1.9768591197162344E-3</v>
      </c>
    </row>
    <row r="40" spans="1:8" x14ac:dyDescent="0.25">
      <c r="A40" s="1">
        <v>45366</v>
      </c>
      <c r="B40">
        <v>509.83</v>
      </c>
      <c r="C40">
        <v>107646300</v>
      </c>
      <c r="D40">
        <v>510.21</v>
      </c>
      <c r="E40">
        <v>511.7</v>
      </c>
      <c r="F40">
        <v>508.12200000000001</v>
      </c>
      <c r="H40" s="2">
        <f t="shared" si="0"/>
        <v>-9.9427128847462409E-3</v>
      </c>
    </row>
    <row r="41" spans="1:8" x14ac:dyDescent="0.25">
      <c r="A41" s="1">
        <v>45369</v>
      </c>
      <c r="B41">
        <v>512.86</v>
      </c>
      <c r="C41">
        <v>88893330</v>
      </c>
      <c r="D41">
        <v>514</v>
      </c>
      <c r="E41">
        <v>515.48</v>
      </c>
      <c r="F41">
        <v>512.44000000000005</v>
      </c>
      <c r="H41" s="2">
        <f t="shared" si="0"/>
        <v>5.9431575230959321E-3</v>
      </c>
    </row>
    <row r="42" spans="1:8" x14ac:dyDescent="0.25">
      <c r="A42" s="1">
        <v>45370</v>
      </c>
      <c r="B42">
        <v>515.71</v>
      </c>
      <c r="C42">
        <v>60755260</v>
      </c>
      <c r="D42">
        <v>512.15</v>
      </c>
      <c r="E42">
        <v>515.995</v>
      </c>
      <c r="F42">
        <v>511.12</v>
      </c>
      <c r="H42" s="2">
        <f t="shared" si="0"/>
        <v>5.5570721054478689E-3</v>
      </c>
    </row>
    <row r="43" spans="1:8" x14ac:dyDescent="0.25">
      <c r="A43" s="1">
        <v>45371</v>
      </c>
      <c r="B43">
        <v>520.48</v>
      </c>
      <c r="C43">
        <v>69594570</v>
      </c>
      <c r="D43">
        <v>515.77</v>
      </c>
      <c r="E43">
        <v>520.62</v>
      </c>
      <c r="F43">
        <v>515.08000000000004</v>
      </c>
      <c r="H43" s="2">
        <f t="shared" si="0"/>
        <v>9.249384343914091E-3</v>
      </c>
    </row>
    <row r="44" spans="1:8" x14ac:dyDescent="0.25">
      <c r="A44" s="1">
        <v>45372</v>
      </c>
      <c r="B44">
        <v>522.20000000000005</v>
      </c>
      <c r="C44">
        <v>60256110</v>
      </c>
      <c r="D44">
        <v>523.39</v>
      </c>
      <c r="E44">
        <v>524.11</v>
      </c>
      <c r="F44">
        <v>521.91</v>
      </c>
      <c r="H44" s="2">
        <f t="shared" si="0"/>
        <v>3.3046418690441115E-3</v>
      </c>
    </row>
    <row r="45" spans="1:8" x14ac:dyDescent="0.25">
      <c r="A45" s="1">
        <v>45373</v>
      </c>
      <c r="B45">
        <v>521.21</v>
      </c>
      <c r="C45">
        <v>79070840</v>
      </c>
      <c r="D45">
        <v>522.11</v>
      </c>
      <c r="E45">
        <v>522.60500000000002</v>
      </c>
      <c r="F45">
        <v>520.97</v>
      </c>
      <c r="H45" s="2">
        <f t="shared" si="0"/>
        <v>-1.8958253542704639E-3</v>
      </c>
    </row>
    <row r="46" spans="1:8" x14ac:dyDescent="0.25">
      <c r="A46" s="1">
        <v>45376</v>
      </c>
      <c r="B46">
        <v>519.77</v>
      </c>
      <c r="C46">
        <v>48512110</v>
      </c>
      <c r="D46">
        <v>519.79999999999995</v>
      </c>
      <c r="E46">
        <v>520.95000000000005</v>
      </c>
      <c r="F46">
        <v>519.61</v>
      </c>
      <c r="H46" s="2">
        <f t="shared" si="0"/>
        <v>-2.7628019416359173E-3</v>
      </c>
    </row>
    <row r="47" spans="1:8" x14ac:dyDescent="0.25">
      <c r="A47" s="1">
        <v>45377</v>
      </c>
      <c r="B47">
        <v>518.80999999999995</v>
      </c>
      <c r="C47">
        <v>65463740</v>
      </c>
      <c r="D47">
        <v>521.23</v>
      </c>
      <c r="E47">
        <v>521.58000000000004</v>
      </c>
      <c r="F47">
        <v>518.4</v>
      </c>
      <c r="H47" s="2">
        <f t="shared" si="0"/>
        <v>-1.846970775535417E-3</v>
      </c>
    </row>
    <row r="48" spans="1:8" x14ac:dyDescent="0.25">
      <c r="A48" s="1">
        <v>45378</v>
      </c>
      <c r="B48">
        <v>523.16999999999996</v>
      </c>
      <c r="C48">
        <v>82999780</v>
      </c>
      <c r="D48">
        <v>521.71</v>
      </c>
      <c r="E48">
        <v>523.21</v>
      </c>
      <c r="F48">
        <v>519.48500000000001</v>
      </c>
      <c r="H48" s="2">
        <f t="shared" si="0"/>
        <v>8.4038472658585217E-3</v>
      </c>
    </row>
    <row r="49" spans="1:8" x14ac:dyDescent="0.25">
      <c r="A49" s="1">
        <v>45379</v>
      </c>
      <c r="B49">
        <v>523.07000000000005</v>
      </c>
      <c r="C49">
        <v>96294890</v>
      </c>
      <c r="D49">
        <v>523.21</v>
      </c>
      <c r="E49">
        <v>524.61</v>
      </c>
      <c r="F49">
        <v>522.78</v>
      </c>
      <c r="H49" s="2">
        <f t="shared" si="0"/>
        <v>-1.9114245847418054E-4</v>
      </c>
    </row>
    <row r="50" spans="1:8" x14ac:dyDescent="0.25">
      <c r="A50" s="1">
        <v>45383</v>
      </c>
      <c r="B50">
        <v>522.16</v>
      </c>
      <c r="C50">
        <v>62477540</v>
      </c>
      <c r="D50">
        <v>523.83000000000004</v>
      </c>
      <c r="E50">
        <v>524.38</v>
      </c>
      <c r="F50">
        <v>520.97</v>
      </c>
      <c r="H50" s="2">
        <f t="shared" si="0"/>
        <v>-1.739728908176863E-3</v>
      </c>
    </row>
    <row r="51" spans="1:8" x14ac:dyDescent="0.25">
      <c r="A51" s="1">
        <v>45384</v>
      </c>
      <c r="B51">
        <v>518.84</v>
      </c>
      <c r="C51">
        <v>74230310</v>
      </c>
      <c r="D51">
        <v>518.24</v>
      </c>
      <c r="E51">
        <v>518.98</v>
      </c>
      <c r="F51">
        <v>516.48</v>
      </c>
      <c r="H51" s="2">
        <f t="shared" si="0"/>
        <v>-6.3582043817985712E-3</v>
      </c>
    </row>
    <row r="52" spans="1:8" x14ac:dyDescent="0.25">
      <c r="A52" s="1">
        <v>45385</v>
      </c>
      <c r="B52">
        <v>519.41</v>
      </c>
      <c r="C52">
        <v>59155760</v>
      </c>
      <c r="D52">
        <v>517.72</v>
      </c>
      <c r="E52">
        <v>520.95000000000005</v>
      </c>
      <c r="F52">
        <v>517.66499999999996</v>
      </c>
      <c r="H52" s="2">
        <f t="shared" si="0"/>
        <v>1.0986045794463273E-3</v>
      </c>
    </row>
    <row r="53" spans="1:8" x14ac:dyDescent="0.25">
      <c r="A53" s="1">
        <v>45386</v>
      </c>
      <c r="B53">
        <v>513.07000000000005</v>
      </c>
      <c r="C53">
        <v>96858070</v>
      </c>
      <c r="D53">
        <v>523.52</v>
      </c>
      <c r="E53">
        <v>523.86739999999998</v>
      </c>
      <c r="F53">
        <v>512.755</v>
      </c>
      <c r="H53" s="2">
        <f t="shared" si="0"/>
        <v>-1.2206156985810623E-2</v>
      </c>
    </row>
    <row r="54" spans="1:8" x14ac:dyDescent="0.25">
      <c r="A54" s="1">
        <v>45387</v>
      </c>
      <c r="B54">
        <v>518.42999999999995</v>
      </c>
      <c r="C54">
        <v>74546480</v>
      </c>
      <c r="D54">
        <v>514.46</v>
      </c>
      <c r="E54">
        <v>520.44000000000005</v>
      </c>
      <c r="F54">
        <v>514.01</v>
      </c>
      <c r="H54" s="2">
        <f t="shared" si="0"/>
        <v>1.0446917574599812E-2</v>
      </c>
    </row>
    <row r="55" spans="1:8" x14ac:dyDescent="0.25">
      <c r="A55" s="1">
        <v>45390</v>
      </c>
      <c r="B55">
        <v>518.72</v>
      </c>
      <c r="C55">
        <v>48401750</v>
      </c>
      <c r="D55">
        <v>519.15</v>
      </c>
      <c r="E55">
        <v>520.17999999999995</v>
      </c>
      <c r="F55">
        <v>517.89</v>
      </c>
      <c r="H55" s="2">
        <f t="shared" si="0"/>
        <v>5.5938120864928997E-4</v>
      </c>
    </row>
    <row r="56" spans="1:8" x14ac:dyDescent="0.25">
      <c r="A56" s="1">
        <v>45391</v>
      </c>
      <c r="B56">
        <v>519.32000000000005</v>
      </c>
      <c r="C56">
        <v>68124390</v>
      </c>
      <c r="D56">
        <v>520.5</v>
      </c>
      <c r="E56">
        <v>520.75</v>
      </c>
      <c r="F56">
        <v>514.35</v>
      </c>
      <c r="H56" s="2">
        <f t="shared" si="0"/>
        <v>1.1566933991364881E-3</v>
      </c>
    </row>
    <row r="57" spans="1:8" x14ac:dyDescent="0.25">
      <c r="A57" s="1">
        <v>45392</v>
      </c>
      <c r="B57">
        <v>514.12</v>
      </c>
      <c r="C57">
        <v>82652810</v>
      </c>
      <c r="D57">
        <v>513.48</v>
      </c>
      <c r="E57">
        <v>516.16</v>
      </c>
      <c r="F57">
        <v>512.09</v>
      </c>
      <c r="H57" s="2">
        <f t="shared" si="0"/>
        <v>-1.0013094046060322E-2</v>
      </c>
    </row>
    <row r="58" spans="1:8" x14ac:dyDescent="0.25">
      <c r="A58" s="1">
        <v>45393</v>
      </c>
      <c r="B58">
        <v>518</v>
      </c>
      <c r="C58">
        <v>70099010</v>
      </c>
      <c r="D58">
        <v>515.67999999999995</v>
      </c>
      <c r="E58">
        <v>519.48</v>
      </c>
      <c r="F58">
        <v>512.08000000000004</v>
      </c>
      <c r="H58" s="2">
        <f t="shared" si="0"/>
        <v>7.5468762156694069E-3</v>
      </c>
    </row>
    <row r="59" spans="1:8" x14ac:dyDescent="0.25">
      <c r="A59" s="1">
        <v>45394</v>
      </c>
      <c r="B59">
        <v>510.85</v>
      </c>
      <c r="C59">
        <v>92561090</v>
      </c>
      <c r="D59">
        <v>514.37</v>
      </c>
      <c r="E59">
        <v>515.81500000000005</v>
      </c>
      <c r="F59">
        <v>509.08</v>
      </c>
      <c r="H59" s="2">
        <f t="shared" si="0"/>
        <v>-1.3803088803088781E-2</v>
      </c>
    </row>
    <row r="60" spans="1:8" x14ac:dyDescent="0.25">
      <c r="A60" s="1">
        <v>45397</v>
      </c>
      <c r="B60">
        <v>504.45</v>
      </c>
      <c r="C60">
        <v>92101450</v>
      </c>
      <c r="D60">
        <v>515.13</v>
      </c>
      <c r="E60">
        <v>515.29999999999995</v>
      </c>
      <c r="F60">
        <v>503.58</v>
      </c>
      <c r="H60" s="2">
        <f t="shared" si="0"/>
        <v>-1.252813937555064E-2</v>
      </c>
    </row>
    <row r="61" spans="1:8" x14ac:dyDescent="0.25">
      <c r="A61" s="1">
        <v>45398</v>
      </c>
      <c r="B61">
        <v>503.53</v>
      </c>
      <c r="C61">
        <v>73484020</v>
      </c>
      <c r="D61">
        <v>504.94</v>
      </c>
      <c r="E61">
        <v>506.5</v>
      </c>
      <c r="F61">
        <v>502.21</v>
      </c>
      <c r="H61" s="2">
        <f t="shared" si="0"/>
        <v>-1.8237684606997595E-3</v>
      </c>
    </row>
    <row r="62" spans="1:8" x14ac:dyDescent="0.25">
      <c r="A62" s="1">
        <v>45399</v>
      </c>
      <c r="B62">
        <v>500.55</v>
      </c>
      <c r="C62">
        <v>75910310</v>
      </c>
      <c r="D62">
        <v>506.05</v>
      </c>
      <c r="E62">
        <v>506.22</v>
      </c>
      <c r="F62">
        <v>499.12</v>
      </c>
      <c r="H62" s="2">
        <f t="shared" si="0"/>
        <v>-5.918217385259994E-3</v>
      </c>
    </row>
    <row r="63" spans="1:8" x14ac:dyDescent="0.25">
      <c r="A63" s="1">
        <v>45400</v>
      </c>
      <c r="B63">
        <v>499.52</v>
      </c>
      <c r="C63">
        <v>74548090</v>
      </c>
      <c r="D63">
        <v>501.98</v>
      </c>
      <c r="E63">
        <v>504.13</v>
      </c>
      <c r="F63">
        <v>498.56</v>
      </c>
      <c r="H63" s="2">
        <f t="shared" si="0"/>
        <v>-2.0577364898611838E-3</v>
      </c>
    </row>
    <row r="64" spans="1:8" x14ac:dyDescent="0.25">
      <c r="A64" s="1">
        <v>45401</v>
      </c>
      <c r="B64">
        <v>495.16</v>
      </c>
      <c r="C64">
        <v>102212600</v>
      </c>
      <c r="D64">
        <v>499.44</v>
      </c>
      <c r="E64">
        <v>500.45499999999998</v>
      </c>
      <c r="F64">
        <v>493.86</v>
      </c>
      <c r="H64" s="2">
        <f t="shared" si="0"/>
        <v>-8.7283792440742136E-3</v>
      </c>
    </row>
    <row r="65" spans="1:8" x14ac:dyDescent="0.25">
      <c r="A65" s="1">
        <v>45404</v>
      </c>
      <c r="B65">
        <v>499.72</v>
      </c>
      <c r="C65">
        <v>67961050</v>
      </c>
      <c r="D65">
        <v>497.83</v>
      </c>
      <c r="E65">
        <v>502.38</v>
      </c>
      <c r="F65">
        <v>495.43</v>
      </c>
      <c r="H65" s="2">
        <f t="shared" si="0"/>
        <v>9.2091445189432797E-3</v>
      </c>
    </row>
    <row r="66" spans="1:8" x14ac:dyDescent="0.25">
      <c r="A66" s="1">
        <v>45405</v>
      </c>
      <c r="B66">
        <v>505.65</v>
      </c>
      <c r="C66">
        <v>64633620</v>
      </c>
      <c r="D66">
        <v>501.78</v>
      </c>
      <c r="E66">
        <v>506.09</v>
      </c>
      <c r="F66">
        <v>499.53280000000001</v>
      </c>
      <c r="H66" s="2">
        <f t="shared" si="0"/>
        <v>1.1866645321379821E-2</v>
      </c>
    </row>
    <row r="67" spans="1:8" x14ac:dyDescent="0.25">
      <c r="A67" s="1">
        <v>45406</v>
      </c>
      <c r="B67">
        <v>505.41</v>
      </c>
      <c r="C67">
        <v>55928080</v>
      </c>
      <c r="D67">
        <v>506.56</v>
      </c>
      <c r="E67">
        <v>507.37</v>
      </c>
      <c r="F67">
        <v>503.13</v>
      </c>
      <c r="H67" s="2">
        <f t="shared" si="0"/>
        <v>-4.7463660634816662E-4</v>
      </c>
    </row>
    <row r="68" spans="1:8" x14ac:dyDescent="0.25">
      <c r="A68" s="1">
        <v>45407</v>
      </c>
      <c r="B68">
        <v>503.49</v>
      </c>
      <c r="C68">
        <v>69122370</v>
      </c>
      <c r="D68">
        <v>499.18</v>
      </c>
      <c r="E68">
        <v>504.27</v>
      </c>
      <c r="F68">
        <v>497.49</v>
      </c>
      <c r="H68" s="2">
        <f t="shared" ref="H68:H131" si="1">(B68/B67)-1</f>
        <v>-3.7988959458657989E-3</v>
      </c>
    </row>
    <row r="69" spans="1:8" x14ac:dyDescent="0.25">
      <c r="A69" s="1">
        <v>45408</v>
      </c>
      <c r="B69">
        <v>508.26</v>
      </c>
      <c r="C69">
        <v>64306120</v>
      </c>
      <c r="D69">
        <v>506.35</v>
      </c>
      <c r="E69">
        <v>509.88</v>
      </c>
      <c r="F69">
        <v>505.7</v>
      </c>
      <c r="H69" s="2">
        <f t="shared" si="1"/>
        <v>9.4738723708513994E-3</v>
      </c>
    </row>
    <row r="70" spans="1:8" x14ac:dyDescent="0.25">
      <c r="A70" s="1">
        <v>45411</v>
      </c>
      <c r="B70">
        <v>510.06</v>
      </c>
      <c r="C70">
        <v>46415450</v>
      </c>
      <c r="D70">
        <v>510.09</v>
      </c>
      <c r="E70">
        <v>510.75</v>
      </c>
      <c r="F70">
        <v>507.25</v>
      </c>
      <c r="H70" s="2">
        <f t="shared" si="1"/>
        <v>3.5414945106835294E-3</v>
      </c>
    </row>
    <row r="71" spans="1:8" x14ac:dyDescent="0.25">
      <c r="A71" s="1">
        <v>45412</v>
      </c>
      <c r="B71">
        <v>501.98</v>
      </c>
      <c r="C71">
        <v>77483570</v>
      </c>
      <c r="D71">
        <v>508.56</v>
      </c>
      <c r="E71">
        <v>509.56</v>
      </c>
      <c r="F71">
        <v>501.98</v>
      </c>
      <c r="H71" s="2">
        <f t="shared" si="1"/>
        <v>-1.5841273575657788E-2</v>
      </c>
    </row>
    <row r="72" spans="1:8" x14ac:dyDescent="0.25">
      <c r="A72" s="1">
        <v>45413</v>
      </c>
      <c r="B72">
        <v>500.35</v>
      </c>
      <c r="C72">
        <v>80242840</v>
      </c>
      <c r="D72">
        <v>501.38</v>
      </c>
      <c r="E72">
        <v>508.19</v>
      </c>
      <c r="F72">
        <v>499.86500000000001</v>
      </c>
      <c r="H72" s="2">
        <f t="shared" si="1"/>
        <v>-3.247141320371294E-3</v>
      </c>
    </row>
    <row r="73" spans="1:8" x14ac:dyDescent="0.25">
      <c r="A73" s="1">
        <v>45414</v>
      </c>
      <c r="B73">
        <v>505.03</v>
      </c>
      <c r="C73">
        <v>62550180</v>
      </c>
      <c r="D73">
        <v>504.15</v>
      </c>
      <c r="E73">
        <v>505.89</v>
      </c>
      <c r="F73">
        <v>499.55</v>
      </c>
      <c r="H73" s="2">
        <f t="shared" si="1"/>
        <v>9.353452583191757E-3</v>
      </c>
    </row>
    <row r="74" spans="1:8" x14ac:dyDescent="0.25">
      <c r="A74" s="1">
        <v>45415</v>
      </c>
      <c r="B74">
        <v>511.29</v>
      </c>
      <c r="C74">
        <v>72756710</v>
      </c>
      <c r="D74">
        <v>511.16</v>
      </c>
      <c r="E74">
        <v>512.54999999999995</v>
      </c>
      <c r="F74">
        <v>508.56</v>
      </c>
      <c r="H74" s="2">
        <f t="shared" si="1"/>
        <v>1.239530324931204E-2</v>
      </c>
    </row>
    <row r="75" spans="1:8" x14ac:dyDescent="0.25">
      <c r="A75" s="1">
        <v>45418</v>
      </c>
      <c r="B75">
        <v>516.57000000000005</v>
      </c>
      <c r="C75">
        <v>47264700</v>
      </c>
      <c r="D75">
        <v>513.75</v>
      </c>
      <c r="E75">
        <v>516.61</v>
      </c>
      <c r="F75">
        <v>513.29999999999995</v>
      </c>
      <c r="H75" s="2">
        <f t="shared" si="1"/>
        <v>1.0326820395470282E-2</v>
      </c>
    </row>
    <row r="76" spans="1:8" x14ac:dyDescent="0.25">
      <c r="A76" s="1">
        <v>45419</v>
      </c>
      <c r="B76">
        <v>517.14</v>
      </c>
      <c r="C76">
        <v>52561300</v>
      </c>
      <c r="D76">
        <v>517.55999999999995</v>
      </c>
      <c r="E76">
        <v>518.57000000000005</v>
      </c>
      <c r="F76">
        <v>516.45000000000005</v>
      </c>
      <c r="H76" s="2">
        <f t="shared" si="1"/>
        <v>1.1034322550669273E-3</v>
      </c>
    </row>
    <row r="77" spans="1:8" x14ac:dyDescent="0.25">
      <c r="A77" s="1">
        <v>45420</v>
      </c>
      <c r="B77">
        <v>517.19000000000005</v>
      </c>
      <c r="C77">
        <v>42047210</v>
      </c>
      <c r="D77">
        <v>515.26</v>
      </c>
      <c r="E77">
        <v>517.74</v>
      </c>
      <c r="F77">
        <v>515.14</v>
      </c>
      <c r="H77" s="2">
        <f t="shared" si="1"/>
        <v>9.6685617047675976E-5</v>
      </c>
    </row>
    <row r="78" spans="1:8" x14ac:dyDescent="0.25">
      <c r="A78" s="1">
        <v>45421</v>
      </c>
      <c r="B78">
        <v>520.16999999999996</v>
      </c>
      <c r="C78">
        <v>43643670</v>
      </c>
      <c r="D78">
        <v>517.38</v>
      </c>
      <c r="E78">
        <v>520.20740000000001</v>
      </c>
      <c r="F78">
        <v>516.70500000000004</v>
      </c>
      <c r="H78" s="2">
        <f t="shared" si="1"/>
        <v>5.7619056826310189E-3</v>
      </c>
    </row>
    <row r="79" spans="1:8" x14ac:dyDescent="0.25">
      <c r="A79" s="1">
        <v>45422</v>
      </c>
      <c r="B79">
        <v>520.84</v>
      </c>
      <c r="C79">
        <v>52233170</v>
      </c>
      <c r="D79">
        <v>521.80999999999995</v>
      </c>
      <c r="E79">
        <v>522.63499999999999</v>
      </c>
      <c r="F79">
        <v>519.59</v>
      </c>
      <c r="H79" s="2">
        <f t="shared" si="1"/>
        <v>1.2880404483150976E-3</v>
      </c>
    </row>
    <row r="80" spans="1:8" x14ac:dyDescent="0.25">
      <c r="A80" s="1">
        <v>45425</v>
      </c>
      <c r="B80">
        <v>520.91</v>
      </c>
      <c r="C80">
        <v>36716360</v>
      </c>
      <c r="D80">
        <v>522.55999999999995</v>
      </c>
      <c r="E80">
        <v>522.66999999999996</v>
      </c>
      <c r="F80">
        <v>519.74</v>
      </c>
      <c r="H80" s="2">
        <f t="shared" si="1"/>
        <v>1.3439827970196383E-4</v>
      </c>
    </row>
    <row r="81" spans="1:8" x14ac:dyDescent="0.25">
      <c r="A81" s="1">
        <v>45426</v>
      </c>
      <c r="B81">
        <v>523.29999999999995</v>
      </c>
      <c r="C81">
        <v>57535870</v>
      </c>
      <c r="D81">
        <v>521.11</v>
      </c>
      <c r="E81">
        <v>523.83000000000004</v>
      </c>
      <c r="F81">
        <v>520.55999999999995</v>
      </c>
      <c r="H81" s="2">
        <f t="shared" si="1"/>
        <v>4.5881246280548016E-3</v>
      </c>
    </row>
    <row r="82" spans="1:8" x14ac:dyDescent="0.25">
      <c r="A82" s="1">
        <v>45427</v>
      </c>
      <c r="B82">
        <v>529.78</v>
      </c>
      <c r="C82">
        <v>59504900</v>
      </c>
      <c r="D82">
        <v>525.83000000000004</v>
      </c>
      <c r="E82">
        <v>530.08000000000004</v>
      </c>
      <c r="F82">
        <v>525.17999999999995</v>
      </c>
      <c r="H82" s="2">
        <f t="shared" si="1"/>
        <v>1.2382954328301166E-2</v>
      </c>
    </row>
    <row r="83" spans="1:8" x14ac:dyDescent="0.25">
      <c r="A83" s="1">
        <v>45428</v>
      </c>
      <c r="B83">
        <v>528.69000000000005</v>
      </c>
      <c r="C83">
        <v>50244830</v>
      </c>
      <c r="D83">
        <v>529.88</v>
      </c>
      <c r="E83">
        <v>531.52179999999998</v>
      </c>
      <c r="F83">
        <v>528.54</v>
      </c>
      <c r="H83" s="2">
        <f t="shared" si="1"/>
        <v>-2.057457812676855E-3</v>
      </c>
    </row>
    <row r="84" spans="1:8" x14ac:dyDescent="0.25">
      <c r="A84" s="1">
        <v>45429</v>
      </c>
      <c r="B84">
        <v>529.45000000000005</v>
      </c>
      <c r="C84">
        <v>59187590</v>
      </c>
      <c r="D84">
        <v>528.80999999999995</v>
      </c>
      <c r="E84">
        <v>529.52</v>
      </c>
      <c r="F84">
        <v>527.32000000000005</v>
      </c>
      <c r="H84" s="2">
        <f t="shared" si="1"/>
        <v>1.4375153681740471E-3</v>
      </c>
    </row>
    <row r="85" spans="1:8" x14ac:dyDescent="0.25">
      <c r="A85" s="1">
        <v>45432</v>
      </c>
      <c r="B85">
        <v>530.05999999999995</v>
      </c>
      <c r="C85">
        <v>37764210</v>
      </c>
      <c r="D85">
        <v>529.57000000000005</v>
      </c>
      <c r="E85">
        <v>531.56010000000003</v>
      </c>
      <c r="F85">
        <v>529.16999999999996</v>
      </c>
      <c r="H85" s="2">
        <f t="shared" si="1"/>
        <v>1.1521390121822517E-3</v>
      </c>
    </row>
    <row r="86" spans="1:8" x14ac:dyDescent="0.25">
      <c r="A86" s="1">
        <v>45433</v>
      </c>
      <c r="B86">
        <v>531.36</v>
      </c>
      <c r="C86">
        <v>33437000</v>
      </c>
      <c r="D86">
        <v>529.28</v>
      </c>
      <c r="E86">
        <v>531.52</v>
      </c>
      <c r="F86">
        <v>529.07000000000005</v>
      </c>
      <c r="H86" s="2">
        <f t="shared" si="1"/>
        <v>2.4525525412217863E-3</v>
      </c>
    </row>
    <row r="87" spans="1:8" x14ac:dyDescent="0.25">
      <c r="A87" s="1">
        <v>45434</v>
      </c>
      <c r="B87">
        <v>529.83000000000004</v>
      </c>
      <c r="C87">
        <v>48389970</v>
      </c>
      <c r="D87">
        <v>530.65</v>
      </c>
      <c r="E87">
        <v>531.38</v>
      </c>
      <c r="F87">
        <v>527.6</v>
      </c>
      <c r="H87" s="2">
        <f t="shared" si="1"/>
        <v>-2.8794037940378381E-3</v>
      </c>
    </row>
    <row r="88" spans="1:8" x14ac:dyDescent="0.25">
      <c r="A88" s="1">
        <v>45435</v>
      </c>
      <c r="B88">
        <v>525.96</v>
      </c>
      <c r="C88">
        <v>57211200</v>
      </c>
      <c r="D88">
        <v>532.96</v>
      </c>
      <c r="E88">
        <v>533.07000000000005</v>
      </c>
      <c r="F88">
        <v>524.72</v>
      </c>
      <c r="H88" s="2">
        <f t="shared" si="1"/>
        <v>-7.3042296585696942E-3</v>
      </c>
    </row>
    <row r="89" spans="1:8" x14ac:dyDescent="0.25">
      <c r="A89" s="1">
        <v>45436</v>
      </c>
      <c r="B89">
        <v>529.44000000000005</v>
      </c>
      <c r="C89">
        <v>41291080</v>
      </c>
      <c r="D89">
        <v>527.85</v>
      </c>
      <c r="E89">
        <v>530.27</v>
      </c>
      <c r="F89">
        <v>526.88099999999997</v>
      </c>
      <c r="H89" s="2">
        <f t="shared" si="1"/>
        <v>6.616472735569312E-3</v>
      </c>
    </row>
    <row r="90" spans="1:8" x14ac:dyDescent="0.25">
      <c r="A90" s="1">
        <v>45440</v>
      </c>
      <c r="B90">
        <v>529.80999999999995</v>
      </c>
      <c r="C90">
        <v>36269600</v>
      </c>
      <c r="D90">
        <v>530.27</v>
      </c>
      <c r="E90">
        <v>530.51</v>
      </c>
      <c r="F90">
        <v>527.11</v>
      </c>
      <c r="H90" s="2">
        <f t="shared" si="1"/>
        <v>6.988516168024983E-4</v>
      </c>
    </row>
    <row r="91" spans="1:8" x14ac:dyDescent="0.25">
      <c r="A91" s="1">
        <v>45441</v>
      </c>
      <c r="B91">
        <v>526.1</v>
      </c>
      <c r="C91">
        <v>45190320</v>
      </c>
      <c r="D91">
        <v>525.67999999999995</v>
      </c>
      <c r="E91">
        <v>527.30999999999995</v>
      </c>
      <c r="F91">
        <v>525.37</v>
      </c>
      <c r="H91" s="2">
        <f t="shared" si="1"/>
        <v>-7.0025103338930972E-3</v>
      </c>
    </row>
    <row r="92" spans="1:8" x14ac:dyDescent="0.25">
      <c r="A92" s="1">
        <v>45442</v>
      </c>
      <c r="B92">
        <v>522.61</v>
      </c>
      <c r="C92">
        <v>46468510</v>
      </c>
      <c r="D92">
        <v>524.52</v>
      </c>
      <c r="E92">
        <v>525.20000000000005</v>
      </c>
      <c r="F92">
        <v>521.33000000000004</v>
      </c>
      <c r="H92" s="2">
        <f t="shared" si="1"/>
        <v>-6.6337198251282814E-3</v>
      </c>
    </row>
    <row r="93" spans="1:8" x14ac:dyDescent="0.25">
      <c r="A93" s="1">
        <v>45443</v>
      </c>
      <c r="B93">
        <v>527.37</v>
      </c>
      <c r="C93">
        <v>90785760</v>
      </c>
      <c r="D93">
        <v>523.59</v>
      </c>
      <c r="E93">
        <v>527.5</v>
      </c>
      <c r="F93">
        <v>518.36</v>
      </c>
      <c r="H93" s="2">
        <f t="shared" si="1"/>
        <v>9.1081303457645202E-3</v>
      </c>
    </row>
    <row r="94" spans="1:8" x14ac:dyDescent="0.25">
      <c r="A94" s="1">
        <v>45446</v>
      </c>
      <c r="B94">
        <v>527.79999999999995</v>
      </c>
      <c r="C94">
        <v>46835700</v>
      </c>
      <c r="D94">
        <v>529.02</v>
      </c>
      <c r="E94">
        <v>529.30999999999995</v>
      </c>
      <c r="F94">
        <v>522.6</v>
      </c>
      <c r="H94" s="2">
        <f t="shared" si="1"/>
        <v>8.1536682025884488E-4</v>
      </c>
    </row>
    <row r="95" spans="1:8" x14ac:dyDescent="0.25">
      <c r="A95" s="1">
        <v>45447</v>
      </c>
      <c r="B95">
        <v>528.39</v>
      </c>
      <c r="C95">
        <v>34632660</v>
      </c>
      <c r="D95">
        <v>526.46</v>
      </c>
      <c r="E95">
        <v>529.15</v>
      </c>
      <c r="F95">
        <v>524.96</v>
      </c>
      <c r="H95" s="2">
        <f t="shared" si="1"/>
        <v>1.1178476695719031E-3</v>
      </c>
    </row>
    <row r="96" spans="1:8" x14ac:dyDescent="0.25">
      <c r="A96" s="1">
        <v>45448</v>
      </c>
      <c r="B96">
        <v>534.66999999999996</v>
      </c>
      <c r="C96">
        <v>47610370</v>
      </c>
      <c r="D96">
        <v>530.77</v>
      </c>
      <c r="E96">
        <v>534.69000000000005</v>
      </c>
      <c r="F96">
        <v>528.72540000000004</v>
      </c>
      <c r="H96" s="2">
        <f t="shared" si="1"/>
        <v>1.1885160582145726E-2</v>
      </c>
    </row>
    <row r="97" spans="1:8" x14ac:dyDescent="0.25">
      <c r="A97" s="1">
        <v>45449</v>
      </c>
      <c r="B97">
        <v>534.66</v>
      </c>
      <c r="C97">
        <v>30808530</v>
      </c>
      <c r="D97">
        <v>534.98</v>
      </c>
      <c r="E97">
        <v>535.41999999999996</v>
      </c>
      <c r="F97">
        <v>532.67999999999995</v>
      </c>
      <c r="H97" s="2">
        <f t="shared" si="1"/>
        <v>-1.8703125292174327E-5</v>
      </c>
    </row>
    <row r="98" spans="1:8" x14ac:dyDescent="0.25">
      <c r="A98" s="1">
        <v>45450</v>
      </c>
      <c r="B98">
        <v>534.01</v>
      </c>
      <c r="C98">
        <v>43224530</v>
      </c>
      <c r="D98">
        <v>533.66</v>
      </c>
      <c r="E98">
        <v>536.89</v>
      </c>
      <c r="F98">
        <v>532.53499999999997</v>
      </c>
      <c r="H98" s="2">
        <f t="shared" si="1"/>
        <v>-1.215725881868801E-3</v>
      </c>
    </row>
    <row r="99" spans="1:8" x14ac:dyDescent="0.25">
      <c r="A99" s="1">
        <v>45453</v>
      </c>
      <c r="B99">
        <v>535.66</v>
      </c>
      <c r="C99">
        <v>35729250</v>
      </c>
      <c r="D99">
        <v>533.17999999999995</v>
      </c>
      <c r="E99">
        <v>535.99</v>
      </c>
      <c r="F99">
        <v>532.57000000000005</v>
      </c>
      <c r="H99" s="2">
        <f t="shared" si="1"/>
        <v>3.0898297784685003E-3</v>
      </c>
    </row>
    <row r="100" spans="1:8" x14ac:dyDescent="0.25">
      <c r="A100" s="1">
        <v>45454</v>
      </c>
      <c r="B100">
        <v>536.95000000000005</v>
      </c>
      <c r="C100">
        <v>36383410</v>
      </c>
      <c r="D100">
        <v>534.07000000000005</v>
      </c>
      <c r="E100">
        <v>537.01</v>
      </c>
      <c r="F100">
        <v>532.04999999999995</v>
      </c>
      <c r="H100" s="2">
        <f t="shared" si="1"/>
        <v>2.4082440353956347E-3</v>
      </c>
    </row>
    <row r="101" spans="1:8" x14ac:dyDescent="0.25">
      <c r="A101" s="1">
        <v>45455</v>
      </c>
      <c r="B101">
        <v>541.36</v>
      </c>
      <c r="C101">
        <v>63251310</v>
      </c>
      <c r="D101">
        <v>541.63</v>
      </c>
      <c r="E101">
        <v>544.12</v>
      </c>
      <c r="F101">
        <v>540.29999999999995</v>
      </c>
      <c r="H101" s="2">
        <f t="shared" si="1"/>
        <v>8.213055219294052E-3</v>
      </c>
    </row>
    <row r="102" spans="1:8" x14ac:dyDescent="0.25">
      <c r="A102" s="1">
        <v>45456</v>
      </c>
      <c r="B102">
        <v>542.45000000000005</v>
      </c>
      <c r="C102">
        <v>44760950</v>
      </c>
      <c r="D102">
        <v>543.15</v>
      </c>
      <c r="E102">
        <v>543.32500000000005</v>
      </c>
      <c r="F102">
        <v>539.59</v>
      </c>
      <c r="H102" s="2">
        <f t="shared" si="1"/>
        <v>2.0134476134181511E-3</v>
      </c>
    </row>
    <row r="103" spans="1:8" x14ac:dyDescent="0.25">
      <c r="A103" s="1">
        <v>45457</v>
      </c>
      <c r="B103">
        <v>542.78</v>
      </c>
      <c r="C103">
        <v>40089900</v>
      </c>
      <c r="D103">
        <v>540.88</v>
      </c>
      <c r="E103">
        <v>542.80999999999995</v>
      </c>
      <c r="F103">
        <v>539.85</v>
      </c>
      <c r="H103" s="2">
        <f t="shared" si="1"/>
        <v>6.0835100009204446E-4</v>
      </c>
    </row>
    <row r="104" spans="1:8" x14ac:dyDescent="0.25">
      <c r="A104" s="1">
        <v>45460</v>
      </c>
      <c r="B104">
        <v>547.1</v>
      </c>
      <c r="C104">
        <v>55839460</v>
      </c>
      <c r="D104">
        <v>542.08000000000004</v>
      </c>
      <c r="E104">
        <v>548.53</v>
      </c>
      <c r="F104">
        <v>541.60720000000003</v>
      </c>
      <c r="H104" s="2">
        <f t="shared" si="1"/>
        <v>7.9590257562918154E-3</v>
      </c>
    </row>
    <row r="105" spans="1:8" x14ac:dyDescent="0.25">
      <c r="A105" s="1">
        <v>45461</v>
      </c>
      <c r="B105">
        <v>548.49</v>
      </c>
      <c r="C105">
        <v>41376420</v>
      </c>
      <c r="D105">
        <v>547.16</v>
      </c>
      <c r="E105">
        <v>548.62</v>
      </c>
      <c r="F105">
        <v>546.73</v>
      </c>
      <c r="H105" s="2">
        <f t="shared" si="1"/>
        <v>2.5406689819045258E-3</v>
      </c>
    </row>
    <row r="106" spans="1:8" x14ac:dyDescent="0.25">
      <c r="A106" s="1">
        <v>45463</v>
      </c>
      <c r="B106">
        <v>547</v>
      </c>
      <c r="C106">
        <v>70328230</v>
      </c>
      <c r="D106">
        <v>549.44000000000005</v>
      </c>
      <c r="E106">
        <v>550.12</v>
      </c>
      <c r="F106">
        <v>545.17999999999995</v>
      </c>
      <c r="H106" s="2">
        <f t="shared" si="1"/>
        <v>-2.716549071086094E-3</v>
      </c>
    </row>
    <row r="107" spans="1:8" x14ac:dyDescent="0.25">
      <c r="A107" s="1">
        <v>45464</v>
      </c>
      <c r="B107">
        <v>544.51</v>
      </c>
      <c r="C107">
        <v>64513860</v>
      </c>
      <c r="D107">
        <v>544.4</v>
      </c>
      <c r="E107">
        <v>545.65</v>
      </c>
      <c r="F107">
        <v>543.02</v>
      </c>
      <c r="H107" s="2">
        <f t="shared" si="1"/>
        <v>-4.5521023765996427E-3</v>
      </c>
    </row>
    <row r="108" spans="1:8" x14ac:dyDescent="0.25">
      <c r="A108" s="1">
        <v>45467</v>
      </c>
      <c r="B108">
        <v>542.74</v>
      </c>
      <c r="C108">
        <v>45528650</v>
      </c>
      <c r="D108">
        <v>544.33000000000004</v>
      </c>
      <c r="E108">
        <v>546.95000000000005</v>
      </c>
      <c r="F108">
        <v>542.62</v>
      </c>
      <c r="H108" s="2">
        <f t="shared" si="1"/>
        <v>-3.2506290058951226E-3</v>
      </c>
    </row>
    <row r="109" spans="1:8" x14ac:dyDescent="0.25">
      <c r="A109" s="1">
        <v>45468</v>
      </c>
      <c r="B109">
        <v>544.83000000000004</v>
      </c>
      <c r="C109">
        <v>38273350</v>
      </c>
      <c r="D109">
        <v>543.99</v>
      </c>
      <c r="E109">
        <v>545.20000000000005</v>
      </c>
      <c r="F109">
        <v>542.44000000000005</v>
      </c>
      <c r="H109" s="2">
        <f t="shared" si="1"/>
        <v>3.8508309687881326E-3</v>
      </c>
    </row>
    <row r="110" spans="1:8" x14ac:dyDescent="0.25">
      <c r="A110" s="1">
        <v>45469</v>
      </c>
      <c r="B110">
        <v>545.51</v>
      </c>
      <c r="C110">
        <v>38550640</v>
      </c>
      <c r="D110">
        <v>543.69000000000005</v>
      </c>
      <c r="E110">
        <v>546.24</v>
      </c>
      <c r="F110">
        <v>543.03</v>
      </c>
      <c r="H110" s="2">
        <f t="shared" si="1"/>
        <v>1.2480957362845935E-3</v>
      </c>
    </row>
    <row r="111" spans="1:8" x14ac:dyDescent="0.25">
      <c r="A111" s="1">
        <v>45470</v>
      </c>
      <c r="B111">
        <v>546.37</v>
      </c>
      <c r="C111">
        <v>35041480</v>
      </c>
      <c r="D111">
        <v>545.37</v>
      </c>
      <c r="E111">
        <v>546.96</v>
      </c>
      <c r="F111">
        <v>544.61</v>
      </c>
      <c r="H111" s="2">
        <f t="shared" si="1"/>
        <v>1.5765063885171404E-3</v>
      </c>
    </row>
    <row r="112" spans="1:8" x14ac:dyDescent="0.25">
      <c r="A112" s="1">
        <v>45471</v>
      </c>
      <c r="B112">
        <v>544.22</v>
      </c>
      <c r="C112">
        <v>76144540</v>
      </c>
      <c r="D112">
        <v>547.16</v>
      </c>
      <c r="E112">
        <v>550.28</v>
      </c>
      <c r="F112">
        <v>542.95000000000005</v>
      </c>
      <c r="H112" s="2">
        <f t="shared" si="1"/>
        <v>-3.9350623204055246E-3</v>
      </c>
    </row>
    <row r="113" spans="1:8" x14ac:dyDescent="0.25">
      <c r="A113" s="1">
        <v>45474</v>
      </c>
      <c r="B113">
        <v>545.34</v>
      </c>
      <c r="C113">
        <v>40297810</v>
      </c>
      <c r="D113">
        <v>545.63</v>
      </c>
      <c r="E113">
        <v>545.88</v>
      </c>
      <c r="F113">
        <v>542.52</v>
      </c>
      <c r="H113" s="2">
        <f t="shared" si="1"/>
        <v>2.057991253537228E-3</v>
      </c>
    </row>
    <row r="114" spans="1:8" x14ac:dyDescent="0.25">
      <c r="A114" s="1">
        <v>45475</v>
      </c>
      <c r="B114">
        <v>549.01</v>
      </c>
      <c r="C114">
        <v>40434790</v>
      </c>
      <c r="D114">
        <v>543.70000000000005</v>
      </c>
      <c r="E114">
        <v>549.01</v>
      </c>
      <c r="F114">
        <v>543.65</v>
      </c>
      <c r="H114" s="2">
        <f t="shared" si="1"/>
        <v>6.729746580115048E-3</v>
      </c>
    </row>
    <row r="115" spans="1:8" x14ac:dyDescent="0.25">
      <c r="A115" s="1">
        <v>45476</v>
      </c>
      <c r="B115">
        <v>551.46</v>
      </c>
      <c r="C115">
        <v>32789910</v>
      </c>
      <c r="D115">
        <v>548.69000000000005</v>
      </c>
      <c r="E115">
        <v>551.83000000000004</v>
      </c>
      <c r="F115">
        <v>548.65</v>
      </c>
      <c r="H115" s="2">
        <f t="shared" si="1"/>
        <v>4.4625780951168537E-3</v>
      </c>
    </row>
    <row r="116" spans="1:8" x14ac:dyDescent="0.25">
      <c r="A116" s="1">
        <v>45478</v>
      </c>
      <c r="B116">
        <v>554.64</v>
      </c>
      <c r="C116">
        <v>41488390</v>
      </c>
      <c r="D116">
        <v>551.77</v>
      </c>
      <c r="E116">
        <v>555.04999999999995</v>
      </c>
      <c r="F116">
        <v>551.12</v>
      </c>
      <c r="H116" s="2">
        <f t="shared" si="1"/>
        <v>5.766510717005735E-3</v>
      </c>
    </row>
    <row r="117" spans="1:8" x14ac:dyDescent="0.25">
      <c r="A117" s="1">
        <v>45481</v>
      </c>
      <c r="B117">
        <v>555.28</v>
      </c>
      <c r="C117">
        <v>36110450</v>
      </c>
      <c r="D117">
        <v>555.44000000000005</v>
      </c>
      <c r="E117">
        <v>556.25009999999997</v>
      </c>
      <c r="F117">
        <v>554.19000000000005</v>
      </c>
      <c r="H117" s="2">
        <f t="shared" si="1"/>
        <v>1.1539016298860449E-3</v>
      </c>
    </row>
    <row r="118" spans="1:8" x14ac:dyDescent="0.25">
      <c r="A118" s="1">
        <v>45482</v>
      </c>
      <c r="B118">
        <v>555.82000000000005</v>
      </c>
      <c r="C118">
        <v>27314130</v>
      </c>
      <c r="D118">
        <v>556.26</v>
      </c>
      <c r="E118">
        <v>557.17999999999995</v>
      </c>
      <c r="F118">
        <v>555.52</v>
      </c>
      <c r="H118" s="2">
        <f t="shared" si="1"/>
        <v>9.7248235124625104E-4</v>
      </c>
    </row>
    <row r="119" spans="1:8" x14ac:dyDescent="0.25">
      <c r="A119" s="1">
        <v>45483</v>
      </c>
      <c r="B119">
        <v>561.32000000000005</v>
      </c>
      <c r="C119">
        <v>38701220</v>
      </c>
      <c r="D119">
        <v>557.07000000000005</v>
      </c>
      <c r="E119">
        <v>561.66999999999996</v>
      </c>
      <c r="F119">
        <v>556.77</v>
      </c>
      <c r="H119" s="2">
        <f t="shared" si="1"/>
        <v>9.8952898420352486E-3</v>
      </c>
    </row>
    <row r="120" spans="1:8" x14ac:dyDescent="0.25">
      <c r="A120" s="1">
        <v>45484</v>
      </c>
      <c r="B120">
        <v>556.48</v>
      </c>
      <c r="C120">
        <v>53054180</v>
      </c>
      <c r="D120">
        <v>561.44000000000005</v>
      </c>
      <c r="E120">
        <v>562.33000000000004</v>
      </c>
      <c r="F120">
        <v>555.83000000000004</v>
      </c>
      <c r="H120" s="2">
        <f t="shared" si="1"/>
        <v>-8.6225326017245196E-3</v>
      </c>
    </row>
    <row r="121" spans="1:8" x14ac:dyDescent="0.25">
      <c r="A121" s="1">
        <v>45485</v>
      </c>
      <c r="B121">
        <v>559.99</v>
      </c>
      <c r="C121">
        <v>53084410</v>
      </c>
      <c r="D121">
        <v>557.63</v>
      </c>
      <c r="E121">
        <v>563.66999999999996</v>
      </c>
      <c r="F121">
        <v>557.15</v>
      </c>
      <c r="H121" s="2">
        <f t="shared" si="1"/>
        <v>6.3075043128233421E-3</v>
      </c>
    </row>
    <row r="122" spans="1:8" x14ac:dyDescent="0.25">
      <c r="A122" s="1">
        <v>45488</v>
      </c>
      <c r="B122">
        <v>561.53</v>
      </c>
      <c r="C122">
        <v>40584290</v>
      </c>
      <c r="D122">
        <v>562.03</v>
      </c>
      <c r="E122">
        <v>564.83709999999996</v>
      </c>
      <c r="F122">
        <v>559.63</v>
      </c>
      <c r="H122" s="2">
        <f t="shared" si="1"/>
        <v>2.7500491080196809E-3</v>
      </c>
    </row>
    <row r="123" spans="1:8" x14ac:dyDescent="0.25">
      <c r="A123" s="1">
        <v>45489</v>
      </c>
      <c r="B123">
        <v>564.86</v>
      </c>
      <c r="C123">
        <v>36475260</v>
      </c>
      <c r="D123">
        <v>562.86500000000001</v>
      </c>
      <c r="E123">
        <v>565.16</v>
      </c>
      <c r="F123">
        <v>562.1</v>
      </c>
      <c r="H123" s="2">
        <f t="shared" si="1"/>
        <v>5.930226345876477E-3</v>
      </c>
    </row>
    <row r="124" spans="1:8" x14ac:dyDescent="0.25">
      <c r="A124" s="1">
        <v>45490</v>
      </c>
      <c r="B124">
        <v>556.94000000000005</v>
      </c>
      <c r="C124">
        <v>57118960</v>
      </c>
      <c r="D124">
        <v>558.79999999999995</v>
      </c>
      <c r="E124">
        <v>560.51</v>
      </c>
      <c r="F124">
        <v>556.61</v>
      </c>
      <c r="H124" s="2">
        <f t="shared" si="1"/>
        <v>-1.4021173388096053E-2</v>
      </c>
    </row>
    <row r="125" spans="1:8" x14ac:dyDescent="0.25">
      <c r="A125" s="1">
        <v>45491</v>
      </c>
      <c r="B125">
        <v>552.66</v>
      </c>
      <c r="C125">
        <v>56270390</v>
      </c>
      <c r="D125">
        <v>558.51</v>
      </c>
      <c r="E125">
        <v>559.52</v>
      </c>
      <c r="F125">
        <v>550.42999999999995</v>
      </c>
      <c r="H125" s="2">
        <f t="shared" si="1"/>
        <v>-7.6848493554064756E-3</v>
      </c>
    </row>
    <row r="126" spans="1:8" x14ac:dyDescent="0.25">
      <c r="A126" s="1">
        <v>45492</v>
      </c>
      <c r="B126">
        <v>548.99</v>
      </c>
      <c r="C126">
        <v>65509080</v>
      </c>
      <c r="D126">
        <v>552.41999999999996</v>
      </c>
      <c r="E126">
        <v>554.08000000000004</v>
      </c>
      <c r="F126">
        <v>547.91</v>
      </c>
      <c r="H126" s="2">
        <f t="shared" si="1"/>
        <v>-6.6406108638221717E-3</v>
      </c>
    </row>
    <row r="127" spans="1:8" x14ac:dyDescent="0.25">
      <c r="A127" s="1">
        <v>45495</v>
      </c>
      <c r="B127">
        <v>554.65</v>
      </c>
      <c r="C127">
        <v>43346720</v>
      </c>
      <c r="D127">
        <v>553</v>
      </c>
      <c r="E127">
        <v>555.27</v>
      </c>
      <c r="F127">
        <v>551.02</v>
      </c>
      <c r="H127" s="2">
        <f t="shared" si="1"/>
        <v>1.0309841709320589E-2</v>
      </c>
    </row>
    <row r="128" spans="1:8" x14ac:dyDescent="0.25">
      <c r="A128" s="1">
        <v>45496</v>
      </c>
      <c r="B128">
        <v>553.78</v>
      </c>
      <c r="C128">
        <v>34439560</v>
      </c>
      <c r="D128">
        <v>554.54</v>
      </c>
      <c r="E128">
        <v>556.73500000000001</v>
      </c>
      <c r="F128">
        <v>553.27499999999998</v>
      </c>
      <c r="H128" s="2">
        <f t="shared" si="1"/>
        <v>-1.5685567474984508E-3</v>
      </c>
    </row>
    <row r="129" spans="1:8" x14ac:dyDescent="0.25">
      <c r="A129" s="1">
        <v>45497</v>
      </c>
      <c r="B129">
        <v>541.23</v>
      </c>
      <c r="C129">
        <v>74515270</v>
      </c>
      <c r="D129">
        <v>548.86</v>
      </c>
      <c r="E129">
        <v>549.16999999999996</v>
      </c>
      <c r="F129">
        <v>540.29</v>
      </c>
      <c r="H129" s="2">
        <f t="shared" si="1"/>
        <v>-2.26624291234786E-2</v>
      </c>
    </row>
    <row r="130" spans="1:8" x14ac:dyDescent="0.25">
      <c r="A130" s="1">
        <v>45498</v>
      </c>
      <c r="B130">
        <v>538.41</v>
      </c>
      <c r="C130">
        <v>61158290</v>
      </c>
      <c r="D130">
        <v>541.35</v>
      </c>
      <c r="E130">
        <v>547.45500000000004</v>
      </c>
      <c r="F130">
        <v>537.45000000000005</v>
      </c>
      <c r="H130" s="2">
        <f t="shared" si="1"/>
        <v>-5.210354193226685E-3</v>
      </c>
    </row>
    <row r="131" spans="1:8" x14ac:dyDescent="0.25">
      <c r="A131" s="1">
        <v>45499</v>
      </c>
      <c r="B131">
        <v>544.44000000000005</v>
      </c>
      <c r="C131">
        <v>53763790</v>
      </c>
      <c r="D131">
        <v>542.28</v>
      </c>
      <c r="E131">
        <v>547.19000000000005</v>
      </c>
      <c r="F131">
        <v>541.49</v>
      </c>
      <c r="H131" s="2">
        <f t="shared" si="1"/>
        <v>1.119964339443924E-2</v>
      </c>
    </row>
    <row r="132" spans="1:8" x14ac:dyDescent="0.25">
      <c r="A132" s="1">
        <v>45502</v>
      </c>
      <c r="B132">
        <v>544.76</v>
      </c>
      <c r="C132">
        <v>39515820</v>
      </c>
      <c r="D132">
        <v>546.02</v>
      </c>
      <c r="E132">
        <v>547.04999999999995</v>
      </c>
      <c r="F132">
        <v>542.72</v>
      </c>
      <c r="H132" s="2">
        <f t="shared" ref="H132:H195" si="2">(B132/B131)-1</f>
        <v>5.8775990008075318E-4</v>
      </c>
    </row>
    <row r="133" spans="1:8" x14ac:dyDescent="0.25">
      <c r="A133" s="1">
        <v>45503</v>
      </c>
      <c r="B133">
        <v>542</v>
      </c>
      <c r="C133">
        <v>46853630</v>
      </c>
      <c r="D133">
        <v>546.26</v>
      </c>
      <c r="E133">
        <v>547.34</v>
      </c>
      <c r="F133">
        <v>538.51499999999999</v>
      </c>
      <c r="H133" s="2">
        <f t="shared" si="2"/>
        <v>-5.0664512812981233E-3</v>
      </c>
    </row>
    <row r="134" spans="1:8" x14ac:dyDescent="0.25">
      <c r="A134" s="1">
        <v>45504</v>
      </c>
      <c r="B134">
        <v>550.80999999999995</v>
      </c>
      <c r="C134">
        <v>65663390</v>
      </c>
      <c r="D134">
        <v>548.98</v>
      </c>
      <c r="E134">
        <v>553.5</v>
      </c>
      <c r="F134">
        <v>547.57989999999995</v>
      </c>
      <c r="H134" s="2">
        <f t="shared" si="2"/>
        <v>1.6254612546125369E-2</v>
      </c>
    </row>
    <row r="135" spans="1:8" x14ac:dyDescent="0.25">
      <c r="A135" s="1">
        <v>45505</v>
      </c>
      <c r="B135">
        <v>543.01</v>
      </c>
      <c r="C135">
        <v>76428730</v>
      </c>
      <c r="D135">
        <v>552.57000000000005</v>
      </c>
      <c r="E135">
        <v>554.86879999999996</v>
      </c>
      <c r="F135">
        <v>539.42999999999995</v>
      </c>
      <c r="H135" s="2">
        <f t="shared" si="2"/>
        <v>-1.4160962945480193E-2</v>
      </c>
    </row>
    <row r="136" spans="1:8" x14ac:dyDescent="0.25">
      <c r="A136" s="1">
        <v>45506</v>
      </c>
      <c r="B136">
        <v>532.9</v>
      </c>
      <c r="C136">
        <v>82789070</v>
      </c>
      <c r="D136">
        <v>535.75</v>
      </c>
      <c r="E136">
        <v>536.99</v>
      </c>
      <c r="F136">
        <v>528.6</v>
      </c>
      <c r="H136" s="2">
        <f t="shared" si="2"/>
        <v>-1.8618441649325135E-2</v>
      </c>
    </row>
    <row r="137" spans="1:8" x14ac:dyDescent="0.25">
      <c r="A137" s="1">
        <v>45509</v>
      </c>
      <c r="B137">
        <v>517.38</v>
      </c>
      <c r="C137">
        <v>146267400</v>
      </c>
      <c r="D137">
        <v>511.64</v>
      </c>
      <c r="E137">
        <v>523.58000000000004</v>
      </c>
      <c r="F137">
        <v>510.27</v>
      </c>
      <c r="H137" s="2">
        <f t="shared" si="2"/>
        <v>-2.9123662976168085E-2</v>
      </c>
    </row>
    <row r="138" spans="1:8" x14ac:dyDescent="0.25">
      <c r="A138" s="1">
        <v>45510</v>
      </c>
      <c r="B138">
        <v>522.15</v>
      </c>
      <c r="C138">
        <v>84826310</v>
      </c>
      <c r="D138">
        <v>519.22</v>
      </c>
      <c r="E138">
        <v>529.75</v>
      </c>
      <c r="F138">
        <v>517.87</v>
      </c>
      <c r="H138" s="2">
        <f t="shared" si="2"/>
        <v>9.2195291661834045E-3</v>
      </c>
    </row>
    <row r="139" spans="1:8" x14ac:dyDescent="0.25">
      <c r="A139" s="1">
        <v>45511</v>
      </c>
      <c r="B139">
        <v>518.66</v>
      </c>
      <c r="C139">
        <v>70698340</v>
      </c>
      <c r="D139">
        <v>528.47</v>
      </c>
      <c r="E139">
        <v>531.59</v>
      </c>
      <c r="F139">
        <v>518.05190000000005</v>
      </c>
      <c r="H139" s="2">
        <f t="shared" si="2"/>
        <v>-6.6839030929809473E-3</v>
      </c>
    </row>
    <row r="140" spans="1:8" x14ac:dyDescent="0.25">
      <c r="A140" s="1">
        <v>45512</v>
      </c>
      <c r="B140">
        <v>530.65</v>
      </c>
      <c r="C140">
        <v>63276590</v>
      </c>
      <c r="D140">
        <v>523.91</v>
      </c>
      <c r="E140">
        <v>531.29</v>
      </c>
      <c r="F140">
        <v>521.84</v>
      </c>
      <c r="H140" s="2">
        <f t="shared" si="2"/>
        <v>2.3117263718042569E-2</v>
      </c>
    </row>
    <row r="141" spans="1:8" x14ac:dyDescent="0.25">
      <c r="A141" s="1">
        <v>45513</v>
      </c>
      <c r="B141">
        <v>532.99</v>
      </c>
      <c r="C141">
        <v>45619560</v>
      </c>
      <c r="D141">
        <v>529.80999999999995</v>
      </c>
      <c r="E141">
        <v>534.51</v>
      </c>
      <c r="F141">
        <v>528.55999999999995</v>
      </c>
      <c r="H141" s="2">
        <f t="shared" si="2"/>
        <v>4.409686233864285E-3</v>
      </c>
    </row>
    <row r="142" spans="1:8" x14ac:dyDescent="0.25">
      <c r="A142" s="1">
        <v>45516</v>
      </c>
      <c r="B142">
        <v>533.27</v>
      </c>
      <c r="C142">
        <v>42542070</v>
      </c>
      <c r="D142">
        <v>534.21</v>
      </c>
      <c r="E142">
        <v>535.73</v>
      </c>
      <c r="F142">
        <v>530.95000000000005</v>
      </c>
      <c r="H142" s="2">
        <f t="shared" si="2"/>
        <v>5.2533818645739139E-4</v>
      </c>
    </row>
    <row r="143" spans="1:8" x14ac:dyDescent="0.25">
      <c r="A143" s="1">
        <v>45517</v>
      </c>
      <c r="B143">
        <v>542.04</v>
      </c>
      <c r="C143">
        <v>52333070</v>
      </c>
      <c r="D143">
        <v>536.53</v>
      </c>
      <c r="E143">
        <v>542.28</v>
      </c>
      <c r="F143">
        <v>536.28</v>
      </c>
      <c r="H143" s="2">
        <f t="shared" si="2"/>
        <v>1.6445702927222472E-2</v>
      </c>
    </row>
    <row r="144" spans="1:8" x14ac:dyDescent="0.25">
      <c r="A144" s="1">
        <v>45518</v>
      </c>
      <c r="B144">
        <v>543.75</v>
      </c>
      <c r="C144">
        <v>42446930</v>
      </c>
      <c r="D144">
        <v>542.85</v>
      </c>
      <c r="E144">
        <v>544.96</v>
      </c>
      <c r="F144">
        <v>540.12</v>
      </c>
      <c r="H144" s="2">
        <f t="shared" si="2"/>
        <v>3.1547487270313646E-3</v>
      </c>
    </row>
    <row r="145" spans="1:8" x14ac:dyDescent="0.25">
      <c r="A145" s="1">
        <v>45519</v>
      </c>
      <c r="B145">
        <v>553.07000000000005</v>
      </c>
      <c r="C145">
        <v>60846810</v>
      </c>
      <c r="D145">
        <v>549.5</v>
      </c>
      <c r="E145">
        <v>553.36</v>
      </c>
      <c r="F145">
        <v>548.88</v>
      </c>
      <c r="H145" s="2">
        <f t="shared" si="2"/>
        <v>1.714022988505759E-2</v>
      </c>
    </row>
    <row r="146" spans="1:8" x14ac:dyDescent="0.25">
      <c r="A146" s="1">
        <v>45520</v>
      </c>
      <c r="B146">
        <v>554.30999999999995</v>
      </c>
      <c r="C146">
        <v>44430730</v>
      </c>
      <c r="D146">
        <v>551.41999999999996</v>
      </c>
      <c r="E146">
        <v>555.02</v>
      </c>
      <c r="F146">
        <v>551.26</v>
      </c>
      <c r="H146" s="2">
        <f t="shared" si="2"/>
        <v>2.2420308460049387E-3</v>
      </c>
    </row>
    <row r="147" spans="1:8" x14ac:dyDescent="0.25">
      <c r="A147" s="1">
        <v>45523</v>
      </c>
      <c r="B147">
        <v>559.61</v>
      </c>
      <c r="C147">
        <v>39121790</v>
      </c>
      <c r="D147">
        <v>554.73</v>
      </c>
      <c r="E147">
        <v>559.61</v>
      </c>
      <c r="F147">
        <v>553.86</v>
      </c>
      <c r="H147" s="2">
        <f t="shared" si="2"/>
        <v>9.5614367411738233E-3</v>
      </c>
    </row>
    <row r="148" spans="1:8" x14ac:dyDescent="0.25">
      <c r="A148" s="1">
        <v>45524</v>
      </c>
      <c r="B148">
        <v>558.70000000000005</v>
      </c>
      <c r="C148">
        <v>33732260</v>
      </c>
      <c r="D148">
        <v>559.15</v>
      </c>
      <c r="E148">
        <v>560.84</v>
      </c>
      <c r="F148">
        <v>557.32500000000005</v>
      </c>
      <c r="H148" s="2">
        <f t="shared" si="2"/>
        <v>-1.6261324851235548E-3</v>
      </c>
    </row>
    <row r="149" spans="1:8" x14ac:dyDescent="0.25">
      <c r="A149" s="1">
        <v>45525</v>
      </c>
      <c r="B149">
        <v>560.62</v>
      </c>
      <c r="C149">
        <v>41514600</v>
      </c>
      <c r="D149">
        <v>559.77</v>
      </c>
      <c r="E149">
        <v>562.11</v>
      </c>
      <c r="F149">
        <v>554.73</v>
      </c>
      <c r="H149" s="2">
        <f t="shared" si="2"/>
        <v>3.4365491319132691E-3</v>
      </c>
    </row>
    <row r="150" spans="1:8" x14ac:dyDescent="0.25">
      <c r="A150" s="1">
        <v>45526</v>
      </c>
      <c r="B150">
        <v>556.22</v>
      </c>
      <c r="C150">
        <v>56121460</v>
      </c>
      <c r="D150">
        <v>562.55999999999995</v>
      </c>
      <c r="E150">
        <v>563.17999999999995</v>
      </c>
      <c r="F150">
        <v>554.98</v>
      </c>
      <c r="H150" s="2">
        <f t="shared" si="2"/>
        <v>-7.8484534979129661E-3</v>
      </c>
    </row>
    <row r="151" spans="1:8" x14ac:dyDescent="0.25">
      <c r="A151" s="1">
        <v>45527</v>
      </c>
      <c r="B151">
        <v>562.13</v>
      </c>
      <c r="C151">
        <v>50639390</v>
      </c>
      <c r="D151">
        <v>559.53</v>
      </c>
      <c r="E151">
        <v>563.09</v>
      </c>
      <c r="F151">
        <v>557.29</v>
      </c>
      <c r="H151" s="2">
        <f t="shared" si="2"/>
        <v>1.0625292150587828E-2</v>
      </c>
    </row>
    <row r="152" spans="1:8" x14ac:dyDescent="0.25">
      <c r="A152" s="1">
        <v>45530</v>
      </c>
      <c r="B152">
        <v>560.79</v>
      </c>
      <c r="C152">
        <v>35788610</v>
      </c>
      <c r="D152">
        <v>563.17999999999995</v>
      </c>
      <c r="E152">
        <v>563.91</v>
      </c>
      <c r="F152">
        <v>559.04999999999995</v>
      </c>
      <c r="H152" s="2">
        <f t="shared" si="2"/>
        <v>-2.3837902264601807E-3</v>
      </c>
    </row>
    <row r="153" spans="1:8" x14ac:dyDescent="0.25">
      <c r="A153" s="1">
        <v>45531</v>
      </c>
      <c r="B153">
        <v>561.55999999999995</v>
      </c>
      <c r="C153">
        <v>32693900</v>
      </c>
      <c r="D153">
        <v>559.49</v>
      </c>
      <c r="E153">
        <v>562.05999999999995</v>
      </c>
      <c r="F153">
        <v>558.32000000000005</v>
      </c>
      <c r="H153" s="2">
        <f t="shared" si="2"/>
        <v>1.3730630004100686E-3</v>
      </c>
    </row>
    <row r="154" spans="1:8" x14ac:dyDescent="0.25">
      <c r="A154" s="1">
        <v>45532</v>
      </c>
      <c r="B154">
        <v>558.29999999999995</v>
      </c>
      <c r="C154">
        <v>41066020</v>
      </c>
      <c r="D154">
        <v>561.21</v>
      </c>
      <c r="E154">
        <v>561.65</v>
      </c>
      <c r="F154">
        <v>555.04</v>
      </c>
      <c r="H154" s="2">
        <f t="shared" si="2"/>
        <v>-5.8052567846712533E-3</v>
      </c>
    </row>
    <row r="155" spans="1:8" x14ac:dyDescent="0.25">
      <c r="A155" s="1">
        <v>45533</v>
      </c>
      <c r="B155">
        <v>558.35</v>
      </c>
      <c r="C155">
        <v>38715180</v>
      </c>
      <c r="D155">
        <v>560.30999999999995</v>
      </c>
      <c r="E155">
        <v>563.67999999999995</v>
      </c>
      <c r="F155">
        <v>557.17999999999995</v>
      </c>
      <c r="H155" s="2">
        <f t="shared" si="2"/>
        <v>8.9557585527533234E-5</v>
      </c>
    </row>
    <row r="156" spans="1:8" x14ac:dyDescent="0.25">
      <c r="A156" s="1">
        <v>45534</v>
      </c>
      <c r="B156">
        <v>563.67999999999995</v>
      </c>
      <c r="C156">
        <v>62700110</v>
      </c>
      <c r="D156">
        <v>560.77</v>
      </c>
      <c r="E156">
        <v>564.20000000000005</v>
      </c>
      <c r="F156">
        <v>557.14</v>
      </c>
      <c r="H156" s="2">
        <f t="shared" si="2"/>
        <v>9.5459837019788996E-3</v>
      </c>
    </row>
    <row r="157" spans="1:8" x14ac:dyDescent="0.25">
      <c r="A157" s="1">
        <v>45538</v>
      </c>
      <c r="B157">
        <v>552.08000000000004</v>
      </c>
      <c r="C157">
        <v>60600110</v>
      </c>
      <c r="D157">
        <v>560.47</v>
      </c>
      <c r="E157">
        <v>560.80999999999995</v>
      </c>
      <c r="F157">
        <v>549.51</v>
      </c>
      <c r="H157" s="2">
        <f t="shared" si="2"/>
        <v>-2.057905194436549E-2</v>
      </c>
    </row>
    <row r="158" spans="1:8" x14ac:dyDescent="0.25">
      <c r="A158" s="1">
        <v>45539</v>
      </c>
      <c r="B158">
        <v>550.95000000000005</v>
      </c>
      <c r="C158">
        <v>47224940</v>
      </c>
      <c r="D158">
        <v>550.20000000000005</v>
      </c>
      <c r="E158">
        <v>554.42999999999995</v>
      </c>
      <c r="F158">
        <v>549.46</v>
      </c>
      <c r="H158" s="2">
        <f t="shared" si="2"/>
        <v>-2.0468048108969183E-3</v>
      </c>
    </row>
    <row r="159" spans="1:8" x14ac:dyDescent="0.25">
      <c r="A159" s="1">
        <v>45540</v>
      </c>
      <c r="B159">
        <v>549.61</v>
      </c>
      <c r="C159">
        <v>44264260</v>
      </c>
      <c r="D159">
        <v>550.89</v>
      </c>
      <c r="E159">
        <v>553.79949999999997</v>
      </c>
      <c r="F159">
        <v>547.1</v>
      </c>
      <c r="H159" s="2">
        <f t="shared" si="2"/>
        <v>-2.432162628187684E-3</v>
      </c>
    </row>
    <row r="160" spans="1:8" x14ac:dyDescent="0.25">
      <c r="A160" s="1">
        <v>45541</v>
      </c>
      <c r="B160">
        <v>540.36</v>
      </c>
      <c r="C160">
        <v>68493810</v>
      </c>
      <c r="D160">
        <v>549.94000000000005</v>
      </c>
      <c r="E160">
        <v>551.6</v>
      </c>
      <c r="F160">
        <v>539.44000000000005</v>
      </c>
      <c r="H160" s="2">
        <f t="shared" si="2"/>
        <v>-1.6830115900365761E-2</v>
      </c>
    </row>
    <row r="161" spans="1:8" x14ac:dyDescent="0.25">
      <c r="A161" s="1">
        <v>45544</v>
      </c>
      <c r="B161">
        <v>546.41</v>
      </c>
      <c r="C161">
        <v>40445820</v>
      </c>
      <c r="D161">
        <v>544.65</v>
      </c>
      <c r="E161">
        <v>547.71</v>
      </c>
      <c r="F161">
        <v>542.67999999999995</v>
      </c>
      <c r="H161" s="2">
        <f t="shared" si="2"/>
        <v>1.1196239544007724E-2</v>
      </c>
    </row>
    <row r="162" spans="1:8" x14ac:dyDescent="0.25">
      <c r="A162" s="1">
        <v>45545</v>
      </c>
      <c r="B162">
        <v>548.79</v>
      </c>
      <c r="C162">
        <v>36394580</v>
      </c>
      <c r="D162">
        <v>548.36</v>
      </c>
      <c r="E162">
        <v>549.15</v>
      </c>
      <c r="F162">
        <v>543.38</v>
      </c>
      <c r="H162" s="2">
        <f t="shared" si="2"/>
        <v>4.3557035925403387E-3</v>
      </c>
    </row>
    <row r="163" spans="1:8" x14ac:dyDescent="0.25">
      <c r="A163" s="1">
        <v>45546</v>
      </c>
      <c r="B163">
        <v>554.41999999999996</v>
      </c>
      <c r="C163">
        <v>75248610</v>
      </c>
      <c r="D163">
        <v>548.70000000000005</v>
      </c>
      <c r="E163">
        <v>555.36</v>
      </c>
      <c r="F163">
        <v>539.96</v>
      </c>
      <c r="H163" s="2">
        <f t="shared" si="2"/>
        <v>1.0258933289600813E-2</v>
      </c>
    </row>
    <row r="164" spans="1:8" x14ac:dyDescent="0.25">
      <c r="A164" s="1">
        <v>45547</v>
      </c>
      <c r="B164">
        <v>559.09</v>
      </c>
      <c r="C164">
        <v>51892740</v>
      </c>
      <c r="D164">
        <v>555.01</v>
      </c>
      <c r="E164">
        <v>559.4</v>
      </c>
      <c r="F164">
        <v>552.74</v>
      </c>
      <c r="H164" s="2">
        <f t="shared" si="2"/>
        <v>8.4232170556619579E-3</v>
      </c>
    </row>
    <row r="165" spans="1:8" x14ac:dyDescent="0.25">
      <c r="A165" s="1">
        <v>45548</v>
      </c>
      <c r="B165">
        <v>562.01</v>
      </c>
      <c r="C165">
        <v>39310500</v>
      </c>
      <c r="D165">
        <v>559.71</v>
      </c>
      <c r="E165">
        <v>563.03</v>
      </c>
      <c r="F165">
        <v>559.45000000000005</v>
      </c>
      <c r="H165" s="2">
        <f t="shared" si="2"/>
        <v>5.2227727199556373E-3</v>
      </c>
    </row>
    <row r="166" spans="1:8" x14ac:dyDescent="0.25">
      <c r="A166" s="1">
        <v>45551</v>
      </c>
      <c r="B166">
        <v>562.84</v>
      </c>
      <c r="C166">
        <v>36656120</v>
      </c>
      <c r="D166">
        <v>561.74</v>
      </c>
      <c r="E166">
        <v>563.11</v>
      </c>
      <c r="F166">
        <v>559.9</v>
      </c>
      <c r="H166" s="2">
        <f t="shared" si="2"/>
        <v>1.4768420490738343E-3</v>
      </c>
    </row>
    <row r="167" spans="1:8" x14ac:dyDescent="0.25">
      <c r="A167" s="1">
        <v>45552</v>
      </c>
      <c r="B167">
        <v>563.07000000000005</v>
      </c>
      <c r="C167">
        <v>49320970</v>
      </c>
      <c r="D167">
        <v>565.1</v>
      </c>
      <c r="E167">
        <v>566.58000000000004</v>
      </c>
      <c r="F167">
        <v>560.79499999999996</v>
      </c>
      <c r="H167" s="2">
        <f t="shared" si="2"/>
        <v>4.0864188757017139E-4</v>
      </c>
    </row>
    <row r="168" spans="1:8" x14ac:dyDescent="0.25">
      <c r="A168" s="1">
        <v>45553</v>
      </c>
      <c r="B168">
        <v>561.4</v>
      </c>
      <c r="C168">
        <v>59044940</v>
      </c>
      <c r="D168">
        <v>563.74</v>
      </c>
      <c r="E168">
        <v>568.69000000000005</v>
      </c>
      <c r="F168">
        <v>560.83000000000004</v>
      </c>
      <c r="H168" s="2">
        <f t="shared" si="2"/>
        <v>-2.965883460315899E-3</v>
      </c>
    </row>
    <row r="169" spans="1:8" x14ac:dyDescent="0.25">
      <c r="A169" s="1">
        <v>45554</v>
      </c>
      <c r="B169">
        <v>570.98</v>
      </c>
      <c r="C169">
        <v>75315470</v>
      </c>
      <c r="D169">
        <v>571.01</v>
      </c>
      <c r="E169">
        <v>572.88</v>
      </c>
      <c r="F169">
        <v>568.08000000000004</v>
      </c>
      <c r="H169" s="2">
        <f t="shared" si="2"/>
        <v>1.7064481653010333E-2</v>
      </c>
    </row>
    <row r="170" spans="1:8" x14ac:dyDescent="0.25">
      <c r="A170" s="1">
        <v>45555</v>
      </c>
      <c r="B170">
        <v>568.25</v>
      </c>
      <c r="C170">
        <v>77503110</v>
      </c>
      <c r="D170">
        <v>567.84</v>
      </c>
      <c r="E170">
        <v>569.30999999999995</v>
      </c>
      <c r="F170">
        <v>565.16999999999996</v>
      </c>
      <c r="H170" s="2">
        <f t="shared" si="2"/>
        <v>-4.7812532838278354E-3</v>
      </c>
    </row>
    <row r="171" spans="1:8" x14ac:dyDescent="0.25">
      <c r="A171" s="1">
        <v>45558</v>
      </c>
      <c r="B171">
        <v>569.66999999999996</v>
      </c>
      <c r="C171">
        <v>44116920</v>
      </c>
      <c r="D171">
        <v>569.34</v>
      </c>
      <c r="E171">
        <v>570.33249999999998</v>
      </c>
      <c r="F171">
        <v>568.1</v>
      </c>
      <c r="H171" s="2">
        <f t="shared" si="2"/>
        <v>2.4989001319841719E-3</v>
      </c>
    </row>
    <row r="172" spans="1:8" x14ac:dyDescent="0.25">
      <c r="A172" s="1">
        <v>45559</v>
      </c>
      <c r="B172">
        <v>571.29999999999995</v>
      </c>
      <c r="C172">
        <v>46805670</v>
      </c>
      <c r="D172">
        <v>570.48</v>
      </c>
      <c r="E172">
        <v>571.36</v>
      </c>
      <c r="F172">
        <v>567.6</v>
      </c>
      <c r="H172" s="2">
        <f t="shared" si="2"/>
        <v>2.8613056681938698E-3</v>
      </c>
    </row>
    <row r="173" spans="1:8" x14ac:dyDescent="0.25">
      <c r="A173" s="1">
        <v>45560</v>
      </c>
      <c r="B173">
        <v>570.04</v>
      </c>
      <c r="C173">
        <v>38428590</v>
      </c>
      <c r="D173">
        <v>571.14</v>
      </c>
      <c r="E173">
        <v>571.89</v>
      </c>
      <c r="F173">
        <v>568.91</v>
      </c>
      <c r="H173" s="2">
        <f t="shared" si="2"/>
        <v>-2.205496236653226E-3</v>
      </c>
    </row>
    <row r="174" spans="1:8" x14ac:dyDescent="0.25">
      <c r="A174" s="1">
        <v>45561</v>
      </c>
      <c r="B174">
        <v>572.29999999999995</v>
      </c>
      <c r="C174">
        <v>48336000</v>
      </c>
      <c r="D174">
        <v>574.38</v>
      </c>
      <c r="E174">
        <v>574.71</v>
      </c>
      <c r="F174">
        <v>569.9</v>
      </c>
      <c r="H174" s="2">
        <f t="shared" si="2"/>
        <v>3.9646340607677466E-3</v>
      </c>
    </row>
    <row r="175" spans="1:8" x14ac:dyDescent="0.25">
      <c r="A175" s="1">
        <v>45562</v>
      </c>
      <c r="B175">
        <v>571.47</v>
      </c>
      <c r="C175">
        <v>42100930</v>
      </c>
      <c r="D175">
        <v>573.39</v>
      </c>
      <c r="E175">
        <v>574.22</v>
      </c>
      <c r="F175">
        <v>570.41999999999996</v>
      </c>
      <c r="H175" s="2">
        <f t="shared" si="2"/>
        <v>-1.450288310326675E-3</v>
      </c>
    </row>
    <row r="176" spans="1:8" x14ac:dyDescent="0.25">
      <c r="A176" s="1">
        <v>45565</v>
      </c>
      <c r="B176">
        <v>573.76</v>
      </c>
      <c r="C176">
        <v>63655450</v>
      </c>
      <c r="D176">
        <v>570.41999999999996</v>
      </c>
      <c r="E176">
        <v>574.38</v>
      </c>
      <c r="F176">
        <v>568.08000000000004</v>
      </c>
      <c r="H176" s="2">
        <f t="shared" si="2"/>
        <v>4.007209477312923E-3</v>
      </c>
    </row>
    <row r="177" spans="1:8" x14ac:dyDescent="0.25">
      <c r="A177" s="1">
        <v>45566</v>
      </c>
      <c r="B177">
        <v>568.62</v>
      </c>
      <c r="C177">
        <v>72668780</v>
      </c>
      <c r="D177">
        <v>573.4</v>
      </c>
      <c r="E177">
        <v>574.06219999999996</v>
      </c>
      <c r="F177">
        <v>566</v>
      </c>
      <c r="H177" s="2">
        <f t="shared" si="2"/>
        <v>-8.9584495259341645E-3</v>
      </c>
    </row>
    <row r="178" spans="1:8" x14ac:dyDescent="0.25">
      <c r="A178" s="1">
        <v>45567</v>
      </c>
      <c r="B178">
        <v>568.86</v>
      </c>
      <c r="C178">
        <v>38097800</v>
      </c>
      <c r="D178">
        <v>567.71</v>
      </c>
      <c r="E178">
        <v>569.9</v>
      </c>
      <c r="F178">
        <v>565.27</v>
      </c>
      <c r="H178" s="2">
        <f t="shared" si="2"/>
        <v>4.2207449614850567E-4</v>
      </c>
    </row>
    <row r="179" spans="1:8" x14ac:dyDescent="0.25">
      <c r="A179" s="1">
        <v>45568</v>
      </c>
      <c r="B179">
        <v>567.82000000000005</v>
      </c>
      <c r="C179">
        <v>40846470</v>
      </c>
      <c r="D179">
        <v>567.36</v>
      </c>
      <c r="E179">
        <v>569.80250000000001</v>
      </c>
      <c r="F179">
        <v>565.49</v>
      </c>
      <c r="H179" s="2">
        <f t="shared" si="2"/>
        <v>-1.828217839187074E-3</v>
      </c>
    </row>
    <row r="180" spans="1:8" x14ac:dyDescent="0.25">
      <c r="A180" s="1">
        <v>45569</v>
      </c>
      <c r="B180">
        <v>572.98</v>
      </c>
      <c r="C180">
        <v>43005190</v>
      </c>
      <c r="D180">
        <v>572.35</v>
      </c>
      <c r="E180">
        <v>573.36</v>
      </c>
      <c r="F180">
        <v>568.1</v>
      </c>
      <c r="H180" s="2">
        <f t="shared" si="2"/>
        <v>9.087386847944634E-3</v>
      </c>
    </row>
    <row r="181" spans="1:8" x14ac:dyDescent="0.25">
      <c r="A181" s="1">
        <v>45572</v>
      </c>
      <c r="B181">
        <v>567.79999999999995</v>
      </c>
      <c r="C181">
        <v>49964690</v>
      </c>
      <c r="D181">
        <v>571.29999999999995</v>
      </c>
      <c r="E181">
        <v>571.95989999999995</v>
      </c>
      <c r="F181">
        <v>566.63</v>
      </c>
      <c r="H181" s="2">
        <f t="shared" si="2"/>
        <v>-9.0404551642292441E-3</v>
      </c>
    </row>
    <row r="182" spans="1:8" x14ac:dyDescent="0.25">
      <c r="A182" s="1">
        <v>45573</v>
      </c>
      <c r="B182">
        <v>573.16999999999996</v>
      </c>
      <c r="C182">
        <v>37398690</v>
      </c>
      <c r="D182">
        <v>570.41999999999996</v>
      </c>
      <c r="E182">
        <v>573.78</v>
      </c>
      <c r="F182">
        <v>569.5299</v>
      </c>
      <c r="H182" s="2">
        <f t="shared" si="2"/>
        <v>9.4575554772806658E-3</v>
      </c>
    </row>
    <row r="183" spans="1:8" x14ac:dyDescent="0.25">
      <c r="A183" s="1">
        <v>45574</v>
      </c>
      <c r="B183">
        <v>577.14</v>
      </c>
      <c r="C183">
        <v>37912240</v>
      </c>
      <c r="D183">
        <v>573.16</v>
      </c>
      <c r="E183">
        <v>577.71</v>
      </c>
      <c r="F183">
        <v>572.54999999999995</v>
      </c>
      <c r="H183" s="2">
        <f t="shared" si="2"/>
        <v>6.9263918209256925E-3</v>
      </c>
    </row>
    <row r="184" spans="1:8" x14ac:dyDescent="0.25">
      <c r="A184" s="1">
        <v>45575</v>
      </c>
      <c r="B184">
        <v>576.13</v>
      </c>
      <c r="C184">
        <v>44138060</v>
      </c>
      <c r="D184">
        <v>575.77</v>
      </c>
      <c r="E184">
        <v>577.58000000000004</v>
      </c>
      <c r="F184">
        <v>574.49</v>
      </c>
      <c r="H184" s="2">
        <f t="shared" si="2"/>
        <v>-1.7500086634092415E-3</v>
      </c>
    </row>
    <row r="185" spans="1:8" x14ac:dyDescent="0.25">
      <c r="A185" s="1">
        <v>45576</v>
      </c>
      <c r="B185">
        <v>579.58000000000004</v>
      </c>
      <c r="C185">
        <v>42267990</v>
      </c>
      <c r="D185">
        <v>576.04999999999995</v>
      </c>
      <c r="E185">
        <v>580.33000000000004</v>
      </c>
      <c r="F185">
        <v>575.91</v>
      </c>
      <c r="H185" s="2">
        <f t="shared" si="2"/>
        <v>5.9882318226789355E-3</v>
      </c>
    </row>
    <row r="186" spans="1:8" x14ac:dyDescent="0.25">
      <c r="A186" s="1">
        <v>45579</v>
      </c>
      <c r="B186">
        <v>584.32000000000005</v>
      </c>
      <c r="C186">
        <v>36217220</v>
      </c>
      <c r="D186">
        <v>581.22</v>
      </c>
      <c r="E186">
        <v>585.27</v>
      </c>
      <c r="F186">
        <v>580.73</v>
      </c>
      <c r="H186" s="2">
        <f t="shared" si="2"/>
        <v>8.178336036440248E-3</v>
      </c>
    </row>
    <row r="187" spans="1:8" x14ac:dyDescent="0.25">
      <c r="A187" s="1">
        <v>45580</v>
      </c>
      <c r="B187">
        <v>579.78</v>
      </c>
      <c r="C187">
        <v>54203640</v>
      </c>
      <c r="D187">
        <v>584.59</v>
      </c>
      <c r="E187">
        <v>584.9</v>
      </c>
      <c r="F187">
        <v>578.54499999999996</v>
      </c>
      <c r="H187" s="2">
        <f t="shared" si="2"/>
        <v>-7.7697152245346235E-3</v>
      </c>
    </row>
    <row r="188" spans="1:8" x14ac:dyDescent="0.25">
      <c r="A188" s="1">
        <v>45581</v>
      </c>
      <c r="B188">
        <v>582.29999999999995</v>
      </c>
      <c r="C188">
        <v>30725440</v>
      </c>
      <c r="D188">
        <v>579.78</v>
      </c>
      <c r="E188">
        <v>582.83000000000004</v>
      </c>
      <c r="F188">
        <v>578.96</v>
      </c>
      <c r="H188" s="2">
        <f t="shared" si="2"/>
        <v>4.3464762496119302E-3</v>
      </c>
    </row>
    <row r="189" spans="1:8" x14ac:dyDescent="0.25">
      <c r="A189" s="1">
        <v>45582</v>
      </c>
      <c r="B189">
        <v>582.35</v>
      </c>
      <c r="C189">
        <v>34393710</v>
      </c>
      <c r="D189">
        <v>585.91</v>
      </c>
      <c r="E189">
        <v>586.12</v>
      </c>
      <c r="F189">
        <v>582.16</v>
      </c>
      <c r="H189" s="2">
        <f t="shared" si="2"/>
        <v>8.586639189434031E-5</v>
      </c>
    </row>
    <row r="190" spans="1:8" x14ac:dyDescent="0.25">
      <c r="A190" s="1">
        <v>45583</v>
      </c>
      <c r="B190">
        <v>584.59</v>
      </c>
      <c r="C190">
        <v>37416800</v>
      </c>
      <c r="D190">
        <v>584.07000000000005</v>
      </c>
      <c r="E190">
        <v>585.39</v>
      </c>
      <c r="F190">
        <v>582.58000000000004</v>
      </c>
      <c r="H190" s="2">
        <f t="shared" si="2"/>
        <v>3.8464840731518013E-3</v>
      </c>
    </row>
    <row r="191" spans="1:8" x14ac:dyDescent="0.25">
      <c r="A191" s="1">
        <v>45586</v>
      </c>
      <c r="B191">
        <v>583.63</v>
      </c>
      <c r="C191">
        <v>36439010</v>
      </c>
      <c r="D191">
        <v>583.85</v>
      </c>
      <c r="E191">
        <v>584.85</v>
      </c>
      <c r="F191">
        <v>580.6001</v>
      </c>
      <c r="H191" s="2">
        <f t="shared" si="2"/>
        <v>-1.6421765681932099E-3</v>
      </c>
    </row>
    <row r="192" spans="1:8" x14ac:dyDescent="0.25">
      <c r="A192" s="1">
        <v>45587</v>
      </c>
      <c r="B192">
        <v>583.32000000000005</v>
      </c>
      <c r="C192">
        <v>34183840</v>
      </c>
      <c r="D192">
        <v>581.04999999999995</v>
      </c>
      <c r="E192">
        <v>584.5</v>
      </c>
      <c r="F192">
        <v>580.38</v>
      </c>
      <c r="H192" s="2">
        <f t="shared" si="2"/>
        <v>-5.3115843942219687E-4</v>
      </c>
    </row>
    <row r="193" spans="1:8" x14ac:dyDescent="0.25">
      <c r="A193" s="1">
        <v>45588</v>
      </c>
      <c r="B193">
        <v>577.99</v>
      </c>
      <c r="C193">
        <v>49314570</v>
      </c>
      <c r="D193">
        <v>581.26</v>
      </c>
      <c r="E193">
        <v>581.70860000000005</v>
      </c>
      <c r="F193">
        <v>574.41499999999996</v>
      </c>
      <c r="H193" s="2">
        <f t="shared" si="2"/>
        <v>-9.1373517108963576E-3</v>
      </c>
    </row>
    <row r="194" spans="1:8" x14ac:dyDescent="0.25">
      <c r="A194" s="1">
        <v>45589</v>
      </c>
      <c r="B194">
        <v>579.24</v>
      </c>
      <c r="C194">
        <v>34979860</v>
      </c>
      <c r="D194">
        <v>579.98</v>
      </c>
      <c r="E194">
        <v>580.05999999999995</v>
      </c>
      <c r="F194">
        <v>576.57000000000005</v>
      </c>
      <c r="H194" s="2">
        <f t="shared" si="2"/>
        <v>2.1626671741725723E-3</v>
      </c>
    </row>
    <row r="195" spans="1:8" x14ac:dyDescent="0.25">
      <c r="A195" s="1">
        <v>45590</v>
      </c>
      <c r="B195">
        <v>579.04</v>
      </c>
      <c r="C195">
        <v>47268180</v>
      </c>
      <c r="D195">
        <v>581.51</v>
      </c>
      <c r="E195">
        <v>584.46</v>
      </c>
      <c r="F195">
        <v>578.08000000000004</v>
      </c>
      <c r="H195" s="2">
        <f t="shared" si="2"/>
        <v>-3.4528002209799347E-4</v>
      </c>
    </row>
    <row r="196" spans="1:8" x14ac:dyDescent="0.25">
      <c r="A196" s="1">
        <v>45593</v>
      </c>
      <c r="B196">
        <v>580.83000000000004</v>
      </c>
      <c r="C196">
        <v>30174700</v>
      </c>
      <c r="D196">
        <v>582.58000000000004</v>
      </c>
      <c r="E196">
        <v>582.71</v>
      </c>
      <c r="F196">
        <v>580.52</v>
      </c>
      <c r="H196" s="2">
        <f t="shared" ref="H196:H251" si="3">(B196/B195)-1</f>
        <v>3.0913235700471553E-3</v>
      </c>
    </row>
    <row r="197" spans="1:8" x14ac:dyDescent="0.25">
      <c r="A197" s="1">
        <v>45594</v>
      </c>
      <c r="B197">
        <v>581.77</v>
      </c>
      <c r="C197">
        <v>42899660</v>
      </c>
      <c r="D197">
        <v>579.85</v>
      </c>
      <c r="E197">
        <v>582.90700000000004</v>
      </c>
      <c r="F197">
        <v>578.42999999999995</v>
      </c>
      <c r="H197" s="2">
        <f t="shared" si="3"/>
        <v>1.6183737065922355E-3</v>
      </c>
    </row>
    <row r="198" spans="1:8" x14ac:dyDescent="0.25">
      <c r="A198" s="1">
        <v>45595</v>
      </c>
      <c r="B198">
        <v>580.01</v>
      </c>
      <c r="C198">
        <v>41435840</v>
      </c>
      <c r="D198">
        <v>581.29</v>
      </c>
      <c r="E198">
        <v>583.32000000000005</v>
      </c>
      <c r="F198">
        <v>579.29</v>
      </c>
      <c r="H198" s="2">
        <f t="shared" si="3"/>
        <v>-3.0252505285593978E-3</v>
      </c>
    </row>
    <row r="199" spans="1:8" x14ac:dyDescent="0.25">
      <c r="A199" s="1">
        <v>45596</v>
      </c>
      <c r="B199">
        <v>568.64</v>
      </c>
      <c r="C199">
        <v>60182450</v>
      </c>
      <c r="D199">
        <v>575.55999999999995</v>
      </c>
      <c r="E199">
        <v>575.63</v>
      </c>
      <c r="F199">
        <v>568.44000000000005</v>
      </c>
      <c r="H199" s="2">
        <f t="shared" si="3"/>
        <v>-1.9603110291201875E-2</v>
      </c>
    </row>
    <row r="200" spans="1:8" x14ac:dyDescent="0.25">
      <c r="A200" s="1">
        <v>45597</v>
      </c>
      <c r="B200">
        <v>571.04</v>
      </c>
      <c r="C200">
        <v>45667530</v>
      </c>
      <c r="D200">
        <v>571.32000000000005</v>
      </c>
      <c r="E200">
        <v>575.54999999999995</v>
      </c>
      <c r="F200">
        <v>570.62</v>
      </c>
      <c r="H200" s="2">
        <f t="shared" si="3"/>
        <v>4.2205965109736177E-3</v>
      </c>
    </row>
    <row r="201" spans="1:8" x14ac:dyDescent="0.25">
      <c r="A201" s="1">
        <v>45600</v>
      </c>
      <c r="B201">
        <v>569.80999999999995</v>
      </c>
      <c r="C201">
        <v>38216980</v>
      </c>
      <c r="D201">
        <v>571.17999999999995</v>
      </c>
      <c r="E201">
        <v>572.5</v>
      </c>
      <c r="F201">
        <v>567.89</v>
      </c>
      <c r="H201" s="2">
        <f t="shared" si="3"/>
        <v>-2.1539646959932712E-3</v>
      </c>
    </row>
    <row r="202" spans="1:8" x14ac:dyDescent="0.25">
      <c r="A202" s="1">
        <v>45601</v>
      </c>
      <c r="B202">
        <v>576.70000000000005</v>
      </c>
      <c r="C202">
        <v>39478320</v>
      </c>
      <c r="D202">
        <v>570.74</v>
      </c>
      <c r="E202">
        <v>576.74</v>
      </c>
      <c r="F202">
        <v>570.52</v>
      </c>
      <c r="H202" s="2">
        <f t="shared" si="3"/>
        <v>1.2091749881539604E-2</v>
      </c>
    </row>
    <row r="203" spans="1:8" x14ac:dyDescent="0.25">
      <c r="A203" s="1">
        <v>45602</v>
      </c>
      <c r="B203">
        <v>591.04</v>
      </c>
      <c r="C203">
        <v>68181970</v>
      </c>
      <c r="D203">
        <v>589.20000000000005</v>
      </c>
      <c r="E203">
        <v>591.92999999999995</v>
      </c>
      <c r="F203">
        <v>585.39</v>
      </c>
      <c r="H203" s="2">
        <f t="shared" si="3"/>
        <v>2.4865614704352224E-2</v>
      </c>
    </row>
    <row r="204" spans="1:8" x14ac:dyDescent="0.25">
      <c r="A204" s="1">
        <v>45603</v>
      </c>
      <c r="B204">
        <v>595.61</v>
      </c>
      <c r="C204">
        <v>47233210</v>
      </c>
      <c r="D204">
        <v>593.08000000000004</v>
      </c>
      <c r="E204">
        <v>596.65</v>
      </c>
      <c r="F204">
        <v>592.99990000000003</v>
      </c>
      <c r="H204" s="2">
        <f t="shared" si="3"/>
        <v>7.7321331889550482E-3</v>
      </c>
    </row>
    <row r="205" spans="1:8" x14ac:dyDescent="0.25">
      <c r="A205" s="1">
        <v>45604</v>
      </c>
      <c r="B205">
        <v>598.19000000000005</v>
      </c>
      <c r="C205">
        <v>46444890</v>
      </c>
      <c r="D205">
        <v>596.16999999999996</v>
      </c>
      <c r="E205">
        <v>599.64</v>
      </c>
      <c r="F205">
        <v>596.16499999999996</v>
      </c>
      <c r="H205" s="2">
        <f t="shared" si="3"/>
        <v>4.3316935578652238E-3</v>
      </c>
    </row>
    <row r="206" spans="1:8" x14ac:dyDescent="0.25">
      <c r="A206" s="1">
        <v>45607</v>
      </c>
      <c r="B206">
        <v>598.76</v>
      </c>
      <c r="C206">
        <v>37586770</v>
      </c>
      <c r="D206">
        <v>599.80999999999995</v>
      </c>
      <c r="E206">
        <v>600.16999999999996</v>
      </c>
      <c r="F206">
        <v>597</v>
      </c>
      <c r="H206" s="2">
        <f t="shared" si="3"/>
        <v>9.5287450475600721E-4</v>
      </c>
    </row>
    <row r="207" spans="1:8" x14ac:dyDescent="0.25">
      <c r="A207" s="1">
        <v>45608</v>
      </c>
      <c r="B207">
        <v>596.9</v>
      </c>
      <c r="C207">
        <v>43006130</v>
      </c>
      <c r="D207">
        <v>598.67999999999995</v>
      </c>
      <c r="E207">
        <v>599.29</v>
      </c>
      <c r="F207">
        <v>594.37</v>
      </c>
      <c r="H207" s="2">
        <f t="shared" si="3"/>
        <v>-3.1064199345314236E-3</v>
      </c>
    </row>
    <row r="208" spans="1:8" x14ac:dyDescent="0.25">
      <c r="A208" s="1">
        <v>45609</v>
      </c>
      <c r="B208">
        <v>597.19000000000005</v>
      </c>
      <c r="C208">
        <v>47388640</v>
      </c>
      <c r="D208">
        <v>597.37</v>
      </c>
      <c r="E208">
        <v>599.23</v>
      </c>
      <c r="F208">
        <v>594.96</v>
      </c>
      <c r="H208" s="2">
        <f t="shared" si="3"/>
        <v>4.8584352487868188E-4</v>
      </c>
    </row>
    <row r="209" spans="1:8" x14ac:dyDescent="0.25">
      <c r="A209" s="1">
        <v>45610</v>
      </c>
      <c r="B209">
        <v>593.35</v>
      </c>
      <c r="C209">
        <v>38904110</v>
      </c>
      <c r="D209">
        <v>597.32000000000005</v>
      </c>
      <c r="E209">
        <v>597.80999999999995</v>
      </c>
      <c r="F209">
        <v>592.65</v>
      </c>
      <c r="H209" s="2">
        <f t="shared" si="3"/>
        <v>-6.4301143689613482E-3</v>
      </c>
    </row>
    <row r="210" spans="1:8" x14ac:dyDescent="0.25">
      <c r="A210" s="1">
        <v>45611</v>
      </c>
      <c r="B210">
        <v>585.75</v>
      </c>
      <c r="C210">
        <v>75988770</v>
      </c>
      <c r="D210">
        <v>589.72</v>
      </c>
      <c r="E210">
        <v>590.20000000000005</v>
      </c>
      <c r="F210">
        <v>583.86</v>
      </c>
      <c r="H210" s="2">
        <f t="shared" si="3"/>
        <v>-1.2808628971096359E-2</v>
      </c>
    </row>
    <row r="211" spans="1:8" x14ac:dyDescent="0.25">
      <c r="A211" s="1">
        <v>45614</v>
      </c>
      <c r="B211">
        <v>588.15</v>
      </c>
      <c r="C211">
        <v>37084080</v>
      </c>
      <c r="D211">
        <v>586.22</v>
      </c>
      <c r="E211">
        <v>589.49</v>
      </c>
      <c r="F211">
        <v>585.34</v>
      </c>
      <c r="H211" s="2">
        <f t="shared" si="3"/>
        <v>4.0973111395645745E-3</v>
      </c>
    </row>
    <row r="212" spans="1:8" x14ac:dyDescent="0.25">
      <c r="A212" s="1">
        <v>45615</v>
      </c>
      <c r="B212">
        <v>590.29999999999995</v>
      </c>
      <c r="C212">
        <v>49412050</v>
      </c>
      <c r="D212">
        <v>584.71</v>
      </c>
      <c r="E212">
        <v>591.04499999999996</v>
      </c>
      <c r="F212">
        <v>584.03</v>
      </c>
      <c r="H212" s="2">
        <f t="shared" si="3"/>
        <v>3.6555300518574807E-3</v>
      </c>
    </row>
    <row r="213" spans="1:8" x14ac:dyDescent="0.25">
      <c r="A213" s="1">
        <v>45616</v>
      </c>
      <c r="B213">
        <v>590.5</v>
      </c>
      <c r="C213">
        <v>50032580</v>
      </c>
      <c r="D213">
        <v>590.38</v>
      </c>
      <c r="E213">
        <v>590.79</v>
      </c>
      <c r="F213">
        <v>584.63</v>
      </c>
      <c r="H213" s="2">
        <f t="shared" si="3"/>
        <v>3.3881077418262961E-4</v>
      </c>
    </row>
    <row r="214" spans="1:8" x14ac:dyDescent="0.25">
      <c r="A214" s="1">
        <v>45617</v>
      </c>
      <c r="B214">
        <v>593.66999999999996</v>
      </c>
      <c r="C214">
        <v>46750290</v>
      </c>
      <c r="D214">
        <v>593.4</v>
      </c>
      <c r="E214">
        <v>595.12</v>
      </c>
      <c r="F214">
        <v>587.45000000000005</v>
      </c>
      <c r="H214" s="2">
        <f t="shared" si="3"/>
        <v>5.3683319220998449E-3</v>
      </c>
    </row>
    <row r="215" spans="1:8" x14ac:dyDescent="0.25">
      <c r="A215" s="1">
        <v>45618</v>
      </c>
      <c r="B215">
        <v>595.51</v>
      </c>
      <c r="C215">
        <v>38226390</v>
      </c>
      <c r="D215">
        <v>593.66</v>
      </c>
      <c r="E215">
        <v>596.15</v>
      </c>
      <c r="F215">
        <v>593.15250000000003</v>
      </c>
      <c r="H215" s="2">
        <f t="shared" si="3"/>
        <v>3.0993649670691958E-3</v>
      </c>
    </row>
    <row r="216" spans="1:8" x14ac:dyDescent="0.25">
      <c r="A216" s="1">
        <v>45621</v>
      </c>
      <c r="B216">
        <v>597.53</v>
      </c>
      <c r="C216">
        <v>42441390</v>
      </c>
      <c r="D216">
        <v>599.52</v>
      </c>
      <c r="E216">
        <v>600.86</v>
      </c>
      <c r="F216">
        <v>595.20000000000005</v>
      </c>
      <c r="H216" s="2">
        <f t="shared" si="3"/>
        <v>3.3920505113262944E-3</v>
      </c>
    </row>
    <row r="217" spans="1:8" x14ac:dyDescent="0.25">
      <c r="A217" s="1">
        <v>45622</v>
      </c>
      <c r="B217">
        <v>600.65</v>
      </c>
      <c r="C217">
        <v>45621290</v>
      </c>
      <c r="D217">
        <v>598.79999999999995</v>
      </c>
      <c r="E217">
        <v>601.33000000000004</v>
      </c>
      <c r="F217">
        <v>598.07000000000005</v>
      </c>
      <c r="H217" s="2">
        <f t="shared" si="3"/>
        <v>5.2214951550548783E-3</v>
      </c>
    </row>
    <row r="218" spans="1:8" x14ac:dyDescent="0.25">
      <c r="A218" s="1">
        <v>45623</v>
      </c>
      <c r="B218">
        <v>598.83000000000004</v>
      </c>
      <c r="C218">
        <v>34000160</v>
      </c>
      <c r="D218">
        <v>600.46</v>
      </c>
      <c r="E218">
        <v>600.85</v>
      </c>
      <c r="F218">
        <v>597.28</v>
      </c>
      <c r="H218" s="2">
        <f t="shared" si="3"/>
        <v>-3.0300507783234121E-3</v>
      </c>
    </row>
    <row r="219" spans="1:8" x14ac:dyDescent="0.25">
      <c r="A219" s="1">
        <v>45625</v>
      </c>
      <c r="B219">
        <v>602.54999999999995</v>
      </c>
      <c r="C219">
        <v>30177350</v>
      </c>
      <c r="D219">
        <v>599.66</v>
      </c>
      <c r="E219">
        <v>603.35</v>
      </c>
      <c r="F219">
        <v>599.38049999999998</v>
      </c>
      <c r="H219" s="2">
        <f t="shared" si="3"/>
        <v>6.2121136215618211E-3</v>
      </c>
    </row>
    <row r="220" spans="1:8" x14ac:dyDescent="0.25">
      <c r="A220" s="1">
        <v>45628</v>
      </c>
      <c r="B220">
        <v>603.63</v>
      </c>
      <c r="C220">
        <v>31745990</v>
      </c>
      <c r="D220">
        <v>602.97</v>
      </c>
      <c r="E220">
        <v>604.32000000000005</v>
      </c>
      <c r="F220">
        <v>602.47</v>
      </c>
      <c r="H220" s="2">
        <f t="shared" si="3"/>
        <v>1.7923823749066425E-3</v>
      </c>
    </row>
    <row r="221" spans="1:8" x14ac:dyDescent="0.25">
      <c r="A221" s="1">
        <v>45629</v>
      </c>
      <c r="B221">
        <v>603.91</v>
      </c>
      <c r="C221">
        <v>26906630</v>
      </c>
      <c r="D221">
        <v>603.39</v>
      </c>
      <c r="E221">
        <v>604.16</v>
      </c>
      <c r="F221">
        <v>602.34100000000001</v>
      </c>
      <c r="H221" s="2">
        <f t="shared" si="3"/>
        <v>4.6386031178036191E-4</v>
      </c>
    </row>
    <row r="222" spans="1:8" x14ac:dyDescent="0.25">
      <c r="A222" s="1">
        <v>45630</v>
      </c>
      <c r="B222">
        <v>607.66</v>
      </c>
      <c r="C222">
        <v>42787560</v>
      </c>
      <c r="D222">
        <v>605.63</v>
      </c>
      <c r="E222">
        <v>607.91</v>
      </c>
      <c r="F222">
        <v>604.95000000000005</v>
      </c>
      <c r="H222" s="2">
        <f t="shared" si="3"/>
        <v>6.2095345332913165E-3</v>
      </c>
    </row>
    <row r="223" spans="1:8" x14ac:dyDescent="0.25">
      <c r="A223" s="1">
        <v>45631</v>
      </c>
      <c r="B223">
        <v>606.66</v>
      </c>
      <c r="C223">
        <v>28762180</v>
      </c>
      <c r="D223">
        <v>607.66</v>
      </c>
      <c r="E223">
        <v>608.48</v>
      </c>
      <c r="F223">
        <v>606.30499999999995</v>
      </c>
      <c r="H223" s="2">
        <f t="shared" si="3"/>
        <v>-1.6456571108843798E-3</v>
      </c>
    </row>
    <row r="224" spans="1:8" x14ac:dyDescent="0.25">
      <c r="A224" s="1">
        <v>45632</v>
      </c>
      <c r="B224">
        <v>607.80999999999995</v>
      </c>
      <c r="C224">
        <v>31241550</v>
      </c>
      <c r="D224">
        <v>607.44000000000005</v>
      </c>
      <c r="E224">
        <v>609.07000000000005</v>
      </c>
      <c r="F224">
        <v>607.02</v>
      </c>
      <c r="H224" s="2">
        <f t="shared" si="3"/>
        <v>1.8956252266508766E-3</v>
      </c>
    </row>
    <row r="225" spans="1:8" x14ac:dyDescent="0.25">
      <c r="A225" s="1">
        <v>45635</v>
      </c>
      <c r="B225">
        <v>604.67999999999995</v>
      </c>
      <c r="C225">
        <v>34742740</v>
      </c>
      <c r="D225">
        <v>607.69000000000005</v>
      </c>
      <c r="E225">
        <v>607.86</v>
      </c>
      <c r="F225">
        <v>604.08000000000004</v>
      </c>
      <c r="H225" s="2">
        <f t="shared" si="3"/>
        <v>-5.1496355769072855E-3</v>
      </c>
    </row>
    <row r="226" spans="1:8" x14ac:dyDescent="0.25">
      <c r="A226" s="1">
        <v>45636</v>
      </c>
      <c r="B226">
        <v>602.79999999999995</v>
      </c>
      <c r="C226">
        <v>37234520</v>
      </c>
      <c r="D226">
        <v>605.37</v>
      </c>
      <c r="E226">
        <v>605.79999999999995</v>
      </c>
      <c r="F226">
        <v>602.13</v>
      </c>
      <c r="H226" s="2">
        <f t="shared" si="3"/>
        <v>-3.1090824899120406E-3</v>
      </c>
    </row>
    <row r="227" spans="1:8" x14ac:dyDescent="0.25">
      <c r="A227" s="1">
        <v>45637</v>
      </c>
      <c r="B227">
        <v>607.46</v>
      </c>
      <c r="C227">
        <v>28677720</v>
      </c>
      <c r="D227">
        <v>605.78</v>
      </c>
      <c r="E227">
        <v>608.43499999999995</v>
      </c>
      <c r="F227">
        <v>605.5</v>
      </c>
      <c r="H227" s="2">
        <f t="shared" si="3"/>
        <v>7.7305905773059624E-3</v>
      </c>
    </row>
    <row r="228" spans="1:8" x14ac:dyDescent="0.25">
      <c r="A228" s="1">
        <v>45638</v>
      </c>
      <c r="B228">
        <v>604.33000000000004</v>
      </c>
      <c r="C228">
        <v>31543810</v>
      </c>
      <c r="D228">
        <v>606.58000000000004</v>
      </c>
      <c r="E228">
        <v>607.16</v>
      </c>
      <c r="F228">
        <v>604.33000000000004</v>
      </c>
      <c r="H228" s="2">
        <f t="shared" si="3"/>
        <v>-5.1526026405031011E-3</v>
      </c>
    </row>
    <row r="229" spans="1:8" x14ac:dyDescent="0.25">
      <c r="A229" s="1">
        <v>45639</v>
      </c>
      <c r="B229">
        <v>604.21</v>
      </c>
      <c r="C229">
        <v>35904730</v>
      </c>
      <c r="D229">
        <v>606.4</v>
      </c>
      <c r="E229">
        <v>607.13</v>
      </c>
      <c r="F229">
        <v>602.80999999999995</v>
      </c>
      <c r="H229" s="2">
        <f t="shared" si="3"/>
        <v>-1.9856700809162131E-4</v>
      </c>
    </row>
    <row r="230" spans="1:8" x14ac:dyDescent="0.25">
      <c r="A230" s="1">
        <v>45642</v>
      </c>
      <c r="B230">
        <v>606.79</v>
      </c>
      <c r="C230">
        <v>43695180</v>
      </c>
      <c r="D230">
        <v>606</v>
      </c>
      <c r="E230">
        <v>607.77949999999998</v>
      </c>
      <c r="F230">
        <v>605.21</v>
      </c>
      <c r="H230" s="2">
        <f t="shared" si="3"/>
        <v>4.2700385627512105E-3</v>
      </c>
    </row>
    <row r="231" spans="1:8" x14ac:dyDescent="0.25">
      <c r="A231" s="1">
        <v>45643</v>
      </c>
      <c r="B231">
        <v>604.29</v>
      </c>
      <c r="C231">
        <v>55773550</v>
      </c>
      <c r="D231">
        <v>604.19000000000005</v>
      </c>
      <c r="E231">
        <v>605.16999999999996</v>
      </c>
      <c r="F231">
        <v>602.88499999999999</v>
      </c>
      <c r="H231" s="2">
        <f t="shared" si="3"/>
        <v>-4.1200415300186588E-3</v>
      </c>
    </row>
    <row r="232" spans="1:8" x14ac:dyDescent="0.25">
      <c r="A232" s="1">
        <v>45644</v>
      </c>
      <c r="B232">
        <v>586.28</v>
      </c>
      <c r="C232">
        <v>108248700</v>
      </c>
      <c r="D232">
        <v>603.98</v>
      </c>
      <c r="E232">
        <v>606.40499999999997</v>
      </c>
      <c r="F232">
        <v>585.89</v>
      </c>
      <c r="H232" s="2">
        <f t="shared" si="3"/>
        <v>-2.9803571133065199E-2</v>
      </c>
    </row>
    <row r="233" spans="1:8" x14ac:dyDescent="0.25">
      <c r="A233" s="1">
        <v>45645</v>
      </c>
      <c r="B233">
        <v>586.1</v>
      </c>
      <c r="C233">
        <v>85919450</v>
      </c>
      <c r="D233">
        <v>591.36</v>
      </c>
      <c r="E233">
        <v>593</v>
      </c>
      <c r="F233">
        <v>585.85</v>
      </c>
      <c r="H233" s="2">
        <f t="shared" si="3"/>
        <v>-3.0702053626241455E-4</v>
      </c>
    </row>
    <row r="234" spans="1:8" x14ac:dyDescent="0.25">
      <c r="A234" s="1">
        <v>45646</v>
      </c>
      <c r="B234">
        <v>591.15</v>
      </c>
      <c r="C234">
        <v>125716700</v>
      </c>
      <c r="D234">
        <v>581.77</v>
      </c>
      <c r="E234">
        <v>595.75</v>
      </c>
      <c r="F234">
        <v>580.91</v>
      </c>
      <c r="H234" s="2">
        <f t="shared" si="3"/>
        <v>8.6162770858213555E-3</v>
      </c>
    </row>
    <row r="235" spans="1:8" x14ac:dyDescent="0.25">
      <c r="A235" s="1">
        <v>45649</v>
      </c>
      <c r="B235">
        <v>594.69000000000005</v>
      </c>
      <c r="C235">
        <v>57635830</v>
      </c>
      <c r="D235">
        <v>590.89</v>
      </c>
      <c r="E235">
        <v>595.29999999999995</v>
      </c>
      <c r="F235">
        <v>587.66099999999994</v>
      </c>
      <c r="H235" s="2">
        <f t="shared" si="3"/>
        <v>5.9883278355747915E-3</v>
      </c>
    </row>
    <row r="236" spans="1:8" x14ac:dyDescent="0.25">
      <c r="A236" s="1">
        <v>45650</v>
      </c>
      <c r="B236">
        <v>601.29999999999995</v>
      </c>
      <c r="C236">
        <v>33160100</v>
      </c>
      <c r="D236">
        <v>596.05999999999995</v>
      </c>
      <c r="E236">
        <v>601.34</v>
      </c>
      <c r="F236">
        <v>595.47</v>
      </c>
      <c r="H236" s="2">
        <f t="shared" si="3"/>
        <v>1.1115034723973682E-2</v>
      </c>
    </row>
    <row r="237" spans="1:8" x14ac:dyDescent="0.25">
      <c r="A237" s="1">
        <v>45652</v>
      </c>
      <c r="B237">
        <v>601.34</v>
      </c>
      <c r="C237">
        <v>41338890</v>
      </c>
      <c r="D237">
        <v>599.5</v>
      </c>
      <c r="E237">
        <v>602.48</v>
      </c>
      <c r="F237">
        <v>598.08249999999998</v>
      </c>
      <c r="H237" s="2">
        <f t="shared" si="3"/>
        <v>6.6522534508672848E-5</v>
      </c>
    </row>
    <row r="238" spans="1:8" x14ac:dyDescent="0.25">
      <c r="A238" s="1">
        <v>45653</v>
      </c>
      <c r="B238">
        <v>595.01</v>
      </c>
      <c r="C238">
        <v>64969310</v>
      </c>
      <c r="D238">
        <v>597.54</v>
      </c>
      <c r="E238">
        <v>597.77610000000004</v>
      </c>
      <c r="F238">
        <v>590.76469999999995</v>
      </c>
      <c r="H238" s="2">
        <f t="shared" si="3"/>
        <v>-1.0526490837130531E-2</v>
      </c>
    </row>
    <row r="239" spans="1:8" x14ac:dyDescent="0.25">
      <c r="A239" s="1">
        <v>45656</v>
      </c>
      <c r="B239">
        <v>588.22</v>
      </c>
      <c r="C239">
        <v>56578760</v>
      </c>
      <c r="D239">
        <v>587.89</v>
      </c>
      <c r="E239">
        <v>591.74</v>
      </c>
      <c r="F239">
        <v>584.41</v>
      </c>
      <c r="H239" s="2">
        <f t="shared" si="3"/>
        <v>-1.141157291474082E-2</v>
      </c>
    </row>
    <row r="240" spans="1:8" x14ac:dyDescent="0.25">
      <c r="A240" s="1">
        <v>45657</v>
      </c>
      <c r="B240">
        <v>586.08000000000004</v>
      </c>
      <c r="C240">
        <v>57052650</v>
      </c>
      <c r="D240">
        <v>589.90499999999997</v>
      </c>
      <c r="E240">
        <v>590.63990000000001</v>
      </c>
      <c r="F240">
        <v>584.41999999999996</v>
      </c>
      <c r="H240" s="2">
        <f t="shared" si="3"/>
        <v>-3.6380945904592732E-3</v>
      </c>
    </row>
    <row r="241" spans="1:8" x14ac:dyDescent="0.25">
      <c r="A241" s="1">
        <v>45659</v>
      </c>
      <c r="B241">
        <v>584.64</v>
      </c>
      <c r="C241">
        <v>50203980</v>
      </c>
      <c r="D241">
        <v>589.39</v>
      </c>
      <c r="E241">
        <v>591.13</v>
      </c>
      <c r="F241">
        <v>580.5</v>
      </c>
      <c r="H241" s="2">
        <f t="shared" si="3"/>
        <v>-2.4570024570025328E-3</v>
      </c>
    </row>
    <row r="242" spans="1:8" x14ac:dyDescent="0.25">
      <c r="A242" s="1">
        <v>45660</v>
      </c>
      <c r="B242">
        <v>591.95000000000005</v>
      </c>
      <c r="C242">
        <v>37888460</v>
      </c>
      <c r="D242">
        <v>587.53</v>
      </c>
      <c r="E242">
        <v>592.6</v>
      </c>
      <c r="F242">
        <v>586.42999999999995</v>
      </c>
      <c r="H242" s="2">
        <f t="shared" si="3"/>
        <v>1.2503420908593466E-2</v>
      </c>
    </row>
    <row r="243" spans="1:8" x14ac:dyDescent="0.25">
      <c r="A243" s="1">
        <v>45663</v>
      </c>
      <c r="B243">
        <v>595.36</v>
      </c>
      <c r="C243">
        <v>47679440</v>
      </c>
      <c r="D243">
        <v>596.27</v>
      </c>
      <c r="E243">
        <v>599.70000000000005</v>
      </c>
      <c r="F243">
        <v>593.6</v>
      </c>
      <c r="H243" s="2">
        <f t="shared" si="3"/>
        <v>5.7606216741277194E-3</v>
      </c>
    </row>
    <row r="244" spans="1:8" x14ac:dyDescent="0.25">
      <c r="A244" s="1">
        <v>45664</v>
      </c>
      <c r="B244">
        <v>588.63</v>
      </c>
      <c r="C244">
        <v>60393050</v>
      </c>
      <c r="D244">
        <v>597.41999999999996</v>
      </c>
      <c r="E244">
        <v>597.75</v>
      </c>
      <c r="F244">
        <v>586.78</v>
      </c>
      <c r="H244" s="2">
        <f t="shared" si="3"/>
        <v>-1.1304084923407731E-2</v>
      </c>
    </row>
    <row r="245" spans="1:8" x14ac:dyDescent="0.25">
      <c r="A245" s="1">
        <v>45665</v>
      </c>
      <c r="B245">
        <v>589.49</v>
      </c>
      <c r="C245">
        <v>47304670</v>
      </c>
      <c r="D245">
        <v>588.70000000000005</v>
      </c>
      <c r="E245">
        <v>590.57989999999995</v>
      </c>
      <c r="F245">
        <v>585.19500000000005</v>
      </c>
      <c r="H245" s="2">
        <f t="shared" si="3"/>
        <v>1.4610196558109134E-3</v>
      </c>
    </row>
    <row r="246" spans="1:8" x14ac:dyDescent="0.25">
      <c r="A246" s="1">
        <v>45667</v>
      </c>
      <c r="B246">
        <v>580.49</v>
      </c>
      <c r="C246">
        <v>73105050</v>
      </c>
      <c r="D246">
        <v>585.88</v>
      </c>
      <c r="E246">
        <v>585.95000000000005</v>
      </c>
      <c r="F246">
        <v>578.54999999999995</v>
      </c>
      <c r="H246" s="2">
        <f t="shared" si="3"/>
        <v>-1.526743456207913E-2</v>
      </c>
    </row>
    <row r="247" spans="1:8" x14ac:dyDescent="0.25">
      <c r="A247" s="1">
        <v>45670</v>
      </c>
      <c r="B247">
        <v>581.39</v>
      </c>
      <c r="C247">
        <v>47910060</v>
      </c>
      <c r="D247">
        <v>575.77</v>
      </c>
      <c r="E247">
        <v>581.75</v>
      </c>
      <c r="F247">
        <v>575.35</v>
      </c>
      <c r="H247" s="2">
        <f t="shared" si="3"/>
        <v>1.5504143051559005E-3</v>
      </c>
    </row>
    <row r="248" spans="1:8" x14ac:dyDescent="0.25">
      <c r="A248" s="1">
        <v>45671</v>
      </c>
      <c r="B248">
        <v>582.19000000000005</v>
      </c>
      <c r="C248">
        <v>48420580</v>
      </c>
      <c r="D248">
        <v>584.36</v>
      </c>
      <c r="E248">
        <v>585</v>
      </c>
      <c r="F248">
        <v>578.35</v>
      </c>
      <c r="H248" s="2">
        <f t="shared" si="3"/>
        <v>1.3760126593165278E-3</v>
      </c>
    </row>
    <row r="249" spans="1:8" x14ac:dyDescent="0.25">
      <c r="A249" s="1">
        <v>45672</v>
      </c>
      <c r="B249">
        <v>592.78</v>
      </c>
      <c r="C249">
        <v>56900160</v>
      </c>
      <c r="D249">
        <v>590.32500000000005</v>
      </c>
      <c r="E249">
        <v>593.94000000000005</v>
      </c>
      <c r="F249">
        <v>589.19500000000005</v>
      </c>
      <c r="H249" s="2">
        <f t="shared" si="3"/>
        <v>1.8189937992751259E-2</v>
      </c>
    </row>
    <row r="250" spans="1:8" x14ac:dyDescent="0.25">
      <c r="A250" s="1">
        <v>45673</v>
      </c>
      <c r="B250">
        <v>591.64</v>
      </c>
      <c r="C250">
        <v>43319660</v>
      </c>
      <c r="D250">
        <v>594.17499999999995</v>
      </c>
      <c r="E250">
        <v>594.35</v>
      </c>
      <c r="F250">
        <v>590.92999999999995</v>
      </c>
      <c r="H250" s="2">
        <f t="shared" si="3"/>
        <v>-1.9231418064037387E-3</v>
      </c>
    </row>
    <row r="251" spans="1:8" x14ac:dyDescent="0.25">
      <c r="A251" s="1">
        <v>45674</v>
      </c>
      <c r="B251">
        <v>597.58000000000004</v>
      </c>
      <c r="C251">
        <v>58070630</v>
      </c>
      <c r="D251">
        <v>596.96</v>
      </c>
      <c r="E251">
        <v>599.36</v>
      </c>
      <c r="F251">
        <v>595.61</v>
      </c>
      <c r="H251" s="2">
        <f t="shared" si="3"/>
        <v>1.0039889121763235E-2</v>
      </c>
    </row>
  </sheetData>
  <sortState xmlns:xlrd2="http://schemas.microsoft.com/office/spreadsheetml/2017/richdata2" ref="A2:F251">
    <sortCondition ref="A1:A25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Black&amp;Scholes Model</vt:lpstr>
      <vt:lpstr>Binomial model</vt:lpstr>
      <vt:lpstr>Monte carlo european</vt:lpstr>
      <vt:lpstr>Monte carlo Asian</vt:lpstr>
      <vt:lpstr>SPY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Niranjan Kamalakannan</dc:creator>
  <cp:lastModifiedBy>Niranjan Kamalakannan</cp:lastModifiedBy>
  <dcterms:created xsi:type="dcterms:W3CDTF">2025-01-21T20:24:06Z</dcterms:created>
  <dcterms:modified xsi:type="dcterms:W3CDTF">2025-07-28T22:35:58Z</dcterms:modified>
</cp:coreProperties>
</file>