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khea\Downloads\"/>
    </mc:Choice>
  </mc:AlternateContent>
  <xr:revisionPtr revIDLastSave="0" documentId="13_ncr:1_{5AD38459-B477-4774-A4D3-DB1C3ACD59BE}" xr6:coauthVersionLast="47" xr6:coauthVersionMax="47" xr10:uidLastSave="{00000000-0000-0000-0000-000000000000}"/>
  <bookViews>
    <workbookView xWindow="-108" yWindow="-108" windowWidth="23256" windowHeight="12456" activeTab="5" xr2:uid="{986A601D-FDD5-408E-978E-20BC6A472A13}"/>
  </bookViews>
  <sheets>
    <sheet name="Data Entry" sheetId="1" r:id="rId1"/>
    <sheet name="Academy School" sheetId="6" r:id="rId2"/>
    <sheet name="Maintained School" sheetId="5" r:id="rId3"/>
    <sheet name="Report 1" sheetId="3" r:id="rId4"/>
    <sheet name="Report 2" sheetId="4" r:id="rId5"/>
    <sheet name="Benchmarking" sheetId="2" r:id="rId6"/>
  </sheets>
  <definedNames>
    <definedName name="CellPhase">#REF!</definedName>
    <definedName name="CellPupilNumbersYear1">#REF!</definedName>
    <definedName name="CellPupilNumbersYear2">#REF!</definedName>
    <definedName name="CellPupilNumbersYear3">#REF!</definedName>
    <definedName name="CellPupilNumbersYear4">#REF!</definedName>
    <definedName name="CellPupilNumbersYear5">#REF!</definedName>
    <definedName name="CellRegion">#REF!</definedName>
    <definedName name="CellYear1">#REF!</definedName>
    <definedName name="CellYear2">#REF!</definedName>
    <definedName name="CellYear3">#REF!</definedName>
    <definedName name="CellYear4">#REF!</definedName>
    <definedName name="CellYear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11" i="3" s="1"/>
  <c r="E35" i="1"/>
  <c r="K12" i="4" s="1"/>
  <c r="K22" i="4" s="1"/>
  <c r="D35" i="1"/>
  <c r="H12" i="4" s="1"/>
  <c r="H22" i="4" s="1"/>
  <c r="C35" i="1"/>
  <c r="E12" i="4" s="1"/>
  <c r="E22" i="4" s="1"/>
  <c r="F22" i="4" s="1"/>
  <c r="B35" i="1"/>
  <c r="B11" i="3" s="1"/>
  <c r="B33" i="1"/>
  <c r="C33" i="1"/>
  <c r="D33" i="1"/>
  <c r="E33" i="1"/>
  <c r="F33" i="1"/>
  <c r="H60" i="5"/>
  <c r="G60" i="5"/>
  <c r="F60" i="5"/>
  <c r="D60" i="5"/>
  <c r="H26" i="5"/>
  <c r="D26" i="5"/>
  <c r="E26" i="5"/>
  <c r="F26" i="5"/>
  <c r="G26" i="5"/>
  <c r="E60" i="5"/>
  <c r="H7" i="5"/>
  <c r="G7" i="5"/>
  <c r="F7" i="5"/>
  <c r="E7" i="5"/>
  <c r="D7" i="5"/>
  <c r="N8" i="4"/>
  <c r="K8" i="4"/>
  <c r="H8" i="4"/>
  <c r="E8" i="4"/>
  <c r="B8" i="4"/>
  <c r="N9" i="4"/>
  <c r="K9" i="4"/>
  <c r="H9" i="4"/>
  <c r="E9" i="4"/>
  <c r="B9" i="4"/>
  <c r="N5" i="4"/>
  <c r="K5" i="4"/>
  <c r="H5" i="4"/>
  <c r="E5" i="4"/>
  <c r="B5" i="4"/>
  <c r="B2" i="4"/>
  <c r="B1" i="4"/>
  <c r="C8" i="3"/>
  <c r="D8" i="3"/>
  <c r="E8" i="3"/>
  <c r="F8" i="3"/>
  <c r="B8" i="3"/>
  <c r="C41" i="3"/>
  <c r="D41" i="3"/>
  <c r="E41" i="3"/>
  <c r="F41" i="3"/>
  <c r="C42" i="3"/>
  <c r="D42" i="3"/>
  <c r="E42" i="3"/>
  <c r="F42" i="3"/>
  <c r="F43" i="3" s="1"/>
  <c r="C18" i="3"/>
  <c r="D18" i="3"/>
  <c r="E18" i="3"/>
  <c r="F18" i="3"/>
  <c r="B18" i="3"/>
  <c r="B41" i="3"/>
  <c r="B42" i="3"/>
  <c r="C38" i="3"/>
  <c r="D38" i="3"/>
  <c r="E38" i="3"/>
  <c r="F38" i="3"/>
  <c r="B38" i="3"/>
  <c r="C37" i="3"/>
  <c r="D37" i="3"/>
  <c r="E37" i="3"/>
  <c r="F37" i="3"/>
  <c r="B37" i="3"/>
  <c r="C32" i="3"/>
  <c r="B32" i="3"/>
  <c r="D32" i="3"/>
  <c r="E32" i="3"/>
  <c r="F32" i="3"/>
  <c r="C31" i="3"/>
  <c r="D31" i="3"/>
  <c r="E31" i="3"/>
  <c r="F31" i="3"/>
  <c r="B31" i="3"/>
  <c r="C16" i="3"/>
  <c r="D16" i="3"/>
  <c r="E16" i="3"/>
  <c r="F16" i="3"/>
  <c r="C17" i="3"/>
  <c r="D17" i="3"/>
  <c r="E17" i="3"/>
  <c r="F17" i="3"/>
  <c r="C19" i="3"/>
  <c r="D19" i="3"/>
  <c r="E19" i="3"/>
  <c r="F19" i="3"/>
  <c r="B19" i="3"/>
  <c r="B17" i="3"/>
  <c r="B16" i="3"/>
  <c r="B13" i="3"/>
  <c r="F5" i="3"/>
  <c r="E5" i="3"/>
  <c r="D5" i="3"/>
  <c r="C5" i="3"/>
  <c r="B5" i="3"/>
  <c r="B2" i="3"/>
  <c r="B1" i="3"/>
  <c r="C29" i="1"/>
  <c r="D29" i="1"/>
  <c r="E29" i="1"/>
  <c r="F29" i="1"/>
  <c r="B29" i="1"/>
  <c r="F48" i="1"/>
  <c r="E48" i="1"/>
  <c r="D48" i="1"/>
  <c r="C48" i="1"/>
  <c r="B48" i="1"/>
  <c r="B12" i="4" l="1"/>
  <c r="B22" i="4" s="1"/>
  <c r="N12" i="4"/>
  <c r="N22" i="4" s="1"/>
  <c r="C11" i="3"/>
  <c r="E11" i="3"/>
  <c r="C40" i="1"/>
  <c r="C30" i="3" s="1"/>
  <c r="F38" i="1"/>
  <c r="F28" i="3" s="1"/>
  <c r="E39" i="1"/>
  <c r="E29" i="3" s="1"/>
  <c r="C38" i="1"/>
  <c r="C28" i="3" s="1"/>
  <c r="F39" i="1"/>
  <c r="F29" i="3" s="1"/>
  <c r="D38" i="1"/>
  <c r="D28" i="3" s="1"/>
  <c r="C39" i="1"/>
  <c r="C29" i="3" s="1"/>
  <c r="B40" i="1"/>
  <c r="B30" i="3" s="1"/>
  <c r="F40" i="1"/>
  <c r="F30" i="3" s="1"/>
  <c r="B38" i="1"/>
  <c r="B28" i="3" s="1"/>
  <c r="D40" i="1"/>
  <c r="D30" i="3" s="1"/>
  <c r="B39" i="1"/>
  <c r="B29" i="3" s="1"/>
  <c r="E40" i="1"/>
  <c r="E30" i="3" s="1"/>
  <c r="E38" i="1"/>
  <c r="E28" i="3" s="1"/>
  <c r="D39" i="1"/>
  <c r="D29" i="3" s="1"/>
  <c r="B32" i="1"/>
  <c r="F32" i="1"/>
  <c r="C32" i="1"/>
  <c r="C34" i="1" s="1"/>
  <c r="E18" i="4" s="1"/>
  <c r="D32" i="1"/>
  <c r="D34" i="1" s="1"/>
  <c r="E32" i="1"/>
  <c r="D11" i="3"/>
  <c r="I22" i="4"/>
  <c r="L22" i="4"/>
  <c r="C22" i="4"/>
  <c r="O22" i="4"/>
  <c r="D43" i="3"/>
  <c r="C43" i="3"/>
  <c r="E43" i="3"/>
  <c r="D39" i="3"/>
  <c r="B43" i="3"/>
  <c r="C39" i="3"/>
  <c r="F39" i="3"/>
  <c r="B39" i="3"/>
  <c r="E39" i="3"/>
  <c r="B34" i="1" l="1"/>
  <c r="B10" i="3" s="1"/>
  <c r="B12" i="3" s="1"/>
  <c r="B14" i="3" s="1"/>
  <c r="C13" i="3" s="1"/>
  <c r="E34" i="1"/>
  <c r="K10" i="4" s="1"/>
  <c r="F34" i="1"/>
  <c r="N10" i="4" s="1"/>
  <c r="D42" i="1"/>
  <c r="D35" i="3" s="1"/>
  <c r="H18" i="4"/>
  <c r="J18" i="4" s="1"/>
  <c r="J20" i="4" s="1"/>
  <c r="E42" i="1"/>
  <c r="E43" i="1" s="1"/>
  <c r="E34" i="3" s="1"/>
  <c r="H10" i="4"/>
  <c r="D10" i="3"/>
  <c r="D12" i="3" s="1"/>
  <c r="G18" i="4"/>
  <c r="F18" i="4"/>
  <c r="C42" i="1"/>
  <c r="C21" i="3" s="1"/>
  <c r="E10" i="4"/>
  <c r="C10" i="3"/>
  <c r="C12" i="3" s="1"/>
  <c r="B18" i="4" l="1"/>
  <c r="D18" i="4" s="1"/>
  <c r="D20" i="4" s="1"/>
  <c r="B20" i="4" s="1"/>
  <c r="B42" i="1"/>
  <c r="B43" i="1" s="1"/>
  <c r="D33" i="3"/>
  <c r="B10" i="4"/>
  <c r="D22" i="4" s="1"/>
  <c r="E10" i="3"/>
  <c r="E12" i="3" s="1"/>
  <c r="I18" i="4"/>
  <c r="K18" i="4"/>
  <c r="M18" i="4" s="1"/>
  <c r="M20" i="4" s="1"/>
  <c r="K20" i="4" s="1"/>
  <c r="D21" i="3"/>
  <c r="D23" i="3" s="1"/>
  <c r="F10" i="3"/>
  <c r="F12" i="3" s="1"/>
  <c r="N18" i="4"/>
  <c r="F42" i="1"/>
  <c r="D43" i="1"/>
  <c r="D34" i="3" s="1"/>
  <c r="J19" i="4"/>
  <c r="H19" i="4" s="1"/>
  <c r="C18" i="4"/>
  <c r="E33" i="3"/>
  <c r="E21" i="3"/>
  <c r="K13" i="4" s="1"/>
  <c r="K26" i="4" s="1"/>
  <c r="M26" i="4" s="1"/>
  <c r="N11" i="4"/>
  <c r="P22" i="4"/>
  <c r="K11" i="4"/>
  <c r="M22" i="4"/>
  <c r="C14" i="3"/>
  <c r="D13" i="3" s="1"/>
  <c r="D14" i="3" s="1"/>
  <c r="E13" i="3" s="1"/>
  <c r="B34" i="3"/>
  <c r="B35" i="3"/>
  <c r="B33" i="3"/>
  <c r="B21" i="3"/>
  <c r="E35" i="3"/>
  <c r="B11" i="4"/>
  <c r="E13" i="4"/>
  <c r="E26" i="4" s="1"/>
  <c r="G26" i="4" s="1"/>
  <c r="G27" i="4" s="1"/>
  <c r="E27" i="4" s="1"/>
  <c r="C22" i="3"/>
  <c r="H11" i="4"/>
  <c r="J22" i="4"/>
  <c r="H20" i="4"/>
  <c r="G20" i="4"/>
  <c r="E20" i="4" s="1"/>
  <c r="G19" i="4"/>
  <c r="E19" i="4" s="1"/>
  <c r="G22" i="4"/>
  <c r="E11" i="4"/>
  <c r="C43" i="1"/>
  <c r="C34" i="3" s="1"/>
  <c r="C33" i="3"/>
  <c r="C35" i="3"/>
  <c r="C24" i="3"/>
  <c r="E14" i="4" s="1"/>
  <c r="E30" i="4" s="1"/>
  <c r="F30" i="4" s="1"/>
  <c r="C23" i="3"/>
  <c r="D19" i="4" l="1"/>
  <c r="B19" i="4" s="1"/>
  <c r="L18" i="4"/>
  <c r="E14" i="3"/>
  <c r="F13" i="3" s="1"/>
  <c r="F14" i="3" s="1"/>
  <c r="D22" i="3"/>
  <c r="G28" i="4"/>
  <c r="E28" i="4" s="1"/>
  <c r="H13" i="4"/>
  <c r="H26" i="4" s="1"/>
  <c r="I26" i="4" s="1"/>
  <c r="E23" i="3"/>
  <c r="L26" i="4"/>
  <c r="E24" i="3"/>
  <c r="D24" i="3"/>
  <c r="H14" i="4" s="1"/>
  <c r="H30" i="4" s="1"/>
  <c r="J30" i="4" s="1"/>
  <c r="J32" i="4" s="1"/>
  <c r="H32" i="4" s="1"/>
  <c r="E22" i="3"/>
  <c r="M19" i="4"/>
  <c r="K19" i="4" s="1"/>
  <c r="F43" i="1"/>
  <c r="F34" i="3" s="1"/>
  <c r="F21" i="3"/>
  <c r="F35" i="3"/>
  <c r="F33" i="3"/>
  <c r="P18" i="4"/>
  <c r="O18" i="4"/>
  <c r="P23" i="4"/>
  <c r="N23" i="4" s="1"/>
  <c r="P24" i="4"/>
  <c r="N24" i="4" s="1"/>
  <c r="M24" i="4"/>
  <c r="K24" i="4" s="1"/>
  <c r="M23" i="4"/>
  <c r="K23" i="4" s="1"/>
  <c r="C26" i="3"/>
  <c r="G30" i="4"/>
  <c r="G32" i="4" s="1"/>
  <c r="E32" i="4" s="1"/>
  <c r="F26" i="4"/>
  <c r="D23" i="4"/>
  <c r="B23" i="4" s="1"/>
  <c r="D24" i="4"/>
  <c r="B24" i="4" s="1"/>
  <c r="B13" i="4"/>
  <c r="B26" i="4" s="1"/>
  <c r="B22" i="3"/>
  <c r="B23" i="3"/>
  <c r="B24" i="3"/>
  <c r="J24" i="4"/>
  <c r="H24" i="4" s="1"/>
  <c r="J23" i="4"/>
  <c r="H23" i="4" s="1"/>
  <c r="C25" i="3"/>
  <c r="G23" i="4"/>
  <c r="E23" i="4" s="1"/>
  <c r="G24" i="4"/>
  <c r="E24" i="4" s="1"/>
  <c r="M27" i="4"/>
  <c r="K27" i="4" s="1"/>
  <c r="M28" i="4"/>
  <c r="K28" i="4" s="1"/>
  <c r="F22" i="1"/>
  <c r="E22" i="1"/>
  <c r="D22" i="1"/>
  <c r="C22" i="1"/>
  <c r="B22" i="1"/>
  <c r="J26" i="4" l="1"/>
  <c r="J27" i="4" s="1"/>
  <c r="H27" i="4" s="1"/>
  <c r="J31" i="4"/>
  <c r="H31" i="4" s="1"/>
  <c r="D26" i="3"/>
  <c r="I30" i="4"/>
  <c r="D25" i="3"/>
  <c r="E26" i="3"/>
  <c r="K14" i="4"/>
  <c r="K30" i="4" s="1"/>
  <c r="E25" i="3"/>
  <c r="G31" i="4"/>
  <c r="E31" i="4" s="1"/>
  <c r="F22" i="3"/>
  <c r="N13" i="4"/>
  <c r="N26" i="4" s="1"/>
  <c r="F23" i="3"/>
  <c r="F24" i="3"/>
  <c r="P20" i="4"/>
  <c r="N20" i="4" s="1"/>
  <c r="P19" i="4"/>
  <c r="N19" i="4" s="1"/>
  <c r="B14" i="4"/>
  <c r="B30" i="4" s="1"/>
  <c r="B26" i="3"/>
  <c r="B25" i="3"/>
  <c r="D26" i="4"/>
  <c r="C26" i="4"/>
  <c r="J28" i="4" l="1"/>
  <c r="H28" i="4" s="1"/>
  <c r="M30" i="4"/>
  <c r="L30" i="4"/>
  <c r="O26" i="4"/>
  <c r="P26" i="4"/>
  <c r="N14" i="4"/>
  <c r="N30" i="4" s="1"/>
  <c r="F26" i="3"/>
  <c r="F25" i="3"/>
  <c r="D27" i="4"/>
  <c r="B27" i="4" s="1"/>
  <c r="D28" i="4"/>
  <c r="B28" i="4" s="1"/>
  <c r="D30" i="4"/>
  <c r="C30" i="4"/>
  <c r="M32" i="4" l="1"/>
  <c r="K32" i="4" s="1"/>
  <c r="M31" i="4"/>
  <c r="K31" i="4" s="1"/>
  <c r="P28" i="4"/>
  <c r="N28" i="4" s="1"/>
  <c r="P27" i="4"/>
  <c r="N27" i="4" s="1"/>
  <c r="P30" i="4"/>
  <c r="O30" i="4"/>
  <c r="D32" i="4"/>
  <c r="B32" i="4" s="1"/>
  <c r="D31" i="4"/>
  <c r="B31" i="4" s="1"/>
  <c r="P31" i="4" l="1"/>
  <c r="N31" i="4" s="1"/>
  <c r="P32" i="4"/>
  <c r="N32" i="4" s="1"/>
</calcChain>
</file>

<file path=xl/sharedStrings.xml><?xml version="1.0" encoding="utf-8"?>
<sst xmlns="http://schemas.openxmlformats.org/spreadsheetml/2006/main" count="1059" uniqueCount="613">
  <si>
    <t>Information about your school</t>
  </si>
  <si>
    <t>School/Academy Name:</t>
  </si>
  <si>
    <t>School/Academy Phase:</t>
  </si>
  <si>
    <t>If Secondary, does it have a Sixth Form?</t>
  </si>
  <si>
    <t>URN:</t>
  </si>
  <si>
    <t>Broad Region:</t>
  </si>
  <si>
    <t>Specific Region:</t>
  </si>
  <si>
    <t>MAT/LA Details</t>
  </si>
  <si>
    <t>YES/NO</t>
  </si>
  <si>
    <t>ABC School</t>
  </si>
  <si>
    <t>Cummulative Opening Balance</t>
  </si>
  <si>
    <t>MAT Ltd</t>
  </si>
  <si>
    <t>Outturn Year 1</t>
  </si>
  <si>
    <t>Outturn Year 2</t>
  </si>
  <si>
    <t>Curret Year</t>
  </si>
  <si>
    <t>Forecast Year 1</t>
  </si>
  <si>
    <t>Forecast Year 2</t>
  </si>
  <si>
    <t>2021-22</t>
  </si>
  <si>
    <t>2022-23</t>
  </si>
  <si>
    <t>2023-24</t>
  </si>
  <si>
    <t>2024-25</t>
  </si>
  <si>
    <t>2025-26</t>
  </si>
  <si>
    <t xml:space="preserve">Data Input </t>
  </si>
  <si>
    <t>Select year from drop down</t>
  </si>
  <si>
    <t xml:space="preserve">Auto filled once Outturn Year 1 has been selected by adding a year </t>
  </si>
  <si>
    <t>Type</t>
  </si>
  <si>
    <t>Type or pick up from the data base</t>
  </si>
  <si>
    <t>Select yes or no</t>
  </si>
  <si>
    <t>Select from drop down</t>
  </si>
  <si>
    <t>Type the detail</t>
  </si>
  <si>
    <t>National/London</t>
  </si>
  <si>
    <t>Outer/Inner/Fringe/England</t>
  </si>
  <si>
    <t>Financial Data</t>
  </si>
  <si>
    <t>Finance Year</t>
  </si>
  <si>
    <t xml:space="preserve">Comments </t>
  </si>
  <si>
    <t xml:space="preserve">Description </t>
  </si>
  <si>
    <t>Comments</t>
  </si>
  <si>
    <t>Auto filled from the Information about school</t>
  </si>
  <si>
    <t>Pupil Numbers FTE</t>
  </si>
  <si>
    <t>Timetable Cycle in Hours</t>
  </si>
  <si>
    <t>Timetable Cycle Weeks (1 or 2)</t>
  </si>
  <si>
    <t>Type numbers only</t>
  </si>
  <si>
    <t>Total Revenue Income</t>
  </si>
  <si>
    <t>Total Revenue Expenditure</t>
  </si>
  <si>
    <t>Educational Data</t>
  </si>
  <si>
    <t>2020-21</t>
  </si>
  <si>
    <t>Financial Year</t>
  </si>
  <si>
    <t>RCF (Revenue Reserved Carry Forward)</t>
  </si>
  <si>
    <t>Total Revenue Income (TRI)</t>
  </si>
  <si>
    <t>Total Revenue Expenditure (TRE)</t>
  </si>
  <si>
    <t>MAT Top-Slice/Levy Percentage (MTS)</t>
  </si>
  <si>
    <t>Total Teaching Staff Expenditure (TTC)</t>
  </si>
  <si>
    <t>Total Curriculum Support Staff Expenditure (CSC)</t>
  </si>
  <si>
    <t>MAT Non-Curriculum Staff Expenditure (MNCSE)</t>
  </si>
  <si>
    <t>Total Non-Curriculum Staff Expenditure (TNCSE)</t>
  </si>
  <si>
    <t>External Contrcats (Cleaning &amp; Catering Cost) Adjustment (ECA)</t>
  </si>
  <si>
    <t>Auto calculation - Formula</t>
  </si>
  <si>
    <t>Total Teaching Staff Spend on Senior Leadership Staff Pay</t>
  </si>
  <si>
    <t>Total Teaching Staff Spend on all TLR costs</t>
  </si>
  <si>
    <t>Total Spend on Management Costs (SLT + TLRs)</t>
  </si>
  <si>
    <t>Total Govt Funding (TGF)</t>
  </si>
  <si>
    <t>Spend on Management Costs (SLT + TLRs)</t>
  </si>
  <si>
    <t>Teaching Staff Spend on Senior Leadership Staff Pay (T-LC)</t>
  </si>
  <si>
    <t>Teaching Staff Spend on all TLR costs (T-TLR)</t>
  </si>
  <si>
    <t>Number of SLT</t>
  </si>
  <si>
    <t>Total Support Staff FTE</t>
  </si>
  <si>
    <t>Maximum Teaching Hours Available in the Cycle</t>
  </si>
  <si>
    <t>Support Staff FTE (SS)</t>
  </si>
  <si>
    <t>Teaching Staff FTE (TS)</t>
  </si>
  <si>
    <t>Hours Taught in the Cycle in the School/Academy (HTC)</t>
  </si>
  <si>
    <t>Primary School/Academy Benchmark Threshold Ranges</t>
  </si>
  <si>
    <t>Characteristic</t>
  </si>
  <si>
    <t>Green Thresholds</t>
  </si>
  <si>
    <t>Threshold Ranges</t>
  </si>
  <si>
    <t>Red</t>
  </si>
  <si>
    <t>Amber</t>
  </si>
  <si>
    <t>Green</t>
  </si>
  <si>
    <t>Income/Expenditure Metrics measured as % of TRI</t>
  </si>
  <si>
    <t>Self-generated Income</t>
  </si>
  <si>
    <t>&lt;3</t>
  </si>
  <si>
    <t>3-6</t>
  </si>
  <si>
    <t>6-10</t>
  </si>
  <si>
    <t>10-12</t>
  </si>
  <si>
    <t>&gt;12</t>
  </si>
  <si>
    <t>Percentage of TRI Spent</t>
  </si>
  <si>
    <t>&lt;96</t>
  </si>
  <si>
    <t>96-98</t>
  </si>
  <si>
    <t>98-100</t>
  </si>
  <si>
    <t>100-102</t>
  </si>
  <si>
    <t>&gt;102</t>
  </si>
  <si>
    <t>Staffing Spend as % of TRI</t>
  </si>
  <si>
    <t>&lt;72</t>
  </si>
  <si>
    <t>72-75</t>
  </si>
  <si>
    <t>75-78</t>
  </si>
  <si>
    <t>78-80</t>
  </si>
  <si>
    <t>&gt;80</t>
  </si>
  <si>
    <t>Non-Staffing Spend as % of TRI</t>
  </si>
  <si>
    <t>&lt;20</t>
  </si>
  <si>
    <t>20-22</t>
  </si>
  <si>
    <t>22-25</t>
  </si>
  <si>
    <t>25-28</t>
  </si>
  <si>
    <t>&gt;28</t>
  </si>
  <si>
    <t>Current Year In-Year Deficit/Surplus</t>
  </si>
  <si>
    <t>&lt;-2</t>
  </si>
  <si>
    <t>-2 - 0</t>
  </si>
  <si>
    <t>0 - 2</t>
  </si>
  <si>
    <t>2 - 4</t>
  </si>
  <si>
    <t>&gt;4</t>
  </si>
  <si>
    <t>B/F cumulative Deficit/Surplus from Previous Year</t>
  </si>
  <si>
    <t>&lt;-4</t>
  </si>
  <si>
    <t>-4 - 0</t>
  </si>
  <si>
    <t>0 - 5</t>
  </si>
  <si>
    <t>5 - 7</t>
  </si>
  <si>
    <t>&gt;7</t>
  </si>
  <si>
    <t>C/F Cumulative Deficit/Surplus to Next Year</t>
  </si>
  <si>
    <t>Teaching Staff Metrics Formula Calculated</t>
  </si>
  <si>
    <t>Pupil Adult Ratio</t>
  </si>
  <si>
    <t>&lt;8.5</t>
  </si>
  <si>
    <t>8.5-10</t>
  </si>
  <si>
    <t>10-11.5</t>
  </si>
  <si>
    <t>11.5-13</t>
  </si>
  <si>
    <t>&gt;13</t>
  </si>
  <si>
    <t>Teacher Contact Ratio</t>
  </si>
  <si>
    <t>&lt;0.75</t>
  </si>
  <si>
    <t>0.75-0.78</t>
  </si>
  <si>
    <t>0.78-0.80</t>
  </si>
  <si>
    <t>0.80-0.82</t>
  </si>
  <si>
    <t>&gt;0.82</t>
  </si>
  <si>
    <t>Deployed Average Class Size</t>
  </si>
  <si>
    <t>&lt;27</t>
  </si>
  <si>
    <t>27-29</t>
  </si>
  <si>
    <t>29-31</t>
  </si>
  <si>
    <t>31-33</t>
  </si>
  <si>
    <t>&gt;33</t>
  </si>
  <si>
    <t>Staff Expenditure Metrics Formula Calculated</t>
  </si>
  <si>
    <t>Teaching Staff  % of TRE</t>
  </si>
  <si>
    <t>&lt;42</t>
  </si>
  <si>
    <t>42-45</t>
  </si>
  <si>
    <t>45-49</t>
  </si>
  <si>
    <t>49-52</t>
  </si>
  <si>
    <t>&gt;52</t>
  </si>
  <si>
    <t>Curriculum Support Staff % of TRE</t>
  </si>
  <si>
    <t>&lt;12</t>
  </si>
  <si>
    <t>12-15</t>
  </si>
  <si>
    <t>15-18</t>
  </si>
  <si>
    <t>18-22</t>
  </si>
  <si>
    <t>&gt;22</t>
  </si>
  <si>
    <t>Non-curriculum Support Staff % of TRE</t>
  </si>
  <si>
    <t>&lt;8</t>
  </si>
  <si>
    <t>8-10</t>
  </si>
  <si>
    <t>10-13</t>
  </si>
  <si>
    <t>13-16</t>
  </si>
  <si>
    <t>&gt;16</t>
  </si>
  <si>
    <t>All Staff pay % of TRE</t>
  </si>
  <si>
    <t>Staff Income Metrics Formula Calculated</t>
  </si>
  <si>
    <t>Teaching Staff  % of TRI</t>
  </si>
  <si>
    <t>Curriculum Support Staff % of TRI</t>
  </si>
  <si>
    <t>Non-curriculum Support Staff % of TRI</t>
  </si>
  <si>
    <t>13-15</t>
  </si>
  <si>
    <t>&gt;15</t>
  </si>
  <si>
    <t>All Staff pay % of TRI</t>
  </si>
  <si>
    <t>Leadership &amp; Management Metrics</t>
  </si>
  <si>
    <t>Senior Leadership Team Expenditure as % of TRI</t>
  </si>
  <si>
    <t>Senior Leadership Team Expenditure as % of TTC</t>
  </si>
  <si>
    <t>&lt;16</t>
  </si>
  <si>
    <t>16-19</t>
  </si>
  <si>
    <t>19-23</t>
  </si>
  <si>
    <t>23-26</t>
  </si>
  <si>
    <t>&gt;26</t>
  </si>
  <si>
    <t>Management Expenditure as % of TRI</t>
  </si>
  <si>
    <t>8.5-10.5</t>
  </si>
  <si>
    <t>10.5-12.5</t>
  </si>
  <si>
    <t>12.5-15.5</t>
  </si>
  <si>
    <t>&gt;15.5</t>
  </si>
  <si>
    <t>Management Expenditure as % of TTC</t>
  </si>
  <si>
    <t>&lt;17</t>
  </si>
  <si>
    <t>17-20</t>
  </si>
  <si>
    <t>20-24</t>
  </si>
  <si>
    <t>24-27</t>
  </si>
  <si>
    <t>&gt;27</t>
  </si>
  <si>
    <t>Year / Region Dependent Characteristics (National / Fringe London)</t>
  </si>
  <si>
    <t>Year</t>
  </si>
  <si>
    <t>Pupil Teacher Ratio</t>
  </si>
  <si>
    <t>&lt;20.5</t>
  </si>
  <si>
    <t>20.5-22</t>
  </si>
  <si>
    <t>22-24</t>
  </si>
  <si>
    <t>24-25.5</t>
  </si>
  <si>
    <t>&gt;25.5</t>
  </si>
  <si>
    <t>2019-20</t>
  </si>
  <si>
    <t>20-21.5</t>
  </si>
  <si>
    <t>21.5-23.5</t>
  </si>
  <si>
    <t>23.5-25</t>
  </si>
  <si>
    <t>&gt;25</t>
  </si>
  <si>
    <t>Average Teacher Cost</t>
  </si>
  <si>
    <t>&lt;44</t>
  </si>
  <si>
    <t>44-47</t>
  </si>
  <si>
    <t>47-51</t>
  </si>
  <si>
    <t>51-54</t>
  </si>
  <si>
    <t>&gt;54</t>
  </si>
  <si>
    <t>&lt;46</t>
  </si>
  <si>
    <t>46-49</t>
  </si>
  <si>
    <t>49-53</t>
  </si>
  <si>
    <t>53-56</t>
  </si>
  <si>
    <t>&gt;56</t>
  </si>
  <si>
    <t>&lt;48</t>
  </si>
  <si>
    <t>48-51</t>
  </si>
  <si>
    <t>51-55</t>
  </si>
  <si>
    <t>55-58</t>
  </si>
  <si>
    <t>&gt;58</t>
  </si>
  <si>
    <t>&lt;50.5</t>
  </si>
  <si>
    <t>50.5-53.5</t>
  </si>
  <si>
    <t>53.5-57.5</t>
  </si>
  <si>
    <t>57.5-60.5</t>
  </si>
  <si>
    <t>&gt;60.5</t>
  </si>
  <si>
    <t>&lt;53.5</t>
  </si>
  <si>
    <t>53.5-56.5</t>
  </si>
  <si>
    <t>56.5-60.5</t>
  </si>
  <si>
    <t>60.5-64</t>
  </si>
  <si>
    <t>&gt;64</t>
  </si>
  <si>
    <t>&lt;56.5</t>
  </si>
  <si>
    <t>56.5-59.5</t>
  </si>
  <si>
    <t>59.5-63.5</t>
  </si>
  <si>
    <t>63.5-67</t>
  </si>
  <si>
    <t>&gt;67</t>
  </si>
  <si>
    <t>Per (Hour) Lesson Cost: cost of an hour of Teaching per week per year</t>
  </si>
  <si>
    <t>&lt;2,250</t>
  </si>
  <si>
    <t>2,250-2,400</t>
  </si>
  <si>
    <t>2,400-2,600</t>
  </si>
  <si>
    <t>2,600-2,750</t>
  </si>
  <si>
    <t>&gt;2,750</t>
  </si>
  <si>
    <t>&lt;2,350</t>
  </si>
  <si>
    <t>2,350-2,500</t>
  </si>
  <si>
    <t>2,500-2,700</t>
  </si>
  <si>
    <t>2,700-2,850</t>
  </si>
  <si>
    <t>&gt;2,850</t>
  </si>
  <si>
    <t>&lt;2,475</t>
  </si>
  <si>
    <t>2,475-2,625</t>
  </si>
  <si>
    <t>2,625-2,825</t>
  </si>
  <si>
    <t>2,825-2,975</t>
  </si>
  <si>
    <t>&gt;2,975</t>
  </si>
  <si>
    <t>&lt;2,575</t>
  </si>
  <si>
    <t>2,575-2,750</t>
  </si>
  <si>
    <t>2,750-2,950</t>
  </si>
  <si>
    <t>2,950-3,100</t>
  </si>
  <si>
    <t>&gt;3,100</t>
  </si>
  <si>
    <t>&lt;2,700</t>
  </si>
  <si>
    <t>2,850-3,050</t>
  </si>
  <si>
    <t>3,050-3,200</t>
  </si>
  <si>
    <t>&gt;3,200</t>
  </si>
  <si>
    <t>&lt;2,800</t>
  </si>
  <si>
    <t>2,800-2,950</t>
  </si>
  <si>
    <t>2,950-3,150</t>
  </si>
  <si>
    <t>3,150-3,300</t>
  </si>
  <si>
    <t>&gt;3,300</t>
  </si>
  <si>
    <t>Year / Region Dependent Characteristics (Inner / Outer London)</t>
  </si>
  <si>
    <t>&lt;19.5</t>
  </si>
  <si>
    <t>19.5-21</t>
  </si>
  <si>
    <t>21-23</t>
  </si>
  <si>
    <t>23-24.5</t>
  </si>
  <si>
    <t>&gt;24.5</t>
  </si>
  <si>
    <t>&lt;49</t>
  </si>
  <si>
    <t>52-57</t>
  </si>
  <si>
    <t>57-61</t>
  </si>
  <si>
    <t>&gt;61</t>
  </si>
  <si>
    <t>&lt;52</t>
  </si>
  <si>
    <t>52-55</t>
  </si>
  <si>
    <t>55-60</t>
  </si>
  <si>
    <t>60-63.5</t>
  </si>
  <si>
    <t>&gt;63.5</t>
  </si>
  <si>
    <t>&lt;54</t>
  </si>
  <si>
    <t>54-57</t>
  </si>
  <si>
    <t>57-62</t>
  </si>
  <si>
    <t>62-65.5</t>
  </si>
  <si>
    <t>&gt;65.5</t>
  </si>
  <si>
    <t>&lt;57</t>
  </si>
  <si>
    <t>57-60</t>
  </si>
  <si>
    <t>60-64.5</t>
  </si>
  <si>
    <t>64.5-68</t>
  </si>
  <si>
    <t>&gt;68</t>
  </si>
  <si>
    <t>&lt;60</t>
  </si>
  <si>
    <t>60-63</t>
  </si>
  <si>
    <t>63-67.5</t>
  </si>
  <si>
    <t>67.5-71</t>
  </si>
  <si>
    <t>&gt;71</t>
  </si>
  <si>
    <t>&lt;63</t>
  </si>
  <si>
    <t>63-66</t>
  </si>
  <si>
    <t>66-70.5</t>
  </si>
  <si>
    <t>70.5-74</t>
  </si>
  <si>
    <t>&gt;74</t>
  </si>
  <si>
    <t>&lt;2,525</t>
  </si>
  <si>
    <t>2,525-2,675</t>
  </si>
  <si>
    <t>2,675-2900</t>
  </si>
  <si>
    <t xml:space="preserve">2,900-3,050			</t>
  </si>
  <si>
    <t>&gt;3,050</t>
  </si>
  <si>
    <t>&lt;2,650</t>
  </si>
  <si>
    <t>2,650-2,800</t>
  </si>
  <si>
    <t>2,800-3,025</t>
  </si>
  <si>
    <t>3,025-3,175</t>
  </si>
  <si>
    <t>&gt;3,175</t>
  </si>
  <si>
    <t>2,950-3,175</t>
  </si>
  <si>
    <t>3,175-3,225</t>
  </si>
  <si>
    <t>&gt;3,225</t>
  </si>
  <si>
    <t>&lt;2,850</t>
  </si>
  <si>
    <t>3,050-3,275</t>
  </si>
  <si>
    <t>3,275-3,450</t>
  </si>
  <si>
    <t>&gt;3,450</t>
  </si>
  <si>
    <t>&lt;3,025</t>
  </si>
  <si>
    <t>3,175-3,400</t>
  </si>
  <si>
    <t>3,400-3,575</t>
  </si>
  <si>
    <t>&gt;3,575</t>
  </si>
  <si>
    <t>&lt;3,125</t>
  </si>
  <si>
    <t>3,125-3,275</t>
  </si>
  <si>
    <t>3,275-3,500</t>
  </si>
  <si>
    <t>3,500-3,675</t>
  </si>
  <si>
    <t>&gt;3,675</t>
  </si>
  <si>
    <t>Secondary School/Academy Benchmark Threshold Ranges</t>
  </si>
  <si>
    <t>&lt;70</t>
  </si>
  <si>
    <t>70-72</t>
  </si>
  <si>
    <t>&gt;78</t>
  </si>
  <si>
    <t>&lt;22</t>
  </si>
  <si>
    <t>28-30</t>
  </si>
  <si>
    <t>&gt;30</t>
  </si>
  <si>
    <t>&lt;9.5</t>
  </si>
  <si>
    <t>9.5-10.5</t>
  </si>
  <si>
    <t>10.5-12</t>
  </si>
  <si>
    <t>12-13</t>
  </si>
  <si>
    <t>&lt;0.74</t>
  </si>
  <si>
    <t>0.74-0.76</t>
  </si>
  <si>
    <t>0.76-0.78</t>
  </si>
  <si>
    <t>&gt;0.80</t>
  </si>
  <si>
    <t>25-27</t>
  </si>
  <si>
    <t>&gt;29</t>
  </si>
  <si>
    <t>&lt;45</t>
  </si>
  <si>
    <t>49-54</t>
  </si>
  <si>
    <t>54-58</t>
  </si>
  <si>
    <t>12-14</t>
  </si>
  <si>
    <t>&gt;14</t>
  </si>
  <si>
    <t>&lt;7</t>
  </si>
  <si>
    <t>7-9</t>
  </si>
  <si>
    <t>9-11</t>
  </si>
  <si>
    <t>11-13</t>
  </si>
  <si>
    <t>&lt;6</t>
  </si>
  <si>
    <t>6-7.5</t>
  </si>
  <si>
    <t>7.5-9</t>
  </si>
  <si>
    <t>9-10.5</t>
  </si>
  <si>
    <t>&gt;10.5</t>
  </si>
  <si>
    <t>&lt;11</t>
  </si>
  <si>
    <t>&gt;19</t>
  </si>
  <si>
    <t>&lt;7.5</t>
  </si>
  <si>
    <t>&lt;13</t>
  </si>
  <si>
    <t>18-21</t>
  </si>
  <si>
    <t>&gt;21</t>
  </si>
  <si>
    <t>&lt;16.0</t>
  </si>
  <si>
    <t>16.0-17</t>
  </si>
  <si>
    <t>17-18</t>
  </si>
  <si>
    <t>18-19.5</t>
  </si>
  <si>
    <t>&gt;19.5</t>
  </si>
  <si>
    <t>16-17</t>
  </si>
  <si>
    <t>17-18.5</t>
  </si>
  <si>
    <t>18.5-20.0</t>
  </si>
  <si>
    <t>&gt;20.0</t>
  </si>
  <si>
    <t>&lt;15.5</t>
  </si>
  <si>
    <t>15.5-16.5</t>
  </si>
  <si>
    <t>16.5-17.5</t>
  </si>
  <si>
    <t>17.5-19</t>
  </si>
  <si>
    <t>&lt;47</t>
  </si>
  <si>
    <t>47-50</t>
  </si>
  <si>
    <t>50-54</t>
  </si>
  <si>
    <t>&gt;57</t>
  </si>
  <si>
    <t>&lt;50</t>
  </si>
  <si>
    <t>50-53</t>
  </si>
  <si>
    <t>53-57</t>
  </si>
  <si>
    <t>&gt;60</t>
  </si>
  <si>
    <t>&lt;51.5</t>
  </si>
  <si>
    <t>51.5-54.5</t>
  </si>
  <si>
    <t>54.5-58.5</t>
  </si>
  <si>
    <t>58.5-61.5</t>
  </si>
  <si>
    <t>&gt;61.5</t>
  </si>
  <si>
    <t>60.5-63.5</t>
  </si>
  <si>
    <t>&lt;55.5</t>
  </si>
  <si>
    <t>55.5-58.5</t>
  </si>
  <si>
    <t>58.5-62.5</t>
  </si>
  <si>
    <t>62.5-65.5</t>
  </si>
  <si>
    <t>&lt;57.5</t>
  </si>
  <si>
    <t>60.5-64.5</t>
  </si>
  <si>
    <t>64.5-67.5</t>
  </si>
  <si>
    <t>&gt;67.5</t>
  </si>
  <si>
    <t>&lt;2,400</t>
  </si>
  <si>
    <t>2,400-2,550</t>
  </si>
  <si>
    <t>2,550-2,750</t>
  </si>
  <si>
    <t>2,750-2,900</t>
  </si>
  <si>
    <t>&gt;2,900</t>
  </si>
  <si>
    <t>&lt;2,550</t>
  </si>
  <si>
    <t>2,550-2,700</t>
  </si>
  <si>
    <t>2,700-2,900</t>
  </si>
  <si>
    <t>2,900-3050</t>
  </si>
  <si>
    <t>2,800-3,000</t>
  </si>
  <si>
    <t>3,000-3,150</t>
  </si>
  <si>
    <t>&gt;3,150</t>
  </si>
  <si>
    <t>&lt;2,750</t>
  </si>
  <si>
    <t>2,900-3,100</t>
  </si>
  <si>
    <t>2,850-3,000</t>
  </si>
  <si>
    <t>3,000-3,200</t>
  </si>
  <si>
    <t>&lt;2,950</t>
  </si>
  <si>
    <t>3,100-3,300</t>
  </si>
  <si>
    <t>3,300-3,450</t>
  </si>
  <si>
    <t>17.5-18.5</t>
  </si>
  <si>
    <t>&gt;18.5</t>
  </si>
  <si>
    <t>&lt;15</t>
  </si>
  <si>
    <t>15-16</t>
  </si>
  <si>
    <t>17.0-18.5</t>
  </si>
  <si>
    <t>&lt;52.5</t>
  </si>
  <si>
    <t>52.5-55.5</t>
  </si>
  <si>
    <t>55.5-60</t>
  </si>
  <si>
    <t>&gt;63</t>
  </si>
  <si>
    <t>58.5-63</t>
  </si>
  <si>
    <t>&gt;66</t>
  </si>
  <si>
    <t>&lt;62.5</t>
  </si>
  <si>
    <t>65.5-70</t>
  </si>
  <si>
    <t>70-73.5</t>
  </si>
  <si>
    <t>&gt;73.5</t>
  </si>
  <si>
    <t>&lt;64.5</t>
  </si>
  <si>
    <t>67.5-72</t>
  </si>
  <si>
    <t>72-75.5</t>
  </si>
  <si>
    <t>&gt;75.5</t>
  </si>
  <si>
    <t>&lt;2,500</t>
  </si>
  <si>
    <t>2,500-2,650</t>
  </si>
  <si>
    <t>2,650-2,900</t>
  </si>
  <si>
    <t>2,900-3,050</t>
  </si>
  <si>
    <t>3,175-3,325</t>
  </si>
  <si>
    <t>&gt;3,325</t>
  </si>
  <si>
    <t>&lt;2,900</t>
  </si>
  <si>
    <t>3,075-3,325</t>
  </si>
  <si>
    <t>3,325-3,500</t>
  </si>
  <si>
    <t>&gt;3,500</t>
  </si>
  <si>
    <t>&lt;3,075</t>
  </si>
  <si>
    <t>3,075-3,225</t>
  </si>
  <si>
    <t>3,225-3,475</t>
  </si>
  <si>
    <t>3,475-3,650</t>
  </si>
  <si>
    <t>&gt;3,650</t>
  </si>
  <si>
    <t>&lt;3,200</t>
  </si>
  <si>
    <t>3,200-3,350</t>
  </si>
  <si>
    <t>3,350-3,600</t>
  </si>
  <si>
    <t>3,600-3,775</t>
  </si>
  <si>
    <t>&gt;3,775</t>
  </si>
  <si>
    <t>&lt;3,325</t>
  </si>
  <si>
    <t>3,325-3,475</t>
  </si>
  <si>
    <t>3,475-3,700</t>
  </si>
  <si>
    <t>3,700-3,875</t>
  </si>
  <si>
    <t>&gt;3,875</t>
  </si>
  <si>
    <t>Primary/Secondary</t>
  </si>
  <si>
    <t>Actual Year 1</t>
  </si>
  <si>
    <t>Actual Year 2</t>
  </si>
  <si>
    <t>Setting Name</t>
  </si>
  <si>
    <t>Phase</t>
  </si>
  <si>
    <t>Region</t>
  </si>
  <si>
    <t>Years Title</t>
  </si>
  <si>
    <t>Financial year/Academic Year</t>
  </si>
  <si>
    <t>Total Staffing Expenditure</t>
  </si>
  <si>
    <t>Staff Costs per Pupil</t>
  </si>
  <si>
    <t>Non-Staff Costs per pupil</t>
  </si>
  <si>
    <t>Nominal Percentage of Income Sent to Centre that is included as part of NCSS costs</t>
  </si>
  <si>
    <t xml:space="preserve">MAT Central NCSC contribution </t>
  </si>
  <si>
    <t>Total Teacher FTE</t>
  </si>
  <si>
    <t>Total Actual Teaching Hours Used in the cycle</t>
  </si>
  <si>
    <t>Total Staff FTE</t>
  </si>
  <si>
    <t>Financial Years</t>
  </si>
  <si>
    <t>In-Year surplus/(deficit)</t>
  </si>
  <si>
    <t>Brought Forward from previous year</t>
  </si>
  <si>
    <t>Carry Forward to next year</t>
  </si>
  <si>
    <t>Financial Summary</t>
  </si>
  <si>
    <t>Teaching Staff Expenditure</t>
  </si>
  <si>
    <t>Curriculum Support Staff Expenditure</t>
  </si>
  <si>
    <t>Non-curriculum Staff Expenditure</t>
  </si>
  <si>
    <t>Staff Expenditure</t>
  </si>
  <si>
    <t>Non-Curriculum Support Staff Expenditure (NCSC)</t>
  </si>
  <si>
    <t>Bank Balance</t>
  </si>
  <si>
    <t xml:space="preserve">Debtors </t>
  </si>
  <si>
    <t>Creditors</t>
  </si>
  <si>
    <t>Liquidity</t>
  </si>
  <si>
    <t>Key Perfromance Indicators</t>
  </si>
  <si>
    <t>Non- Government Income (Self- Generated)</t>
  </si>
  <si>
    <t>Value</t>
  </si>
  <si>
    <t>Indicator</t>
  </si>
  <si>
    <t>Per Pupil</t>
  </si>
  <si>
    <t>Green RAG Rating</t>
  </si>
  <si>
    <t>Lower</t>
  </si>
  <si>
    <t>Higher</t>
  </si>
  <si>
    <t>Potential additional income 6%</t>
  </si>
  <si>
    <t>Potential additional income 10%</t>
  </si>
  <si>
    <t>Total Revenue per child</t>
  </si>
  <si>
    <t>Percentage of Total Revenue Spent</t>
  </si>
  <si>
    <t>Potential Reduction in expenditure 98%</t>
  </si>
  <si>
    <t>Potential Reduction in expenditure 100%</t>
  </si>
  <si>
    <t>Total Staffing Expenditure as per TRI</t>
  </si>
  <si>
    <t>Non-Staffing Expenditure</t>
  </si>
  <si>
    <t>Potential Reduction in expenditure 25%</t>
  </si>
  <si>
    <t>Potential additional Reduction in expenditure 22%</t>
  </si>
  <si>
    <t>National</t>
  </si>
  <si>
    <t>DESCRIPTION</t>
  </si>
  <si>
    <t>CODE</t>
  </si>
  <si>
    <t>I01 (Funds delegated by the local authority)</t>
  </si>
  <si>
    <t>I01</t>
  </si>
  <si>
    <t>I02 (Funding for sixth form students)</t>
  </si>
  <si>
    <t>I02</t>
  </si>
  <si>
    <t>I03 (Special educational needs funding)</t>
  </si>
  <si>
    <t>I03</t>
  </si>
  <si>
    <t>I04 (Funding for minority ethnic pupils)</t>
  </si>
  <si>
    <t>I04</t>
  </si>
  <si>
    <t>I05 (Pupil premium)</t>
  </si>
  <si>
    <t>I05</t>
  </si>
  <si>
    <t>I06 (Other government grants)</t>
  </si>
  <si>
    <t>I06</t>
  </si>
  <si>
    <t>I07 (Other grants and payments received)</t>
  </si>
  <si>
    <t>I07</t>
  </si>
  <si>
    <t>I08a( Income from lettings)</t>
  </si>
  <si>
    <t>I08a</t>
  </si>
  <si>
    <t>I08b(Income from Facilities &amp; Services )</t>
  </si>
  <si>
    <t>I08b</t>
  </si>
  <si>
    <t>I09 (Income from catering)</t>
  </si>
  <si>
    <t>I09</t>
  </si>
  <si>
    <t>I10 (Receipts from supply teacher insurance claims)</t>
  </si>
  <si>
    <t>I10</t>
  </si>
  <si>
    <t>I11 (Receipts from other insurance claims)</t>
  </si>
  <si>
    <t>I11</t>
  </si>
  <si>
    <t>I12 (Income from contributions to visits etc)</t>
  </si>
  <si>
    <t>I12</t>
  </si>
  <si>
    <t>I13 (Donations and/or voluntary funds)</t>
  </si>
  <si>
    <t>I13</t>
  </si>
  <si>
    <t>I15 (Pupil focused extended school funding and/or grants)</t>
  </si>
  <si>
    <t>I15</t>
  </si>
  <si>
    <t>I16 (Community focused school funding and/or grants)</t>
  </si>
  <si>
    <t>I16</t>
  </si>
  <si>
    <t>I17 (Community focused school facilities income)</t>
  </si>
  <si>
    <t>I17</t>
  </si>
  <si>
    <t>118 (Additional grant for schools)</t>
  </si>
  <si>
    <t>I18</t>
  </si>
  <si>
    <t>E01 (Teaching staff)</t>
  </si>
  <si>
    <t>E01</t>
  </si>
  <si>
    <t>E02 (Supply teaching staff)</t>
  </si>
  <si>
    <t>E02</t>
  </si>
  <si>
    <t>E03 (Education support staff)</t>
  </si>
  <si>
    <t>E03</t>
  </si>
  <si>
    <t>E04 (Premises staff)</t>
  </si>
  <si>
    <t>E04</t>
  </si>
  <si>
    <t>E05 (Administrative and clerical staff)</t>
  </si>
  <si>
    <t>E05</t>
  </si>
  <si>
    <t>E06 (Catering staff)</t>
  </si>
  <si>
    <t>E06</t>
  </si>
  <si>
    <t>E07 (Cost of other staff)</t>
  </si>
  <si>
    <t>E07</t>
  </si>
  <si>
    <t>E08 (Indirect employee expenses)</t>
  </si>
  <si>
    <t>E08</t>
  </si>
  <si>
    <t>E09 (Staff development and training)</t>
  </si>
  <si>
    <t>E09</t>
  </si>
  <si>
    <t>E10 (Supply teacher insurance)</t>
  </si>
  <si>
    <t>E10</t>
  </si>
  <si>
    <t>E11 (Staff related insurance)</t>
  </si>
  <si>
    <t>E11</t>
  </si>
  <si>
    <t>E12 (Building maintenance and improvement)</t>
  </si>
  <si>
    <t>E12</t>
  </si>
  <si>
    <t>E13 (Grounds maintenance and improvement)</t>
  </si>
  <si>
    <t>E13</t>
  </si>
  <si>
    <t>E14 (Cleaning and caretaking)</t>
  </si>
  <si>
    <t>E14</t>
  </si>
  <si>
    <t>E15 (Water and sewerage)</t>
  </si>
  <si>
    <t>E15</t>
  </si>
  <si>
    <t>E16 (Energy)</t>
  </si>
  <si>
    <t>E16</t>
  </si>
  <si>
    <t>E17 (Rates)</t>
  </si>
  <si>
    <t>E17</t>
  </si>
  <si>
    <t>E18 (Other occupation costs)</t>
  </si>
  <si>
    <t>E18</t>
  </si>
  <si>
    <t>E19 (Learning resources)</t>
  </si>
  <si>
    <t>E19</t>
  </si>
  <si>
    <t>E20 (ICT learning resources)</t>
  </si>
  <si>
    <t>E20</t>
  </si>
  <si>
    <t>E21 (Examination fees)</t>
  </si>
  <si>
    <t>E21</t>
  </si>
  <si>
    <t>E22 (Administrative supplies)</t>
  </si>
  <si>
    <t>E22</t>
  </si>
  <si>
    <t>E23 (Other insurance premiums)</t>
  </si>
  <si>
    <t>E23</t>
  </si>
  <si>
    <t>E24 (Special facilities)</t>
  </si>
  <si>
    <t>E24</t>
  </si>
  <si>
    <t>E25 (Catering supplies)</t>
  </si>
  <si>
    <t>E25</t>
  </si>
  <si>
    <t>E26 (Agency supply teaching staff)</t>
  </si>
  <si>
    <t>E26</t>
  </si>
  <si>
    <t>E27 (Bought in professional services?curriculum)</t>
  </si>
  <si>
    <t>E27</t>
  </si>
  <si>
    <t>E28a(Bought in professional services?other)</t>
  </si>
  <si>
    <t>E28a</t>
  </si>
  <si>
    <t>E28b(Bought in professional services?PFI)</t>
  </si>
  <si>
    <t>E28b</t>
  </si>
  <si>
    <t>E29 (Loan interest)</t>
  </si>
  <si>
    <t>E29</t>
  </si>
  <si>
    <t>E30 (Direct revenue financing (revenue contributions to capital)</t>
  </si>
  <si>
    <t>E30</t>
  </si>
  <si>
    <t>E31 (Community focused school staff)</t>
  </si>
  <si>
    <t>E31</t>
  </si>
  <si>
    <t>E32 (Community focused school costs)</t>
  </si>
  <si>
    <t>E32</t>
  </si>
  <si>
    <t>CFR</t>
  </si>
  <si>
    <t>Mapping Income</t>
  </si>
  <si>
    <t>Mapping Expenses</t>
  </si>
  <si>
    <t>Non-Staff Costs</t>
  </si>
  <si>
    <t>Other Staff Costs</t>
  </si>
  <si>
    <t>Mapping Drop down</t>
  </si>
  <si>
    <t>Auo calcualted from Schools tab</t>
  </si>
  <si>
    <t>Formula</t>
  </si>
  <si>
    <t>Will be provided later</t>
  </si>
  <si>
    <t xml:space="preserve">School or academy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</si>
</sst>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;[Red]\-&quot;£&quot;#,##0"/>
    <numFmt numFmtId="164" formatCode="&quot;£&quot;#,##0.00"/>
    <numFmt numFmtId="165" formatCode="#,##0_ ;[Red]\-#,##0\ "/>
    <numFmt numFmtId="166" formatCode="&quot;£&quot;#,##0;[Red]\(&quot;£&quot;#,##0\)"/>
    <numFmt numFmtId="167" formatCode="&quot;£&quot;#,##0.00;[Red]&quot;£&quot;#,##0.00"/>
    <numFmt numFmtId="168" formatCode="&quot;£&quot;#,##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Leelawadee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1" fillId="3" borderId="0" xfId="0" applyFont="1" applyFill="1"/>
    <xf numFmtId="9" fontId="0" fillId="4" borderId="7" xfId="1" applyFont="1" applyFill="1" applyBorder="1"/>
    <xf numFmtId="9" fontId="0" fillId="4" borderId="8" xfId="1" applyFont="1" applyFill="1" applyBorder="1"/>
    <xf numFmtId="9" fontId="0" fillId="4" borderId="9" xfId="1" applyFont="1" applyFill="1" applyBorder="1"/>
    <xf numFmtId="9" fontId="0" fillId="4" borderId="10" xfId="1" applyFont="1" applyFill="1" applyBorder="1"/>
    <xf numFmtId="9" fontId="0" fillId="4" borderId="11" xfId="1" applyFont="1" applyFill="1" applyBorder="1"/>
    <xf numFmtId="9" fontId="0" fillId="4" borderId="12" xfId="1" applyFon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0" fillId="4" borderId="12" xfId="0" applyNumberFormat="1" applyFill="1" applyBorder="1"/>
    <xf numFmtId="4" fontId="0" fillId="4" borderId="7" xfId="0" applyNumberFormat="1" applyFill="1" applyBorder="1"/>
    <xf numFmtId="4" fontId="0" fillId="4" borderId="8" xfId="0" applyNumberFormat="1" applyFill="1" applyBorder="1"/>
    <xf numFmtId="4" fontId="0" fillId="4" borderId="9" xfId="0" applyNumberFormat="1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4" fontId="0" fillId="4" borderId="12" xfId="0" applyNumberFormat="1" applyFill="1" applyBorder="1"/>
    <xf numFmtId="0" fontId="0" fillId="0" borderId="3" xfId="0" applyBorder="1"/>
    <xf numFmtId="0" fontId="4" fillId="10" borderId="20" xfId="0" applyFont="1" applyFill="1" applyBorder="1" applyAlignment="1">
      <alignment horizontal="left" vertical="center"/>
    </xf>
    <xf numFmtId="0" fontId="5" fillId="9" borderId="2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6" fillId="0" borderId="0" xfId="0" applyFont="1"/>
    <xf numFmtId="165" fontId="4" fillId="10" borderId="2" xfId="0" applyNumberFormat="1" applyFont="1" applyFill="1" applyBorder="1" applyAlignment="1">
      <alignment vertical="center" wrapText="1"/>
    </xf>
    <xf numFmtId="166" fontId="4" fillId="8" borderId="1" xfId="0" applyNumberFormat="1" applyFont="1" applyFill="1" applyBorder="1" applyAlignment="1">
      <alignment horizontal="right" vertical="center"/>
    </xf>
    <xf numFmtId="166" fontId="4" fillId="8" borderId="25" xfId="0" applyNumberFormat="1" applyFont="1" applyFill="1" applyBorder="1" applyAlignment="1">
      <alignment horizontal="right" vertical="center"/>
    </xf>
    <xf numFmtId="166" fontId="4" fillId="8" borderId="26" xfId="0" applyNumberFormat="1" applyFont="1" applyFill="1" applyBorder="1" applyAlignment="1">
      <alignment horizontal="right" vertical="center"/>
    </xf>
    <xf numFmtId="166" fontId="4" fillId="8" borderId="27" xfId="0" applyNumberFormat="1" applyFont="1" applyFill="1" applyBorder="1" applyAlignment="1">
      <alignment horizontal="right" vertical="center"/>
    </xf>
    <xf numFmtId="166" fontId="4" fillId="8" borderId="36" xfId="0" applyNumberFormat="1" applyFont="1" applyFill="1" applyBorder="1" applyAlignment="1">
      <alignment horizontal="right" vertical="center"/>
    </xf>
    <xf numFmtId="166" fontId="4" fillId="8" borderId="37" xfId="0" applyNumberFormat="1" applyFont="1" applyFill="1" applyBorder="1" applyAlignment="1">
      <alignment horizontal="right" vertical="center"/>
    </xf>
    <xf numFmtId="166" fontId="4" fillId="8" borderId="28" xfId="0" applyNumberFormat="1" applyFont="1" applyFill="1" applyBorder="1" applyAlignment="1">
      <alignment horizontal="right" vertical="center"/>
    </xf>
    <xf numFmtId="166" fontId="4" fillId="8" borderId="29" xfId="0" applyNumberFormat="1" applyFont="1" applyFill="1" applyBorder="1" applyAlignment="1">
      <alignment horizontal="right" vertical="center"/>
    </xf>
    <xf numFmtId="166" fontId="4" fillId="8" borderId="30" xfId="0" applyNumberFormat="1" applyFont="1" applyFill="1" applyBorder="1" applyAlignment="1">
      <alignment horizontal="right" vertical="center"/>
    </xf>
    <xf numFmtId="0" fontId="7" fillId="0" borderId="0" xfId="0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6" xfId="0" applyBorder="1"/>
    <xf numFmtId="0" fontId="0" fillId="0" borderId="3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7" fillId="0" borderId="1" xfId="0" applyFont="1" applyBorder="1"/>
    <xf numFmtId="0" fontId="7" fillId="0" borderId="39" xfId="0" applyFont="1" applyBorder="1"/>
    <xf numFmtId="0" fontId="8" fillId="0" borderId="0" xfId="0" applyFont="1"/>
    <xf numFmtId="0" fontId="8" fillId="2" borderId="0" xfId="0" applyFont="1" applyFill="1"/>
    <xf numFmtId="0" fontId="7" fillId="0" borderId="1" xfId="0" applyFont="1" applyBorder="1" applyAlignment="1">
      <alignment horizontal="left"/>
    </xf>
    <xf numFmtId="6" fontId="7" fillId="0" borderId="1" xfId="0" applyNumberFormat="1" applyFont="1" applyBorder="1"/>
    <xf numFmtId="4" fontId="7" fillId="3" borderId="1" xfId="0" applyNumberFormat="1" applyFont="1" applyFill="1" applyBorder="1"/>
    <xf numFmtId="0" fontId="7" fillId="3" borderId="0" xfId="0" applyFont="1" applyFill="1"/>
    <xf numFmtId="4" fontId="7" fillId="0" borderId="1" xfId="0" applyNumberFormat="1" applyFont="1" applyBorder="1"/>
    <xf numFmtId="4" fontId="7" fillId="0" borderId="0" xfId="0" applyNumberFormat="1" applyFont="1"/>
    <xf numFmtId="9" fontId="0" fillId="0" borderId="1" xfId="1" applyFont="1" applyBorder="1"/>
    <xf numFmtId="9" fontId="0" fillId="0" borderId="37" xfId="1" applyFont="1" applyBorder="1"/>
    <xf numFmtId="4" fontId="0" fillId="0" borderId="25" xfId="0" applyNumberFormat="1" applyBorder="1"/>
    <xf numFmtId="9" fontId="0" fillId="0" borderId="36" xfId="1" applyFont="1" applyBorder="1"/>
    <xf numFmtId="4" fontId="0" fillId="0" borderId="36" xfId="0" applyNumberFormat="1" applyBorder="1"/>
    <xf numFmtId="4" fontId="0" fillId="0" borderId="36" xfId="1" applyNumberFormat="1" applyFont="1" applyBorder="1"/>
    <xf numFmtId="168" fontId="0" fillId="0" borderId="25" xfId="0" applyNumberFormat="1" applyBorder="1"/>
    <xf numFmtId="168" fontId="0" fillId="0" borderId="26" xfId="0" applyNumberFormat="1" applyBorder="1"/>
    <xf numFmtId="168" fontId="0" fillId="0" borderId="27" xfId="0" applyNumberFormat="1" applyBorder="1"/>
    <xf numFmtId="168" fontId="0" fillId="0" borderId="36" xfId="0" applyNumberFormat="1" applyBorder="1"/>
    <xf numFmtId="168" fontId="0" fillId="0" borderId="1" xfId="0" applyNumberFormat="1" applyBorder="1"/>
    <xf numFmtId="168" fontId="0" fillId="0" borderId="37" xfId="0" applyNumberFormat="1" applyBorder="1"/>
    <xf numFmtId="168" fontId="0" fillId="0" borderId="28" xfId="0" applyNumberFormat="1" applyBorder="1"/>
    <xf numFmtId="168" fontId="0" fillId="0" borderId="29" xfId="0" applyNumberFormat="1" applyBorder="1"/>
    <xf numFmtId="168" fontId="0" fillId="0" borderId="30" xfId="0" applyNumberFormat="1" applyBorder="1"/>
    <xf numFmtId="168" fontId="0" fillId="0" borderId="42" xfId="0" applyNumberFormat="1" applyBorder="1"/>
    <xf numFmtId="168" fontId="0" fillId="0" borderId="43" xfId="0" applyNumberFormat="1" applyBorder="1"/>
    <xf numFmtId="4" fontId="0" fillId="0" borderId="43" xfId="1" applyNumberFormat="1" applyFont="1" applyBorder="1"/>
    <xf numFmtId="168" fontId="0" fillId="0" borderId="44" xfId="0" applyNumberFormat="1" applyBorder="1"/>
    <xf numFmtId="0" fontId="0" fillId="0" borderId="45" xfId="0" applyBorder="1"/>
    <xf numFmtId="0" fontId="0" fillId="0" borderId="46" xfId="0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4" fontId="0" fillId="0" borderId="42" xfId="0" applyNumberFormat="1" applyBorder="1"/>
    <xf numFmtId="4" fontId="0" fillId="0" borderId="43" xfId="0" applyNumberFormat="1" applyBorder="1"/>
    <xf numFmtId="0" fontId="8" fillId="0" borderId="39" xfId="0" applyFont="1" applyBorder="1"/>
    <xf numFmtId="4" fontId="1" fillId="0" borderId="28" xfId="0" applyNumberFormat="1" applyFont="1" applyBorder="1"/>
    <xf numFmtId="4" fontId="1" fillId="0" borderId="44" xfId="0" applyNumberFormat="1" applyFont="1" applyBorder="1"/>
    <xf numFmtId="164" fontId="1" fillId="0" borderId="28" xfId="0" applyNumberFormat="1" applyFont="1" applyBorder="1"/>
    <xf numFmtId="164" fontId="1" fillId="0" borderId="29" xfId="0" applyNumberFormat="1" applyFont="1" applyBorder="1"/>
    <xf numFmtId="164" fontId="1" fillId="0" borderId="30" xfId="0" applyNumberFormat="1" applyFont="1" applyBorder="1"/>
    <xf numFmtId="9" fontId="4" fillId="8" borderId="40" xfId="0" applyNumberFormat="1" applyFont="1" applyFill="1" applyBorder="1" applyAlignment="1">
      <alignment horizontal="center" vertical="center"/>
    </xf>
    <xf numFmtId="165" fontId="4" fillId="10" borderId="15" xfId="0" applyNumberFormat="1" applyFont="1" applyFill="1" applyBorder="1" applyAlignment="1">
      <alignment vertical="center" wrapText="1"/>
    </xf>
    <xf numFmtId="165" fontId="4" fillId="10" borderId="15" xfId="0" applyNumberFormat="1" applyFont="1" applyFill="1" applyBorder="1" applyAlignment="1">
      <alignment horizontal="center" vertical="center" wrapText="1"/>
    </xf>
    <xf numFmtId="168" fontId="0" fillId="0" borderId="13" xfId="0" applyNumberFormat="1" applyBorder="1"/>
    <xf numFmtId="9" fontId="0" fillId="0" borderId="13" xfId="1" applyFont="1" applyBorder="1"/>
    <xf numFmtId="9" fontId="4" fillId="8" borderId="42" xfId="0" applyNumberFormat="1" applyFont="1" applyFill="1" applyBorder="1" applyAlignment="1">
      <alignment horizontal="center" vertical="center"/>
    </xf>
    <xf numFmtId="0" fontId="7" fillId="0" borderId="9" xfId="0" applyFont="1" applyBorder="1"/>
    <xf numFmtId="168" fontId="0" fillId="0" borderId="0" xfId="0" applyNumberFormat="1"/>
    <xf numFmtId="9" fontId="0" fillId="0" borderId="0" xfId="1" applyFont="1" applyBorder="1"/>
    <xf numFmtId="0" fontId="7" fillId="0" borderId="11" xfId="0" applyFont="1" applyBorder="1"/>
    <xf numFmtId="168" fontId="0" fillId="0" borderId="14" xfId="0" applyNumberFormat="1" applyBorder="1"/>
    <xf numFmtId="9" fontId="0" fillId="0" borderId="14" xfId="1" applyFont="1" applyBorder="1"/>
    <xf numFmtId="166" fontId="0" fillId="0" borderId="13" xfId="0" applyNumberFormat="1" applyBorder="1"/>
    <xf numFmtId="167" fontId="0" fillId="0" borderId="13" xfId="0" applyNumberFormat="1" applyBorder="1"/>
    <xf numFmtId="167" fontId="0" fillId="0" borderId="0" xfId="0" applyNumberFormat="1"/>
    <xf numFmtId="167" fontId="0" fillId="0" borderId="14" xfId="0" applyNumberFormat="1" applyBorder="1"/>
    <xf numFmtId="0" fontId="8" fillId="0" borderId="7" xfId="0" applyFont="1" applyBorder="1"/>
    <xf numFmtId="9" fontId="0" fillId="0" borderId="0" xfId="0" applyNumberFormat="1"/>
    <xf numFmtId="9" fontId="0" fillId="0" borderId="1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31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1" fontId="4" fillId="8" borderId="41" xfId="0" applyNumberFormat="1" applyFont="1" applyFill="1" applyBorder="1" applyAlignment="1">
      <alignment horizontal="right" vertical="center"/>
    </xf>
    <xf numFmtId="1" fontId="0" fillId="0" borderId="48" xfId="0" applyNumberFormat="1" applyBorder="1" applyAlignment="1">
      <alignment horizontal="right" vertical="center"/>
    </xf>
    <xf numFmtId="1" fontId="0" fillId="0" borderId="49" xfId="0" applyNumberFormat="1" applyBorder="1" applyAlignment="1">
      <alignment horizontal="right" vertical="center"/>
    </xf>
    <xf numFmtId="166" fontId="4" fillId="8" borderId="41" xfId="0" applyNumberFormat="1" applyFont="1" applyFill="1" applyBorder="1" applyAlignment="1">
      <alignment horizontal="right" vertical="center"/>
    </xf>
    <xf numFmtId="0" fontId="0" fillId="0" borderId="48" xfId="0" applyBorder="1" applyAlignment="1">
      <alignment horizontal="right" vertical="center"/>
    </xf>
    <xf numFmtId="0" fontId="0" fillId="0" borderId="49" xfId="0" applyBorder="1" applyAlignment="1">
      <alignment horizontal="right" vertical="center"/>
    </xf>
    <xf numFmtId="165" fontId="4" fillId="10" borderId="50" xfId="0" applyNumberFormat="1" applyFont="1" applyFill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40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4" fillId="10" borderId="23" xfId="0" applyNumberFormat="1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A9F8-7CF0-47D0-87B8-21749DFB436C}">
  <dimension ref="A1:G56"/>
  <sheetViews>
    <sheetView topLeftCell="A31" workbookViewId="0">
      <selection activeCell="B43" sqref="B43"/>
    </sheetView>
  </sheetViews>
  <sheetFormatPr defaultRowHeight="14.4" x14ac:dyDescent="0.3"/>
  <cols>
    <col min="1" max="1" width="52.77734375" style="49" customWidth="1"/>
    <col min="2" max="2" width="17.88671875" style="49" customWidth="1"/>
    <col min="3" max="3" width="25.6640625" style="49" customWidth="1"/>
    <col min="4" max="4" width="19.109375" style="49" customWidth="1"/>
    <col min="5" max="5" width="19.77734375" style="49" customWidth="1"/>
    <col min="6" max="6" width="14.88671875" style="49" customWidth="1"/>
    <col min="7" max="7" width="39" style="49" bestFit="1" customWidth="1"/>
  </cols>
  <sheetData>
    <row r="1" spans="1:5" x14ac:dyDescent="0.3">
      <c r="A1" s="60" t="s">
        <v>0</v>
      </c>
    </row>
    <row r="2" spans="1:5" x14ac:dyDescent="0.3">
      <c r="A2" s="60"/>
    </row>
    <row r="3" spans="1:5" x14ac:dyDescent="0.3">
      <c r="A3" s="61" t="s">
        <v>35</v>
      </c>
      <c r="B3" s="61" t="s">
        <v>22</v>
      </c>
      <c r="C3" s="60" t="s">
        <v>34</v>
      </c>
    </row>
    <row r="4" spans="1:5" x14ac:dyDescent="0.3">
      <c r="A4" s="49" t="s">
        <v>1</v>
      </c>
      <c r="B4" s="58" t="s">
        <v>9</v>
      </c>
      <c r="C4" s="49" t="s">
        <v>25</v>
      </c>
      <c r="D4" s="49" t="s">
        <v>612</v>
      </c>
    </row>
    <row r="5" spans="1:5" x14ac:dyDescent="0.3">
      <c r="A5" s="49" t="s">
        <v>2</v>
      </c>
      <c r="B5" s="58" t="s">
        <v>450</v>
      </c>
      <c r="C5" s="49" t="s">
        <v>26</v>
      </c>
    </row>
    <row r="6" spans="1:5" x14ac:dyDescent="0.3">
      <c r="A6" s="49" t="s">
        <v>3</v>
      </c>
      <c r="B6" s="58" t="s">
        <v>8</v>
      </c>
      <c r="C6" s="49" t="s">
        <v>27</v>
      </c>
    </row>
    <row r="7" spans="1:5" x14ac:dyDescent="0.3">
      <c r="A7" s="49" t="s">
        <v>4</v>
      </c>
      <c r="B7" s="62">
        <v>828828287</v>
      </c>
      <c r="C7" s="49" t="s">
        <v>26</v>
      </c>
    </row>
    <row r="8" spans="1:5" x14ac:dyDescent="0.3">
      <c r="A8" s="49" t="s">
        <v>5</v>
      </c>
      <c r="B8" s="58" t="s">
        <v>30</v>
      </c>
      <c r="C8" s="49" t="s">
        <v>28</v>
      </c>
    </row>
    <row r="9" spans="1:5" x14ac:dyDescent="0.3">
      <c r="A9" s="49" t="s">
        <v>6</v>
      </c>
      <c r="B9" s="58" t="s">
        <v>31</v>
      </c>
      <c r="C9" s="49" t="s">
        <v>28</v>
      </c>
    </row>
    <row r="10" spans="1:5" x14ac:dyDescent="0.3">
      <c r="A10" s="49" t="s">
        <v>7</v>
      </c>
      <c r="B10" s="58" t="s">
        <v>11</v>
      </c>
      <c r="C10" s="49" t="s">
        <v>29</v>
      </c>
    </row>
    <row r="12" spans="1:5" x14ac:dyDescent="0.3">
      <c r="A12" s="61" t="s">
        <v>466</v>
      </c>
      <c r="B12" s="61" t="s">
        <v>46</v>
      </c>
      <c r="D12" s="61" t="s">
        <v>47</v>
      </c>
    </row>
    <row r="13" spans="1:5" x14ac:dyDescent="0.3">
      <c r="A13" s="49" t="s">
        <v>10</v>
      </c>
      <c r="B13" s="49" t="s">
        <v>45</v>
      </c>
      <c r="C13" s="49" t="s">
        <v>23</v>
      </c>
      <c r="D13" s="63">
        <v>86783</v>
      </c>
      <c r="E13" s="49" t="s">
        <v>41</v>
      </c>
    </row>
    <row r="14" spans="1:5" x14ac:dyDescent="0.3">
      <c r="A14" s="49" t="s">
        <v>12</v>
      </c>
      <c r="B14" s="49" t="s">
        <v>17</v>
      </c>
      <c r="C14" s="49" t="s">
        <v>24</v>
      </c>
    </row>
    <row r="15" spans="1:5" x14ac:dyDescent="0.3">
      <c r="A15" s="49" t="s">
        <v>13</v>
      </c>
      <c r="B15" s="49" t="s">
        <v>18</v>
      </c>
      <c r="C15" s="49" t="s">
        <v>24</v>
      </c>
    </row>
    <row r="16" spans="1:5" x14ac:dyDescent="0.3">
      <c r="A16" s="49" t="s">
        <v>14</v>
      </c>
      <c r="B16" s="49" t="s">
        <v>19</v>
      </c>
      <c r="C16" s="49" t="s">
        <v>24</v>
      </c>
    </row>
    <row r="17" spans="1:7" x14ac:dyDescent="0.3">
      <c r="A17" s="49" t="s">
        <v>15</v>
      </c>
      <c r="B17" s="49" t="s">
        <v>20</v>
      </c>
      <c r="C17" s="49" t="s">
        <v>24</v>
      </c>
    </row>
    <row r="18" spans="1:7" x14ac:dyDescent="0.3">
      <c r="A18" s="49" t="s">
        <v>16</v>
      </c>
      <c r="B18" s="49" t="s">
        <v>21</v>
      </c>
      <c r="C18" s="49" t="s">
        <v>24</v>
      </c>
    </row>
    <row r="21" spans="1:7" x14ac:dyDescent="0.3">
      <c r="A21" s="61" t="s">
        <v>44</v>
      </c>
      <c r="B21" s="61" t="s">
        <v>451</v>
      </c>
      <c r="C21" s="61" t="s">
        <v>452</v>
      </c>
      <c r="D21" s="61" t="s">
        <v>14</v>
      </c>
      <c r="E21" s="61" t="s">
        <v>15</v>
      </c>
      <c r="F21" s="61" t="s">
        <v>16</v>
      </c>
      <c r="G21" s="49" t="s">
        <v>36</v>
      </c>
    </row>
    <row r="22" spans="1:7" x14ac:dyDescent="0.3">
      <c r="A22" s="49" t="s">
        <v>33</v>
      </c>
      <c r="B22" s="58" t="str">
        <f>B14</f>
        <v>2021-22</v>
      </c>
      <c r="C22" s="58" t="str">
        <f>B15</f>
        <v>2022-23</v>
      </c>
      <c r="D22" s="58" t="str">
        <f>B16</f>
        <v>2023-24</v>
      </c>
      <c r="E22" s="58" t="str">
        <f>B17</f>
        <v>2024-25</v>
      </c>
      <c r="F22" s="58" t="str">
        <f>B18</f>
        <v>2025-26</v>
      </c>
      <c r="G22" s="49" t="s">
        <v>37</v>
      </c>
    </row>
    <row r="23" spans="1:7" x14ac:dyDescent="0.3">
      <c r="A23" s="49" t="s">
        <v>38</v>
      </c>
      <c r="B23" s="58">
        <v>206</v>
      </c>
      <c r="C23" s="58">
        <v>197</v>
      </c>
      <c r="D23" s="58">
        <v>201</v>
      </c>
      <c r="E23" s="58">
        <v>192</v>
      </c>
      <c r="F23" s="58">
        <v>195</v>
      </c>
      <c r="G23" s="49" t="s">
        <v>41</v>
      </c>
    </row>
    <row r="24" spans="1:7" x14ac:dyDescent="0.3">
      <c r="A24" s="49" t="s">
        <v>39</v>
      </c>
      <c r="B24" s="58">
        <v>25</v>
      </c>
      <c r="C24" s="58">
        <v>25</v>
      </c>
      <c r="D24" s="58">
        <v>25</v>
      </c>
      <c r="E24" s="58">
        <v>25</v>
      </c>
      <c r="F24" s="58">
        <v>25</v>
      </c>
      <c r="G24" s="49" t="s">
        <v>41</v>
      </c>
    </row>
    <row r="25" spans="1:7" x14ac:dyDescent="0.3">
      <c r="A25" s="49" t="s">
        <v>40</v>
      </c>
      <c r="B25" s="58">
        <v>1</v>
      </c>
      <c r="C25" s="58">
        <v>1</v>
      </c>
      <c r="D25" s="58">
        <v>1</v>
      </c>
      <c r="E25" s="58">
        <v>1</v>
      </c>
      <c r="F25" s="58">
        <v>1</v>
      </c>
      <c r="G25" s="49" t="s">
        <v>41</v>
      </c>
    </row>
    <row r="26" spans="1:7" x14ac:dyDescent="0.3">
      <c r="A26" s="49" t="s">
        <v>67</v>
      </c>
      <c r="B26" s="58">
        <v>14.43</v>
      </c>
      <c r="C26" s="58">
        <v>14.43</v>
      </c>
      <c r="D26" s="58">
        <v>11.68</v>
      </c>
      <c r="E26" s="58">
        <v>11.68</v>
      </c>
      <c r="F26" s="58">
        <v>11.68</v>
      </c>
      <c r="G26" s="49" t="s">
        <v>41</v>
      </c>
    </row>
    <row r="27" spans="1:7" x14ac:dyDescent="0.3">
      <c r="A27" s="49" t="s">
        <v>68</v>
      </c>
      <c r="B27" s="58">
        <v>9.5500000000000007</v>
      </c>
      <c r="C27" s="58">
        <v>9.5500000000000007</v>
      </c>
      <c r="D27" s="58">
        <v>9.5500000000000007</v>
      </c>
      <c r="E27" s="58">
        <v>9.5500000000000007</v>
      </c>
      <c r="F27" s="58">
        <v>9.5500000000000007</v>
      </c>
      <c r="G27" s="49" t="s">
        <v>41</v>
      </c>
    </row>
    <row r="28" spans="1:7" x14ac:dyDescent="0.3">
      <c r="A28" s="49" t="s">
        <v>69</v>
      </c>
      <c r="B28" s="58">
        <v>170</v>
      </c>
      <c r="C28" s="58">
        <v>170</v>
      </c>
      <c r="D28" s="58">
        <v>170</v>
      </c>
      <c r="E28" s="58">
        <v>170</v>
      </c>
      <c r="F28" s="58">
        <v>170</v>
      </c>
      <c r="G28" s="49" t="s">
        <v>41</v>
      </c>
    </row>
    <row r="29" spans="1:7" x14ac:dyDescent="0.3">
      <c r="A29" s="49" t="s">
        <v>66</v>
      </c>
      <c r="B29" s="64">
        <f>B24*B27</f>
        <v>238.75000000000003</v>
      </c>
      <c r="C29" s="64">
        <f t="shared" ref="C29:F29" si="0">C24*C27</f>
        <v>238.75000000000003</v>
      </c>
      <c r="D29" s="64">
        <f t="shared" si="0"/>
        <v>238.75000000000003</v>
      </c>
      <c r="E29" s="64">
        <f t="shared" si="0"/>
        <v>238.75000000000003</v>
      </c>
      <c r="F29" s="64">
        <f t="shared" si="0"/>
        <v>238.75000000000003</v>
      </c>
      <c r="G29" s="65" t="s">
        <v>56</v>
      </c>
    </row>
    <row r="31" spans="1:7" x14ac:dyDescent="0.3">
      <c r="A31" s="61" t="s">
        <v>32</v>
      </c>
      <c r="B31" s="61" t="s">
        <v>451</v>
      </c>
      <c r="C31" s="61" t="s">
        <v>452</v>
      </c>
      <c r="D31" s="61" t="s">
        <v>14</v>
      </c>
      <c r="E31" s="61" t="s">
        <v>15</v>
      </c>
      <c r="F31" s="61" t="s">
        <v>16</v>
      </c>
    </row>
    <row r="32" spans="1:7" x14ac:dyDescent="0.3">
      <c r="A32" s="49" t="s">
        <v>481</v>
      </c>
      <c r="B32" s="64">
        <f ca="1">SUMIF('Maintained School'!C:H,'Data Entry'!A32,'Maintained School'!D:D)</f>
        <v>37142</v>
      </c>
      <c r="C32" s="64">
        <f ca="1">SUMIF('Maintained School'!C:H,'Data Entry'!A32,'Maintained School'!E:E)</f>
        <v>37900</v>
      </c>
      <c r="D32" s="64">
        <f ca="1">SUMIF('Maintained School'!C:H,'Data Entry'!A32,'Maintained School'!F:F)</f>
        <v>36400</v>
      </c>
      <c r="E32" s="64">
        <f ca="1">SUMIF('Maintained School'!C:H,'Data Entry'!A32,'Maintained School'!G:G)</f>
        <v>36400</v>
      </c>
      <c r="F32" s="64">
        <f ca="1">SUMIF('Maintained School'!C:H,'Data Entry'!A32,'Maintained School'!H:H)</f>
        <v>36400</v>
      </c>
      <c r="G32" s="65" t="s">
        <v>609</v>
      </c>
    </row>
    <row r="33" spans="1:7" x14ac:dyDescent="0.3">
      <c r="A33" s="49" t="s">
        <v>60</v>
      </c>
      <c r="B33" s="64">
        <f ca="1">SUMIF('Maintained School'!C:H,'Data Entry'!A33,'Maintained School'!D:D)</f>
        <v>1128608.42</v>
      </c>
      <c r="C33" s="64">
        <f ca="1">SUMIF('Maintained School'!C:H,'Data Entry'!A33,'Maintained School'!E:E)</f>
        <v>1138029</v>
      </c>
      <c r="D33" s="64">
        <f ca="1">SUMIF('Maintained School'!C:H,'Data Entry'!A33,'Maintained School'!F:F)</f>
        <v>1139064</v>
      </c>
      <c r="E33" s="64">
        <f ca="1">SUMIF('Maintained School'!C:H,'Data Entry'!A33,'Maintained School'!G:G)</f>
        <v>1148958</v>
      </c>
      <c r="F33" s="64">
        <f ca="1">SUMIF('Maintained School'!C:H,'Data Entry'!A33,'Maintained School'!H:H)</f>
        <v>1096637</v>
      </c>
      <c r="G33" s="65" t="s">
        <v>609</v>
      </c>
    </row>
    <row r="34" spans="1:7" x14ac:dyDescent="0.3">
      <c r="A34" s="49" t="s">
        <v>48</v>
      </c>
      <c r="B34" s="64">
        <f ca="1">SUM(B32:B33)</f>
        <v>1165750.42</v>
      </c>
      <c r="C34" s="64">
        <f ca="1">SUM(C32:C33)</f>
        <v>1175929</v>
      </c>
      <c r="D34" s="64">
        <f ca="1">SUM(D32:D33)</f>
        <v>1175464</v>
      </c>
      <c r="E34" s="64">
        <f ca="1">SUM(E32:E33)</f>
        <v>1185358</v>
      </c>
      <c r="F34" s="64">
        <f ca="1">SUM(F32:F33)</f>
        <v>1133037</v>
      </c>
      <c r="G34" s="65" t="s">
        <v>610</v>
      </c>
    </row>
    <row r="35" spans="1:7" x14ac:dyDescent="0.3">
      <c r="A35" s="49" t="s">
        <v>49</v>
      </c>
      <c r="B35" s="64">
        <f ca="1">SUMIF('Maintained School'!C:H,'Data Entry'!A35,'Maintained School'!D:D)</f>
        <v>1212372.0249999999</v>
      </c>
      <c r="C35" s="64">
        <f ca="1">SUMIF('Maintained School'!C:H,'Data Entry'!A35,'Maintained School'!E:E)</f>
        <v>1236279</v>
      </c>
      <c r="D35" s="64">
        <f ca="1">SUMIF('Maintained School'!C:H,'Data Entry'!A35,'Maintained School'!F:F)</f>
        <v>1173732.7</v>
      </c>
      <c r="E35" s="64">
        <f ca="1">SUMIF('Maintained School'!C:H,'Data Entry'!A35,'Maintained School'!G:G)</f>
        <v>1183732.7</v>
      </c>
      <c r="F35" s="64">
        <f ca="1">SUMIF('Maintained School'!C:H,'Data Entry'!A35,'Maintained School'!H:H)</f>
        <v>1213179.97</v>
      </c>
      <c r="G35" s="65" t="s">
        <v>609</v>
      </c>
    </row>
    <row r="36" spans="1:7" x14ac:dyDescent="0.3">
      <c r="A36" s="49" t="s">
        <v>50</v>
      </c>
      <c r="B36" s="66">
        <v>1</v>
      </c>
      <c r="C36" s="66">
        <v>1</v>
      </c>
      <c r="D36" s="66">
        <v>1</v>
      </c>
      <c r="E36" s="66">
        <v>1</v>
      </c>
      <c r="F36" s="66">
        <v>1</v>
      </c>
      <c r="G36" s="49" t="s">
        <v>41</v>
      </c>
    </row>
    <row r="37" spans="1:7" x14ac:dyDescent="0.3">
      <c r="B37" s="67"/>
      <c r="C37" s="67"/>
      <c r="D37" s="67"/>
      <c r="E37" s="67"/>
      <c r="F37" s="67"/>
    </row>
    <row r="38" spans="1:7" x14ac:dyDescent="0.3">
      <c r="A38" s="49" t="s">
        <v>51</v>
      </c>
      <c r="B38" s="64">
        <f ca="1">SUMIF('Maintained School'!C:H,'Data Entry'!A38,'Maintained School'!D:D)</f>
        <v>596521.07571265998</v>
      </c>
      <c r="C38" s="64">
        <f ca="1">SUMIF('Maintained School'!C:H,'Data Entry'!A38,'Maintained School'!E:E)</f>
        <v>608694.975217</v>
      </c>
      <c r="D38" s="64">
        <f ca="1">SUMIF('Maintained School'!C:H,'Data Entry'!A38,'Maintained School'!F:F)</f>
        <v>621117.32165000006</v>
      </c>
      <c r="E38" s="64">
        <f ca="1">SUMIF('Maintained School'!C:H,'Data Entry'!A38,'Maintained School'!G:G)</f>
        <v>639750.84129950008</v>
      </c>
      <c r="F38" s="64">
        <f ca="1">SUMIF('Maintained School'!C:H,'Data Entry'!A38,'Maintained School'!H:H)</f>
        <v>652545.85812549014</v>
      </c>
      <c r="G38" s="65" t="s">
        <v>609</v>
      </c>
    </row>
    <row r="39" spans="1:7" x14ac:dyDescent="0.3">
      <c r="A39" s="49" t="s">
        <v>52</v>
      </c>
      <c r="B39" s="64">
        <f ca="1">SUMIF('Maintained School'!C:H,'Data Entry'!A39,'Maintained School'!D:D)</f>
        <v>250749.30240000002</v>
      </c>
      <c r="C39" s="64">
        <f ca="1">SUMIF('Maintained School'!C:H,'Data Entry'!A39,'Maintained School'!E:E)</f>
        <v>258271.78147200003</v>
      </c>
      <c r="D39" s="64">
        <f ca="1">SUMIF('Maintained School'!C:H,'Data Entry'!A39,'Maintained School'!F:F)</f>
        <v>198043</v>
      </c>
      <c r="E39" s="64">
        <f ca="1">SUMIF('Maintained School'!C:H,'Data Entry'!A39,'Maintained School'!G:G)</f>
        <v>203984.29</v>
      </c>
      <c r="F39" s="64">
        <f ca="1">SUMIF('Maintained School'!C:H,'Data Entry'!A39,'Maintained School'!H:H)</f>
        <v>210103.8187</v>
      </c>
      <c r="G39" s="65" t="s">
        <v>609</v>
      </c>
    </row>
    <row r="40" spans="1:7" x14ac:dyDescent="0.3">
      <c r="A40" s="49" t="s">
        <v>475</v>
      </c>
      <c r="B40" s="64">
        <f ca="1">SUMIF('Maintained School'!C:H,'Data Entry'!A40,'Maintained School'!D:D)</f>
        <v>141617.05119999999</v>
      </c>
      <c r="C40" s="64">
        <f ca="1">SUMIF('Maintained School'!C:H,'Data Entry'!A40,'Maintained School'!E:E)</f>
        <v>145996.96</v>
      </c>
      <c r="D40" s="64">
        <f ca="1">SUMIF('Maintained School'!C:H,'Data Entry'!A40,'Maintained School'!F:F)</f>
        <v>138438</v>
      </c>
      <c r="E40" s="64">
        <f ca="1">SUMIF('Maintained School'!C:H,'Data Entry'!A40,'Maintained School'!G:G)</f>
        <v>142591.14000000001</v>
      </c>
      <c r="F40" s="64">
        <f ca="1">SUMIF('Maintained School'!C:H,'Data Entry'!A40,'Maintained School'!H:H)</f>
        <v>146868.87419999999</v>
      </c>
      <c r="G40" s="65" t="s">
        <v>609</v>
      </c>
    </row>
    <row r="41" spans="1:7" x14ac:dyDescent="0.3">
      <c r="A41" s="49" t="s">
        <v>55</v>
      </c>
      <c r="B41" s="66">
        <v>36838.141144000001</v>
      </c>
      <c r="C41" s="66">
        <v>36434.582800000004</v>
      </c>
      <c r="D41" s="66">
        <v>37176.36</v>
      </c>
      <c r="E41" s="66">
        <v>38268.06</v>
      </c>
      <c r="F41" s="66">
        <v>40504.26</v>
      </c>
      <c r="G41" s="49" t="s">
        <v>41</v>
      </c>
    </row>
    <row r="42" spans="1:7" x14ac:dyDescent="0.3">
      <c r="A42" s="49" t="s">
        <v>53</v>
      </c>
      <c r="B42" s="64">
        <f ca="1">B36*B34*0.4%</f>
        <v>4663.0016799999994</v>
      </c>
      <c r="C42" s="64">
        <f t="shared" ref="C42:F42" ca="1" si="1">C36*C34*0.4%</f>
        <v>4703.7160000000003</v>
      </c>
      <c r="D42" s="64">
        <f t="shared" ca="1" si="1"/>
        <v>4701.8559999999998</v>
      </c>
      <c r="E42" s="64">
        <f t="shared" ca="1" si="1"/>
        <v>4741.4319999999998</v>
      </c>
      <c r="F42" s="64">
        <f t="shared" ca="1" si="1"/>
        <v>4532.1480000000001</v>
      </c>
      <c r="G42" s="65" t="s">
        <v>56</v>
      </c>
    </row>
    <row r="43" spans="1:7" x14ac:dyDescent="0.3">
      <c r="A43" s="49" t="s">
        <v>54</v>
      </c>
      <c r="B43" s="64">
        <f ca="1">SUM(B40:B42)</f>
        <v>183118.19402399997</v>
      </c>
      <c r="C43" s="64">
        <f t="shared" ref="C43:F43" ca="1" si="2">SUM(C40:C42)</f>
        <v>187135.25880000001</v>
      </c>
      <c r="D43" s="64">
        <f t="shared" ca="1" si="2"/>
        <v>180316.21599999999</v>
      </c>
      <c r="E43" s="64">
        <f t="shared" ca="1" si="2"/>
        <v>185600.63200000001</v>
      </c>
      <c r="F43" s="64">
        <f t="shared" ca="1" si="2"/>
        <v>191905.28219999999</v>
      </c>
      <c r="G43" s="65" t="s">
        <v>56</v>
      </c>
    </row>
    <row r="45" spans="1:7" x14ac:dyDescent="0.3">
      <c r="A45" s="49" t="s">
        <v>62</v>
      </c>
      <c r="B45" s="66">
        <v>174473</v>
      </c>
      <c r="C45" s="66">
        <v>179869</v>
      </c>
      <c r="D45" s="66">
        <v>191560.48499999999</v>
      </c>
      <c r="E45" s="66">
        <v>199222.9044</v>
      </c>
      <c r="F45" s="66">
        <v>207191.820576</v>
      </c>
      <c r="G45" s="49" t="s">
        <v>41</v>
      </c>
    </row>
    <row r="46" spans="1:7" x14ac:dyDescent="0.3">
      <c r="A46" s="49" t="s">
        <v>63</v>
      </c>
      <c r="B46" s="66">
        <v>5290</v>
      </c>
      <c r="C46" s="66">
        <v>5460</v>
      </c>
      <c r="D46" s="66">
        <v>5820</v>
      </c>
      <c r="E46" s="66">
        <v>5990</v>
      </c>
      <c r="F46" s="66">
        <v>6170</v>
      </c>
      <c r="G46" s="49" t="s">
        <v>41</v>
      </c>
    </row>
    <row r="47" spans="1:7" x14ac:dyDescent="0.3">
      <c r="A47" s="49" t="s">
        <v>64</v>
      </c>
      <c r="B47" s="66">
        <v>2</v>
      </c>
      <c r="C47" s="66">
        <v>2</v>
      </c>
      <c r="D47" s="66">
        <v>2</v>
      </c>
      <c r="E47" s="66">
        <v>2</v>
      </c>
      <c r="F47" s="66">
        <v>2</v>
      </c>
      <c r="G47" s="49" t="s">
        <v>41</v>
      </c>
    </row>
    <row r="48" spans="1:7" x14ac:dyDescent="0.3">
      <c r="A48" s="49" t="s">
        <v>61</v>
      </c>
      <c r="B48" s="64">
        <f>SUM(B45:B46)</f>
        <v>179763</v>
      </c>
      <c r="C48" s="64">
        <f>SUM(C45:C46)</f>
        <v>185329</v>
      </c>
      <c r="D48" s="64">
        <f>SUM(D45:D46)</f>
        <v>197380.48499999999</v>
      </c>
      <c r="E48" s="64">
        <f>SUM(E45:E46)</f>
        <v>205212.9044</v>
      </c>
      <c r="F48" s="64">
        <f>SUM(F45:F46)</f>
        <v>213361.820576</v>
      </c>
      <c r="G48" s="65" t="s">
        <v>56</v>
      </c>
    </row>
    <row r="50" spans="1:7" x14ac:dyDescent="0.3">
      <c r="A50" s="49" t="s">
        <v>476</v>
      </c>
      <c r="B50" s="66">
        <v>303378.39500000002</v>
      </c>
      <c r="C50" s="66">
        <v>243028.39500000002</v>
      </c>
      <c r="D50" s="66">
        <v>244759.69500000007</v>
      </c>
      <c r="E50" s="66">
        <v>246384.99500000011</v>
      </c>
      <c r="F50" s="66">
        <v>166242.02500000014</v>
      </c>
      <c r="G50" s="49" t="s">
        <v>41</v>
      </c>
    </row>
    <row r="51" spans="1:7" x14ac:dyDescent="0.3">
      <c r="A51" s="49" t="s">
        <v>478</v>
      </c>
      <c r="B51" s="66">
        <v>75000</v>
      </c>
      <c r="C51" s="66">
        <v>65000</v>
      </c>
      <c r="D51" s="66">
        <v>76000</v>
      </c>
      <c r="E51" s="66">
        <v>76000</v>
      </c>
      <c r="F51" s="66">
        <v>50000</v>
      </c>
      <c r="G51" s="49" t="s">
        <v>41</v>
      </c>
    </row>
    <row r="52" spans="1:7" x14ac:dyDescent="0.3">
      <c r="A52" s="49" t="s">
        <v>477</v>
      </c>
      <c r="B52" s="66">
        <v>50000</v>
      </c>
      <c r="C52" s="66">
        <v>70000</v>
      </c>
      <c r="D52" s="66">
        <v>20000</v>
      </c>
      <c r="E52" s="66">
        <v>50000</v>
      </c>
      <c r="F52" s="66">
        <v>6000</v>
      </c>
      <c r="G52" s="49" t="s">
        <v>41</v>
      </c>
    </row>
    <row r="54" spans="1:7" x14ac:dyDescent="0.3">
      <c r="B54" s="67"/>
      <c r="C54" s="67"/>
      <c r="D54" s="67"/>
      <c r="E54" s="67"/>
    </row>
    <row r="55" spans="1:7" x14ac:dyDescent="0.3">
      <c r="B55" s="67"/>
      <c r="C55" s="67"/>
      <c r="D55" s="67"/>
      <c r="E55" s="67"/>
    </row>
    <row r="56" spans="1:7" x14ac:dyDescent="0.3">
      <c r="B56" s="67"/>
      <c r="C56" s="67"/>
      <c r="D56" s="67"/>
      <c r="E56" s="67"/>
    </row>
  </sheetData>
  <pageMargins left="0.7" right="0.7" top="0.75" bottom="0.75" header="0.3" footer="0.3"/>
  <ignoredErrors>
    <ignoredError sqref="B48:F4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7E83-E814-4F38-920F-CD6D0A7CE639}">
  <dimension ref="C7"/>
  <sheetViews>
    <sheetView topLeftCell="A5" workbookViewId="0">
      <selection activeCell="F17" sqref="F17"/>
    </sheetView>
  </sheetViews>
  <sheetFormatPr defaultRowHeight="14.4" x14ac:dyDescent="0.3"/>
  <sheetData>
    <row r="7" spans="3:3" x14ac:dyDescent="0.3">
      <c r="C7" t="s">
        <v>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8905-1019-4705-AAF4-128E536496DB}">
  <dimension ref="A1:L61"/>
  <sheetViews>
    <sheetView topLeftCell="A17" workbookViewId="0">
      <selection activeCell="B20" sqref="B20"/>
    </sheetView>
  </sheetViews>
  <sheetFormatPr defaultRowHeight="14.4" x14ac:dyDescent="0.3"/>
  <cols>
    <col min="1" max="1" width="54.21875" bestFit="1" customWidth="1"/>
    <col min="2" max="2" width="18" bestFit="1" customWidth="1"/>
    <col min="3" max="3" width="41.109375" customWidth="1"/>
    <col min="4" max="7" width="13.88671875" customWidth="1"/>
    <col min="8" max="8" width="15.33203125" customWidth="1"/>
    <col min="9" max="9" width="40.109375" bestFit="1" customWidth="1"/>
    <col min="12" max="12" width="43.109375" customWidth="1"/>
  </cols>
  <sheetData>
    <row r="1" spans="1:12" x14ac:dyDescent="0.3">
      <c r="A1" s="61" t="s">
        <v>35</v>
      </c>
      <c r="B1" s="61" t="s">
        <v>22</v>
      </c>
      <c r="C1" s="61"/>
    </row>
    <row r="2" spans="1:12" x14ac:dyDescent="0.3">
      <c r="A2" s="49" t="s">
        <v>1</v>
      </c>
      <c r="B2" s="58" t="s">
        <v>9</v>
      </c>
      <c r="C2" s="49"/>
    </row>
    <row r="3" spans="1:12" x14ac:dyDescent="0.3">
      <c r="A3" s="49" t="s">
        <v>2</v>
      </c>
      <c r="B3" s="58" t="s">
        <v>450</v>
      </c>
      <c r="C3" s="49"/>
    </row>
    <row r="4" spans="1:12" x14ac:dyDescent="0.3">
      <c r="A4" s="49"/>
      <c r="B4" s="49"/>
      <c r="C4" s="49"/>
      <c r="L4" s="1" t="s">
        <v>604</v>
      </c>
    </row>
    <row r="5" spans="1:12" x14ac:dyDescent="0.3">
      <c r="A5" s="49"/>
      <c r="L5" s="49" t="s">
        <v>60</v>
      </c>
    </row>
    <row r="6" spans="1:12" x14ac:dyDescent="0.3">
      <c r="B6" s="49" t="s">
        <v>603</v>
      </c>
      <c r="C6" s="49" t="s">
        <v>608</v>
      </c>
      <c r="D6" s="61" t="s">
        <v>451</v>
      </c>
      <c r="E6" s="61" t="s">
        <v>452</v>
      </c>
      <c r="F6" s="61" t="s">
        <v>14</v>
      </c>
      <c r="G6" s="61" t="s">
        <v>15</v>
      </c>
      <c r="H6" s="61" t="s">
        <v>16</v>
      </c>
      <c r="I6" s="49" t="s">
        <v>36</v>
      </c>
      <c r="L6" s="49" t="s">
        <v>481</v>
      </c>
    </row>
    <row r="7" spans="1:12" x14ac:dyDescent="0.3">
      <c r="A7" t="s">
        <v>499</v>
      </c>
      <c r="B7" t="s">
        <v>500</v>
      </c>
      <c r="C7" s="49" t="s">
        <v>37</v>
      </c>
      <c r="D7" s="58" t="str">
        <f>'Data Entry'!B14</f>
        <v>2021-22</v>
      </c>
      <c r="E7" s="58" t="str">
        <f>'Data Entry'!B15</f>
        <v>2022-23</v>
      </c>
      <c r="F7" s="58" t="str">
        <f>'Data Entry'!B16</f>
        <v>2023-24</v>
      </c>
      <c r="G7" s="58" t="str">
        <f>'Data Entry'!B17</f>
        <v>2024-25</v>
      </c>
      <c r="H7" s="58" t="str">
        <f>'Data Entry'!B18</f>
        <v>2025-26</v>
      </c>
    </row>
    <row r="8" spans="1:12" x14ac:dyDescent="0.3">
      <c r="A8" t="s">
        <v>501</v>
      </c>
      <c r="B8" t="s">
        <v>502</v>
      </c>
      <c r="C8" s="49" t="s">
        <v>60</v>
      </c>
      <c r="D8" s="66">
        <v>1128608.42</v>
      </c>
      <c r="E8" s="66">
        <v>1138029</v>
      </c>
      <c r="F8" s="66">
        <v>1139064</v>
      </c>
      <c r="G8" s="66">
        <v>1148958</v>
      </c>
      <c r="H8" s="66">
        <v>1096637</v>
      </c>
      <c r="L8" s="1" t="s">
        <v>605</v>
      </c>
    </row>
    <row r="9" spans="1:12" x14ac:dyDescent="0.3">
      <c r="A9" t="s">
        <v>503</v>
      </c>
      <c r="B9" t="s">
        <v>504</v>
      </c>
      <c r="C9" s="49" t="s">
        <v>60</v>
      </c>
      <c r="D9" s="58"/>
      <c r="E9" s="58"/>
      <c r="F9" s="58"/>
      <c r="G9" s="58"/>
      <c r="H9" s="58"/>
      <c r="L9" t="s">
        <v>51</v>
      </c>
    </row>
    <row r="10" spans="1:12" x14ac:dyDescent="0.3">
      <c r="A10" t="s">
        <v>505</v>
      </c>
      <c r="B10" t="s">
        <v>506</v>
      </c>
      <c r="C10" s="49" t="s">
        <v>60</v>
      </c>
      <c r="D10" s="58"/>
      <c r="E10" s="58"/>
      <c r="F10" s="58"/>
      <c r="G10" s="58"/>
      <c r="H10" s="58"/>
      <c r="L10" t="s">
        <v>52</v>
      </c>
    </row>
    <row r="11" spans="1:12" x14ac:dyDescent="0.3">
      <c r="A11" t="s">
        <v>507</v>
      </c>
      <c r="B11" t="s">
        <v>508</v>
      </c>
      <c r="C11" s="49" t="s">
        <v>60</v>
      </c>
      <c r="D11" s="58"/>
      <c r="E11" s="58"/>
      <c r="F11" s="58"/>
      <c r="G11" s="58"/>
      <c r="H11" s="58"/>
      <c r="L11" t="s">
        <v>475</v>
      </c>
    </row>
    <row r="12" spans="1:12" x14ac:dyDescent="0.3">
      <c r="A12" t="s">
        <v>509</v>
      </c>
      <c r="B12" t="s">
        <v>510</v>
      </c>
      <c r="C12" s="49" t="s">
        <v>60</v>
      </c>
      <c r="D12" s="58"/>
      <c r="E12" s="58"/>
      <c r="F12" s="58"/>
      <c r="G12" s="58"/>
      <c r="H12" s="58"/>
      <c r="L12" t="s">
        <v>607</v>
      </c>
    </row>
    <row r="13" spans="1:12" x14ac:dyDescent="0.3">
      <c r="A13" t="s">
        <v>511</v>
      </c>
      <c r="B13" t="s">
        <v>512</v>
      </c>
      <c r="C13" s="49" t="s">
        <v>60</v>
      </c>
      <c r="D13" s="58"/>
      <c r="E13" s="58"/>
      <c r="F13" s="58"/>
      <c r="G13" s="58"/>
      <c r="H13" s="58"/>
      <c r="L13" t="s">
        <v>606</v>
      </c>
    </row>
    <row r="14" spans="1:12" x14ac:dyDescent="0.3">
      <c r="A14" t="s">
        <v>513</v>
      </c>
      <c r="B14" t="s">
        <v>514</v>
      </c>
      <c r="C14" s="49" t="s">
        <v>481</v>
      </c>
      <c r="D14" s="66">
        <v>37142</v>
      </c>
      <c r="E14" s="66">
        <v>37900</v>
      </c>
      <c r="F14" s="66">
        <v>36400</v>
      </c>
      <c r="G14" s="66">
        <v>36400</v>
      </c>
      <c r="H14" s="66">
        <v>36400</v>
      </c>
    </row>
    <row r="15" spans="1:12" x14ac:dyDescent="0.3">
      <c r="A15" t="s">
        <v>515</v>
      </c>
      <c r="B15" t="s">
        <v>516</v>
      </c>
      <c r="C15" s="49" t="s">
        <v>481</v>
      </c>
      <c r="D15" s="58"/>
      <c r="E15" s="58"/>
      <c r="F15" s="58"/>
      <c r="G15" s="58"/>
      <c r="H15" s="58"/>
    </row>
    <row r="16" spans="1:12" x14ac:dyDescent="0.3">
      <c r="A16" t="s">
        <v>517</v>
      </c>
      <c r="B16" t="s">
        <v>518</v>
      </c>
      <c r="C16" s="49" t="s">
        <v>481</v>
      </c>
      <c r="D16" s="58"/>
      <c r="E16" s="58"/>
      <c r="F16" s="58"/>
      <c r="G16" s="58"/>
      <c r="H16" s="58"/>
    </row>
    <row r="17" spans="1:8" x14ac:dyDescent="0.3">
      <c r="A17" t="s">
        <v>519</v>
      </c>
      <c r="B17" t="s">
        <v>520</v>
      </c>
      <c r="C17" s="49" t="s">
        <v>481</v>
      </c>
      <c r="D17" s="58"/>
      <c r="E17" s="58"/>
      <c r="F17" s="58"/>
      <c r="G17" s="58"/>
      <c r="H17" s="58"/>
    </row>
    <row r="18" spans="1:8" x14ac:dyDescent="0.3">
      <c r="A18" t="s">
        <v>521</v>
      </c>
      <c r="B18" t="s">
        <v>522</v>
      </c>
      <c r="C18" s="49" t="s">
        <v>481</v>
      </c>
      <c r="D18" s="58"/>
      <c r="E18" s="58"/>
      <c r="F18" s="58"/>
      <c r="G18" s="58"/>
      <c r="H18" s="58"/>
    </row>
    <row r="19" spans="1:8" x14ac:dyDescent="0.3">
      <c r="A19" t="s">
        <v>523</v>
      </c>
      <c r="B19" t="s">
        <v>524</v>
      </c>
      <c r="C19" s="49" t="s">
        <v>481</v>
      </c>
      <c r="D19" s="58"/>
      <c r="E19" s="58"/>
      <c r="F19" s="58"/>
      <c r="G19" s="58"/>
      <c r="H19" s="58"/>
    </row>
    <row r="20" spans="1:8" x14ac:dyDescent="0.3">
      <c r="A20" t="s">
        <v>525</v>
      </c>
      <c r="B20" t="s">
        <v>526</v>
      </c>
      <c r="C20" s="49" t="s">
        <v>481</v>
      </c>
      <c r="D20" s="58"/>
      <c r="E20" s="58"/>
      <c r="F20" s="58"/>
      <c r="G20" s="58"/>
      <c r="H20" s="58"/>
    </row>
    <row r="21" spans="1:8" x14ac:dyDescent="0.3">
      <c r="A21" t="s">
        <v>527</v>
      </c>
      <c r="B21" t="s">
        <v>528</v>
      </c>
      <c r="C21" s="49" t="s">
        <v>481</v>
      </c>
      <c r="D21" s="58"/>
      <c r="E21" s="58"/>
      <c r="F21" s="58"/>
      <c r="G21" s="58"/>
      <c r="H21" s="58"/>
    </row>
    <row r="22" spans="1:8" x14ac:dyDescent="0.3">
      <c r="A22" t="s">
        <v>529</v>
      </c>
      <c r="B22" t="s">
        <v>530</v>
      </c>
      <c r="C22" s="49" t="s">
        <v>60</v>
      </c>
      <c r="D22" s="58"/>
      <c r="E22" s="58"/>
      <c r="F22" s="58"/>
      <c r="G22" s="58"/>
      <c r="H22" s="58"/>
    </row>
    <row r="23" spans="1:8" x14ac:dyDescent="0.3">
      <c r="A23" t="s">
        <v>531</v>
      </c>
      <c r="B23" t="s">
        <v>532</v>
      </c>
      <c r="C23" s="49" t="s">
        <v>60</v>
      </c>
      <c r="D23" s="58"/>
      <c r="E23" s="58"/>
      <c r="F23" s="58"/>
      <c r="G23" s="58"/>
      <c r="H23" s="58"/>
    </row>
    <row r="24" spans="1:8" x14ac:dyDescent="0.3">
      <c r="A24" t="s">
        <v>533</v>
      </c>
      <c r="B24" t="s">
        <v>534</v>
      </c>
      <c r="C24" s="49" t="s">
        <v>481</v>
      </c>
      <c r="D24" s="58"/>
      <c r="E24" s="58"/>
      <c r="F24" s="58"/>
      <c r="G24" s="58"/>
      <c r="H24" s="58"/>
    </row>
    <row r="25" spans="1:8" x14ac:dyDescent="0.3">
      <c r="A25" t="s">
        <v>535</v>
      </c>
      <c r="B25" t="s">
        <v>536</v>
      </c>
      <c r="C25" s="49" t="s">
        <v>60</v>
      </c>
      <c r="D25" s="58"/>
      <c r="E25" s="58"/>
      <c r="F25" s="58"/>
      <c r="G25" s="58"/>
      <c r="H25" s="58"/>
    </row>
    <row r="26" spans="1:8" x14ac:dyDescent="0.3">
      <c r="C26" s="49"/>
      <c r="D26" s="64">
        <f>SUM(D8:D25)</f>
        <v>1165750.42</v>
      </c>
      <c r="E26" s="64">
        <f t="shared" ref="E26:H26" si="0">SUM(E8:E25)</f>
        <v>1175929</v>
      </c>
      <c r="F26" s="64">
        <f t="shared" si="0"/>
        <v>1175464</v>
      </c>
      <c r="G26" s="64">
        <f t="shared" si="0"/>
        <v>1185358</v>
      </c>
      <c r="H26" s="64">
        <f t="shared" si="0"/>
        <v>1133037</v>
      </c>
    </row>
    <row r="27" spans="1:8" x14ac:dyDescent="0.3">
      <c r="A27" t="s">
        <v>537</v>
      </c>
      <c r="B27" t="s">
        <v>538</v>
      </c>
      <c r="C27" t="s">
        <v>51</v>
      </c>
      <c r="D27" s="66">
        <v>596521.07571265998</v>
      </c>
      <c r="E27" s="66">
        <v>608694.975217</v>
      </c>
      <c r="F27" s="66">
        <v>621117.32165000006</v>
      </c>
      <c r="G27" s="66">
        <v>639750.84129950008</v>
      </c>
      <c r="H27" s="66">
        <v>652545.85812549014</v>
      </c>
    </row>
    <row r="28" spans="1:8" x14ac:dyDescent="0.3">
      <c r="A28" t="s">
        <v>539</v>
      </c>
      <c r="B28" t="s">
        <v>540</v>
      </c>
      <c r="C28" t="s">
        <v>51</v>
      </c>
      <c r="D28" s="66"/>
      <c r="E28" s="66"/>
      <c r="F28" s="66"/>
      <c r="G28" s="66"/>
      <c r="H28" s="66"/>
    </row>
    <row r="29" spans="1:8" x14ac:dyDescent="0.3">
      <c r="A29" t="s">
        <v>541</v>
      </c>
      <c r="B29" t="s">
        <v>542</v>
      </c>
      <c r="C29" t="s">
        <v>52</v>
      </c>
      <c r="D29" s="66">
        <v>250749.30240000002</v>
      </c>
      <c r="E29" s="66">
        <v>258271.78147200003</v>
      </c>
      <c r="F29" s="66">
        <v>198043</v>
      </c>
      <c r="G29" s="66">
        <v>203984.29</v>
      </c>
      <c r="H29" s="66">
        <v>210103.8187</v>
      </c>
    </row>
    <row r="30" spans="1:8" x14ac:dyDescent="0.3">
      <c r="A30" t="s">
        <v>543</v>
      </c>
      <c r="B30" t="s">
        <v>544</v>
      </c>
      <c r="C30" t="s">
        <v>475</v>
      </c>
      <c r="D30" s="66"/>
      <c r="E30" s="66"/>
      <c r="F30" s="66"/>
      <c r="G30" s="66"/>
      <c r="H30" s="66"/>
    </row>
    <row r="31" spans="1:8" x14ac:dyDescent="0.3">
      <c r="A31" t="s">
        <v>545</v>
      </c>
      <c r="B31" t="s">
        <v>546</v>
      </c>
      <c r="C31" t="s">
        <v>475</v>
      </c>
      <c r="D31" s="66">
        <v>141617.05119999999</v>
      </c>
      <c r="E31" s="66">
        <v>145996.96</v>
      </c>
      <c r="F31" s="66">
        <v>138438</v>
      </c>
      <c r="G31" s="66">
        <v>142591.14000000001</v>
      </c>
      <c r="H31" s="66">
        <v>146868.87419999999</v>
      </c>
    </row>
    <row r="32" spans="1:8" x14ac:dyDescent="0.3">
      <c r="A32" t="s">
        <v>547</v>
      </c>
      <c r="B32" t="s">
        <v>548</v>
      </c>
      <c r="C32" t="s">
        <v>475</v>
      </c>
      <c r="D32" s="66"/>
      <c r="E32" s="66"/>
      <c r="F32" s="66"/>
      <c r="G32" s="66"/>
      <c r="H32" s="66"/>
    </row>
    <row r="33" spans="1:8" x14ac:dyDescent="0.3">
      <c r="A33" t="s">
        <v>549</v>
      </c>
      <c r="B33" t="s">
        <v>550</v>
      </c>
      <c r="C33" t="s">
        <v>475</v>
      </c>
      <c r="D33" s="66"/>
      <c r="E33" s="66"/>
      <c r="F33" s="66"/>
      <c r="G33" s="66"/>
      <c r="H33" s="66"/>
    </row>
    <row r="34" spans="1:8" x14ac:dyDescent="0.3">
      <c r="A34" t="s">
        <v>551</v>
      </c>
      <c r="B34" t="s">
        <v>552</v>
      </c>
      <c r="C34" t="s">
        <v>607</v>
      </c>
      <c r="D34" s="66"/>
      <c r="E34" s="66"/>
      <c r="F34" s="66"/>
      <c r="G34" s="66"/>
      <c r="H34" s="66"/>
    </row>
    <row r="35" spans="1:8" x14ac:dyDescent="0.3">
      <c r="A35" t="s">
        <v>553</v>
      </c>
      <c r="B35" t="s">
        <v>554</v>
      </c>
      <c r="C35" t="s">
        <v>607</v>
      </c>
      <c r="D35" s="66"/>
      <c r="E35" s="66"/>
      <c r="F35" s="66"/>
      <c r="G35" s="66"/>
      <c r="H35" s="66"/>
    </row>
    <row r="36" spans="1:8" x14ac:dyDescent="0.3">
      <c r="A36" t="s">
        <v>555</v>
      </c>
      <c r="B36" t="s">
        <v>556</v>
      </c>
      <c r="C36" t="s">
        <v>606</v>
      </c>
      <c r="D36" s="66">
        <v>223484.5956873399</v>
      </c>
      <c r="E36" s="66">
        <v>223315.28331099998</v>
      </c>
      <c r="F36" s="66">
        <v>216134.3783499999</v>
      </c>
      <c r="G36" s="66">
        <v>197406.42870049982</v>
      </c>
      <c r="H36" s="66">
        <v>203661.41897450993</v>
      </c>
    </row>
    <row r="37" spans="1:8" x14ac:dyDescent="0.3">
      <c r="A37" t="s">
        <v>557</v>
      </c>
      <c r="B37" t="s">
        <v>558</v>
      </c>
      <c r="C37" t="s">
        <v>606</v>
      </c>
      <c r="D37" s="66"/>
      <c r="E37" s="66"/>
      <c r="F37" s="66"/>
      <c r="G37" s="66"/>
      <c r="H37" s="66"/>
    </row>
    <row r="38" spans="1:8" x14ac:dyDescent="0.3">
      <c r="A38" t="s">
        <v>559</v>
      </c>
      <c r="B38" t="s">
        <v>560</v>
      </c>
      <c r="C38" t="s">
        <v>606</v>
      </c>
      <c r="D38" s="66"/>
      <c r="E38" s="66"/>
      <c r="F38" s="66"/>
      <c r="G38" s="66"/>
      <c r="H38" s="66"/>
    </row>
    <row r="39" spans="1:8" x14ac:dyDescent="0.3">
      <c r="A39" t="s">
        <v>561</v>
      </c>
      <c r="B39" t="s">
        <v>562</v>
      </c>
      <c r="C39" t="s">
        <v>606</v>
      </c>
      <c r="D39" s="66"/>
      <c r="E39" s="66"/>
      <c r="F39" s="66"/>
      <c r="G39" s="66"/>
      <c r="H39" s="66"/>
    </row>
    <row r="40" spans="1:8" x14ac:dyDescent="0.3">
      <c r="A40" t="s">
        <v>563</v>
      </c>
      <c r="B40" t="s">
        <v>564</v>
      </c>
      <c r="C40" t="s">
        <v>606</v>
      </c>
      <c r="D40" s="66"/>
      <c r="E40" s="66"/>
      <c r="F40" s="66"/>
      <c r="G40" s="66"/>
      <c r="H40" s="66"/>
    </row>
    <row r="41" spans="1:8" x14ac:dyDescent="0.3">
      <c r="A41" t="s">
        <v>565</v>
      </c>
      <c r="B41" t="s">
        <v>566</v>
      </c>
      <c r="C41" t="s">
        <v>606</v>
      </c>
      <c r="D41" s="66"/>
      <c r="E41" s="66"/>
      <c r="F41" s="66"/>
      <c r="G41" s="66"/>
      <c r="H41" s="66"/>
    </row>
    <row r="42" spans="1:8" x14ac:dyDescent="0.3">
      <c r="A42" t="s">
        <v>567</v>
      </c>
      <c r="B42" t="s">
        <v>568</v>
      </c>
      <c r="C42" t="s">
        <v>606</v>
      </c>
      <c r="D42" s="66"/>
      <c r="E42" s="66"/>
      <c r="F42" s="66"/>
      <c r="G42" s="66"/>
      <c r="H42" s="66"/>
    </row>
    <row r="43" spans="1:8" x14ac:dyDescent="0.3">
      <c r="A43" t="s">
        <v>569</v>
      </c>
      <c r="B43" t="s">
        <v>570</v>
      </c>
      <c r="C43" t="s">
        <v>606</v>
      </c>
      <c r="D43" s="66"/>
      <c r="E43" s="66"/>
      <c r="F43" s="66"/>
      <c r="G43" s="66"/>
      <c r="H43" s="66"/>
    </row>
    <row r="44" spans="1:8" x14ac:dyDescent="0.3">
      <c r="A44" t="s">
        <v>571</v>
      </c>
      <c r="B44" t="s">
        <v>572</v>
      </c>
      <c r="C44" t="s">
        <v>606</v>
      </c>
      <c r="D44" s="66"/>
      <c r="E44" s="66"/>
      <c r="F44" s="66"/>
      <c r="G44" s="66"/>
      <c r="H44" s="66"/>
    </row>
    <row r="45" spans="1:8" x14ac:dyDescent="0.3">
      <c r="A45" t="s">
        <v>573</v>
      </c>
      <c r="B45" t="s">
        <v>574</v>
      </c>
      <c r="C45" t="s">
        <v>606</v>
      </c>
      <c r="D45" s="66"/>
      <c r="E45" s="66"/>
      <c r="F45" s="66"/>
      <c r="G45" s="66"/>
      <c r="H45" s="66"/>
    </row>
    <row r="46" spans="1:8" x14ac:dyDescent="0.3">
      <c r="A46" t="s">
        <v>575</v>
      </c>
      <c r="B46" t="s">
        <v>576</v>
      </c>
      <c r="C46" t="s">
        <v>606</v>
      </c>
      <c r="D46" s="66"/>
      <c r="E46" s="66"/>
      <c r="F46" s="66"/>
      <c r="G46" s="66"/>
      <c r="H46" s="66"/>
    </row>
    <row r="47" spans="1:8" x14ac:dyDescent="0.3">
      <c r="A47" t="s">
        <v>577</v>
      </c>
      <c r="B47" t="s">
        <v>578</v>
      </c>
      <c r="C47" t="s">
        <v>606</v>
      </c>
      <c r="D47" s="66"/>
      <c r="E47" s="66"/>
      <c r="F47" s="66"/>
      <c r="G47" s="66"/>
      <c r="H47" s="66"/>
    </row>
    <row r="48" spans="1:8" x14ac:dyDescent="0.3">
      <c r="A48" t="s">
        <v>579</v>
      </c>
      <c r="B48" t="s">
        <v>580</v>
      </c>
      <c r="C48" t="s">
        <v>606</v>
      </c>
      <c r="D48" s="66"/>
      <c r="E48" s="66"/>
      <c r="F48" s="66"/>
      <c r="G48" s="66"/>
      <c r="H48" s="66"/>
    </row>
    <row r="49" spans="1:8" x14ac:dyDescent="0.3">
      <c r="A49" t="s">
        <v>581</v>
      </c>
      <c r="B49" t="s">
        <v>582</v>
      </c>
      <c r="C49" t="s">
        <v>606</v>
      </c>
      <c r="D49" s="66"/>
      <c r="E49" s="66"/>
      <c r="F49" s="66"/>
      <c r="G49" s="66"/>
      <c r="H49" s="66"/>
    </row>
    <row r="50" spans="1:8" x14ac:dyDescent="0.3">
      <c r="A50" t="s">
        <v>583</v>
      </c>
      <c r="B50" t="s">
        <v>584</v>
      </c>
      <c r="C50" t="s">
        <v>606</v>
      </c>
      <c r="D50" s="66"/>
      <c r="E50" s="66"/>
      <c r="F50" s="66"/>
      <c r="G50" s="66"/>
      <c r="H50" s="66"/>
    </row>
    <row r="51" spans="1:8" x14ac:dyDescent="0.3">
      <c r="A51" t="s">
        <v>585</v>
      </c>
      <c r="B51" t="s">
        <v>586</v>
      </c>
      <c r="C51" t="s">
        <v>606</v>
      </c>
      <c r="D51" s="66"/>
      <c r="E51" s="66"/>
      <c r="F51" s="66"/>
      <c r="G51" s="66"/>
      <c r="H51" s="66"/>
    </row>
    <row r="52" spans="1:8" x14ac:dyDescent="0.3">
      <c r="A52" t="s">
        <v>587</v>
      </c>
      <c r="B52" t="s">
        <v>588</v>
      </c>
      <c r="C52" t="s">
        <v>475</v>
      </c>
      <c r="D52" s="66"/>
      <c r="E52" s="66"/>
      <c r="F52" s="66"/>
      <c r="G52" s="66"/>
      <c r="H52" s="66"/>
    </row>
    <row r="53" spans="1:8" x14ac:dyDescent="0.3">
      <c r="A53" t="s">
        <v>589</v>
      </c>
      <c r="B53" t="s">
        <v>590</v>
      </c>
      <c r="C53" t="s">
        <v>606</v>
      </c>
      <c r="D53" s="66"/>
      <c r="E53" s="66"/>
      <c r="F53" s="66"/>
      <c r="G53" s="66"/>
      <c r="H53" s="66"/>
    </row>
    <row r="54" spans="1:8" x14ac:dyDescent="0.3">
      <c r="A54" t="s">
        <v>591</v>
      </c>
      <c r="B54" t="s">
        <v>592</v>
      </c>
      <c r="C54" t="s">
        <v>606</v>
      </c>
      <c r="D54" s="66"/>
      <c r="E54" s="66"/>
      <c r="F54" s="66"/>
      <c r="G54" s="66"/>
      <c r="H54" s="66"/>
    </row>
    <row r="55" spans="1:8" x14ac:dyDescent="0.3">
      <c r="A55" t="s">
        <v>593</v>
      </c>
      <c r="B55" t="s">
        <v>594</v>
      </c>
      <c r="C55" t="s">
        <v>606</v>
      </c>
      <c r="D55" s="66"/>
      <c r="E55" s="66"/>
      <c r="F55" s="66"/>
      <c r="G55" s="66"/>
      <c r="H55" s="66"/>
    </row>
    <row r="56" spans="1:8" x14ac:dyDescent="0.3">
      <c r="A56" t="s">
        <v>595</v>
      </c>
      <c r="B56" t="s">
        <v>596</v>
      </c>
      <c r="C56" t="s">
        <v>606</v>
      </c>
      <c r="D56" s="66"/>
      <c r="E56" s="66"/>
      <c r="F56" s="66"/>
      <c r="G56" s="66"/>
      <c r="H56" s="66"/>
    </row>
    <row r="57" spans="1:8" x14ac:dyDescent="0.3">
      <c r="A57" t="s">
        <v>597</v>
      </c>
      <c r="B57" t="s">
        <v>598</v>
      </c>
      <c r="C57" t="s">
        <v>606</v>
      </c>
      <c r="D57" s="66"/>
      <c r="E57" s="66"/>
      <c r="F57" s="66"/>
      <c r="G57" s="66"/>
      <c r="H57" s="66"/>
    </row>
    <row r="58" spans="1:8" x14ac:dyDescent="0.3">
      <c r="A58" t="s">
        <v>599</v>
      </c>
      <c r="B58" t="s">
        <v>600</v>
      </c>
      <c r="C58" t="s">
        <v>475</v>
      </c>
      <c r="D58" s="66"/>
      <c r="E58" s="66"/>
      <c r="F58" s="66"/>
      <c r="G58" s="66"/>
      <c r="H58" s="66"/>
    </row>
    <row r="59" spans="1:8" x14ac:dyDescent="0.3">
      <c r="A59" t="s">
        <v>601</v>
      </c>
      <c r="B59" t="s">
        <v>602</v>
      </c>
      <c r="C59" t="s">
        <v>606</v>
      </c>
      <c r="D59" s="66"/>
      <c r="E59" s="66"/>
      <c r="F59" s="66"/>
      <c r="G59" s="66"/>
      <c r="H59" s="66"/>
    </row>
    <row r="60" spans="1:8" x14ac:dyDescent="0.3">
      <c r="C60" s="49" t="s">
        <v>49</v>
      </c>
      <c r="D60" s="64">
        <f>SUM(D27:D59)</f>
        <v>1212372.0249999999</v>
      </c>
      <c r="E60" s="64">
        <f t="shared" ref="E60:H60" si="1">SUM(E27:E59)</f>
        <v>1236279</v>
      </c>
      <c r="F60" s="64">
        <f t="shared" si="1"/>
        <v>1173732.7</v>
      </c>
      <c r="G60" s="64">
        <f t="shared" si="1"/>
        <v>1183732.7</v>
      </c>
      <c r="H60" s="64">
        <f t="shared" si="1"/>
        <v>1213179.97</v>
      </c>
    </row>
    <row r="61" spans="1:8" x14ac:dyDescent="0.3">
      <c r="D61" s="122"/>
      <c r="E61" s="122"/>
      <c r="F61" s="122"/>
      <c r="G61" s="122"/>
      <c r="H61" s="122"/>
    </row>
  </sheetData>
  <dataValidations count="2">
    <dataValidation type="list" allowBlank="1" showInputMessage="1" showErrorMessage="1" sqref="C8:C25 L5:L6" xr:uid="{4EEBB5DF-6837-44E4-AE89-3F8968A3C3AA}">
      <formula1>$L$5:$L$6</formula1>
    </dataValidation>
    <dataValidation type="list" allowBlank="1" showInputMessage="1" showErrorMessage="1" sqref="L9:L13 C27:C59" xr:uid="{BD0C28DA-33FC-4BF2-AF60-B29476659A02}">
      <formula1>$L$9:$L$13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1406-8A48-4CF9-A853-D360BAE560C0}">
  <dimension ref="A1:F43"/>
  <sheetViews>
    <sheetView workbookViewId="0">
      <selection activeCell="E40" sqref="E40"/>
    </sheetView>
  </sheetViews>
  <sheetFormatPr defaultRowHeight="14.4" x14ac:dyDescent="0.3"/>
  <cols>
    <col min="1" max="1" width="51.6640625" style="49" customWidth="1"/>
    <col min="2" max="2" width="22.33203125" customWidth="1"/>
    <col min="3" max="3" width="20.6640625" customWidth="1"/>
    <col min="4" max="4" width="22.44140625" customWidth="1"/>
    <col min="5" max="5" width="18.33203125" customWidth="1"/>
    <col min="6" max="6" width="20.109375" customWidth="1"/>
  </cols>
  <sheetData>
    <row r="1" spans="1:6" ht="16.8" customHeight="1" x14ac:dyDescent="0.3">
      <c r="A1" s="33" t="s">
        <v>453</v>
      </c>
      <c r="B1" s="132" t="str">
        <f>'Data Entry'!B4</f>
        <v>ABC School</v>
      </c>
      <c r="C1" s="133"/>
      <c r="D1" s="133"/>
      <c r="E1" s="133"/>
      <c r="F1" s="134"/>
    </row>
    <row r="2" spans="1:6" ht="15.6" x14ac:dyDescent="0.3">
      <c r="A2" s="33" t="s">
        <v>454</v>
      </c>
      <c r="B2" s="135" t="str">
        <f>'Data Entry'!B5</f>
        <v>Primary/Secondary</v>
      </c>
      <c r="C2" s="136"/>
      <c r="D2" s="136"/>
      <c r="E2" s="136"/>
      <c r="F2" s="137"/>
    </row>
    <row r="3" spans="1:6" ht="16.2" thickBot="1" x14ac:dyDescent="0.35">
      <c r="A3" s="33" t="s">
        <v>455</v>
      </c>
      <c r="B3" s="138" t="s">
        <v>498</v>
      </c>
      <c r="C3" s="139"/>
      <c r="D3" s="139"/>
      <c r="E3" s="139"/>
      <c r="F3" s="140"/>
    </row>
    <row r="4" spans="1:6" ht="16.2" thickBot="1" x14ac:dyDescent="0.35">
      <c r="A4" s="33" t="s">
        <v>456</v>
      </c>
      <c r="B4" s="34" t="s">
        <v>451</v>
      </c>
      <c r="C4" s="34" t="s">
        <v>452</v>
      </c>
      <c r="D4" s="34" t="s">
        <v>14</v>
      </c>
      <c r="E4" s="34" t="s">
        <v>15</v>
      </c>
      <c r="F4" s="34" t="s">
        <v>16</v>
      </c>
    </row>
    <row r="5" spans="1:6" ht="15.6" x14ac:dyDescent="0.3">
      <c r="A5" s="33" t="s">
        <v>457</v>
      </c>
      <c r="B5" s="35" t="str">
        <f>'Data Entry'!B14</f>
        <v>2021-22</v>
      </c>
      <c r="C5" s="36" t="str">
        <f>'Data Entry'!B15</f>
        <v>2022-23</v>
      </c>
      <c r="D5" s="36" t="str">
        <f>'Data Entry'!B16</f>
        <v>2023-24</v>
      </c>
      <c r="E5" s="36" t="str">
        <f>'Data Entry'!B17</f>
        <v>2024-25</v>
      </c>
      <c r="F5" s="37" t="str">
        <f>'Data Entry'!B18</f>
        <v>2025-26</v>
      </c>
    </row>
    <row r="6" spans="1:6" ht="15.6" x14ac:dyDescent="0.3">
      <c r="A6" s="38"/>
      <c r="B6" s="38"/>
      <c r="C6" s="38"/>
      <c r="D6" s="38"/>
      <c r="E6" s="38"/>
      <c r="F6" s="38"/>
    </row>
    <row r="7" spans="1:6" ht="15.6" x14ac:dyDescent="0.3">
      <c r="A7" s="39" t="s">
        <v>470</v>
      </c>
      <c r="B7" s="39"/>
      <c r="C7" s="39"/>
      <c r="D7" s="39"/>
      <c r="E7" s="39"/>
      <c r="F7" s="39"/>
    </row>
    <row r="8" spans="1:6" ht="15.6" x14ac:dyDescent="0.3">
      <c r="A8" s="59" t="s">
        <v>479</v>
      </c>
      <c r="B8" s="44">
        <f>'Data Entry'!B50-'Data Entry'!B51+'Data Entry'!B52</f>
        <v>278378.39500000002</v>
      </c>
      <c r="C8" s="44">
        <f>'Data Entry'!C50-'Data Entry'!C51+'Data Entry'!C52</f>
        <v>248028.39500000002</v>
      </c>
      <c r="D8" s="44">
        <f>'Data Entry'!D50-'Data Entry'!D51+'Data Entry'!D52</f>
        <v>188759.69500000007</v>
      </c>
      <c r="E8" s="44">
        <f>'Data Entry'!E50-'Data Entry'!E51+'Data Entry'!E52</f>
        <v>220384.99500000011</v>
      </c>
      <c r="F8" s="44">
        <f>'Data Entry'!F50-'Data Entry'!F51+'Data Entry'!F52</f>
        <v>122242.02500000014</v>
      </c>
    </row>
    <row r="9" spans="1:6" ht="15" thickBot="1" x14ac:dyDescent="0.35"/>
    <row r="10" spans="1:6" ht="15.6" x14ac:dyDescent="0.3">
      <c r="A10" s="59" t="s">
        <v>42</v>
      </c>
      <c r="B10" s="41">
        <f ca="1">'Data Entry'!B34</f>
        <v>1165750.42</v>
      </c>
      <c r="C10" s="42">
        <f ca="1">'Data Entry'!C34</f>
        <v>1175929</v>
      </c>
      <c r="D10" s="42">
        <f ca="1">'Data Entry'!D34</f>
        <v>1175464</v>
      </c>
      <c r="E10" s="42">
        <f ca="1">'Data Entry'!E34</f>
        <v>1185358</v>
      </c>
      <c r="F10" s="43">
        <f ca="1">'Data Entry'!F34</f>
        <v>1133037</v>
      </c>
    </row>
    <row r="11" spans="1:6" ht="15.6" x14ac:dyDescent="0.3">
      <c r="A11" s="59" t="s">
        <v>43</v>
      </c>
      <c r="B11" s="44">
        <f ca="1">'Data Entry'!B35</f>
        <v>1212372.0249999999</v>
      </c>
      <c r="C11" s="40">
        <f ca="1">'Data Entry'!C35</f>
        <v>1236279</v>
      </c>
      <c r="D11" s="40">
        <f ca="1">'Data Entry'!D35</f>
        <v>1173732.7</v>
      </c>
      <c r="E11" s="40">
        <f ca="1">'Data Entry'!E35</f>
        <v>1183732.7</v>
      </c>
      <c r="F11" s="45">
        <f ca="1">'Data Entry'!F35</f>
        <v>1213179.97</v>
      </c>
    </row>
    <row r="12" spans="1:6" ht="15.6" x14ac:dyDescent="0.3">
      <c r="A12" s="59" t="s">
        <v>467</v>
      </c>
      <c r="B12" s="44">
        <f ca="1">B10-B11</f>
        <v>-46621.604999999981</v>
      </c>
      <c r="C12" s="40">
        <f t="shared" ref="C12:F12" ca="1" si="0">C10-C11</f>
        <v>-60350</v>
      </c>
      <c r="D12" s="40">
        <f t="shared" ca="1" si="0"/>
        <v>1731.3000000000466</v>
      </c>
      <c r="E12" s="40">
        <f t="shared" ca="1" si="0"/>
        <v>1625.3000000000466</v>
      </c>
      <c r="F12" s="45">
        <f t="shared" ca="1" si="0"/>
        <v>-80142.969999999972</v>
      </c>
    </row>
    <row r="13" spans="1:6" ht="15.6" x14ac:dyDescent="0.3">
      <c r="A13" s="59" t="s">
        <v>468</v>
      </c>
      <c r="B13" s="44">
        <f>'Data Entry'!D13</f>
        <v>86783</v>
      </c>
      <c r="C13" s="40">
        <f ca="1">B14</f>
        <v>40161.395000000019</v>
      </c>
      <c r="D13" s="40">
        <f t="shared" ref="D13:F13" ca="1" si="1">C14</f>
        <v>-20188.604999999981</v>
      </c>
      <c r="E13" s="40">
        <f t="shared" ca="1" si="1"/>
        <v>-18457.304999999935</v>
      </c>
      <c r="F13" s="45">
        <f t="shared" ca="1" si="1"/>
        <v>-16832.004999999888</v>
      </c>
    </row>
    <row r="14" spans="1:6" ht="16.2" thickBot="1" x14ac:dyDescent="0.35">
      <c r="A14" s="59" t="s">
        <v>469</v>
      </c>
      <c r="B14" s="46">
        <f ca="1">B12+B13</f>
        <v>40161.395000000019</v>
      </c>
      <c r="C14" s="47">
        <f t="shared" ref="C14:F14" ca="1" si="2">C12+C13</f>
        <v>-20188.604999999981</v>
      </c>
      <c r="D14" s="47">
        <f t="shared" ca="1" si="2"/>
        <v>-18457.304999999935</v>
      </c>
      <c r="E14" s="47">
        <f t="shared" ca="1" si="2"/>
        <v>-16832.004999999888</v>
      </c>
      <c r="F14" s="48">
        <f t="shared" ca="1" si="2"/>
        <v>-96974.97499999986</v>
      </c>
    </row>
    <row r="15" spans="1:6" ht="15" thickBot="1" x14ac:dyDescent="0.35"/>
    <row r="16" spans="1:6" x14ac:dyDescent="0.3">
      <c r="A16" s="59" t="s">
        <v>38</v>
      </c>
      <c r="B16" s="50">
        <f>'Data Entry'!B23</f>
        <v>206</v>
      </c>
      <c r="C16" s="51">
        <f>'Data Entry'!C23</f>
        <v>197</v>
      </c>
      <c r="D16" s="51">
        <f>'Data Entry'!D23</f>
        <v>201</v>
      </c>
      <c r="E16" s="51">
        <f>'Data Entry'!E23</f>
        <v>192</v>
      </c>
      <c r="F16" s="52">
        <f>'Data Entry'!F23</f>
        <v>195</v>
      </c>
    </row>
    <row r="17" spans="1:6" x14ac:dyDescent="0.3">
      <c r="A17" s="59" t="s">
        <v>39</v>
      </c>
      <c r="B17" s="53">
        <f>'Data Entry'!B24</f>
        <v>25</v>
      </c>
      <c r="C17" s="2">
        <f>'Data Entry'!C24</f>
        <v>25</v>
      </c>
      <c r="D17" s="2">
        <f>'Data Entry'!D24</f>
        <v>25</v>
      </c>
      <c r="E17" s="2">
        <f>'Data Entry'!E24</f>
        <v>25</v>
      </c>
      <c r="F17" s="54">
        <f>'Data Entry'!F24</f>
        <v>25</v>
      </c>
    </row>
    <row r="18" spans="1:6" x14ac:dyDescent="0.3">
      <c r="A18" s="49" t="s">
        <v>464</v>
      </c>
      <c r="B18" s="87">
        <f>'Data Entry'!B28</f>
        <v>170</v>
      </c>
      <c r="C18" s="87">
        <f>'Data Entry'!C28</f>
        <v>170</v>
      </c>
      <c r="D18" s="87">
        <f>'Data Entry'!D28</f>
        <v>170</v>
      </c>
      <c r="E18" s="87">
        <f>'Data Entry'!E28</f>
        <v>170</v>
      </c>
      <c r="F18" s="88">
        <f>'Data Entry'!F28</f>
        <v>170</v>
      </c>
    </row>
    <row r="19" spans="1:6" ht="15" thickBot="1" x14ac:dyDescent="0.35">
      <c r="A19" s="59" t="s">
        <v>40</v>
      </c>
      <c r="B19" s="55">
        <f>'Data Entry'!B25</f>
        <v>1</v>
      </c>
      <c r="C19" s="56">
        <f>'Data Entry'!C25</f>
        <v>1</v>
      </c>
      <c r="D19" s="56">
        <f>'Data Entry'!D25</f>
        <v>1</v>
      </c>
      <c r="E19" s="56">
        <f>'Data Entry'!E25</f>
        <v>1</v>
      </c>
      <c r="F19" s="57">
        <f>'Data Entry'!F25</f>
        <v>1</v>
      </c>
    </row>
    <row r="20" spans="1:6" ht="15" thickBot="1" x14ac:dyDescent="0.35"/>
    <row r="21" spans="1:6" x14ac:dyDescent="0.3">
      <c r="A21" s="59" t="s">
        <v>458</v>
      </c>
      <c r="B21" s="74">
        <f ca="1">SUM('Data Entry'!B38:B42)</f>
        <v>1030388.57213666</v>
      </c>
      <c r="C21" s="75">
        <f ca="1">SUM('Data Entry'!C38:C42)</f>
        <v>1054102.0154890001</v>
      </c>
      <c r="D21" s="75">
        <f ca="1">SUM('Data Entry'!D38:D42)</f>
        <v>999476.53765000007</v>
      </c>
      <c r="E21" s="75">
        <f ca="1">SUM('Data Entry'!E38:E42)</f>
        <v>1029335.7632995001</v>
      </c>
      <c r="F21" s="76">
        <f ca="1">SUM('Data Entry'!F38:F42)</f>
        <v>1054554.9590254901</v>
      </c>
    </row>
    <row r="22" spans="1:6" x14ac:dyDescent="0.3">
      <c r="A22" s="59" t="s">
        <v>90</v>
      </c>
      <c r="B22" s="71">
        <f ca="1">B21/B10</f>
        <v>0.88388436706431561</v>
      </c>
      <c r="C22" s="68">
        <f ca="1">C21/C10</f>
        <v>0.89639937061591313</v>
      </c>
      <c r="D22" s="68">
        <f ca="1">D21/D10</f>
        <v>0.85028255875977488</v>
      </c>
      <c r="E22" s="68">
        <f ca="1">E21/E10</f>
        <v>0.86837543029152386</v>
      </c>
      <c r="F22" s="69">
        <f ca="1">F21/F10</f>
        <v>0.930733029040967</v>
      </c>
    </row>
    <row r="23" spans="1:6" x14ac:dyDescent="0.3">
      <c r="A23" s="59" t="s">
        <v>459</v>
      </c>
      <c r="B23" s="77">
        <f ca="1">B21/B16</f>
        <v>5001.886272508058</v>
      </c>
      <c r="C23" s="78">
        <f ca="1">C21/C16</f>
        <v>5350.7716522284272</v>
      </c>
      <c r="D23" s="78">
        <f ca="1">D21/D16</f>
        <v>4972.5200878109454</v>
      </c>
      <c r="E23" s="78">
        <f ca="1">E21/E16</f>
        <v>5361.1237671848967</v>
      </c>
      <c r="F23" s="79">
        <f ca="1">F21/F16</f>
        <v>5407.974148848667</v>
      </c>
    </row>
    <row r="24" spans="1:6" x14ac:dyDescent="0.3">
      <c r="A24" s="59" t="s">
        <v>495</v>
      </c>
      <c r="B24" s="77">
        <f ca="1">B11-B21</f>
        <v>181983.45286333992</v>
      </c>
      <c r="C24" s="78">
        <f ca="1">C11-C21</f>
        <v>182176.98451099987</v>
      </c>
      <c r="D24" s="78">
        <f ca="1">D11-D21</f>
        <v>174256.16234999988</v>
      </c>
      <c r="E24" s="78">
        <f ca="1">E11-E21</f>
        <v>154396.93670049985</v>
      </c>
      <c r="F24" s="79">
        <f ca="1">F11-F21</f>
        <v>158625.01097450987</v>
      </c>
    </row>
    <row r="25" spans="1:6" x14ac:dyDescent="0.3">
      <c r="A25" s="59" t="s">
        <v>96</v>
      </c>
      <c r="B25" s="71">
        <f ca="1">B24/B10</f>
        <v>0.15610841715445398</v>
      </c>
      <c r="C25" s="68">
        <f ca="1">C24/C10</f>
        <v>0.15492175506429373</v>
      </c>
      <c r="D25" s="68">
        <f ca="1">D24/D10</f>
        <v>0.14824457605677407</v>
      </c>
      <c r="E25" s="68">
        <f ca="1">E24/E10</f>
        <v>0.13025342276384</v>
      </c>
      <c r="F25" s="69">
        <f ca="1">F24/F10</f>
        <v>0.1399998508208557</v>
      </c>
    </row>
    <row r="26" spans="1:6" ht="15" thickBot="1" x14ac:dyDescent="0.35">
      <c r="A26" s="59" t="s">
        <v>460</v>
      </c>
      <c r="B26" s="80">
        <f ca="1">B24/B16</f>
        <v>883.41481972495103</v>
      </c>
      <c r="C26" s="81">
        <f ca="1">C24/C16</f>
        <v>924.75626655329881</v>
      </c>
      <c r="D26" s="81">
        <f ca="1">D24/D16</f>
        <v>866.94608134328303</v>
      </c>
      <c r="E26" s="81">
        <f ca="1">E24/E16</f>
        <v>804.15071198177009</v>
      </c>
      <c r="F26" s="82">
        <f ca="1">F24/F16</f>
        <v>813.46159474107628</v>
      </c>
    </row>
    <row r="27" spans="1:6" ht="15" thickBot="1" x14ac:dyDescent="0.35"/>
    <row r="28" spans="1:6" x14ac:dyDescent="0.3">
      <c r="A28" s="59" t="s">
        <v>471</v>
      </c>
      <c r="B28" s="74">
        <f ca="1">'Data Entry'!B38</f>
        <v>596521.07571265998</v>
      </c>
      <c r="C28" s="74">
        <f ca="1">'Data Entry'!C38</f>
        <v>608694.975217</v>
      </c>
      <c r="D28" s="74">
        <f ca="1">'Data Entry'!D38</f>
        <v>621117.32165000006</v>
      </c>
      <c r="E28" s="74">
        <f ca="1">'Data Entry'!E38</f>
        <v>639750.84129950008</v>
      </c>
      <c r="F28" s="83">
        <f ca="1">'Data Entry'!F38</f>
        <v>652545.85812549014</v>
      </c>
    </row>
    <row r="29" spans="1:6" x14ac:dyDescent="0.3">
      <c r="A29" s="59" t="s">
        <v>472</v>
      </c>
      <c r="B29" s="77">
        <f ca="1">'Data Entry'!B39</f>
        <v>250749.30240000002</v>
      </c>
      <c r="C29" s="77">
        <f ca="1">'Data Entry'!C39</f>
        <v>258271.78147200003</v>
      </c>
      <c r="D29" s="77">
        <f ca="1">'Data Entry'!D39</f>
        <v>198043</v>
      </c>
      <c r="E29" s="77">
        <f ca="1">'Data Entry'!E39</f>
        <v>203984.29</v>
      </c>
      <c r="F29" s="84">
        <f ca="1">'Data Entry'!F39</f>
        <v>210103.8187</v>
      </c>
    </row>
    <row r="30" spans="1:6" x14ac:dyDescent="0.3">
      <c r="A30" s="59" t="s">
        <v>473</v>
      </c>
      <c r="B30" s="77">
        <f ca="1">'Data Entry'!B40</f>
        <v>141617.05119999999</v>
      </c>
      <c r="C30" s="77">
        <f ca="1">'Data Entry'!C40</f>
        <v>145996.96</v>
      </c>
      <c r="D30" s="77">
        <f ca="1">'Data Entry'!D40</f>
        <v>138438</v>
      </c>
      <c r="E30" s="77">
        <f ca="1">'Data Entry'!E40</f>
        <v>142591.14000000001</v>
      </c>
      <c r="F30" s="84">
        <f ca="1">'Data Entry'!F40</f>
        <v>146868.87419999999</v>
      </c>
    </row>
    <row r="31" spans="1:6" x14ac:dyDescent="0.3">
      <c r="A31" s="59" t="s">
        <v>55</v>
      </c>
      <c r="B31" s="77">
        <f>'Data Entry'!B41</f>
        <v>36838.141144000001</v>
      </c>
      <c r="C31" s="77">
        <f>'Data Entry'!C41</f>
        <v>36434.582800000004</v>
      </c>
      <c r="D31" s="77">
        <f>'Data Entry'!D41</f>
        <v>37176.36</v>
      </c>
      <c r="E31" s="77">
        <f>'Data Entry'!E41</f>
        <v>38268.06</v>
      </c>
      <c r="F31" s="84">
        <f>'Data Entry'!F41</f>
        <v>40504.26</v>
      </c>
    </row>
    <row r="32" spans="1:6" x14ac:dyDescent="0.3">
      <c r="A32" s="59" t="s">
        <v>461</v>
      </c>
      <c r="B32" s="73">
        <f>0.4/'Data Entry'!B36</f>
        <v>0.4</v>
      </c>
      <c r="C32" s="73">
        <f>0.4/'Data Entry'!C36</f>
        <v>0.4</v>
      </c>
      <c r="D32" s="73">
        <f>0.4/'Data Entry'!D36</f>
        <v>0.4</v>
      </c>
      <c r="E32" s="73">
        <f>0.4/'Data Entry'!E36</f>
        <v>0.4</v>
      </c>
      <c r="F32" s="85">
        <f>0.4/'Data Entry'!F36</f>
        <v>0.4</v>
      </c>
    </row>
    <row r="33" spans="1:6" x14ac:dyDescent="0.3">
      <c r="A33" s="59" t="s">
        <v>462</v>
      </c>
      <c r="B33" s="77">
        <f ca="1">'Data Entry'!B42</f>
        <v>4663.0016799999994</v>
      </c>
      <c r="C33" s="77">
        <f ca="1">'Data Entry'!C42</f>
        <v>4703.7160000000003</v>
      </c>
      <c r="D33" s="77">
        <f ca="1">'Data Entry'!D42</f>
        <v>4701.8559999999998</v>
      </c>
      <c r="E33" s="77">
        <f ca="1">'Data Entry'!E42</f>
        <v>4741.4319999999998</v>
      </c>
      <c r="F33" s="84">
        <f ca="1">'Data Entry'!F42</f>
        <v>4532.1480000000001</v>
      </c>
    </row>
    <row r="34" spans="1:6" x14ac:dyDescent="0.3">
      <c r="A34" s="59" t="s">
        <v>473</v>
      </c>
      <c r="B34" s="77">
        <f ca="1">'Data Entry'!B43</f>
        <v>183118.19402399997</v>
      </c>
      <c r="C34" s="77">
        <f ca="1">'Data Entry'!C43</f>
        <v>187135.25880000001</v>
      </c>
      <c r="D34" s="77">
        <f ca="1">'Data Entry'!D43</f>
        <v>180316.21599999999</v>
      </c>
      <c r="E34" s="77">
        <f ca="1">'Data Entry'!E43</f>
        <v>185600.63200000001</v>
      </c>
      <c r="F34" s="84">
        <f ca="1">'Data Entry'!F43</f>
        <v>191905.28219999999</v>
      </c>
    </row>
    <row r="35" spans="1:6" ht="15" thickBot="1" x14ac:dyDescent="0.35">
      <c r="A35" s="59" t="s">
        <v>474</v>
      </c>
      <c r="B35" s="80">
        <f ca="1">SUM('Data Entry'!B38:B42)</f>
        <v>1030388.57213666</v>
      </c>
      <c r="C35" s="80">
        <f ca="1">SUM('Data Entry'!C38:C42)</f>
        <v>1054102.0154890001</v>
      </c>
      <c r="D35" s="80">
        <f ca="1">SUM('Data Entry'!D38:D42)</f>
        <v>999476.53765000007</v>
      </c>
      <c r="E35" s="80">
        <f ca="1">SUM('Data Entry'!E38:E42)</f>
        <v>1029335.7632995001</v>
      </c>
      <c r="F35" s="86">
        <f ca="1">SUM('Data Entry'!F38:F42)</f>
        <v>1054554.9590254901</v>
      </c>
    </row>
    <row r="36" spans="1:6" ht="15" thickBot="1" x14ac:dyDescent="0.35"/>
    <row r="37" spans="1:6" x14ac:dyDescent="0.3">
      <c r="A37" s="59" t="s">
        <v>57</v>
      </c>
      <c r="B37" s="89">
        <f>'Data Entry'!B45</f>
        <v>174473</v>
      </c>
      <c r="C37" s="90">
        <f>'Data Entry'!C45</f>
        <v>179869</v>
      </c>
      <c r="D37" s="90">
        <f>'Data Entry'!D45</f>
        <v>191560.48499999999</v>
      </c>
      <c r="E37" s="90">
        <f>'Data Entry'!E45</f>
        <v>199222.9044</v>
      </c>
      <c r="F37" s="91">
        <f>'Data Entry'!F45</f>
        <v>207191.820576</v>
      </c>
    </row>
    <row r="38" spans="1:6" x14ac:dyDescent="0.3">
      <c r="A38" s="59" t="s">
        <v>58</v>
      </c>
      <c r="B38" s="92">
        <f>'Data Entry'!B46</f>
        <v>5290</v>
      </c>
      <c r="C38" s="3">
        <f>'Data Entry'!C46</f>
        <v>5460</v>
      </c>
      <c r="D38" s="3">
        <f>'Data Entry'!D46</f>
        <v>5820</v>
      </c>
      <c r="E38" s="3">
        <f>'Data Entry'!E46</f>
        <v>5990</v>
      </c>
      <c r="F38" s="93">
        <f>'Data Entry'!F46</f>
        <v>6170</v>
      </c>
    </row>
    <row r="39" spans="1:6" ht="15" thickBot="1" x14ac:dyDescent="0.35">
      <c r="A39" s="96" t="s">
        <v>59</v>
      </c>
      <c r="B39" s="99">
        <f>SUM(B37:B38)</f>
        <v>179763</v>
      </c>
      <c r="C39" s="100">
        <f t="shared" ref="C39:F39" si="3">SUM(C37:C38)</f>
        <v>185329</v>
      </c>
      <c r="D39" s="100">
        <f t="shared" si="3"/>
        <v>197380.48499999999</v>
      </c>
      <c r="E39" s="100">
        <f t="shared" si="3"/>
        <v>205212.9044</v>
      </c>
      <c r="F39" s="101">
        <f t="shared" si="3"/>
        <v>213361.820576</v>
      </c>
    </row>
    <row r="40" spans="1:6" ht="15" thickBot="1" x14ac:dyDescent="0.35"/>
    <row r="41" spans="1:6" x14ac:dyDescent="0.3">
      <c r="A41" s="59" t="s">
        <v>463</v>
      </c>
      <c r="B41" s="70">
        <f>'Data Entry'!B27</f>
        <v>9.5500000000000007</v>
      </c>
      <c r="C41" s="70">
        <f>'Data Entry'!C27</f>
        <v>9.5500000000000007</v>
      </c>
      <c r="D41" s="70">
        <f>'Data Entry'!D27</f>
        <v>9.5500000000000007</v>
      </c>
      <c r="E41" s="70">
        <f>'Data Entry'!E27</f>
        <v>9.5500000000000007</v>
      </c>
      <c r="F41" s="94">
        <f>'Data Entry'!F27</f>
        <v>9.5500000000000007</v>
      </c>
    </row>
    <row r="42" spans="1:6" x14ac:dyDescent="0.3">
      <c r="A42" s="59" t="s">
        <v>65</v>
      </c>
      <c r="B42" s="72">
        <f>'Data Entry'!B26</f>
        <v>14.43</v>
      </c>
      <c r="C42" s="72">
        <f>'Data Entry'!C26</f>
        <v>14.43</v>
      </c>
      <c r="D42" s="72">
        <f>'Data Entry'!D26</f>
        <v>11.68</v>
      </c>
      <c r="E42" s="72">
        <f>'Data Entry'!E26</f>
        <v>11.68</v>
      </c>
      <c r="F42" s="95">
        <f>'Data Entry'!F26</f>
        <v>11.68</v>
      </c>
    </row>
    <row r="43" spans="1:6" ht="15" thickBot="1" x14ac:dyDescent="0.35">
      <c r="A43" s="96" t="s">
        <v>465</v>
      </c>
      <c r="B43" s="97">
        <f>B41+B42</f>
        <v>23.98</v>
      </c>
      <c r="C43" s="97">
        <f t="shared" ref="C43:F43" si="4">C41+C42</f>
        <v>23.98</v>
      </c>
      <c r="D43" s="97">
        <f t="shared" si="4"/>
        <v>21.23</v>
      </c>
      <c r="E43" s="97">
        <f t="shared" si="4"/>
        <v>21.23</v>
      </c>
      <c r="F43" s="98">
        <f t="shared" si="4"/>
        <v>21.23</v>
      </c>
    </row>
  </sheetData>
  <mergeCells count="3">
    <mergeCell ref="B1:F1"/>
    <mergeCell ref="B2:F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DD51-B898-4515-BE2A-92E720AC0CD5}">
  <dimension ref="A1:V32"/>
  <sheetViews>
    <sheetView workbookViewId="0">
      <selection activeCell="E27" sqref="E27"/>
    </sheetView>
  </sheetViews>
  <sheetFormatPr defaultRowHeight="14.4" x14ac:dyDescent="0.3"/>
  <cols>
    <col min="1" max="1" width="47.21875" style="49" customWidth="1"/>
    <col min="2" max="2" width="12.109375" customWidth="1"/>
    <col min="3" max="4" width="10.6640625" customWidth="1"/>
    <col min="5" max="5" width="12.6640625" customWidth="1"/>
    <col min="6" max="7" width="10.6640625" customWidth="1"/>
    <col min="8" max="8" width="10.88671875" bestFit="1" customWidth="1"/>
    <col min="9" max="10" width="10.6640625" customWidth="1"/>
    <col min="11" max="11" width="10.88671875" bestFit="1" customWidth="1"/>
    <col min="12" max="13" width="10.6640625" customWidth="1"/>
    <col min="14" max="15" width="11.33203125" customWidth="1"/>
    <col min="16" max="16" width="11" customWidth="1"/>
    <col min="17" max="17" width="12.6640625" customWidth="1"/>
    <col min="18" max="18" width="11" customWidth="1"/>
  </cols>
  <sheetData>
    <row r="1" spans="1:22" ht="16.8" customHeight="1" x14ac:dyDescent="0.3">
      <c r="A1" s="33" t="s">
        <v>453</v>
      </c>
      <c r="B1" s="150" t="str">
        <f>'Data Entry'!B4</f>
        <v>ABC School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  <c r="P1" s="152"/>
    </row>
    <row r="2" spans="1:22" ht="15.6" x14ac:dyDescent="0.3">
      <c r="A2" s="33" t="s">
        <v>454</v>
      </c>
      <c r="B2" s="150" t="str">
        <f>'Data Entry'!B5</f>
        <v>Primary/Secondary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2"/>
      <c r="P2" s="152"/>
    </row>
    <row r="3" spans="1:22" ht="15.6" x14ac:dyDescent="0.3">
      <c r="A3" s="33" t="s">
        <v>455</v>
      </c>
      <c r="B3" s="150" t="s">
        <v>498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2"/>
      <c r="P3" s="152"/>
    </row>
    <row r="4" spans="1:22" ht="16.2" thickBot="1" x14ac:dyDescent="0.35">
      <c r="A4" s="33" t="s">
        <v>456</v>
      </c>
      <c r="B4" s="156" t="s">
        <v>451</v>
      </c>
      <c r="C4" s="157"/>
      <c r="D4" s="158"/>
      <c r="E4" s="156" t="s">
        <v>452</v>
      </c>
      <c r="F4" s="157"/>
      <c r="G4" s="158"/>
      <c r="H4" s="156" t="s">
        <v>14</v>
      </c>
      <c r="I4" s="157"/>
      <c r="J4" s="158"/>
      <c r="K4" s="156" t="s">
        <v>15</v>
      </c>
      <c r="L4" s="157"/>
      <c r="M4" s="158"/>
      <c r="N4" s="156" t="s">
        <v>16</v>
      </c>
      <c r="O4" s="157"/>
      <c r="P4" s="158"/>
      <c r="Q4" s="156" t="s">
        <v>485</v>
      </c>
      <c r="R4" s="158"/>
      <c r="V4" s="49"/>
    </row>
    <row r="5" spans="1:22" ht="15.6" x14ac:dyDescent="0.3">
      <c r="A5" s="33" t="s">
        <v>457</v>
      </c>
      <c r="B5" s="153" t="str">
        <f>'Data Entry'!B14</f>
        <v>2021-22</v>
      </c>
      <c r="C5" s="154"/>
      <c r="D5" s="155"/>
      <c r="E5" s="153" t="str">
        <f>'Data Entry'!B15</f>
        <v>2022-23</v>
      </c>
      <c r="F5" s="154"/>
      <c r="G5" s="155"/>
      <c r="H5" s="153" t="str">
        <f>'Data Entry'!B16</f>
        <v>2023-24</v>
      </c>
      <c r="I5" s="154"/>
      <c r="J5" s="155"/>
      <c r="K5" s="153" t="str">
        <f>'Data Entry'!B17</f>
        <v>2024-25</v>
      </c>
      <c r="L5" s="154"/>
      <c r="M5" s="155"/>
      <c r="N5" s="153" t="str">
        <f>'Data Entry'!B18</f>
        <v>2025-26</v>
      </c>
      <c r="O5" s="154"/>
      <c r="P5" s="155"/>
      <c r="Q5" s="153"/>
      <c r="R5" s="155"/>
    </row>
    <row r="6" spans="1:22" ht="15.6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22" ht="15.6" x14ac:dyDescent="0.3">
      <c r="A7" s="39" t="s">
        <v>470</v>
      </c>
      <c r="B7" s="147"/>
      <c r="C7" s="148"/>
      <c r="D7" s="149"/>
      <c r="E7" s="147"/>
      <c r="F7" s="148"/>
      <c r="G7" s="149"/>
      <c r="H7" s="147"/>
      <c r="I7" s="148"/>
      <c r="J7" s="149"/>
      <c r="K7" s="147"/>
      <c r="L7" s="148"/>
      <c r="M7" s="149"/>
      <c r="N7" s="147"/>
      <c r="O7" s="148"/>
      <c r="P7" s="149"/>
      <c r="Q7" s="161"/>
      <c r="R7" s="162"/>
    </row>
    <row r="8" spans="1:22" ht="15.6" x14ac:dyDescent="0.3">
      <c r="A8" s="59" t="s">
        <v>38</v>
      </c>
      <c r="B8" s="141">
        <f>'Data Entry'!B23</f>
        <v>206</v>
      </c>
      <c r="C8" s="142"/>
      <c r="D8" s="143"/>
      <c r="E8" s="141">
        <f>'Data Entry'!C23</f>
        <v>197</v>
      </c>
      <c r="F8" s="142"/>
      <c r="G8" s="143"/>
      <c r="H8" s="141">
        <f>'Data Entry'!D23</f>
        <v>201</v>
      </c>
      <c r="I8" s="142"/>
      <c r="J8" s="143"/>
      <c r="K8" s="141">
        <f>'Data Entry'!E23</f>
        <v>192</v>
      </c>
      <c r="L8" s="142"/>
      <c r="M8" s="143"/>
      <c r="N8" s="141">
        <f>'Data Entry'!F23</f>
        <v>195</v>
      </c>
      <c r="O8" s="142"/>
      <c r="P8" s="142"/>
      <c r="Q8" s="159"/>
      <c r="R8" s="160"/>
    </row>
    <row r="9" spans="1:22" ht="15.6" x14ac:dyDescent="0.3">
      <c r="A9" s="59" t="s">
        <v>479</v>
      </c>
      <c r="B9" s="144">
        <f>'Data Entry'!B50-'Data Entry'!B51+'Data Entry'!B52</f>
        <v>278378.39500000002</v>
      </c>
      <c r="C9" s="145"/>
      <c r="D9" s="146"/>
      <c r="E9" s="144">
        <f>'Data Entry'!C50-'Data Entry'!C51+'Data Entry'!C52</f>
        <v>248028.39500000002</v>
      </c>
      <c r="F9" s="145"/>
      <c r="G9" s="146"/>
      <c r="H9" s="144">
        <f>'Data Entry'!D50-'Data Entry'!D51+'Data Entry'!D52</f>
        <v>188759.69500000007</v>
      </c>
      <c r="I9" s="145"/>
      <c r="J9" s="146"/>
      <c r="K9" s="144">
        <f>'Data Entry'!E50-'Data Entry'!E51+'Data Entry'!E52</f>
        <v>220384.99500000011</v>
      </c>
      <c r="L9" s="145"/>
      <c r="M9" s="146"/>
      <c r="N9" s="144">
        <f>'Data Entry'!F50-'Data Entry'!F51+'Data Entry'!F52</f>
        <v>122242.02500000014</v>
      </c>
      <c r="O9" s="145"/>
      <c r="P9" s="145"/>
      <c r="Q9" s="159"/>
      <c r="R9" s="160"/>
    </row>
    <row r="10" spans="1:22" ht="15.6" x14ac:dyDescent="0.3">
      <c r="A10" s="59" t="s">
        <v>48</v>
      </c>
      <c r="B10" s="144">
        <f ca="1">'Data Entry'!B34</f>
        <v>1165750.42</v>
      </c>
      <c r="C10" s="145"/>
      <c r="D10" s="146"/>
      <c r="E10" s="144">
        <f ca="1">'Data Entry'!C34</f>
        <v>1175929</v>
      </c>
      <c r="F10" s="145"/>
      <c r="G10" s="146"/>
      <c r="H10" s="144">
        <f ca="1">'Data Entry'!D34</f>
        <v>1175464</v>
      </c>
      <c r="I10" s="145"/>
      <c r="J10" s="146"/>
      <c r="K10" s="144">
        <f ca="1">'Data Entry'!E34</f>
        <v>1185358</v>
      </c>
      <c r="L10" s="145"/>
      <c r="M10" s="146"/>
      <c r="N10" s="144">
        <f ca="1">'Data Entry'!F34</f>
        <v>1133037</v>
      </c>
      <c r="O10" s="145"/>
      <c r="P10" s="145"/>
      <c r="Q10" s="159"/>
      <c r="R10" s="160"/>
    </row>
    <row r="11" spans="1:22" ht="15.6" x14ac:dyDescent="0.3">
      <c r="A11" s="59" t="s">
        <v>490</v>
      </c>
      <c r="B11" s="144">
        <f ca="1">B10/B8</f>
        <v>5658.9826213592232</v>
      </c>
      <c r="C11" s="145"/>
      <c r="D11" s="146"/>
      <c r="E11" s="144">
        <f ca="1">E10/E8</f>
        <v>5969.1827411167515</v>
      </c>
      <c r="F11" s="145"/>
      <c r="G11" s="146"/>
      <c r="H11" s="144">
        <f ca="1">H10/H8</f>
        <v>5848.0796019900499</v>
      </c>
      <c r="I11" s="145"/>
      <c r="J11" s="146"/>
      <c r="K11" s="144">
        <f ca="1">K10/K8</f>
        <v>6173.739583333333</v>
      </c>
      <c r="L11" s="145"/>
      <c r="M11" s="146"/>
      <c r="N11" s="144">
        <f ca="1">N10/N8</f>
        <v>5810.4461538461537</v>
      </c>
      <c r="O11" s="145"/>
      <c r="P11" s="146"/>
      <c r="Q11" s="159"/>
      <c r="R11" s="160"/>
    </row>
    <row r="12" spans="1:22" ht="15.6" x14ac:dyDescent="0.3">
      <c r="A12" s="59" t="s">
        <v>49</v>
      </c>
      <c r="B12" s="144">
        <f ca="1">'Data Entry'!B35</f>
        <v>1212372.0249999999</v>
      </c>
      <c r="C12" s="145"/>
      <c r="D12" s="146"/>
      <c r="E12" s="144">
        <f ca="1">'Data Entry'!C35</f>
        <v>1236279</v>
      </c>
      <c r="F12" s="145"/>
      <c r="G12" s="146"/>
      <c r="H12" s="144">
        <f ca="1">'Data Entry'!D35</f>
        <v>1173732.7</v>
      </c>
      <c r="I12" s="145"/>
      <c r="J12" s="146"/>
      <c r="K12" s="144">
        <f ca="1">'Data Entry'!E35</f>
        <v>1183732.7</v>
      </c>
      <c r="L12" s="145"/>
      <c r="M12" s="146"/>
      <c r="N12" s="144">
        <f ca="1">'Data Entry'!F35</f>
        <v>1213179.97</v>
      </c>
      <c r="O12" s="145"/>
      <c r="P12" s="145"/>
      <c r="Q12" s="159"/>
      <c r="R12" s="160"/>
    </row>
    <row r="13" spans="1:22" ht="15.6" x14ac:dyDescent="0.3">
      <c r="A13" s="59" t="s">
        <v>458</v>
      </c>
      <c r="B13" s="144">
        <f ca="1">'Report 1'!B21</f>
        <v>1030388.57213666</v>
      </c>
      <c r="C13" s="145"/>
      <c r="D13" s="146"/>
      <c r="E13" s="144">
        <f ca="1">'Report 1'!C21</f>
        <v>1054102.0154890001</v>
      </c>
      <c r="F13" s="145"/>
      <c r="G13" s="146"/>
      <c r="H13" s="144">
        <f ca="1">'Report 1'!D21</f>
        <v>999476.53765000007</v>
      </c>
      <c r="I13" s="145"/>
      <c r="J13" s="146"/>
      <c r="K13" s="144">
        <f ca="1">'Report 1'!E21</f>
        <v>1029335.7632995001</v>
      </c>
      <c r="L13" s="145"/>
      <c r="M13" s="146"/>
      <c r="N13" s="144">
        <f ca="1">'Report 1'!F21</f>
        <v>1054554.9590254901</v>
      </c>
      <c r="O13" s="145"/>
      <c r="P13" s="146"/>
      <c r="Q13" s="159"/>
      <c r="R13" s="160"/>
    </row>
    <row r="14" spans="1:22" ht="15.6" x14ac:dyDescent="0.3">
      <c r="A14" s="59" t="s">
        <v>495</v>
      </c>
      <c r="B14" s="144">
        <f ca="1">'Report 1'!B24</f>
        <v>181983.45286333992</v>
      </c>
      <c r="C14" s="145"/>
      <c r="D14" s="146"/>
      <c r="E14" s="144">
        <f ca="1">'Report 1'!C24</f>
        <v>182176.98451099987</v>
      </c>
      <c r="F14" s="145"/>
      <c r="G14" s="146"/>
      <c r="H14" s="144">
        <f ca="1">'Report 1'!D24</f>
        <v>174256.16234999988</v>
      </c>
      <c r="I14" s="145"/>
      <c r="J14" s="146"/>
      <c r="K14" s="144">
        <f ca="1">'Report 1'!E24</f>
        <v>154396.93670049985</v>
      </c>
      <c r="L14" s="145"/>
      <c r="M14" s="146"/>
      <c r="N14" s="144">
        <f ca="1">'Report 1'!F24</f>
        <v>158625.01097450987</v>
      </c>
      <c r="O14" s="145"/>
      <c r="P14" s="146"/>
      <c r="Q14" s="159"/>
      <c r="R14" s="160"/>
    </row>
    <row r="16" spans="1:22" ht="15.6" x14ac:dyDescent="0.3">
      <c r="A16" s="103" t="s">
        <v>480</v>
      </c>
      <c r="B16" s="104" t="s">
        <v>482</v>
      </c>
      <c r="C16" s="104" t="s">
        <v>484</v>
      </c>
      <c r="D16" s="104" t="s">
        <v>483</v>
      </c>
      <c r="E16" s="104" t="s">
        <v>482</v>
      </c>
      <c r="F16" s="104" t="s">
        <v>484</v>
      </c>
      <c r="G16" s="104" t="s">
        <v>483</v>
      </c>
      <c r="H16" s="104" t="s">
        <v>482</v>
      </c>
      <c r="I16" s="104" t="s">
        <v>484</v>
      </c>
      <c r="J16" s="104" t="s">
        <v>483</v>
      </c>
      <c r="K16" s="104" t="s">
        <v>482</v>
      </c>
      <c r="L16" s="104" t="s">
        <v>484</v>
      </c>
      <c r="M16" s="104" t="s">
        <v>483</v>
      </c>
      <c r="N16" s="104" t="s">
        <v>482</v>
      </c>
      <c r="O16" s="104" t="s">
        <v>484</v>
      </c>
      <c r="P16" s="104" t="s">
        <v>483</v>
      </c>
      <c r="Q16" s="104" t="s">
        <v>486</v>
      </c>
      <c r="R16" s="104" t="s">
        <v>487</v>
      </c>
    </row>
    <row r="17" spans="1:18" ht="15" thickBot="1" x14ac:dyDescent="0.35"/>
    <row r="18" spans="1:18" ht="15.6" x14ac:dyDescent="0.3">
      <c r="A18" s="118" t="s">
        <v>481</v>
      </c>
      <c r="B18" s="105">
        <f ca="1">'Data Entry'!B34-'Data Entry'!B33</f>
        <v>37142</v>
      </c>
      <c r="C18" s="105">
        <f ca="1">B18/B8</f>
        <v>180.30097087378641</v>
      </c>
      <c r="D18" s="106">
        <f ca="1">B18/'Data Entry'!B34</f>
        <v>3.1861022190324412E-2</v>
      </c>
      <c r="E18" s="105">
        <f ca="1">'Data Entry'!C34-'Data Entry'!C33</f>
        <v>37900</v>
      </c>
      <c r="F18" s="105">
        <f ca="1">E18/E8</f>
        <v>192.38578680203045</v>
      </c>
      <c r="G18" s="106">
        <f ca="1">E18/'Data Entry'!C34</f>
        <v>3.2229837005465466E-2</v>
      </c>
      <c r="H18" s="105">
        <f ca="1">'Data Entry'!D34-'Data Entry'!D33</f>
        <v>36400</v>
      </c>
      <c r="I18" s="105">
        <f ca="1">H18/H8</f>
        <v>181.09452736318408</v>
      </c>
      <c r="J18" s="106">
        <f ca="1">H18/'Data Entry'!D34</f>
        <v>3.096649493306473E-2</v>
      </c>
      <c r="K18" s="105">
        <f ca="1">'Data Entry'!E34-'Data Entry'!E33</f>
        <v>36400</v>
      </c>
      <c r="L18" s="105">
        <f ca="1">K18/K8</f>
        <v>189.58333333333334</v>
      </c>
      <c r="M18" s="106">
        <f ca="1">K18/'Data Entry'!E34</f>
        <v>3.0708022386485772E-2</v>
      </c>
      <c r="N18" s="105">
        <f ca="1">'Data Entry'!F34-'Data Entry'!F33</f>
        <v>36400</v>
      </c>
      <c r="O18" s="105">
        <f ca="1">N18/N8</f>
        <v>186.66666666666666</v>
      </c>
      <c r="P18" s="106">
        <f ca="1">N18/'Data Entry'!F34</f>
        <v>3.2126047075249971E-2</v>
      </c>
      <c r="Q18" s="102">
        <v>0.06</v>
      </c>
      <c r="R18" s="107">
        <v>0.1</v>
      </c>
    </row>
    <row r="19" spans="1:18" x14ac:dyDescent="0.3">
      <c r="A19" s="108" t="s">
        <v>488</v>
      </c>
      <c r="B19" s="109">
        <f ca="1">D19*B10</f>
        <v>32803.025199999989</v>
      </c>
      <c r="C19" s="109"/>
      <c r="D19" s="110">
        <f ca="1">$Q$18-D18</f>
        <v>2.8138977809675586E-2</v>
      </c>
      <c r="E19" s="109">
        <f ca="1">G19*E10</f>
        <v>32655.739999999998</v>
      </c>
      <c r="F19" s="109"/>
      <c r="G19" s="110">
        <f ca="1">$Q$18-G18</f>
        <v>2.7770162994534532E-2</v>
      </c>
      <c r="H19" s="109">
        <f ca="1">J19*H10</f>
        <v>34127.839999999997</v>
      </c>
      <c r="I19" s="109"/>
      <c r="J19" s="110">
        <f ca="1">$Q$18-J18</f>
        <v>2.9033505066935267E-2</v>
      </c>
      <c r="K19" s="109">
        <f ca="1">M19*K10</f>
        <v>34721.479999999996</v>
      </c>
      <c r="L19" s="109"/>
      <c r="M19" s="110">
        <f ca="1">$Q$18-M18</f>
        <v>2.9291977613514226E-2</v>
      </c>
      <c r="N19" s="109">
        <f ca="1">P19*N10</f>
        <v>31582.219999999998</v>
      </c>
      <c r="O19" s="109"/>
      <c r="P19" s="110">
        <f ca="1">$Q$18-P18</f>
        <v>2.7873952924750027E-2</v>
      </c>
      <c r="R19" s="10"/>
    </row>
    <row r="20" spans="1:18" ht="15" thickBot="1" x14ac:dyDescent="0.35">
      <c r="A20" s="111" t="s">
        <v>489</v>
      </c>
      <c r="B20" s="112">
        <f ca="1">D20*B10</f>
        <v>79433.042000000001</v>
      </c>
      <c r="C20" s="112"/>
      <c r="D20" s="113">
        <f ca="1">$R$18-D18</f>
        <v>6.8138977809675594E-2</v>
      </c>
      <c r="E20" s="112">
        <f ca="1">G20*E10</f>
        <v>79692.899999999994</v>
      </c>
      <c r="F20" s="112"/>
      <c r="G20" s="113">
        <f ca="1">$R$18-G18</f>
        <v>6.7770162994534533E-2</v>
      </c>
      <c r="H20" s="112">
        <f ca="1">J20*H10</f>
        <v>81146.400000000009</v>
      </c>
      <c r="I20" s="112"/>
      <c r="J20" s="113">
        <f ca="1">$R$18-J18</f>
        <v>6.9033505066935272E-2</v>
      </c>
      <c r="K20" s="112">
        <f ca="1">M20*K10</f>
        <v>82135.8</v>
      </c>
      <c r="L20" s="112"/>
      <c r="M20" s="113">
        <f ca="1">$R$18-M18</f>
        <v>6.929197761351423E-2</v>
      </c>
      <c r="N20" s="112">
        <f ca="1">P20*N10</f>
        <v>76903.700000000012</v>
      </c>
      <c r="O20" s="112"/>
      <c r="P20" s="113">
        <f ca="1">$R$18-P18</f>
        <v>6.7873952924750042E-2</v>
      </c>
      <c r="Q20" s="12"/>
      <c r="R20" s="11"/>
    </row>
    <row r="21" spans="1:18" ht="15" thickBot="1" x14ac:dyDescent="0.35"/>
    <row r="22" spans="1:18" ht="15.6" x14ac:dyDescent="0.3">
      <c r="A22" s="118" t="s">
        <v>491</v>
      </c>
      <c r="B22" s="114">
        <f ca="1">B12</f>
        <v>1212372.0249999999</v>
      </c>
      <c r="C22" s="115">
        <f ca="1">B22/B8</f>
        <v>5885.3010922330095</v>
      </c>
      <c r="D22" s="106">
        <f ca="1">B22/B10</f>
        <v>1.0399927842187695</v>
      </c>
      <c r="E22" s="114">
        <f ca="1">E12</f>
        <v>1236279</v>
      </c>
      <c r="F22" s="115">
        <f ca="1">E22/E8</f>
        <v>6275.5279187817259</v>
      </c>
      <c r="G22" s="106">
        <f ca="1">E22/E10</f>
        <v>1.0513211256802069</v>
      </c>
      <c r="H22" s="114">
        <f ca="1">H12</f>
        <v>1173732.7</v>
      </c>
      <c r="I22" s="115">
        <f ca="1">H22/H8</f>
        <v>5839.4661691542287</v>
      </c>
      <c r="J22" s="106">
        <f ca="1">H22/H10</f>
        <v>0.99852713481654898</v>
      </c>
      <c r="K22" s="114">
        <f ca="1">K12</f>
        <v>1183732.7</v>
      </c>
      <c r="L22" s="115">
        <f ca="1">K22/K8</f>
        <v>6165.2744791666664</v>
      </c>
      <c r="M22" s="106">
        <f ca="1">K22/K10</f>
        <v>0.99862885305536386</v>
      </c>
      <c r="N22" s="114">
        <f ca="1">N12</f>
        <v>1213179.97</v>
      </c>
      <c r="O22" s="115">
        <f ca="1">N22/N8</f>
        <v>6221.4357435897437</v>
      </c>
      <c r="P22" s="106">
        <f ca="1">N22/N10</f>
        <v>1.0707328798618228</v>
      </c>
      <c r="Q22" s="102">
        <v>0.98</v>
      </c>
      <c r="R22" s="107">
        <v>1</v>
      </c>
    </row>
    <row r="23" spans="1:18" x14ac:dyDescent="0.3">
      <c r="A23" s="108" t="s">
        <v>492</v>
      </c>
      <c r="B23" s="116">
        <f ca="1">IF((D23*B10)*-1&lt;0,0,(D23*B10))</f>
        <v>-69936.613399999944</v>
      </c>
      <c r="D23" s="119">
        <f ca="1">$Q$22-D22</f>
        <v>-5.9992784218769524E-2</v>
      </c>
      <c r="E23" s="116">
        <f ca="1">IF((G23*E10)*-1&lt;0,0,(G23*E10))</f>
        <v>-83868.579999999987</v>
      </c>
      <c r="G23" s="119">
        <f ca="1">$Q$22-G22</f>
        <v>-7.1321125680206876E-2</v>
      </c>
      <c r="H23" s="116">
        <f ca="1">IF((J23*H10)*-1&lt;0,0,(J23*H10))</f>
        <v>-21777.979999999949</v>
      </c>
      <c r="J23" s="119">
        <f ca="1">$Q$22-J22</f>
        <v>-1.8527134816548996E-2</v>
      </c>
      <c r="K23" s="116">
        <f ca="1">IF((M23*K10)*-1&lt;0,0,(M23*K10))</f>
        <v>-22081.860000000019</v>
      </c>
      <c r="M23" s="119">
        <f ca="1">$Q$22-M22</f>
        <v>-1.8628853055363881E-2</v>
      </c>
      <c r="N23" s="116">
        <f ca="1">IF((P23*N10)*-1&lt;0,0,(P23*N10))</f>
        <v>-102803.71000000008</v>
      </c>
      <c r="P23" s="119">
        <f ca="1">$Q$22-P22</f>
        <v>-9.0732879861822768E-2</v>
      </c>
      <c r="R23" s="10"/>
    </row>
    <row r="24" spans="1:18" ht="15" thickBot="1" x14ac:dyDescent="0.35">
      <c r="A24" s="111" t="s">
        <v>493</v>
      </c>
      <c r="B24" s="117">
        <f ca="1">IF((D24*B10)*-1&lt;0,0,D24*B10)</f>
        <v>-46621.604999999923</v>
      </c>
      <c r="C24" s="12"/>
      <c r="D24" s="120">
        <f ca="1">$R$22-D22</f>
        <v>-3.9992784218769506E-2</v>
      </c>
      <c r="E24" s="117">
        <f ca="1">IF((G24*E10)*-1&lt;0,0,G24*E10)</f>
        <v>-60349.999999999971</v>
      </c>
      <c r="F24" s="12"/>
      <c r="G24" s="120">
        <f ca="1">$R$22-G22</f>
        <v>-5.1321125680206858E-2</v>
      </c>
      <c r="H24" s="117">
        <f ca="1">IF((J24*H10)*-1&lt;0,0,J24*H10)</f>
        <v>0</v>
      </c>
      <c r="I24" s="12"/>
      <c r="J24" s="120">
        <f ca="1">$R$22-J22</f>
        <v>1.472865183451022E-3</v>
      </c>
      <c r="K24" s="117">
        <f ca="1">IF((M24*K10)*-1&lt;0,0,M24*K10)</f>
        <v>0</v>
      </c>
      <c r="L24" s="12"/>
      <c r="M24" s="120">
        <f ca="1">$R$22-M22</f>
        <v>1.3711469446361368E-3</v>
      </c>
      <c r="N24" s="117">
        <f ca="1">IF((P24*N10)*-1&lt;0,0,P24*N10)</f>
        <v>-80142.970000000059</v>
      </c>
      <c r="O24" s="12"/>
      <c r="P24" s="120">
        <f ca="1">$R$22-P22</f>
        <v>-7.0732879861822751E-2</v>
      </c>
      <c r="Q24" s="12"/>
      <c r="R24" s="11"/>
    </row>
    <row r="25" spans="1:18" ht="15" thickBot="1" x14ac:dyDescent="0.35"/>
    <row r="26" spans="1:18" ht="15.6" x14ac:dyDescent="0.3">
      <c r="A26" s="118" t="s">
        <v>494</v>
      </c>
      <c r="B26" s="114">
        <f ca="1">B13</f>
        <v>1030388.57213666</v>
      </c>
      <c r="C26" s="115">
        <f ca="1">B26/$B$8</f>
        <v>5001.886272508058</v>
      </c>
      <c r="D26" s="106">
        <f ca="1">B26/B10</f>
        <v>0.88388436706431561</v>
      </c>
      <c r="E26" s="114">
        <f ca="1">E13</f>
        <v>1054102.0154890001</v>
      </c>
      <c r="F26" s="115">
        <f ca="1">E26/$E$8</f>
        <v>5350.7716522284272</v>
      </c>
      <c r="G26" s="106">
        <f ca="1">E26/E10</f>
        <v>0.89639937061591313</v>
      </c>
      <c r="H26" s="114">
        <f ca="1">H13</f>
        <v>999476.53765000007</v>
      </c>
      <c r="I26" s="115">
        <f ca="1">H26/$H$8</f>
        <v>4972.5200878109454</v>
      </c>
      <c r="J26" s="106">
        <f ca="1">H26/H10</f>
        <v>0.85028255875977488</v>
      </c>
      <c r="K26" s="114">
        <f ca="1">K13</f>
        <v>1029335.7632995001</v>
      </c>
      <c r="L26" s="115">
        <f ca="1">K26/$K$8</f>
        <v>5361.1237671848967</v>
      </c>
      <c r="M26" s="106">
        <f ca="1">K26/K10</f>
        <v>0.86837543029152386</v>
      </c>
      <c r="N26" s="114">
        <f ca="1">N13</f>
        <v>1054554.9590254901</v>
      </c>
      <c r="O26" s="115">
        <f ca="1">N26/$N$8</f>
        <v>5407.974148848667</v>
      </c>
      <c r="P26" s="106">
        <f ca="1">N26/N10</f>
        <v>0.930733029040967</v>
      </c>
      <c r="Q26" s="102">
        <v>0.75</v>
      </c>
      <c r="R26" s="107">
        <v>0.78</v>
      </c>
    </row>
    <row r="27" spans="1:18" x14ac:dyDescent="0.3">
      <c r="A27" s="108" t="s">
        <v>492</v>
      </c>
      <c r="B27" s="116">
        <f ca="1">IF((D27*B10)*-1&lt;0,0,(D27*B10))</f>
        <v>-156075.75713666008</v>
      </c>
      <c r="D27" s="119">
        <f ca="1">$Q$26-D26</f>
        <v>-0.13388436706431561</v>
      </c>
      <c r="E27" s="116">
        <f ca="1">IF((G27*E10)*-1&lt;0,0,(G27*E10))</f>
        <v>-172155.2654890001</v>
      </c>
      <c r="G27" s="119">
        <f ca="1">$Q$26-G26</f>
        <v>-0.14639937061591313</v>
      </c>
      <c r="H27" s="116">
        <f ca="1">IF((J27*H10)*-1&lt;0,0,(J27*H10))</f>
        <v>-117878.53765000001</v>
      </c>
      <c r="J27" s="119">
        <f ca="1">$Q$26-J26</f>
        <v>-0.10028255875977488</v>
      </c>
      <c r="K27" s="116">
        <f ca="1">IF((M27*K10)*-1&lt;0,0,(M27*K10))</f>
        <v>-140317.26329950013</v>
      </c>
      <c r="M27" s="119">
        <f ca="1">$Q$26-M26</f>
        <v>-0.11837543029152386</v>
      </c>
      <c r="N27" s="116">
        <f ca="1">IF((P27*N10)*-1&lt;0,0,(P27*N10))</f>
        <v>-204777.20902549013</v>
      </c>
      <c r="P27" s="119">
        <f ca="1">$Q$26-P26</f>
        <v>-0.180733029040967</v>
      </c>
      <c r="R27" s="10"/>
    </row>
    <row r="28" spans="1:18" ht="15" thickBot="1" x14ac:dyDescent="0.35">
      <c r="A28" s="111" t="s">
        <v>493</v>
      </c>
      <c r="B28" s="117">
        <f ca="1">IF((D28*B10)*-1&lt;0,0,(D28*B10))</f>
        <v>-121103.24453666006</v>
      </c>
      <c r="C28" s="12"/>
      <c r="D28" s="120">
        <f ca="1">$R$26-D26</f>
        <v>-0.10388436706431559</v>
      </c>
      <c r="E28" s="117">
        <f ca="1">IF((G28*E10)*-1&lt;0,0,(G28*E10))</f>
        <v>-136877.39548900008</v>
      </c>
      <c r="F28" s="12"/>
      <c r="G28" s="120">
        <f ca="1">$R$26-G26</f>
        <v>-0.1163993706159131</v>
      </c>
      <c r="H28" s="117">
        <f ca="1">IF((J28*H10)*-1&lt;0,0,(J28*H10))</f>
        <v>-82614.617649999986</v>
      </c>
      <c r="I28" s="12"/>
      <c r="J28" s="120">
        <f ca="1">$R$26-J26</f>
        <v>-7.0282558759774849E-2</v>
      </c>
      <c r="K28" s="117">
        <f ca="1">IF((M28*K10)*-1&lt;0,0,(M28*K10))</f>
        <v>-104756.52329950011</v>
      </c>
      <c r="L28" s="12"/>
      <c r="M28" s="120">
        <f ca="1">$R$26-M26</f>
        <v>-8.8375430291523838E-2</v>
      </c>
      <c r="N28" s="117">
        <f ca="1">IF((P28*N10)*-1&lt;0,0,(P28*N10))</f>
        <v>-170786.09902549008</v>
      </c>
      <c r="O28" s="12"/>
      <c r="P28" s="120">
        <f ca="1">$R$26-P26</f>
        <v>-0.15073302904096697</v>
      </c>
      <c r="Q28" s="12"/>
      <c r="R28" s="11"/>
    </row>
    <row r="29" spans="1:18" ht="15" thickBot="1" x14ac:dyDescent="0.35"/>
    <row r="30" spans="1:18" ht="15.6" x14ac:dyDescent="0.3">
      <c r="A30" s="118" t="s">
        <v>494</v>
      </c>
      <c r="B30" s="114">
        <f ca="1">B14</f>
        <v>181983.45286333992</v>
      </c>
      <c r="C30" s="115">
        <f ca="1">B30/$B$8</f>
        <v>883.41481972495103</v>
      </c>
      <c r="D30" s="106">
        <f ca="1">B30/B10</f>
        <v>0.15610841715445398</v>
      </c>
      <c r="E30" s="114">
        <f ca="1">E14</f>
        <v>182176.98451099987</v>
      </c>
      <c r="F30" s="115">
        <f ca="1">E30/$E$8</f>
        <v>924.75626655329881</v>
      </c>
      <c r="G30" s="106">
        <f ca="1">E30/E10</f>
        <v>0.15492175506429373</v>
      </c>
      <c r="H30" s="114">
        <f ca="1">H14</f>
        <v>174256.16234999988</v>
      </c>
      <c r="I30" s="115">
        <f ca="1">H30/$H$8</f>
        <v>866.94608134328303</v>
      </c>
      <c r="J30" s="106">
        <f ca="1">H30/H10</f>
        <v>0.14824457605677407</v>
      </c>
      <c r="K30" s="114">
        <f ca="1">K14</f>
        <v>154396.93670049985</v>
      </c>
      <c r="L30" s="115">
        <f ca="1">K30/$K$8</f>
        <v>804.15071198177009</v>
      </c>
      <c r="M30" s="106">
        <f ca="1">K30/K10</f>
        <v>0.13025342276384</v>
      </c>
      <c r="N30" s="114">
        <f ca="1">N14</f>
        <v>158625.01097450987</v>
      </c>
      <c r="O30" s="115">
        <f ca="1">N30/$N$8</f>
        <v>813.46159474107628</v>
      </c>
      <c r="P30" s="106">
        <f ca="1">N30/N10</f>
        <v>0.1399998508208557</v>
      </c>
      <c r="Q30" s="102">
        <v>0.22</v>
      </c>
      <c r="R30" s="107">
        <v>0.25</v>
      </c>
    </row>
    <row r="31" spans="1:18" x14ac:dyDescent="0.3">
      <c r="A31" s="108" t="s">
        <v>497</v>
      </c>
      <c r="B31" s="116">
        <f ca="1">D31*B10</f>
        <v>74481.639536660063</v>
      </c>
      <c r="D31" s="119">
        <f ca="1">$Q$30-D30</f>
        <v>6.3891582845546024E-2</v>
      </c>
      <c r="E31" s="116">
        <f ca="1">IF((G31*E10)*-1&lt;0,0,(G31*E10))</f>
        <v>0</v>
      </c>
      <c r="G31" s="119">
        <f ca="1">$Q$30-G30</f>
        <v>6.507824493570627E-2</v>
      </c>
      <c r="H31" s="116">
        <f ca="1">IF((J31*H10)*-1&lt;0,0,(J31*H10))</f>
        <v>0</v>
      </c>
      <c r="J31" s="119">
        <f ca="1">$Q$30-J30</f>
        <v>7.1755423943225927E-2</v>
      </c>
      <c r="K31" s="116">
        <f ca="1">IF((M31*K10)*-1&lt;0,0,(M31*K10))</f>
        <v>0</v>
      </c>
      <c r="M31" s="119">
        <f ca="1">$Q$30-M30</f>
        <v>8.9746577236160002E-2</v>
      </c>
      <c r="N31" s="116">
        <f ca="1">IF((P31*N10)*-1&lt;0,0,(P31*N10))</f>
        <v>0</v>
      </c>
      <c r="P31" s="119">
        <f ca="1">$Q$30-P30</f>
        <v>8.0000149179144303E-2</v>
      </c>
      <c r="R31" s="10"/>
    </row>
    <row r="32" spans="1:18" ht="15" thickBot="1" x14ac:dyDescent="0.35">
      <c r="A32" s="111" t="s">
        <v>496</v>
      </c>
      <c r="B32" s="117">
        <f ca="1">D32*B10</f>
        <v>109454.15213666006</v>
      </c>
      <c r="C32" s="12"/>
      <c r="D32" s="120">
        <f ca="1">$R$30-D30</f>
        <v>9.3891582845546023E-2</v>
      </c>
      <c r="E32" s="117">
        <f ca="1">IF((G32*E10)*-1&lt;0,0,(G32*E10))</f>
        <v>0</v>
      </c>
      <c r="F32" s="12"/>
      <c r="G32" s="120">
        <f ca="1">$R$30-G30</f>
        <v>9.5078244935706269E-2</v>
      </c>
      <c r="H32" s="117">
        <f ca="1">IF((J32*H10)*-1&lt;0,0,(J32*H10))</f>
        <v>0</v>
      </c>
      <c r="I32" s="12"/>
      <c r="J32" s="120">
        <f ca="1">$R$30-J30</f>
        <v>0.10175542394322593</v>
      </c>
      <c r="K32" s="117">
        <f ca="1">IF((M32*K10)*-1&lt;0,0,(M32*K10))</f>
        <v>0</v>
      </c>
      <c r="L32" s="12"/>
      <c r="M32" s="120">
        <f ca="1">$R$30-M30</f>
        <v>0.11974657723616</v>
      </c>
      <c r="N32" s="117">
        <f ca="1">IF((P32*N10)*-1&lt;0,0,(P32*N10))</f>
        <v>0</v>
      </c>
      <c r="O32" s="12"/>
      <c r="P32" s="120">
        <f ca="1">$R$30-P30</f>
        <v>0.1100001491791443</v>
      </c>
      <c r="Q32" s="12"/>
      <c r="R32" s="11"/>
    </row>
  </sheetData>
  <mergeCells count="63">
    <mergeCell ref="B14:D14"/>
    <mergeCell ref="E14:G14"/>
    <mergeCell ref="H14:J14"/>
    <mergeCell ref="K14:M14"/>
    <mergeCell ref="N14:P14"/>
    <mergeCell ref="Q13:R13"/>
    <mergeCell ref="Q14:R14"/>
    <mergeCell ref="Q11:R11"/>
    <mergeCell ref="B13:D13"/>
    <mergeCell ref="E13:G13"/>
    <mergeCell ref="H13:J13"/>
    <mergeCell ref="K13:M13"/>
    <mergeCell ref="N13:P13"/>
    <mergeCell ref="B11:D11"/>
    <mergeCell ref="E11:G11"/>
    <mergeCell ref="H11:J11"/>
    <mergeCell ref="K11:M11"/>
    <mergeCell ref="N11:P11"/>
    <mergeCell ref="B12:D12"/>
    <mergeCell ref="E12:G12"/>
    <mergeCell ref="H12:J12"/>
    <mergeCell ref="K12:M12"/>
    <mergeCell ref="N12:P12"/>
    <mergeCell ref="Q10:R10"/>
    <mergeCell ref="Q12:R12"/>
    <mergeCell ref="Q4:R4"/>
    <mergeCell ref="Q5:R5"/>
    <mergeCell ref="Q7:R7"/>
    <mergeCell ref="Q9:R9"/>
    <mergeCell ref="N5:P5"/>
    <mergeCell ref="Q8:R8"/>
    <mergeCell ref="N7:P7"/>
    <mergeCell ref="K7:M7"/>
    <mergeCell ref="N8:P8"/>
    <mergeCell ref="B10:D10"/>
    <mergeCell ref="E10:G10"/>
    <mergeCell ref="H10:J10"/>
    <mergeCell ref="K10:M10"/>
    <mergeCell ref="N10:P10"/>
    <mergeCell ref="N9:P9"/>
    <mergeCell ref="B7:D7"/>
    <mergeCell ref="E7:G7"/>
    <mergeCell ref="H7:J7"/>
    <mergeCell ref="B1:P1"/>
    <mergeCell ref="B2:P2"/>
    <mergeCell ref="B3:P3"/>
    <mergeCell ref="B5:D5"/>
    <mergeCell ref="E5:G5"/>
    <mergeCell ref="H5:J5"/>
    <mergeCell ref="K5:M5"/>
    <mergeCell ref="B4:D4"/>
    <mergeCell ref="E4:G4"/>
    <mergeCell ref="H4:J4"/>
    <mergeCell ref="K4:M4"/>
    <mergeCell ref="N4:P4"/>
    <mergeCell ref="B8:D8"/>
    <mergeCell ref="E8:G8"/>
    <mergeCell ref="H8:J8"/>
    <mergeCell ref="K8:M8"/>
    <mergeCell ref="B9:D9"/>
    <mergeCell ref="E9:G9"/>
    <mergeCell ref="H9:J9"/>
    <mergeCell ref="K9:M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993A-749E-4D0A-9969-16B364053C96}">
  <dimension ref="A2:Q74"/>
  <sheetViews>
    <sheetView tabSelected="1" zoomScale="86" workbookViewId="0">
      <selection activeCell="I21" sqref="I21"/>
    </sheetView>
  </sheetViews>
  <sheetFormatPr defaultRowHeight="14.4" x14ac:dyDescent="0.3"/>
  <cols>
    <col min="1" max="1" width="61.5546875" customWidth="1"/>
    <col min="4" max="4" width="15.88671875" bestFit="1" customWidth="1"/>
    <col min="5" max="6" width="10.5546875" bestFit="1" customWidth="1"/>
    <col min="7" max="7" width="13.109375" bestFit="1" customWidth="1"/>
    <col min="8" max="8" width="14.88671875" customWidth="1"/>
    <col min="10" max="10" width="10.88671875" customWidth="1"/>
    <col min="11" max="11" width="10.33203125" customWidth="1"/>
    <col min="12" max="12" width="17.44140625" customWidth="1"/>
    <col min="13" max="13" width="10.5546875" bestFit="1" customWidth="1"/>
    <col min="14" max="14" width="12.44140625" customWidth="1"/>
    <col min="15" max="15" width="12.6640625" customWidth="1"/>
    <col min="16" max="16" width="12.109375" customWidth="1"/>
    <col min="17" max="17" width="7.44140625" bestFit="1" customWidth="1"/>
  </cols>
  <sheetData>
    <row r="2" spans="1:16" x14ac:dyDescent="0.3">
      <c r="B2" s="1" t="s">
        <v>70</v>
      </c>
      <c r="J2" s="1" t="s">
        <v>315</v>
      </c>
    </row>
    <row r="3" spans="1:16" ht="15" thickBot="1" x14ac:dyDescent="0.35"/>
    <row r="4" spans="1:16" ht="15" thickBot="1" x14ac:dyDescent="0.35">
      <c r="A4" t="s">
        <v>71</v>
      </c>
      <c r="B4" s="4" t="s">
        <v>72</v>
      </c>
      <c r="C4" s="5"/>
      <c r="D4" s="4" t="s">
        <v>73</v>
      </c>
      <c r="E4" s="6"/>
      <c r="F4" s="6"/>
      <c r="G4" s="6"/>
      <c r="H4" s="5"/>
      <c r="J4" s="4" t="s">
        <v>72</v>
      </c>
      <c r="K4" s="5"/>
      <c r="L4" s="4" t="s">
        <v>73</v>
      </c>
      <c r="M4" s="6"/>
      <c r="N4" s="6"/>
      <c r="O4" s="6"/>
      <c r="P4" s="5"/>
    </row>
    <row r="5" spans="1:16" x14ac:dyDescent="0.3">
      <c r="B5" s="7"/>
      <c r="C5" s="8"/>
      <c r="D5" s="167" t="s">
        <v>74</v>
      </c>
      <c r="E5" s="163" t="s">
        <v>75</v>
      </c>
      <c r="F5" s="165" t="s">
        <v>76</v>
      </c>
      <c r="G5" s="163" t="s">
        <v>75</v>
      </c>
      <c r="H5" s="167" t="s">
        <v>74</v>
      </c>
      <c r="J5" s="7"/>
      <c r="K5" s="8"/>
      <c r="L5" s="167" t="s">
        <v>74</v>
      </c>
      <c r="M5" s="163" t="s">
        <v>75</v>
      </c>
      <c r="N5" s="165" t="s">
        <v>76</v>
      </c>
      <c r="O5" s="163" t="s">
        <v>75</v>
      </c>
      <c r="P5" s="167" t="s">
        <v>74</v>
      </c>
    </row>
    <row r="6" spans="1:16" ht="15" thickBot="1" x14ac:dyDescent="0.35">
      <c r="A6" s="13" t="s">
        <v>77</v>
      </c>
      <c r="B6" s="9"/>
      <c r="C6" s="10"/>
      <c r="D6" s="169"/>
      <c r="E6" s="170"/>
      <c r="F6" s="171"/>
      <c r="G6" s="170"/>
      <c r="H6" s="169"/>
      <c r="J6" s="9"/>
      <c r="K6" s="10"/>
      <c r="L6" s="168"/>
      <c r="M6" s="164"/>
      <c r="N6" s="166"/>
      <c r="O6" s="164"/>
      <c r="P6" s="168"/>
    </row>
    <row r="7" spans="1:16" x14ac:dyDescent="0.3">
      <c r="A7" t="s">
        <v>78</v>
      </c>
      <c r="B7" s="14">
        <v>0.06</v>
      </c>
      <c r="C7" s="15">
        <v>0.1</v>
      </c>
      <c r="D7" s="124" t="s">
        <v>79</v>
      </c>
      <c r="E7" s="125" t="s">
        <v>80</v>
      </c>
      <c r="F7" s="125" t="s">
        <v>81</v>
      </c>
      <c r="G7" s="125" t="s">
        <v>82</v>
      </c>
      <c r="H7" s="126" t="s">
        <v>83</v>
      </c>
      <c r="J7" s="14">
        <v>0.06</v>
      </c>
      <c r="K7" s="15">
        <v>0.1</v>
      </c>
      <c r="L7" s="124" t="s">
        <v>79</v>
      </c>
      <c r="M7" s="125" t="s">
        <v>80</v>
      </c>
      <c r="N7" s="125" t="s">
        <v>81</v>
      </c>
      <c r="O7" s="125" t="s">
        <v>82</v>
      </c>
      <c r="P7" s="126" t="s">
        <v>83</v>
      </c>
    </row>
    <row r="8" spans="1:16" x14ac:dyDescent="0.3">
      <c r="A8" t="s">
        <v>84</v>
      </c>
      <c r="B8" s="16">
        <v>0.98</v>
      </c>
      <c r="C8" s="17">
        <v>1</v>
      </c>
      <c r="D8" s="127" t="s">
        <v>85</v>
      </c>
      <c r="E8" s="121" t="s">
        <v>86</v>
      </c>
      <c r="F8" s="121" t="s">
        <v>87</v>
      </c>
      <c r="G8" s="121" t="s">
        <v>88</v>
      </c>
      <c r="H8" s="128" t="s">
        <v>89</v>
      </c>
      <c r="J8" s="16">
        <v>0.98</v>
      </c>
      <c r="K8" s="17">
        <v>1</v>
      </c>
      <c r="L8" s="127" t="s">
        <v>85</v>
      </c>
      <c r="M8" s="121" t="s">
        <v>86</v>
      </c>
      <c r="N8" s="121" t="s">
        <v>87</v>
      </c>
      <c r="O8" s="121" t="s">
        <v>88</v>
      </c>
      <c r="P8" s="128" t="s">
        <v>89</v>
      </c>
    </row>
    <row r="9" spans="1:16" x14ac:dyDescent="0.3">
      <c r="A9" t="s">
        <v>90</v>
      </c>
      <c r="B9" s="16">
        <v>0.75</v>
      </c>
      <c r="C9" s="17">
        <v>0.78</v>
      </c>
      <c r="D9" s="127" t="s">
        <v>91</v>
      </c>
      <c r="E9" s="121" t="s">
        <v>92</v>
      </c>
      <c r="F9" s="121" t="s">
        <v>93</v>
      </c>
      <c r="G9" s="121" t="s">
        <v>94</v>
      </c>
      <c r="H9" s="128" t="s">
        <v>95</v>
      </c>
      <c r="J9" s="16">
        <v>0.72</v>
      </c>
      <c r="K9" s="17">
        <v>0.75</v>
      </c>
      <c r="L9" s="127" t="s">
        <v>316</v>
      </c>
      <c r="M9" s="121" t="s">
        <v>317</v>
      </c>
      <c r="N9" s="121" t="s">
        <v>92</v>
      </c>
      <c r="O9" s="121" t="s">
        <v>93</v>
      </c>
      <c r="P9" s="128" t="s">
        <v>318</v>
      </c>
    </row>
    <row r="10" spans="1:16" x14ac:dyDescent="0.3">
      <c r="A10" t="s">
        <v>96</v>
      </c>
      <c r="B10" s="16">
        <v>0.22</v>
      </c>
      <c r="C10" s="17">
        <v>0.25</v>
      </c>
      <c r="D10" s="127" t="s">
        <v>97</v>
      </c>
      <c r="E10" s="121" t="s">
        <v>98</v>
      </c>
      <c r="F10" s="121" t="s">
        <v>99</v>
      </c>
      <c r="G10" s="121" t="s">
        <v>100</v>
      </c>
      <c r="H10" s="128" t="s">
        <v>101</v>
      </c>
      <c r="J10" s="16">
        <v>0.25</v>
      </c>
      <c r="K10" s="17">
        <v>0.28000000000000003</v>
      </c>
      <c r="L10" s="127" t="s">
        <v>319</v>
      </c>
      <c r="M10" s="121" t="s">
        <v>99</v>
      </c>
      <c r="N10" s="121" t="s">
        <v>100</v>
      </c>
      <c r="O10" s="121" t="s">
        <v>320</v>
      </c>
      <c r="P10" s="128" t="s">
        <v>321</v>
      </c>
    </row>
    <row r="11" spans="1:16" x14ac:dyDescent="0.3">
      <c r="A11" t="s">
        <v>102</v>
      </c>
      <c r="B11" s="16">
        <v>0</v>
      </c>
      <c r="C11" s="17">
        <v>0.02</v>
      </c>
      <c r="D11" s="127" t="s">
        <v>103</v>
      </c>
      <c r="E11" s="121" t="s">
        <v>104</v>
      </c>
      <c r="F11" s="121" t="s">
        <v>105</v>
      </c>
      <c r="G11" s="121" t="s">
        <v>106</v>
      </c>
      <c r="H11" s="128" t="s">
        <v>107</v>
      </c>
      <c r="J11" s="16">
        <v>0</v>
      </c>
      <c r="K11" s="17">
        <v>0.02</v>
      </c>
      <c r="L11" s="127" t="s">
        <v>103</v>
      </c>
      <c r="M11" s="121" t="s">
        <v>104</v>
      </c>
      <c r="N11" s="121" t="s">
        <v>105</v>
      </c>
      <c r="O11" s="121" t="s">
        <v>106</v>
      </c>
      <c r="P11" s="128" t="s">
        <v>107</v>
      </c>
    </row>
    <row r="12" spans="1:16" x14ac:dyDescent="0.3">
      <c r="A12" t="s">
        <v>108</v>
      </c>
      <c r="B12" s="16">
        <v>0</v>
      </c>
      <c r="C12" s="17">
        <v>0.05</v>
      </c>
      <c r="D12" s="127" t="s">
        <v>109</v>
      </c>
      <c r="E12" s="121" t="s">
        <v>110</v>
      </c>
      <c r="F12" s="121" t="s">
        <v>111</v>
      </c>
      <c r="G12" s="121" t="s">
        <v>112</v>
      </c>
      <c r="H12" s="128" t="s">
        <v>113</v>
      </c>
      <c r="J12" s="16">
        <v>0</v>
      </c>
      <c r="K12" s="17">
        <v>0.05</v>
      </c>
      <c r="L12" s="127" t="s">
        <v>109</v>
      </c>
      <c r="M12" s="121" t="s">
        <v>110</v>
      </c>
      <c r="N12" s="121" t="s">
        <v>111</v>
      </c>
      <c r="O12" s="121" t="s">
        <v>112</v>
      </c>
      <c r="P12" s="128" t="s">
        <v>113</v>
      </c>
    </row>
    <row r="13" spans="1:16" ht="15" thickBot="1" x14ac:dyDescent="0.35">
      <c r="A13" t="s">
        <v>114</v>
      </c>
      <c r="B13" s="18">
        <v>0</v>
      </c>
      <c r="C13" s="19">
        <v>0.05</v>
      </c>
      <c r="D13" s="129" t="s">
        <v>109</v>
      </c>
      <c r="E13" s="130" t="s">
        <v>110</v>
      </c>
      <c r="F13" s="130" t="s">
        <v>111</v>
      </c>
      <c r="G13" s="130" t="s">
        <v>112</v>
      </c>
      <c r="H13" s="131" t="s">
        <v>113</v>
      </c>
      <c r="J13" s="18">
        <v>0</v>
      </c>
      <c r="K13" s="19">
        <v>0.05</v>
      </c>
      <c r="L13" s="129" t="s">
        <v>109</v>
      </c>
      <c r="M13" s="130" t="s">
        <v>110</v>
      </c>
      <c r="N13" s="130" t="s">
        <v>111</v>
      </c>
      <c r="O13" s="130" t="s">
        <v>112</v>
      </c>
      <c r="P13" s="131" t="s">
        <v>113</v>
      </c>
    </row>
    <row r="14" spans="1:16" ht="15" thickBot="1" x14ac:dyDescent="0.35">
      <c r="A14" s="13" t="s">
        <v>115</v>
      </c>
      <c r="D14" s="121"/>
      <c r="E14" s="121"/>
      <c r="F14" s="121"/>
      <c r="G14" s="121"/>
      <c r="H14" s="121"/>
      <c r="L14" s="121"/>
      <c r="M14" s="121"/>
      <c r="N14" s="121"/>
      <c r="O14" s="121"/>
      <c r="P14" s="121"/>
    </row>
    <row r="15" spans="1:16" x14ac:dyDescent="0.3">
      <c r="A15" t="s">
        <v>116</v>
      </c>
      <c r="B15" s="14">
        <v>10</v>
      </c>
      <c r="C15" s="15">
        <v>11.5</v>
      </c>
      <c r="D15" s="125" t="s">
        <v>117</v>
      </c>
      <c r="E15" s="125" t="s">
        <v>118</v>
      </c>
      <c r="F15" s="125" t="s">
        <v>119</v>
      </c>
      <c r="G15" s="125" t="s">
        <v>120</v>
      </c>
      <c r="H15" s="126" t="s">
        <v>121</v>
      </c>
      <c r="J15" s="14">
        <v>10.5</v>
      </c>
      <c r="K15" s="15">
        <v>12</v>
      </c>
      <c r="L15" s="124" t="s">
        <v>322</v>
      </c>
      <c r="M15" s="125" t="s">
        <v>323</v>
      </c>
      <c r="N15" s="125" t="s">
        <v>324</v>
      </c>
      <c r="O15" s="125" t="s">
        <v>325</v>
      </c>
      <c r="P15" s="126" t="s">
        <v>121</v>
      </c>
    </row>
    <row r="16" spans="1:16" x14ac:dyDescent="0.3">
      <c r="A16" t="s">
        <v>122</v>
      </c>
      <c r="B16" s="16">
        <v>0.78</v>
      </c>
      <c r="C16" s="17">
        <v>0.8</v>
      </c>
      <c r="D16" s="121" t="s">
        <v>123</v>
      </c>
      <c r="E16" s="121" t="s">
        <v>124</v>
      </c>
      <c r="F16" s="121" t="s">
        <v>125</v>
      </c>
      <c r="G16" s="121" t="s">
        <v>126</v>
      </c>
      <c r="H16" s="128" t="s">
        <v>127</v>
      </c>
      <c r="J16" s="16">
        <v>0.76</v>
      </c>
      <c r="K16" s="17">
        <v>0.78</v>
      </c>
      <c r="L16" s="127" t="s">
        <v>326</v>
      </c>
      <c r="M16" s="121" t="s">
        <v>327</v>
      </c>
      <c r="N16" s="121" t="s">
        <v>328</v>
      </c>
      <c r="O16" s="121" t="s">
        <v>125</v>
      </c>
      <c r="P16" s="128" t="s">
        <v>329</v>
      </c>
    </row>
    <row r="17" spans="1:16" ht="15" thickBot="1" x14ac:dyDescent="0.35">
      <c r="A17" t="s">
        <v>128</v>
      </c>
      <c r="B17" s="18">
        <v>29</v>
      </c>
      <c r="C17" s="19">
        <v>31</v>
      </c>
      <c r="D17" s="130" t="s">
        <v>129</v>
      </c>
      <c r="E17" s="130" t="s">
        <v>130</v>
      </c>
      <c r="F17" s="130" t="s">
        <v>131</v>
      </c>
      <c r="G17" s="130" t="s">
        <v>132</v>
      </c>
      <c r="H17" s="131" t="s">
        <v>133</v>
      </c>
      <c r="J17" s="18">
        <v>25</v>
      </c>
      <c r="K17" s="19">
        <v>27</v>
      </c>
      <c r="L17" s="129" t="s">
        <v>319</v>
      </c>
      <c r="M17" s="130" t="s">
        <v>99</v>
      </c>
      <c r="N17" s="130" t="s">
        <v>330</v>
      </c>
      <c r="O17" s="130" t="s">
        <v>130</v>
      </c>
      <c r="P17" s="131" t="s">
        <v>331</v>
      </c>
    </row>
    <row r="18" spans="1:16" ht="15" thickBot="1" x14ac:dyDescent="0.35">
      <c r="A18" s="13" t="s">
        <v>134</v>
      </c>
      <c r="D18" s="121"/>
      <c r="E18" s="121"/>
      <c r="F18" s="121"/>
      <c r="G18" s="121"/>
      <c r="H18" s="121"/>
      <c r="L18" s="121"/>
      <c r="M18" s="121"/>
      <c r="N18" s="121"/>
      <c r="O18" s="121"/>
      <c r="P18" s="121"/>
    </row>
    <row r="19" spans="1:16" x14ac:dyDescent="0.3">
      <c r="A19" t="s">
        <v>135</v>
      </c>
      <c r="B19" s="14">
        <v>0.45</v>
      </c>
      <c r="C19" s="15">
        <v>0.49</v>
      </c>
      <c r="D19" s="125" t="s">
        <v>136</v>
      </c>
      <c r="E19" s="125" t="s">
        <v>137</v>
      </c>
      <c r="F19" s="125" t="s">
        <v>138</v>
      </c>
      <c r="G19" s="125" t="s">
        <v>139</v>
      </c>
      <c r="H19" s="126" t="s">
        <v>140</v>
      </c>
      <c r="J19" s="14">
        <v>0.49</v>
      </c>
      <c r="K19" s="15">
        <v>0.54</v>
      </c>
      <c r="L19" s="124" t="s">
        <v>332</v>
      </c>
      <c r="M19" s="125" t="s">
        <v>138</v>
      </c>
      <c r="N19" s="125" t="s">
        <v>333</v>
      </c>
      <c r="O19" s="125" t="s">
        <v>334</v>
      </c>
      <c r="P19" s="126" t="s">
        <v>208</v>
      </c>
    </row>
    <row r="20" spans="1:16" x14ac:dyDescent="0.3">
      <c r="A20" t="s">
        <v>141</v>
      </c>
      <c r="B20" s="16">
        <v>0.15</v>
      </c>
      <c r="C20" s="17">
        <v>0.18</v>
      </c>
      <c r="D20" s="121" t="s">
        <v>142</v>
      </c>
      <c r="E20" s="121" t="s">
        <v>143</v>
      </c>
      <c r="F20" s="121" t="s">
        <v>144</v>
      </c>
      <c r="G20" s="121" t="s">
        <v>145</v>
      </c>
      <c r="H20" s="128" t="s">
        <v>146</v>
      </c>
      <c r="J20" s="16">
        <v>0.1</v>
      </c>
      <c r="K20" s="17">
        <v>0.12</v>
      </c>
      <c r="L20" s="127" t="s">
        <v>148</v>
      </c>
      <c r="M20" s="121" t="s">
        <v>149</v>
      </c>
      <c r="N20" s="121" t="s">
        <v>82</v>
      </c>
      <c r="O20" s="121" t="s">
        <v>335</v>
      </c>
      <c r="P20" s="128" t="s">
        <v>336</v>
      </c>
    </row>
    <row r="21" spans="1:16" x14ac:dyDescent="0.3">
      <c r="A21" t="s">
        <v>147</v>
      </c>
      <c r="B21" s="16">
        <v>0.1</v>
      </c>
      <c r="C21" s="17">
        <v>0.13</v>
      </c>
      <c r="D21" s="121" t="s">
        <v>148</v>
      </c>
      <c r="E21" s="121" t="s">
        <v>149</v>
      </c>
      <c r="F21" s="121" t="s">
        <v>150</v>
      </c>
      <c r="G21" s="121" t="s">
        <v>151</v>
      </c>
      <c r="H21" s="128" t="s">
        <v>152</v>
      </c>
      <c r="J21" s="16">
        <v>0.09</v>
      </c>
      <c r="K21" s="17">
        <v>0.11</v>
      </c>
      <c r="L21" s="127" t="s">
        <v>337</v>
      </c>
      <c r="M21" s="121" t="s">
        <v>338</v>
      </c>
      <c r="N21" s="121" t="s">
        <v>339</v>
      </c>
      <c r="O21" s="121" t="s">
        <v>340</v>
      </c>
      <c r="P21" s="128" t="s">
        <v>121</v>
      </c>
    </row>
    <row r="22" spans="1:16" ht="15" thickBot="1" x14ac:dyDescent="0.35">
      <c r="A22" t="s">
        <v>153</v>
      </c>
      <c r="B22" s="18">
        <v>0.75</v>
      </c>
      <c r="C22" s="19">
        <v>0.78</v>
      </c>
      <c r="D22" s="130" t="s">
        <v>91</v>
      </c>
      <c r="E22" s="130" t="s">
        <v>92</v>
      </c>
      <c r="F22" s="130" t="s">
        <v>93</v>
      </c>
      <c r="G22" s="130" t="s">
        <v>94</v>
      </c>
      <c r="H22" s="131" t="s">
        <v>95</v>
      </c>
      <c r="J22" s="18">
        <v>0.72</v>
      </c>
      <c r="K22" s="19">
        <v>0.75</v>
      </c>
      <c r="L22" s="129" t="s">
        <v>316</v>
      </c>
      <c r="M22" s="130" t="s">
        <v>317</v>
      </c>
      <c r="N22" s="130" t="s">
        <v>92</v>
      </c>
      <c r="O22" s="130" t="s">
        <v>93</v>
      </c>
      <c r="P22" s="131" t="s">
        <v>318</v>
      </c>
    </row>
    <row r="23" spans="1:16" ht="15" thickBot="1" x14ac:dyDescent="0.35">
      <c r="A23" s="13" t="s">
        <v>154</v>
      </c>
      <c r="D23" s="121"/>
      <c r="E23" s="121"/>
      <c r="F23" s="121"/>
      <c r="G23" s="121"/>
      <c r="H23" s="121"/>
      <c r="L23" s="121"/>
      <c r="M23" s="121"/>
      <c r="N23" s="121"/>
      <c r="O23" s="121"/>
      <c r="P23" s="121"/>
    </row>
    <row r="24" spans="1:16" x14ac:dyDescent="0.3">
      <c r="A24" t="s">
        <v>155</v>
      </c>
      <c r="B24" s="14">
        <v>0.45</v>
      </c>
      <c r="C24" s="15">
        <v>0.49</v>
      </c>
      <c r="D24" s="125" t="s">
        <v>136</v>
      </c>
      <c r="E24" s="125" t="s">
        <v>137</v>
      </c>
      <c r="F24" s="125" t="s">
        <v>138</v>
      </c>
      <c r="G24" s="125" t="s">
        <v>139</v>
      </c>
      <c r="H24" s="126" t="s">
        <v>140</v>
      </c>
      <c r="J24" s="14">
        <v>0.49</v>
      </c>
      <c r="K24" s="15">
        <v>0.54</v>
      </c>
      <c r="L24" s="124" t="s">
        <v>332</v>
      </c>
      <c r="M24" s="125" t="s">
        <v>138</v>
      </c>
      <c r="N24" s="125" t="s">
        <v>333</v>
      </c>
      <c r="O24" s="125" t="s">
        <v>334</v>
      </c>
      <c r="P24" s="126" t="s">
        <v>208</v>
      </c>
    </row>
    <row r="25" spans="1:16" x14ac:dyDescent="0.3">
      <c r="A25" t="s">
        <v>156</v>
      </c>
      <c r="B25" s="16">
        <v>0.15</v>
      </c>
      <c r="C25" s="17">
        <v>0.18</v>
      </c>
      <c r="D25" s="121" t="s">
        <v>142</v>
      </c>
      <c r="E25" s="121" t="s">
        <v>143</v>
      </c>
      <c r="F25" s="121" t="s">
        <v>144</v>
      </c>
      <c r="G25" s="121" t="s">
        <v>145</v>
      </c>
      <c r="H25" s="128" t="s">
        <v>146</v>
      </c>
      <c r="J25" s="16">
        <v>0.1</v>
      </c>
      <c r="K25" s="17">
        <v>0.12</v>
      </c>
      <c r="L25" s="127" t="s">
        <v>148</v>
      </c>
      <c r="M25" s="121" t="s">
        <v>149</v>
      </c>
      <c r="N25" s="121" t="s">
        <v>82</v>
      </c>
      <c r="O25" s="121" t="s">
        <v>335</v>
      </c>
      <c r="P25" s="128" t="s">
        <v>336</v>
      </c>
    </row>
    <row r="26" spans="1:16" x14ac:dyDescent="0.3">
      <c r="A26" t="s">
        <v>157</v>
      </c>
      <c r="B26" s="16">
        <v>0.1</v>
      </c>
      <c r="C26" s="17">
        <v>0.13</v>
      </c>
      <c r="D26" s="121" t="s">
        <v>148</v>
      </c>
      <c r="E26" s="121" t="s">
        <v>149</v>
      </c>
      <c r="F26" s="121" t="s">
        <v>150</v>
      </c>
      <c r="G26" s="121" t="s">
        <v>158</v>
      </c>
      <c r="H26" s="128" t="s">
        <v>159</v>
      </c>
      <c r="J26" s="16">
        <v>0.09</v>
      </c>
      <c r="K26" s="17">
        <v>0.11</v>
      </c>
      <c r="L26" s="127" t="s">
        <v>337</v>
      </c>
      <c r="M26" s="121" t="s">
        <v>338</v>
      </c>
      <c r="N26" s="121" t="s">
        <v>339</v>
      </c>
      <c r="O26" s="121" t="s">
        <v>340</v>
      </c>
      <c r="P26" s="128" t="s">
        <v>121</v>
      </c>
    </row>
    <row r="27" spans="1:16" ht="15" thickBot="1" x14ac:dyDescent="0.35">
      <c r="A27" t="s">
        <v>160</v>
      </c>
      <c r="B27" s="18">
        <v>0.75</v>
      </c>
      <c r="C27" s="19">
        <v>0.78</v>
      </c>
      <c r="D27" s="130" t="s">
        <v>91</v>
      </c>
      <c r="E27" s="130" t="s">
        <v>92</v>
      </c>
      <c r="F27" s="130" t="s">
        <v>93</v>
      </c>
      <c r="G27" s="130" t="s">
        <v>94</v>
      </c>
      <c r="H27" s="131" t="s">
        <v>95</v>
      </c>
      <c r="J27" s="18">
        <v>0.72</v>
      </c>
      <c r="K27" s="19">
        <v>0.75</v>
      </c>
      <c r="L27" s="129" t="s">
        <v>316</v>
      </c>
      <c r="M27" s="130" t="s">
        <v>317</v>
      </c>
      <c r="N27" s="130" t="s">
        <v>92</v>
      </c>
      <c r="O27" s="130" t="s">
        <v>93</v>
      </c>
      <c r="P27" s="131" t="s">
        <v>318</v>
      </c>
    </row>
    <row r="28" spans="1:16" ht="15" thickBot="1" x14ac:dyDescent="0.35">
      <c r="A28" s="13" t="s">
        <v>161</v>
      </c>
      <c r="D28" s="121"/>
      <c r="E28" s="121"/>
      <c r="F28" s="121"/>
      <c r="G28" s="121"/>
      <c r="H28" s="121"/>
      <c r="L28" s="121"/>
      <c r="M28" s="121"/>
      <c r="N28" s="121"/>
      <c r="O28" s="121"/>
      <c r="P28" s="121"/>
    </row>
    <row r="29" spans="1:16" x14ac:dyDescent="0.3">
      <c r="A29" t="s">
        <v>162</v>
      </c>
      <c r="B29" s="14">
        <v>0.1</v>
      </c>
      <c r="C29" s="15">
        <v>0.12</v>
      </c>
      <c r="D29" s="125" t="s">
        <v>148</v>
      </c>
      <c r="E29" s="125" t="s">
        <v>149</v>
      </c>
      <c r="F29" s="125" t="s">
        <v>82</v>
      </c>
      <c r="G29" s="125" t="s">
        <v>143</v>
      </c>
      <c r="H29" s="126" t="s">
        <v>159</v>
      </c>
      <c r="J29" s="14">
        <v>7.4999999999999997E-2</v>
      </c>
      <c r="K29" s="15">
        <v>0.09</v>
      </c>
      <c r="L29" s="124" t="s">
        <v>341</v>
      </c>
      <c r="M29" s="125" t="s">
        <v>342</v>
      </c>
      <c r="N29" s="125" t="s">
        <v>343</v>
      </c>
      <c r="O29" s="125" t="s">
        <v>344</v>
      </c>
      <c r="P29" s="126" t="s">
        <v>345</v>
      </c>
    </row>
    <row r="30" spans="1:16" x14ac:dyDescent="0.3">
      <c r="A30" t="s">
        <v>163</v>
      </c>
      <c r="B30" s="16">
        <v>0.19</v>
      </c>
      <c r="C30" s="17">
        <v>0.23</v>
      </c>
      <c r="D30" s="121" t="s">
        <v>164</v>
      </c>
      <c r="E30" s="121" t="s">
        <v>165</v>
      </c>
      <c r="F30" s="121" t="s">
        <v>166</v>
      </c>
      <c r="G30" s="121" t="s">
        <v>167</v>
      </c>
      <c r="H30" s="128" t="s">
        <v>168</v>
      </c>
      <c r="J30" s="16">
        <v>0.13</v>
      </c>
      <c r="K30" s="17">
        <v>0.16</v>
      </c>
      <c r="L30" s="127" t="s">
        <v>346</v>
      </c>
      <c r="M30" s="121" t="s">
        <v>340</v>
      </c>
      <c r="N30" s="121" t="s">
        <v>151</v>
      </c>
      <c r="O30" s="121" t="s">
        <v>165</v>
      </c>
      <c r="P30" s="128" t="s">
        <v>347</v>
      </c>
    </row>
    <row r="31" spans="1:16" x14ac:dyDescent="0.3">
      <c r="A31" t="s">
        <v>169</v>
      </c>
      <c r="B31" s="16">
        <v>0.105</v>
      </c>
      <c r="C31" s="17">
        <v>0.125</v>
      </c>
      <c r="D31" s="121" t="s">
        <v>117</v>
      </c>
      <c r="E31" s="121" t="s">
        <v>170</v>
      </c>
      <c r="F31" s="121" t="s">
        <v>171</v>
      </c>
      <c r="G31" s="121" t="s">
        <v>172</v>
      </c>
      <c r="H31" s="128" t="s">
        <v>173</v>
      </c>
      <c r="J31" s="16">
        <v>0.09</v>
      </c>
      <c r="K31" s="17">
        <v>0.105</v>
      </c>
      <c r="L31" s="127" t="s">
        <v>348</v>
      </c>
      <c r="M31" s="121" t="s">
        <v>343</v>
      </c>
      <c r="N31" s="121" t="s">
        <v>344</v>
      </c>
      <c r="O31" s="121" t="s">
        <v>324</v>
      </c>
      <c r="P31" s="128" t="s">
        <v>83</v>
      </c>
    </row>
    <row r="32" spans="1:16" ht="15" thickBot="1" x14ac:dyDescent="0.35">
      <c r="A32" t="s">
        <v>174</v>
      </c>
      <c r="B32" s="18">
        <v>0.2</v>
      </c>
      <c r="C32" s="19">
        <v>0.24</v>
      </c>
      <c r="D32" s="130" t="s">
        <v>175</v>
      </c>
      <c r="E32" s="130" t="s">
        <v>176</v>
      </c>
      <c r="F32" s="130" t="s">
        <v>177</v>
      </c>
      <c r="G32" s="130" t="s">
        <v>178</v>
      </c>
      <c r="H32" s="131" t="s">
        <v>179</v>
      </c>
      <c r="J32" s="18">
        <v>0.15</v>
      </c>
      <c r="K32" s="19">
        <v>0.18</v>
      </c>
      <c r="L32" s="129" t="s">
        <v>349</v>
      </c>
      <c r="M32" s="130" t="s">
        <v>158</v>
      </c>
      <c r="N32" s="130" t="s">
        <v>144</v>
      </c>
      <c r="O32" s="130" t="s">
        <v>350</v>
      </c>
      <c r="P32" s="131" t="s">
        <v>351</v>
      </c>
    </row>
    <row r="35" spans="1:17" ht="15" thickBot="1" x14ac:dyDescent="0.35"/>
    <row r="36" spans="1:17" ht="15" thickBot="1" x14ac:dyDescent="0.35">
      <c r="A36" s="13" t="s">
        <v>180</v>
      </c>
      <c r="B36" s="4" t="s">
        <v>72</v>
      </c>
      <c r="C36" s="5"/>
      <c r="D36" s="4" t="s">
        <v>73</v>
      </c>
      <c r="E36" s="6"/>
      <c r="F36" s="6"/>
      <c r="G36" s="6"/>
      <c r="H36" s="5"/>
      <c r="J36" s="4" t="s">
        <v>72</v>
      </c>
      <c r="K36" s="5"/>
      <c r="L36" s="4" t="s">
        <v>73</v>
      </c>
      <c r="M36" s="6"/>
      <c r="N36" s="6"/>
      <c r="O36" s="6"/>
      <c r="P36" s="5"/>
      <c r="Q36" s="32" t="s">
        <v>181</v>
      </c>
    </row>
    <row r="37" spans="1:17" x14ac:dyDescent="0.3">
      <c r="A37" t="s">
        <v>182</v>
      </c>
      <c r="B37" s="26">
        <v>22</v>
      </c>
      <c r="C37" s="27">
        <v>24</v>
      </c>
      <c r="D37" s="123" t="s">
        <v>183</v>
      </c>
      <c r="E37" s="123" t="s">
        <v>184</v>
      </c>
      <c r="F37" s="123" t="s">
        <v>185</v>
      </c>
      <c r="G37" s="123" t="s">
        <v>186</v>
      </c>
      <c r="H37" s="123" t="s">
        <v>187</v>
      </c>
      <c r="J37" s="26">
        <v>17</v>
      </c>
      <c r="K37" s="27">
        <v>18</v>
      </c>
      <c r="L37" s="123" t="s">
        <v>352</v>
      </c>
      <c r="M37" s="123" t="s">
        <v>353</v>
      </c>
      <c r="N37" s="123" t="s">
        <v>354</v>
      </c>
      <c r="O37" s="123" t="s">
        <v>355</v>
      </c>
      <c r="P37" s="123" t="s">
        <v>356</v>
      </c>
      <c r="Q37" t="s">
        <v>188</v>
      </c>
    </row>
    <row r="38" spans="1:17" x14ac:dyDescent="0.3">
      <c r="B38" s="28">
        <v>22</v>
      </c>
      <c r="C38" s="29">
        <v>24</v>
      </c>
      <c r="D38" s="123" t="s">
        <v>183</v>
      </c>
      <c r="E38" s="123" t="s">
        <v>184</v>
      </c>
      <c r="F38" s="123" t="s">
        <v>185</v>
      </c>
      <c r="G38" s="123" t="s">
        <v>186</v>
      </c>
      <c r="H38" s="123" t="s">
        <v>187</v>
      </c>
      <c r="J38" s="28">
        <v>17</v>
      </c>
      <c r="K38" s="29">
        <v>18.5</v>
      </c>
      <c r="L38" s="123" t="s">
        <v>164</v>
      </c>
      <c r="M38" s="123" t="s">
        <v>357</v>
      </c>
      <c r="N38" s="123" t="s">
        <v>358</v>
      </c>
      <c r="O38" s="123" t="s">
        <v>359</v>
      </c>
      <c r="P38" s="123" t="s">
        <v>360</v>
      </c>
      <c r="Q38" t="s">
        <v>45</v>
      </c>
    </row>
    <row r="39" spans="1:17" x14ac:dyDescent="0.3">
      <c r="B39" s="28">
        <v>21.5</v>
      </c>
      <c r="C39" s="29">
        <v>23.5</v>
      </c>
      <c r="D39" s="123" t="s">
        <v>97</v>
      </c>
      <c r="E39" s="123" t="s">
        <v>189</v>
      </c>
      <c r="F39" s="123" t="s">
        <v>190</v>
      </c>
      <c r="G39" s="123" t="s">
        <v>191</v>
      </c>
      <c r="H39" s="123" t="s">
        <v>192</v>
      </c>
      <c r="J39" s="28">
        <v>16.5</v>
      </c>
      <c r="K39" s="29">
        <v>17.5</v>
      </c>
      <c r="L39" s="123" t="s">
        <v>361</v>
      </c>
      <c r="M39" s="123" t="s">
        <v>362</v>
      </c>
      <c r="N39" s="123" t="s">
        <v>363</v>
      </c>
      <c r="O39" s="123" t="s">
        <v>364</v>
      </c>
      <c r="P39" s="123" t="s">
        <v>347</v>
      </c>
      <c r="Q39" t="s">
        <v>17</v>
      </c>
    </row>
    <row r="40" spans="1:17" x14ac:dyDescent="0.3">
      <c r="B40" s="28">
        <v>21.5</v>
      </c>
      <c r="C40" s="29">
        <v>23.5</v>
      </c>
      <c r="D40" s="123" t="s">
        <v>97</v>
      </c>
      <c r="E40" s="123" t="s">
        <v>189</v>
      </c>
      <c r="F40" s="123" t="s">
        <v>190</v>
      </c>
      <c r="G40" s="123" t="s">
        <v>191</v>
      </c>
      <c r="H40" s="123" t="s">
        <v>192</v>
      </c>
      <c r="J40" s="28">
        <v>17</v>
      </c>
      <c r="K40" s="29">
        <v>18</v>
      </c>
      <c r="L40" s="123" t="s">
        <v>352</v>
      </c>
      <c r="M40" s="123" t="s">
        <v>353</v>
      </c>
      <c r="N40" s="123" t="s">
        <v>354</v>
      </c>
      <c r="O40" s="123" t="s">
        <v>355</v>
      </c>
      <c r="P40" s="123" t="s">
        <v>356</v>
      </c>
      <c r="Q40" t="s">
        <v>18</v>
      </c>
    </row>
    <row r="41" spans="1:17" x14ac:dyDescent="0.3">
      <c r="B41" s="28">
        <v>22</v>
      </c>
      <c r="C41" s="29">
        <v>24</v>
      </c>
      <c r="D41" s="123" t="s">
        <v>183</v>
      </c>
      <c r="E41" s="123" t="s">
        <v>184</v>
      </c>
      <c r="F41" s="123" t="s">
        <v>185</v>
      </c>
      <c r="G41" s="123" t="s">
        <v>186</v>
      </c>
      <c r="H41" s="123" t="s">
        <v>187</v>
      </c>
      <c r="J41" s="28">
        <v>17</v>
      </c>
      <c r="K41" s="29">
        <v>18</v>
      </c>
      <c r="L41" s="123" t="s">
        <v>352</v>
      </c>
      <c r="M41" s="123" t="s">
        <v>353</v>
      </c>
      <c r="N41" s="123" t="s">
        <v>354</v>
      </c>
      <c r="O41" s="123" t="s">
        <v>355</v>
      </c>
      <c r="P41" s="123" t="s">
        <v>356</v>
      </c>
      <c r="Q41" t="s">
        <v>19</v>
      </c>
    </row>
    <row r="42" spans="1:17" x14ac:dyDescent="0.3">
      <c r="B42" s="28">
        <v>22</v>
      </c>
      <c r="C42" s="29">
        <v>24</v>
      </c>
      <c r="D42" s="123" t="s">
        <v>183</v>
      </c>
      <c r="E42" s="123" t="s">
        <v>184</v>
      </c>
      <c r="F42" s="123" t="s">
        <v>185</v>
      </c>
      <c r="G42" s="123" t="s">
        <v>186</v>
      </c>
      <c r="H42" s="123" t="s">
        <v>187</v>
      </c>
      <c r="J42" s="28">
        <v>17</v>
      </c>
      <c r="K42" s="29">
        <v>18</v>
      </c>
      <c r="L42" s="123" t="s">
        <v>352</v>
      </c>
      <c r="M42" s="123" t="s">
        <v>353</v>
      </c>
      <c r="N42" s="123" t="s">
        <v>354</v>
      </c>
      <c r="O42" s="123" t="s">
        <v>355</v>
      </c>
      <c r="P42" s="123" t="s">
        <v>356</v>
      </c>
      <c r="Q42" t="s">
        <v>20</v>
      </c>
    </row>
    <row r="43" spans="1:17" x14ac:dyDescent="0.3">
      <c r="A43" s="13" t="s">
        <v>193</v>
      </c>
      <c r="B43" s="28">
        <v>47000</v>
      </c>
      <c r="C43" s="29">
        <v>51000</v>
      </c>
      <c r="D43" s="123" t="s">
        <v>194</v>
      </c>
      <c r="E43" s="123" t="s">
        <v>195</v>
      </c>
      <c r="F43" s="123" t="s">
        <v>196</v>
      </c>
      <c r="G43" s="123" t="s">
        <v>197</v>
      </c>
      <c r="H43" s="123" t="s">
        <v>198</v>
      </c>
      <c r="J43" s="28">
        <v>50000</v>
      </c>
      <c r="K43" s="29">
        <v>54000</v>
      </c>
      <c r="L43" s="123" t="s">
        <v>365</v>
      </c>
      <c r="M43" s="123" t="s">
        <v>366</v>
      </c>
      <c r="N43" s="123" t="s">
        <v>367</v>
      </c>
      <c r="O43" s="123" t="s">
        <v>270</v>
      </c>
      <c r="P43" s="123" t="s">
        <v>368</v>
      </c>
      <c r="Q43" t="s">
        <v>188</v>
      </c>
    </row>
    <row r="44" spans="1:17" x14ac:dyDescent="0.3">
      <c r="B44" s="28">
        <v>49000</v>
      </c>
      <c r="C44" s="29">
        <v>53000</v>
      </c>
      <c r="D44" s="123" t="s">
        <v>199</v>
      </c>
      <c r="E44" s="123" t="s">
        <v>200</v>
      </c>
      <c r="F44" s="123" t="s">
        <v>201</v>
      </c>
      <c r="G44" s="123" t="s">
        <v>202</v>
      </c>
      <c r="H44" s="123" t="s">
        <v>203</v>
      </c>
      <c r="J44" s="28">
        <v>53000</v>
      </c>
      <c r="K44" s="29">
        <v>57000</v>
      </c>
      <c r="L44" s="123" t="s">
        <v>369</v>
      </c>
      <c r="M44" s="123" t="s">
        <v>370</v>
      </c>
      <c r="N44" s="123" t="s">
        <v>371</v>
      </c>
      <c r="O44" s="123" t="s">
        <v>275</v>
      </c>
      <c r="P44" s="123" t="s">
        <v>372</v>
      </c>
      <c r="Q44" t="s">
        <v>45</v>
      </c>
    </row>
    <row r="45" spans="1:17" x14ac:dyDescent="0.3">
      <c r="B45" s="28">
        <v>51000</v>
      </c>
      <c r="C45" s="29">
        <v>55000</v>
      </c>
      <c r="D45" s="123" t="s">
        <v>204</v>
      </c>
      <c r="E45" s="123" t="s">
        <v>205</v>
      </c>
      <c r="F45" s="123" t="s">
        <v>206</v>
      </c>
      <c r="G45" s="123" t="s">
        <v>207</v>
      </c>
      <c r="H45" s="123" t="s">
        <v>208</v>
      </c>
      <c r="J45" s="28">
        <v>54500</v>
      </c>
      <c r="K45" s="29">
        <v>58500</v>
      </c>
      <c r="L45" s="123" t="s">
        <v>373</v>
      </c>
      <c r="M45" s="123" t="s">
        <v>374</v>
      </c>
      <c r="N45" s="123" t="s">
        <v>375</v>
      </c>
      <c r="O45" s="123" t="s">
        <v>376</v>
      </c>
      <c r="P45" s="123" t="s">
        <v>377</v>
      </c>
      <c r="Q45" t="s">
        <v>17</v>
      </c>
    </row>
    <row r="46" spans="1:17" x14ac:dyDescent="0.3">
      <c r="B46" s="28">
        <v>53500</v>
      </c>
      <c r="C46" s="29">
        <v>57500</v>
      </c>
      <c r="D46" s="123" t="s">
        <v>209</v>
      </c>
      <c r="E46" s="123" t="s">
        <v>210</v>
      </c>
      <c r="F46" s="123" t="s">
        <v>211</v>
      </c>
      <c r="G46" s="123" t="s">
        <v>212</v>
      </c>
      <c r="H46" s="123" t="s">
        <v>213</v>
      </c>
      <c r="J46" s="28">
        <v>56500</v>
      </c>
      <c r="K46" s="29">
        <v>60500</v>
      </c>
      <c r="L46" s="123" t="s">
        <v>214</v>
      </c>
      <c r="M46" s="123" t="s">
        <v>215</v>
      </c>
      <c r="N46" s="123" t="s">
        <v>216</v>
      </c>
      <c r="O46" s="123" t="s">
        <v>378</v>
      </c>
      <c r="P46" s="123" t="s">
        <v>268</v>
      </c>
      <c r="Q46" t="s">
        <v>18</v>
      </c>
    </row>
    <row r="47" spans="1:17" x14ac:dyDescent="0.3">
      <c r="B47" s="28">
        <v>56500</v>
      </c>
      <c r="C47" s="29">
        <v>60500</v>
      </c>
      <c r="D47" s="123" t="s">
        <v>214</v>
      </c>
      <c r="E47" s="123" t="s">
        <v>215</v>
      </c>
      <c r="F47" s="123" t="s">
        <v>216</v>
      </c>
      <c r="G47" s="123" t="s">
        <v>217</v>
      </c>
      <c r="H47" s="123" t="s">
        <v>218</v>
      </c>
      <c r="J47" s="28">
        <v>58500</v>
      </c>
      <c r="K47" s="29">
        <v>62500</v>
      </c>
      <c r="L47" s="123" t="s">
        <v>379</v>
      </c>
      <c r="M47" s="123" t="s">
        <v>380</v>
      </c>
      <c r="N47" s="123" t="s">
        <v>381</v>
      </c>
      <c r="O47" s="123" t="s">
        <v>382</v>
      </c>
      <c r="P47" s="123" t="s">
        <v>273</v>
      </c>
      <c r="Q47" t="s">
        <v>19</v>
      </c>
    </row>
    <row r="48" spans="1:17" x14ac:dyDescent="0.3">
      <c r="B48" s="28">
        <v>59500</v>
      </c>
      <c r="C48" s="29">
        <v>63500</v>
      </c>
      <c r="D48" s="123" t="s">
        <v>219</v>
      </c>
      <c r="E48" s="123" t="s">
        <v>220</v>
      </c>
      <c r="F48" s="123" t="s">
        <v>221</v>
      </c>
      <c r="G48" s="123" t="s">
        <v>222</v>
      </c>
      <c r="H48" s="123" t="s">
        <v>223</v>
      </c>
      <c r="J48" s="28">
        <v>60500</v>
      </c>
      <c r="K48" s="29">
        <v>64500</v>
      </c>
      <c r="L48" s="123" t="s">
        <v>383</v>
      </c>
      <c r="M48" s="123" t="s">
        <v>212</v>
      </c>
      <c r="N48" s="123" t="s">
        <v>384</v>
      </c>
      <c r="O48" s="123" t="s">
        <v>385</v>
      </c>
      <c r="P48" s="123" t="s">
        <v>386</v>
      </c>
      <c r="Q48" t="s">
        <v>20</v>
      </c>
    </row>
    <row r="49" spans="1:17" x14ac:dyDescent="0.3">
      <c r="A49" s="13" t="s">
        <v>224</v>
      </c>
      <c r="B49" s="28">
        <v>2400</v>
      </c>
      <c r="C49" s="29">
        <v>2600</v>
      </c>
      <c r="D49" s="123" t="s">
        <v>225</v>
      </c>
      <c r="E49" s="123" t="s">
        <v>226</v>
      </c>
      <c r="F49" s="123" t="s">
        <v>227</v>
      </c>
      <c r="G49" s="123" t="s">
        <v>228</v>
      </c>
      <c r="H49" s="123" t="s">
        <v>229</v>
      </c>
      <c r="J49" s="28">
        <v>2550</v>
      </c>
      <c r="K49" s="29">
        <v>2750</v>
      </c>
      <c r="L49" s="123" t="s">
        <v>387</v>
      </c>
      <c r="M49" s="123" t="s">
        <v>388</v>
      </c>
      <c r="N49" s="123" t="s">
        <v>389</v>
      </c>
      <c r="O49" s="123" t="s">
        <v>390</v>
      </c>
      <c r="P49" s="123" t="s">
        <v>391</v>
      </c>
      <c r="Q49" t="s">
        <v>188</v>
      </c>
    </row>
    <row r="50" spans="1:17" x14ac:dyDescent="0.3">
      <c r="B50" s="28">
        <v>2500</v>
      </c>
      <c r="C50" s="29">
        <v>2700</v>
      </c>
      <c r="D50" s="123" t="s">
        <v>230</v>
      </c>
      <c r="E50" s="123" t="s">
        <v>231</v>
      </c>
      <c r="F50" s="123" t="s">
        <v>232</v>
      </c>
      <c r="G50" s="123" t="s">
        <v>233</v>
      </c>
      <c r="H50" s="123" t="s">
        <v>234</v>
      </c>
      <c r="J50" s="28">
        <v>2700</v>
      </c>
      <c r="K50" s="29">
        <v>2900</v>
      </c>
      <c r="L50" s="123" t="s">
        <v>392</v>
      </c>
      <c r="M50" s="123" t="s">
        <v>393</v>
      </c>
      <c r="N50" s="123" t="s">
        <v>394</v>
      </c>
      <c r="O50" s="123" t="s">
        <v>395</v>
      </c>
      <c r="P50" s="123" t="s">
        <v>293</v>
      </c>
      <c r="Q50" t="s">
        <v>45</v>
      </c>
    </row>
    <row r="51" spans="1:17" x14ac:dyDescent="0.3">
      <c r="B51" s="28">
        <v>2625</v>
      </c>
      <c r="C51" s="29">
        <v>2825</v>
      </c>
      <c r="D51" s="123" t="s">
        <v>235</v>
      </c>
      <c r="E51" s="123" t="s">
        <v>236</v>
      </c>
      <c r="F51" s="123" t="s">
        <v>237</v>
      </c>
      <c r="G51" s="123" t="s">
        <v>238</v>
      </c>
      <c r="H51" s="123" t="s">
        <v>239</v>
      </c>
      <c r="J51" s="28">
        <v>2800</v>
      </c>
      <c r="K51" s="29">
        <v>3000</v>
      </c>
      <c r="L51" s="123" t="s">
        <v>294</v>
      </c>
      <c r="M51" s="123" t="s">
        <v>295</v>
      </c>
      <c r="N51" s="123" t="s">
        <v>396</v>
      </c>
      <c r="O51" s="123" t="s">
        <v>397</v>
      </c>
      <c r="P51" s="123" t="s">
        <v>398</v>
      </c>
      <c r="Q51" t="s">
        <v>17</v>
      </c>
    </row>
    <row r="52" spans="1:17" x14ac:dyDescent="0.3">
      <c r="B52" s="28">
        <v>2750</v>
      </c>
      <c r="C52" s="29">
        <v>2950</v>
      </c>
      <c r="D52" s="123" t="s">
        <v>240</v>
      </c>
      <c r="E52" s="123" t="s">
        <v>241</v>
      </c>
      <c r="F52" s="123" t="s">
        <v>242</v>
      </c>
      <c r="G52" s="123" t="s">
        <v>243</v>
      </c>
      <c r="H52" s="123" t="s">
        <v>244</v>
      </c>
      <c r="J52" s="28">
        <v>2900</v>
      </c>
      <c r="K52" s="29">
        <v>3100</v>
      </c>
      <c r="L52" s="123" t="s">
        <v>399</v>
      </c>
      <c r="M52" s="123" t="s">
        <v>390</v>
      </c>
      <c r="N52" s="123" t="s">
        <v>400</v>
      </c>
      <c r="O52" s="123" t="s">
        <v>252</v>
      </c>
      <c r="P52" s="123" t="s">
        <v>253</v>
      </c>
      <c r="Q52" t="s">
        <v>18</v>
      </c>
    </row>
    <row r="53" spans="1:17" x14ac:dyDescent="0.3">
      <c r="B53" s="28">
        <v>2850</v>
      </c>
      <c r="C53" s="29">
        <v>3050</v>
      </c>
      <c r="D53" s="123" t="s">
        <v>245</v>
      </c>
      <c r="E53" s="123" t="s">
        <v>233</v>
      </c>
      <c r="F53" s="123" t="s">
        <v>246</v>
      </c>
      <c r="G53" s="123" t="s">
        <v>247</v>
      </c>
      <c r="H53" s="123" t="s">
        <v>248</v>
      </c>
      <c r="J53" s="28">
        <v>3000</v>
      </c>
      <c r="K53" s="29">
        <v>3200</v>
      </c>
      <c r="L53" s="123" t="s">
        <v>302</v>
      </c>
      <c r="M53" s="123" t="s">
        <v>401</v>
      </c>
      <c r="N53" s="123" t="s">
        <v>402</v>
      </c>
      <c r="O53" s="123" t="s">
        <v>304</v>
      </c>
      <c r="P53" s="123" t="s">
        <v>305</v>
      </c>
      <c r="Q53" t="s">
        <v>19</v>
      </c>
    </row>
    <row r="54" spans="1:17" ht="15" thickBot="1" x14ac:dyDescent="0.35">
      <c r="B54" s="30">
        <v>2950</v>
      </c>
      <c r="C54" s="31">
        <v>3150</v>
      </c>
      <c r="D54" s="123" t="s">
        <v>249</v>
      </c>
      <c r="E54" s="123" t="s">
        <v>250</v>
      </c>
      <c r="F54" s="123" t="s">
        <v>251</v>
      </c>
      <c r="G54" s="123" t="s">
        <v>252</v>
      </c>
      <c r="H54" s="123" t="s">
        <v>253</v>
      </c>
      <c r="J54" s="30">
        <v>3100</v>
      </c>
      <c r="K54" s="31">
        <v>3300</v>
      </c>
      <c r="L54" s="123" t="s">
        <v>403</v>
      </c>
      <c r="M54" s="123" t="s">
        <v>243</v>
      </c>
      <c r="N54" s="123" t="s">
        <v>404</v>
      </c>
      <c r="O54" s="123" t="s">
        <v>405</v>
      </c>
      <c r="P54" s="123" t="s">
        <v>305</v>
      </c>
      <c r="Q54" t="s">
        <v>20</v>
      </c>
    </row>
    <row r="55" spans="1:17" x14ac:dyDescent="0.3">
      <c r="D55" s="123"/>
      <c r="E55" s="123"/>
      <c r="F55" s="123"/>
      <c r="G55" s="123"/>
      <c r="H55" s="123"/>
      <c r="L55" s="123"/>
      <c r="M55" s="123"/>
      <c r="N55" s="123"/>
      <c r="O55" s="123"/>
      <c r="P55" s="123"/>
    </row>
    <row r="56" spans="1:17" ht="15" thickBot="1" x14ac:dyDescent="0.35">
      <c r="A56" s="13" t="s">
        <v>254</v>
      </c>
      <c r="D56" s="123"/>
      <c r="E56" s="123"/>
      <c r="F56" s="123"/>
      <c r="G56" s="123"/>
      <c r="H56" s="123"/>
      <c r="L56" s="123"/>
      <c r="M56" s="123"/>
      <c r="N56" s="123"/>
      <c r="O56" s="123"/>
      <c r="P56" s="123"/>
      <c r="Q56" t="s">
        <v>181</v>
      </c>
    </row>
    <row r="57" spans="1:17" x14ac:dyDescent="0.3">
      <c r="A57" s="13" t="s">
        <v>182</v>
      </c>
      <c r="B57" s="20">
        <v>21.5</v>
      </c>
      <c r="C57" s="21">
        <v>23.5</v>
      </c>
      <c r="D57" s="123" t="s">
        <v>97</v>
      </c>
      <c r="E57" s="123" t="s">
        <v>189</v>
      </c>
      <c r="F57" s="123" t="s">
        <v>190</v>
      </c>
      <c r="G57" s="123" t="s">
        <v>191</v>
      </c>
      <c r="H57" s="123" t="s">
        <v>192</v>
      </c>
      <c r="J57" s="20">
        <v>16.5</v>
      </c>
      <c r="K57" s="21">
        <v>17.5</v>
      </c>
      <c r="L57" s="123" t="s">
        <v>361</v>
      </c>
      <c r="M57" s="123" t="s">
        <v>362</v>
      </c>
      <c r="N57" s="123" t="s">
        <v>363</v>
      </c>
      <c r="O57" s="123" t="s">
        <v>364</v>
      </c>
      <c r="P57" s="123" t="s">
        <v>347</v>
      </c>
      <c r="Q57" t="s">
        <v>188</v>
      </c>
    </row>
    <row r="58" spans="1:17" x14ac:dyDescent="0.3">
      <c r="B58" s="22">
        <v>21.5</v>
      </c>
      <c r="C58" s="23">
        <v>23.5</v>
      </c>
      <c r="D58" s="123" t="s">
        <v>97</v>
      </c>
      <c r="E58" s="123" t="s">
        <v>189</v>
      </c>
      <c r="F58" s="123" t="s">
        <v>190</v>
      </c>
      <c r="G58" s="123" t="s">
        <v>191</v>
      </c>
      <c r="H58" s="123" t="s">
        <v>192</v>
      </c>
      <c r="J58" s="22">
        <v>16.5</v>
      </c>
      <c r="K58" s="23">
        <v>17.5</v>
      </c>
      <c r="L58" s="123" t="s">
        <v>361</v>
      </c>
      <c r="M58" s="123" t="s">
        <v>362</v>
      </c>
      <c r="N58" s="123" t="s">
        <v>363</v>
      </c>
      <c r="O58" s="123" t="s">
        <v>406</v>
      </c>
      <c r="P58" s="123" t="s">
        <v>407</v>
      </c>
      <c r="Q58" t="s">
        <v>45</v>
      </c>
    </row>
    <row r="59" spans="1:17" x14ac:dyDescent="0.3">
      <c r="B59" s="22">
        <v>21</v>
      </c>
      <c r="C59" s="23">
        <v>23</v>
      </c>
      <c r="D59" s="123" t="s">
        <v>255</v>
      </c>
      <c r="E59" s="123" t="s">
        <v>256</v>
      </c>
      <c r="F59" s="123" t="s">
        <v>257</v>
      </c>
      <c r="G59" s="123" t="s">
        <v>258</v>
      </c>
      <c r="H59" s="123" t="s">
        <v>259</v>
      </c>
      <c r="J59" s="22">
        <v>16</v>
      </c>
      <c r="K59" s="23">
        <v>17</v>
      </c>
      <c r="L59" s="123" t="s">
        <v>408</v>
      </c>
      <c r="M59" s="123" t="s">
        <v>409</v>
      </c>
      <c r="N59" s="123" t="s">
        <v>357</v>
      </c>
      <c r="O59" s="123" t="s">
        <v>410</v>
      </c>
      <c r="P59" s="123" t="s">
        <v>407</v>
      </c>
      <c r="Q59" t="s">
        <v>17</v>
      </c>
    </row>
    <row r="60" spans="1:17" x14ac:dyDescent="0.3">
      <c r="B60" s="22">
        <v>21</v>
      </c>
      <c r="C60" s="23">
        <v>23</v>
      </c>
      <c r="D60" s="123" t="s">
        <v>255</v>
      </c>
      <c r="E60" s="123" t="s">
        <v>256</v>
      </c>
      <c r="F60" s="123" t="s">
        <v>257</v>
      </c>
      <c r="G60" s="123" t="s">
        <v>258</v>
      </c>
      <c r="H60" s="123" t="s">
        <v>259</v>
      </c>
      <c r="J60" s="22">
        <v>16.5</v>
      </c>
      <c r="K60" s="23">
        <v>17.5</v>
      </c>
      <c r="L60" s="123" t="s">
        <v>361</v>
      </c>
      <c r="M60" s="123" t="s">
        <v>362</v>
      </c>
      <c r="N60" s="123" t="s">
        <v>363</v>
      </c>
      <c r="O60" s="123" t="s">
        <v>364</v>
      </c>
      <c r="P60" s="123" t="s">
        <v>347</v>
      </c>
      <c r="Q60" t="s">
        <v>18</v>
      </c>
    </row>
    <row r="61" spans="1:17" x14ac:dyDescent="0.3">
      <c r="B61" s="22">
        <v>21.5</v>
      </c>
      <c r="C61" s="23">
        <v>23.5</v>
      </c>
      <c r="D61" s="123" t="s">
        <v>97</v>
      </c>
      <c r="E61" s="123" t="s">
        <v>189</v>
      </c>
      <c r="F61" s="123" t="s">
        <v>190</v>
      </c>
      <c r="G61" s="123" t="s">
        <v>191</v>
      </c>
      <c r="H61" s="123" t="s">
        <v>192</v>
      </c>
      <c r="J61" s="22">
        <v>16.5</v>
      </c>
      <c r="K61" s="23">
        <v>17.5</v>
      </c>
      <c r="L61" s="123" t="s">
        <v>361</v>
      </c>
      <c r="M61" s="123" t="s">
        <v>362</v>
      </c>
      <c r="N61" s="123" t="s">
        <v>363</v>
      </c>
      <c r="O61" s="123" t="s">
        <v>364</v>
      </c>
      <c r="P61" s="123" t="s">
        <v>347</v>
      </c>
      <c r="Q61" t="s">
        <v>19</v>
      </c>
    </row>
    <row r="62" spans="1:17" x14ac:dyDescent="0.3">
      <c r="B62" s="22">
        <v>21.5</v>
      </c>
      <c r="C62" s="23">
        <v>23.5</v>
      </c>
      <c r="D62" s="123" t="s">
        <v>97</v>
      </c>
      <c r="E62" s="123" t="s">
        <v>189</v>
      </c>
      <c r="F62" s="123" t="s">
        <v>190</v>
      </c>
      <c r="G62" s="123" t="s">
        <v>191</v>
      </c>
      <c r="H62" s="123" t="s">
        <v>192</v>
      </c>
      <c r="J62" s="22">
        <v>16.5</v>
      </c>
      <c r="K62" s="23">
        <v>17.5</v>
      </c>
      <c r="L62" s="123" t="s">
        <v>361</v>
      </c>
      <c r="M62" s="123" t="s">
        <v>362</v>
      </c>
      <c r="N62" s="123" t="s">
        <v>363</v>
      </c>
      <c r="O62" s="123" t="s">
        <v>364</v>
      </c>
      <c r="P62" s="123" t="s">
        <v>347</v>
      </c>
      <c r="Q62" t="s">
        <v>20</v>
      </c>
    </row>
    <row r="63" spans="1:17" x14ac:dyDescent="0.3">
      <c r="A63" s="13" t="s">
        <v>193</v>
      </c>
      <c r="B63" s="22">
        <v>52000</v>
      </c>
      <c r="C63" s="23">
        <v>57000</v>
      </c>
      <c r="D63" s="123" t="s">
        <v>260</v>
      </c>
      <c r="E63" s="123" t="s">
        <v>139</v>
      </c>
      <c r="F63" s="123" t="s">
        <v>261</v>
      </c>
      <c r="G63" s="123" t="s">
        <v>262</v>
      </c>
      <c r="H63" s="123" t="s">
        <v>263</v>
      </c>
      <c r="J63" s="22">
        <v>55500</v>
      </c>
      <c r="K63" s="23">
        <v>60000</v>
      </c>
      <c r="L63" s="123" t="s">
        <v>411</v>
      </c>
      <c r="M63" s="123" t="s">
        <v>412</v>
      </c>
      <c r="N63" s="123" t="s">
        <v>413</v>
      </c>
      <c r="O63" s="123" t="s">
        <v>280</v>
      </c>
      <c r="P63" s="123" t="s">
        <v>414</v>
      </c>
      <c r="Q63" t="s">
        <v>188</v>
      </c>
    </row>
    <row r="64" spans="1:17" x14ac:dyDescent="0.3">
      <c r="B64" s="22">
        <v>55000</v>
      </c>
      <c r="C64" s="23">
        <v>60000</v>
      </c>
      <c r="D64" s="123" t="s">
        <v>264</v>
      </c>
      <c r="E64" s="123" t="s">
        <v>265</v>
      </c>
      <c r="F64" s="123" t="s">
        <v>266</v>
      </c>
      <c r="G64" s="123" t="s">
        <v>267</v>
      </c>
      <c r="H64" s="123" t="s">
        <v>268</v>
      </c>
      <c r="J64" s="22">
        <v>58500</v>
      </c>
      <c r="K64" s="23">
        <v>63000</v>
      </c>
      <c r="L64" s="123" t="s">
        <v>379</v>
      </c>
      <c r="M64" s="123" t="s">
        <v>380</v>
      </c>
      <c r="N64" s="123" t="s">
        <v>415</v>
      </c>
      <c r="O64" s="123" t="s">
        <v>285</v>
      </c>
      <c r="P64" s="123" t="s">
        <v>416</v>
      </c>
      <c r="Q64" t="s">
        <v>45</v>
      </c>
    </row>
    <row r="65" spans="1:17" x14ac:dyDescent="0.3">
      <c r="B65" s="22">
        <v>57000</v>
      </c>
      <c r="C65" s="23">
        <v>62000</v>
      </c>
      <c r="D65" s="123" t="s">
        <v>269</v>
      </c>
      <c r="E65" s="123" t="s">
        <v>270</v>
      </c>
      <c r="F65" s="123" t="s">
        <v>271</v>
      </c>
      <c r="G65" s="123" t="s">
        <v>272</v>
      </c>
      <c r="H65" s="123" t="s">
        <v>273</v>
      </c>
      <c r="J65" s="22">
        <v>63000</v>
      </c>
      <c r="K65" s="23">
        <v>64500</v>
      </c>
      <c r="L65" s="123" t="s">
        <v>219</v>
      </c>
      <c r="M65" s="123" t="s">
        <v>220</v>
      </c>
      <c r="N65" s="123" t="s">
        <v>276</v>
      </c>
      <c r="O65" s="123" t="s">
        <v>277</v>
      </c>
      <c r="P65" s="123" t="s">
        <v>278</v>
      </c>
      <c r="Q65" t="s">
        <v>17</v>
      </c>
    </row>
    <row r="66" spans="1:17" x14ac:dyDescent="0.3">
      <c r="B66" s="22">
        <v>60000</v>
      </c>
      <c r="C66" s="23">
        <v>64500</v>
      </c>
      <c r="D66" s="123" t="s">
        <v>274</v>
      </c>
      <c r="E66" s="123" t="s">
        <v>275</v>
      </c>
      <c r="F66" s="123" t="s">
        <v>276</v>
      </c>
      <c r="G66" s="123" t="s">
        <v>277</v>
      </c>
      <c r="H66" s="123" t="s">
        <v>278</v>
      </c>
      <c r="J66" s="22">
        <v>63000</v>
      </c>
      <c r="K66" s="23">
        <v>67500</v>
      </c>
      <c r="L66" s="123" t="s">
        <v>279</v>
      </c>
      <c r="M66" s="123" t="s">
        <v>280</v>
      </c>
      <c r="N66" s="123" t="s">
        <v>281</v>
      </c>
      <c r="O66" s="123" t="s">
        <v>282</v>
      </c>
      <c r="P66" s="123" t="s">
        <v>283</v>
      </c>
      <c r="Q66" t="s">
        <v>18</v>
      </c>
    </row>
    <row r="67" spans="1:17" x14ac:dyDescent="0.3">
      <c r="B67" s="22">
        <v>63000</v>
      </c>
      <c r="C67" s="23">
        <v>67500</v>
      </c>
      <c r="D67" s="123" t="s">
        <v>279</v>
      </c>
      <c r="E67" s="123" t="s">
        <v>280</v>
      </c>
      <c r="F67" s="123" t="s">
        <v>281</v>
      </c>
      <c r="G67" s="123" t="s">
        <v>282</v>
      </c>
      <c r="H67" s="123" t="s">
        <v>283</v>
      </c>
      <c r="J67" s="22">
        <v>65500</v>
      </c>
      <c r="K67" s="23">
        <v>70000</v>
      </c>
      <c r="L67" s="123" t="s">
        <v>417</v>
      </c>
      <c r="M67" s="123" t="s">
        <v>382</v>
      </c>
      <c r="N67" s="123" t="s">
        <v>418</v>
      </c>
      <c r="O67" s="123" t="s">
        <v>419</v>
      </c>
      <c r="P67" s="123" t="s">
        <v>420</v>
      </c>
      <c r="Q67" t="s">
        <v>19</v>
      </c>
    </row>
    <row r="68" spans="1:17" x14ac:dyDescent="0.3">
      <c r="B68" s="22">
        <v>66000</v>
      </c>
      <c r="C68" s="23">
        <v>70500</v>
      </c>
      <c r="D68" s="123" t="s">
        <v>284</v>
      </c>
      <c r="E68" s="123" t="s">
        <v>285</v>
      </c>
      <c r="F68" s="123" t="s">
        <v>286</v>
      </c>
      <c r="G68" s="123" t="s">
        <v>287</v>
      </c>
      <c r="H68" s="123" t="s">
        <v>288</v>
      </c>
      <c r="J68" s="22">
        <v>67500</v>
      </c>
      <c r="K68" s="23">
        <v>72000</v>
      </c>
      <c r="L68" s="123" t="s">
        <v>421</v>
      </c>
      <c r="M68" s="123" t="s">
        <v>385</v>
      </c>
      <c r="N68" s="123" t="s">
        <v>422</v>
      </c>
      <c r="O68" s="123" t="s">
        <v>423</v>
      </c>
      <c r="P68" s="123" t="s">
        <v>424</v>
      </c>
      <c r="Q68" t="s">
        <v>20</v>
      </c>
    </row>
    <row r="69" spans="1:17" x14ac:dyDescent="0.3">
      <c r="A69" s="13" t="s">
        <v>224</v>
      </c>
      <c r="B69" s="22">
        <v>2675</v>
      </c>
      <c r="C69" s="23">
        <v>2900</v>
      </c>
      <c r="D69" s="123" t="s">
        <v>289</v>
      </c>
      <c r="E69" s="123" t="s">
        <v>290</v>
      </c>
      <c r="F69" s="123" t="s">
        <v>291</v>
      </c>
      <c r="G69" s="123" t="s">
        <v>292</v>
      </c>
      <c r="H69" s="123" t="s">
        <v>293</v>
      </c>
      <c r="J69" s="22">
        <v>2650</v>
      </c>
      <c r="K69" s="23">
        <v>2900</v>
      </c>
      <c r="L69" s="123" t="s">
        <v>425</v>
      </c>
      <c r="M69" s="123" t="s">
        <v>426</v>
      </c>
      <c r="N69" s="123" t="s">
        <v>427</v>
      </c>
      <c r="O69" s="123" t="s">
        <v>428</v>
      </c>
      <c r="P69" s="123" t="s">
        <v>293</v>
      </c>
      <c r="Q69" t="s">
        <v>188</v>
      </c>
    </row>
    <row r="70" spans="1:17" x14ac:dyDescent="0.3">
      <c r="B70" s="22">
        <v>2800</v>
      </c>
      <c r="C70" s="23">
        <v>3025</v>
      </c>
      <c r="D70" s="123" t="s">
        <v>294</v>
      </c>
      <c r="E70" s="123" t="s">
        <v>295</v>
      </c>
      <c r="F70" s="123" t="s">
        <v>296</v>
      </c>
      <c r="G70" s="123" t="s">
        <v>297</v>
      </c>
      <c r="H70" s="123" t="s">
        <v>298</v>
      </c>
      <c r="J70" s="22">
        <v>2950</v>
      </c>
      <c r="K70" s="23">
        <v>3175</v>
      </c>
      <c r="L70" s="123" t="s">
        <v>249</v>
      </c>
      <c r="M70" s="123" t="s">
        <v>250</v>
      </c>
      <c r="N70" s="123" t="s">
        <v>299</v>
      </c>
      <c r="O70" s="123" t="s">
        <v>429</v>
      </c>
      <c r="P70" s="123" t="s">
        <v>430</v>
      </c>
      <c r="Q70" t="s">
        <v>45</v>
      </c>
    </row>
    <row r="71" spans="1:17" x14ac:dyDescent="0.3">
      <c r="B71" s="22">
        <v>2950</v>
      </c>
      <c r="C71" s="23">
        <v>3175</v>
      </c>
      <c r="D71" s="123" t="s">
        <v>249</v>
      </c>
      <c r="E71" s="123" t="s">
        <v>250</v>
      </c>
      <c r="F71" s="123" t="s">
        <v>299</v>
      </c>
      <c r="G71" s="123" t="s">
        <v>300</v>
      </c>
      <c r="H71" s="123" t="s">
        <v>301</v>
      </c>
      <c r="J71" s="22">
        <v>3075</v>
      </c>
      <c r="K71" s="23">
        <v>3325</v>
      </c>
      <c r="L71" s="123" t="s">
        <v>431</v>
      </c>
      <c r="M71" s="123" t="s">
        <v>428</v>
      </c>
      <c r="N71" s="123" t="s">
        <v>432</v>
      </c>
      <c r="O71" s="123" t="s">
        <v>433</v>
      </c>
      <c r="P71" s="123" t="s">
        <v>434</v>
      </c>
      <c r="Q71" t="s">
        <v>17</v>
      </c>
    </row>
    <row r="72" spans="1:17" x14ac:dyDescent="0.3">
      <c r="B72" s="22">
        <v>3050</v>
      </c>
      <c r="C72" s="23">
        <v>3275</v>
      </c>
      <c r="D72" s="123" t="s">
        <v>302</v>
      </c>
      <c r="E72" s="123" t="s">
        <v>246</v>
      </c>
      <c r="F72" s="123" t="s">
        <v>303</v>
      </c>
      <c r="G72" s="123" t="s">
        <v>304</v>
      </c>
      <c r="H72" s="123" t="s">
        <v>305</v>
      </c>
      <c r="J72" s="22">
        <v>3225</v>
      </c>
      <c r="K72" s="23">
        <v>3475</v>
      </c>
      <c r="L72" s="123" t="s">
        <v>435</v>
      </c>
      <c r="M72" s="123" t="s">
        <v>436</v>
      </c>
      <c r="N72" s="123" t="s">
        <v>437</v>
      </c>
      <c r="O72" s="123" t="s">
        <v>438</v>
      </c>
      <c r="P72" s="123" t="s">
        <v>439</v>
      </c>
      <c r="Q72" t="s">
        <v>18</v>
      </c>
    </row>
    <row r="73" spans="1:17" x14ac:dyDescent="0.3">
      <c r="B73" s="22">
        <v>3175</v>
      </c>
      <c r="C73" s="23">
        <v>3400</v>
      </c>
      <c r="D73" s="123" t="s">
        <v>306</v>
      </c>
      <c r="E73" s="123" t="s">
        <v>297</v>
      </c>
      <c r="F73" s="123" t="s">
        <v>307</v>
      </c>
      <c r="G73" s="123" t="s">
        <v>308</v>
      </c>
      <c r="H73" s="123" t="s">
        <v>309</v>
      </c>
      <c r="J73" s="22">
        <v>3350</v>
      </c>
      <c r="K73" s="23">
        <v>3600</v>
      </c>
      <c r="L73" s="123" t="s">
        <v>440</v>
      </c>
      <c r="M73" s="123" t="s">
        <v>441</v>
      </c>
      <c r="N73" s="123" t="s">
        <v>442</v>
      </c>
      <c r="O73" s="123" t="s">
        <v>443</v>
      </c>
      <c r="P73" s="123" t="s">
        <v>444</v>
      </c>
      <c r="Q73" t="s">
        <v>19</v>
      </c>
    </row>
    <row r="74" spans="1:17" ht="15" thickBot="1" x14ac:dyDescent="0.35">
      <c r="B74" s="24">
        <v>3275</v>
      </c>
      <c r="C74" s="25">
        <v>3500</v>
      </c>
      <c r="D74" s="123" t="s">
        <v>310</v>
      </c>
      <c r="E74" s="123" t="s">
        <v>311</v>
      </c>
      <c r="F74" s="123" t="s">
        <v>312</v>
      </c>
      <c r="G74" s="123" t="s">
        <v>313</v>
      </c>
      <c r="H74" s="123" t="s">
        <v>314</v>
      </c>
      <c r="J74" s="24">
        <v>3475</v>
      </c>
      <c r="K74" s="25">
        <v>3700</v>
      </c>
      <c r="L74" s="123" t="s">
        <v>445</v>
      </c>
      <c r="M74" s="123" t="s">
        <v>446</v>
      </c>
      <c r="N74" s="123" t="s">
        <v>447</v>
      </c>
      <c r="O74" s="123" t="s">
        <v>448</v>
      </c>
      <c r="P74" s="123" t="s">
        <v>449</v>
      </c>
      <c r="Q74" t="s">
        <v>20</v>
      </c>
    </row>
  </sheetData>
  <mergeCells count="10">
    <mergeCell ref="M5:M6"/>
    <mergeCell ref="N5:N6"/>
    <mergeCell ref="O5:O6"/>
    <mergeCell ref="P5:P6"/>
    <mergeCell ref="D5:D6"/>
    <mergeCell ref="E5:E6"/>
    <mergeCell ref="F5:F6"/>
    <mergeCell ref="G5:G6"/>
    <mergeCell ref="H5:H6"/>
    <mergeCell ref="L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Entry</vt:lpstr>
      <vt:lpstr>Academy School</vt:lpstr>
      <vt:lpstr>Maintained School</vt:lpstr>
      <vt:lpstr>Report 1</vt:lpstr>
      <vt:lpstr>Report 2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</dc:creator>
  <cp:lastModifiedBy>P.K Sharma</cp:lastModifiedBy>
  <dcterms:created xsi:type="dcterms:W3CDTF">2024-10-08T11:48:38Z</dcterms:created>
  <dcterms:modified xsi:type="dcterms:W3CDTF">2024-11-01T11:48:17Z</dcterms:modified>
</cp:coreProperties>
</file>