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60" windowWidth="28800" windowHeight="13365"/>
  </bookViews>
  <sheets>
    <sheet name="Heat Generators" sheetId="1" r:id="rId1"/>
    <sheet name="emmision factors" sheetId="2" r:id="rId2"/>
    <sheet name="energy carrier prices" sheetId="7" r:id="rId3"/>
    <sheet name="Data" sheetId="3" r:id="rId4"/>
    <sheet name="Heat Storage" sheetId="4" r:id="rId5"/>
    <sheet name="Energy Carrier" sheetId="5" r:id="rId6"/>
    <sheet name="Default - External Data" sheetId="6" r:id="rId7"/>
  </sheets>
  <calcPr calcId="145621"/>
</workbook>
</file>

<file path=xl/calcChain.xml><?xml version="1.0" encoding="utf-8"?>
<calcChain xmlns="http://schemas.openxmlformats.org/spreadsheetml/2006/main">
  <c r="F8" i="2" l="1"/>
  <c r="E8" i="2"/>
  <c r="D8" i="2"/>
  <c r="C8" i="2"/>
  <c r="F7" i="2"/>
  <c r="E7" i="2"/>
  <c r="D7" i="2"/>
  <c r="C7" i="2"/>
  <c r="F6" i="2"/>
  <c r="E6" i="2"/>
  <c r="D6" i="2"/>
  <c r="C6" i="2"/>
  <c r="F12" i="7"/>
  <c r="E12" i="7"/>
  <c r="D12" i="7"/>
  <c r="C12" i="7"/>
  <c r="F8" i="7"/>
  <c r="E8" i="7"/>
  <c r="D8" i="7"/>
  <c r="C8" i="7"/>
  <c r="F7" i="7"/>
  <c r="E7" i="7"/>
  <c r="D7" i="7"/>
  <c r="C7" i="7"/>
  <c r="F6" i="7"/>
  <c r="E6" i="7"/>
  <c r="D6" i="7"/>
  <c r="C6" i="7"/>
  <c r="F5" i="7"/>
  <c r="E5" i="7"/>
  <c r="D5" i="7"/>
  <c r="C5" i="7"/>
</calcChain>
</file>

<file path=xl/sharedStrings.xml><?xml version="1.0" encoding="utf-8"?>
<sst xmlns="http://schemas.openxmlformats.org/spreadsheetml/2006/main" count="148" uniqueCount="72">
  <si>
    <t>name</t>
  </si>
  <si>
    <t>installed capacity (MW_th)</t>
  </si>
  <si>
    <t>efficiency th</t>
  </si>
  <si>
    <t>efficiency el</t>
  </si>
  <si>
    <t>investment costs (EUR/MW_th)</t>
  </si>
  <si>
    <t>OPEX fix (EUR/MWa)</t>
  </si>
  <si>
    <t>OPEX var (EUR/MWh)</t>
  </si>
  <si>
    <t>life time</t>
  </si>
  <si>
    <t>renewable factor</t>
  </si>
  <si>
    <t>must run [0-1]</t>
  </si>
  <si>
    <t>energy carrier</t>
  </si>
  <si>
    <t>prices(EUR/MWh)</t>
  </si>
  <si>
    <t>emission factor</t>
  </si>
  <si>
    <t>ambient heat</t>
  </si>
  <si>
    <t>electricity</t>
  </si>
  <si>
    <t>gas. Biomass</t>
  </si>
  <si>
    <t>natural gas</t>
  </si>
  <si>
    <t>waste</t>
  </si>
  <si>
    <t>waste heat 20°</t>
  </si>
  <si>
    <t>waste heat 40°</t>
  </si>
  <si>
    <t>wood chips</t>
  </si>
  <si>
    <t>wood pellets</t>
  </si>
  <si>
    <t>radiation</t>
  </si>
  <si>
    <t>CO2 Price</t>
  </si>
  <si>
    <t>Interest Rate [0-1]</t>
  </si>
  <si>
    <t>Total Renewable Factor [0-1]</t>
  </si>
  <si>
    <t>Total Demand[ MWh]</t>
  </si>
  <si>
    <t>Storage Capacity [MWh]</t>
  </si>
  <si>
    <t>maximum unloading power  [MW]</t>
  </si>
  <si>
    <t>maximum loading power [MW]</t>
  </si>
  <si>
    <t>loading efficiency</t>
  </si>
  <si>
    <t>unloading efficiency</t>
  </si>
  <si>
    <t>Invesment costs for additional storage capacity  [€/MW]</t>
  </si>
  <si>
    <t>Invesment costs for additional loading power  [€/MW]</t>
  </si>
  <si>
    <t>OPEX fix [€/MWa]</t>
  </si>
  <si>
    <t>Life Time [a]</t>
  </si>
  <si>
    <t>heat storage</t>
  </si>
  <si>
    <t>carrier</t>
  </si>
  <si>
    <t>type</t>
  </si>
  <si>
    <t>boiler</t>
  </si>
  <si>
    <t>Mitte RHKW</t>
  </si>
  <si>
    <t>Mitte Bio KWK</t>
  </si>
  <si>
    <t>Mitte Gud1A</t>
  </si>
  <si>
    <t>Mitte Gud1B</t>
  </si>
  <si>
    <t>Süd GT 1-2-3</t>
  </si>
  <si>
    <t>Süd DT2</t>
  </si>
  <si>
    <t>Radiation</t>
  </si>
  <si>
    <t>Temperature</t>
  </si>
  <si>
    <t>Demand</t>
  </si>
  <si>
    <t>Sale Electricity Price</t>
  </si>
  <si>
    <t>Electricity Price</t>
  </si>
  <si>
    <t>Linz#2016</t>
  </si>
  <si>
    <t>LZB#1</t>
  </si>
  <si>
    <t>LZB#2</t>
  </si>
  <si>
    <t>LZB#3</t>
  </si>
  <si>
    <t>HW Mitte</t>
  </si>
  <si>
    <t>HW Süd</t>
  </si>
  <si>
    <t>HW Dornach</t>
  </si>
  <si>
    <t xml:space="preserve"> -1.57f</t>
  </si>
  <si>
    <t>CHP-BP</t>
  </si>
  <si>
    <t>natural gas GuD</t>
  </si>
  <si>
    <t>natural gas GT</t>
  </si>
  <si>
    <t>natural gas DT</t>
  </si>
  <si>
    <t>CHP-SE</t>
  </si>
  <si>
    <t>-1.69f</t>
  </si>
  <si>
    <t>Rauchgas WP</t>
  </si>
  <si>
    <t>comp. heat pump</t>
  </si>
  <si>
    <t>AbwasserKanal WP</t>
  </si>
  <si>
    <t>Donauwasser WP</t>
  </si>
  <si>
    <t>27.19f</t>
  </si>
  <si>
    <t>24.39f</t>
  </si>
  <si>
    <t>LZ#2017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</si>
</sst>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top"/>
    </xf>
    <xf numFmtId="164" fontId="0" fillId="0" borderId="0" xfId="0" applyNumberFormat="1"/>
    <xf numFmtId="0" fontId="0" fillId="0" borderId="0" xfId="0" quotePrefix="1"/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N11" sqref="N11"/>
    </sheetView>
  </sheetViews>
  <sheetFormatPr baseColWidth="10" defaultColWidth="9.140625" defaultRowHeight="15" x14ac:dyDescent="0.25"/>
  <cols>
    <col min="2" max="2" width="18" bestFit="1" customWidth="1"/>
    <col min="3" max="3" width="16.5703125" bestFit="1" customWidth="1"/>
    <col min="4" max="4" width="8.28515625" customWidth="1"/>
    <col min="5" max="5" width="12" bestFit="1" customWidth="1"/>
    <col min="6" max="6" width="11.85546875" bestFit="1" customWidth="1"/>
    <col min="7" max="7" width="21.5703125" customWidth="1"/>
    <col min="8" max="8" width="19.7109375" bestFit="1" customWidth="1"/>
    <col min="9" max="9" width="20.28515625" bestFit="1" customWidth="1"/>
    <col min="10" max="10" width="8.5703125" bestFit="1" customWidth="1"/>
    <col min="11" max="11" width="16.28515625" bestFit="1" customWidth="1"/>
    <col min="12" max="12" width="13.42578125" bestFit="1" customWidth="1"/>
    <col min="13" max="13" width="23.5703125" bestFit="1" customWidth="1"/>
    <col min="14" max="14" width="14.5703125" bestFit="1" customWidth="1"/>
  </cols>
  <sheetData>
    <row r="1" spans="1:15" x14ac:dyDescent="0.25">
      <c r="B1" s="1" t="s">
        <v>0</v>
      </c>
      <c r="C1" s="1" t="s">
        <v>38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3" t="s">
        <v>49</v>
      </c>
      <c r="N1" s="3" t="s">
        <v>50</v>
      </c>
    </row>
    <row r="2" spans="1:15" x14ac:dyDescent="0.25">
      <c r="A2" s="1">
        <v>0</v>
      </c>
      <c r="B2" t="s">
        <v>40</v>
      </c>
      <c r="C2" t="s">
        <v>59</v>
      </c>
      <c r="D2">
        <v>46</v>
      </c>
      <c r="E2">
        <v>0.64</v>
      </c>
      <c r="F2">
        <v>0.15</v>
      </c>
      <c r="G2">
        <v>0</v>
      </c>
      <c r="H2">
        <v>230000</v>
      </c>
      <c r="I2">
        <v>0</v>
      </c>
      <c r="J2">
        <v>20</v>
      </c>
      <c r="K2">
        <v>0.5</v>
      </c>
      <c r="L2">
        <v>0</v>
      </c>
      <c r="M2" s="5" t="s">
        <v>64</v>
      </c>
    </row>
    <row r="3" spans="1:15" x14ac:dyDescent="0.25">
      <c r="A3" s="1">
        <v>1</v>
      </c>
      <c r="B3" t="s">
        <v>41</v>
      </c>
      <c r="C3" t="s">
        <v>59</v>
      </c>
      <c r="D3">
        <v>21</v>
      </c>
      <c r="E3">
        <v>0.6</v>
      </c>
      <c r="F3">
        <v>0.24</v>
      </c>
      <c r="G3">
        <v>0</v>
      </c>
      <c r="H3">
        <v>23000</v>
      </c>
      <c r="I3">
        <v>5.86</v>
      </c>
      <c r="J3">
        <v>20</v>
      </c>
      <c r="K3">
        <v>1</v>
      </c>
      <c r="L3">
        <v>0</v>
      </c>
      <c r="M3" s="5" t="s">
        <v>64</v>
      </c>
    </row>
    <row r="4" spans="1:15" x14ac:dyDescent="0.25">
      <c r="A4" s="1">
        <v>2</v>
      </c>
      <c r="B4" t="s">
        <v>42</v>
      </c>
      <c r="C4" t="s">
        <v>63</v>
      </c>
      <c r="D4">
        <v>85</v>
      </c>
      <c r="E4">
        <v>0.41</v>
      </c>
      <c r="F4">
        <v>0.49</v>
      </c>
      <c r="G4">
        <v>0</v>
      </c>
      <c r="H4">
        <v>50000</v>
      </c>
      <c r="I4">
        <v>4.5999999999999996</v>
      </c>
      <c r="J4">
        <v>25</v>
      </c>
      <c r="K4">
        <v>0</v>
      </c>
      <c r="L4">
        <v>0</v>
      </c>
      <c r="M4" s="5" t="s">
        <v>58</v>
      </c>
    </row>
    <row r="5" spans="1:15" x14ac:dyDescent="0.25">
      <c r="A5" s="1">
        <v>3</v>
      </c>
      <c r="B5" t="s">
        <v>43</v>
      </c>
      <c r="C5" t="s">
        <v>63</v>
      </c>
      <c r="D5">
        <v>86</v>
      </c>
      <c r="E5">
        <v>0.39</v>
      </c>
      <c r="F5">
        <v>0.51</v>
      </c>
      <c r="G5">
        <v>0</v>
      </c>
      <c r="H5">
        <v>50000</v>
      </c>
      <c r="I5">
        <v>4.5999999999999996</v>
      </c>
      <c r="J5">
        <v>25</v>
      </c>
      <c r="K5">
        <v>0</v>
      </c>
      <c r="L5">
        <v>0</v>
      </c>
      <c r="M5" s="5" t="s">
        <v>58</v>
      </c>
    </row>
    <row r="6" spans="1:15" x14ac:dyDescent="0.25">
      <c r="A6" s="1">
        <v>4</v>
      </c>
      <c r="B6" t="s">
        <v>44</v>
      </c>
      <c r="C6" t="s">
        <v>59</v>
      </c>
      <c r="D6">
        <v>45</v>
      </c>
      <c r="E6">
        <v>0.15</v>
      </c>
      <c r="F6">
        <v>0.4</v>
      </c>
      <c r="G6">
        <v>0</v>
      </c>
      <c r="H6">
        <v>12000</v>
      </c>
      <c r="I6" s="4">
        <v>2.9</v>
      </c>
      <c r="J6">
        <v>25</v>
      </c>
      <c r="K6">
        <v>0</v>
      </c>
      <c r="L6">
        <v>0</v>
      </c>
      <c r="M6" s="5" t="s">
        <v>58</v>
      </c>
    </row>
    <row r="7" spans="1:15" x14ac:dyDescent="0.25">
      <c r="A7" s="1">
        <v>5</v>
      </c>
      <c r="B7" t="s">
        <v>45</v>
      </c>
      <c r="C7" t="s">
        <v>59</v>
      </c>
      <c r="D7">
        <v>38</v>
      </c>
      <c r="E7">
        <v>0.61</v>
      </c>
      <c r="F7">
        <v>0.25</v>
      </c>
      <c r="G7">
        <v>0</v>
      </c>
      <c r="H7">
        <v>20000</v>
      </c>
      <c r="I7">
        <v>3.9</v>
      </c>
      <c r="J7">
        <v>20</v>
      </c>
      <c r="K7">
        <v>0</v>
      </c>
      <c r="L7">
        <v>0</v>
      </c>
      <c r="M7" s="5" t="s">
        <v>64</v>
      </c>
    </row>
    <row r="8" spans="1:15" x14ac:dyDescent="0.25">
      <c r="A8" s="1">
        <v>6</v>
      </c>
      <c r="B8" t="s">
        <v>55</v>
      </c>
      <c r="C8" t="s">
        <v>39</v>
      </c>
      <c r="D8">
        <v>134</v>
      </c>
      <c r="E8">
        <v>0.95</v>
      </c>
      <c r="F8">
        <v>0</v>
      </c>
      <c r="G8">
        <v>0</v>
      </c>
      <c r="H8">
        <v>4000</v>
      </c>
      <c r="I8">
        <v>0</v>
      </c>
      <c r="J8">
        <v>25</v>
      </c>
      <c r="K8">
        <v>0</v>
      </c>
      <c r="L8">
        <v>0</v>
      </c>
    </row>
    <row r="9" spans="1:15" x14ac:dyDescent="0.25">
      <c r="A9" s="1">
        <v>7</v>
      </c>
      <c r="B9" t="s">
        <v>56</v>
      </c>
      <c r="C9" t="s">
        <v>39</v>
      </c>
      <c r="D9">
        <v>123</v>
      </c>
      <c r="E9">
        <v>0.95</v>
      </c>
      <c r="F9">
        <v>0</v>
      </c>
      <c r="G9">
        <v>0</v>
      </c>
      <c r="H9">
        <v>4000</v>
      </c>
      <c r="I9">
        <v>0</v>
      </c>
      <c r="J9">
        <v>25</v>
      </c>
      <c r="K9">
        <v>0</v>
      </c>
      <c r="L9">
        <v>0</v>
      </c>
    </row>
    <row r="10" spans="1:15" x14ac:dyDescent="0.25">
      <c r="A10" s="1">
        <v>8</v>
      </c>
      <c r="B10" t="s">
        <v>57</v>
      </c>
      <c r="C10" t="s">
        <v>39</v>
      </c>
      <c r="D10">
        <v>15</v>
      </c>
      <c r="E10">
        <v>0.95</v>
      </c>
      <c r="F10">
        <v>0</v>
      </c>
      <c r="G10">
        <v>0</v>
      </c>
      <c r="H10">
        <v>4000</v>
      </c>
      <c r="I10">
        <v>0</v>
      </c>
      <c r="J10">
        <v>25</v>
      </c>
      <c r="K10">
        <v>0</v>
      </c>
      <c r="L10">
        <v>0</v>
      </c>
    </row>
    <row r="11" spans="1:15" s="6" customFormat="1" x14ac:dyDescent="0.25">
      <c r="A11" s="1">
        <v>9</v>
      </c>
      <c r="B11" s="6" t="s">
        <v>65</v>
      </c>
      <c r="C11" s="6" t="s">
        <v>66</v>
      </c>
      <c r="D11" s="6">
        <v>20</v>
      </c>
      <c r="E11" s="6">
        <v>3</v>
      </c>
      <c r="F11" s="6">
        <v>0</v>
      </c>
      <c r="G11" s="6">
        <v>750000</v>
      </c>
      <c r="H11" s="6">
        <v>5000</v>
      </c>
      <c r="I11" s="6">
        <v>0</v>
      </c>
      <c r="J11" s="6">
        <v>20</v>
      </c>
      <c r="K11" s="6">
        <v>0</v>
      </c>
      <c r="L11" s="6">
        <v>0</v>
      </c>
      <c r="N11" s="6" t="s">
        <v>69</v>
      </c>
      <c r="O11" s="7"/>
    </row>
    <row r="12" spans="1:15" s="6" customFormat="1" x14ac:dyDescent="0.25">
      <c r="A12" s="1">
        <v>10</v>
      </c>
      <c r="B12" s="6" t="s">
        <v>67</v>
      </c>
      <c r="C12" s="6" t="s">
        <v>66</v>
      </c>
      <c r="D12" s="6">
        <v>10</v>
      </c>
      <c r="E12" s="6">
        <v>2.7</v>
      </c>
      <c r="F12" s="6">
        <v>0</v>
      </c>
      <c r="G12" s="6">
        <v>430000</v>
      </c>
      <c r="H12" s="6">
        <v>5000</v>
      </c>
      <c r="I12" s="6">
        <v>0</v>
      </c>
      <c r="J12" s="6">
        <v>20</v>
      </c>
      <c r="K12" s="6">
        <v>0</v>
      </c>
      <c r="L12" s="6">
        <v>0</v>
      </c>
      <c r="N12" s="6" t="s">
        <v>69</v>
      </c>
    </row>
    <row r="13" spans="1:15" s="6" customFormat="1" x14ac:dyDescent="0.25">
      <c r="A13" s="1">
        <v>11</v>
      </c>
      <c r="B13" s="6" t="s">
        <v>68</v>
      </c>
      <c r="C13" s="6" t="s">
        <v>66</v>
      </c>
      <c r="D13" s="6">
        <v>100</v>
      </c>
      <c r="E13" s="6">
        <v>2.08</v>
      </c>
      <c r="F13" s="6">
        <v>0</v>
      </c>
      <c r="G13" s="6">
        <v>400000</v>
      </c>
      <c r="H13" s="6">
        <v>5000</v>
      </c>
      <c r="I13" s="6">
        <v>0</v>
      </c>
      <c r="J13" s="6">
        <v>20</v>
      </c>
      <c r="K13" s="6">
        <v>0</v>
      </c>
      <c r="L13" s="6">
        <v>0</v>
      </c>
      <c r="N13" s="6" t="s">
        <v>70</v>
      </c>
    </row>
    <row r="14" spans="1:15" x14ac:dyDescent="0.25">
      <c r="M14" s="6"/>
    </row>
    <row r="15" spans="1:15" x14ac:dyDescent="0.25">
      <c r="M15" s="6"/>
    </row>
    <row r="16" spans="1:15" x14ac:dyDescent="0.25">
      <c r="M16" s="6"/>
    </row>
    <row r="17" spans="13:13" x14ac:dyDescent="0.25">
      <c r="M1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47" sqref="E47"/>
    </sheetView>
  </sheetViews>
  <sheetFormatPr baseColWidth="10" defaultColWidth="9.140625" defaultRowHeight="15" x14ac:dyDescent="0.25"/>
  <cols>
    <col min="1" max="1" width="3" bestFit="1" customWidth="1"/>
    <col min="2" max="2" width="13.85546875" bestFit="1" customWidth="1"/>
    <col min="3" max="5" width="14.5703125" bestFit="1" customWidth="1"/>
  </cols>
  <sheetData>
    <row r="1" spans="1:6" x14ac:dyDescent="0.25">
      <c r="B1" s="1" t="s">
        <v>10</v>
      </c>
      <c r="C1" s="10" t="s">
        <v>12</v>
      </c>
      <c r="D1" s="10" t="s">
        <v>12</v>
      </c>
      <c r="E1" s="10" t="s">
        <v>12</v>
      </c>
      <c r="F1" s="10" t="s">
        <v>12</v>
      </c>
    </row>
    <row r="2" spans="1:6" x14ac:dyDescent="0.25">
      <c r="A2" s="1">
        <v>0</v>
      </c>
      <c r="B2" t="s">
        <v>13</v>
      </c>
      <c r="C2" s="9">
        <v>0</v>
      </c>
      <c r="D2" s="9">
        <v>0</v>
      </c>
      <c r="E2" s="9">
        <v>0</v>
      </c>
      <c r="F2" s="9">
        <v>0</v>
      </c>
    </row>
    <row r="3" spans="1:6" x14ac:dyDescent="0.25">
      <c r="A3" s="1">
        <v>1</v>
      </c>
      <c r="B3" t="s">
        <v>14</v>
      </c>
      <c r="C3" s="9">
        <v>0</v>
      </c>
      <c r="D3" s="9">
        <v>0</v>
      </c>
      <c r="E3" s="9">
        <v>0</v>
      </c>
      <c r="F3" s="9">
        <v>0</v>
      </c>
    </row>
    <row r="4" spans="1:6" x14ac:dyDescent="0.25">
      <c r="A4" s="1">
        <v>2</v>
      </c>
      <c r="B4" t="s">
        <v>15</v>
      </c>
      <c r="C4" s="9">
        <v>0</v>
      </c>
      <c r="D4" s="9">
        <v>0</v>
      </c>
      <c r="E4" s="9">
        <v>0</v>
      </c>
      <c r="F4" s="9">
        <v>0</v>
      </c>
    </row>
    <row r="5" spans="1:6" x14ac:dyDescent="0.25">
      <c r="A5" s="1">
        <v>3</v>
      </c>
      <c r="B5" t="s">
        <v>16</v>
      </c>
      <c r="C5" s="11">
        <v>0.2</v>
      </c>
      <c r="D5" s="11">
        <v>0.2</v>
      </c>
      <c r="E5" s="11">
        <v>0.2</v>
      </c>
      <c r="F5" s="11">
        <v>0.2</v>
      </c>
    </row>
    <row r="6" spans="1:6" x14ac:dyDescent="0.25">
      <c r="A6" s="1">
        <v>4</v>
      </c>
      <c r="B6" t="s">
        <v>60</v>
      </c>
      <c r="C6" s="11">
        <f>C5/0.9*(0.7*0.4+0.5)</f>
        <v>0.17333333333333334</v>
      </c>
      <c r="D6" s="11">
        <f>D5/0.9*(0.7*0.4+0.5)</f>
        <v>0.17333333333333334</v>
      </c>
      <c r="E6" s="11">
        <f>E5/0.9*(0.7*0.4+0.5)</f>
        <v>0.17333333333333334</v>
      </c>
      <c r="F6" s="11">
        <f>F5/0.9*(0.7*0.4+0.5)</f>
        <v>0.17333333333333334</v>
      </c>
    </row>
    <row r="7" spans="1:6" x14ac:dyDescent="0.25">
      <c r="A7" s="1">
        <v>5</v>
      </c>
      <c r="B7" t="s">
        <v>61</v>
      </c>
      <c r="C7" s="11">
        <f>C5/0.55*(0.7*0.15+0.4)</f>
        <v>0.18363636363636365</v>
      </c>
      <c r="D7" s="11">
        <f>D5/0.55*(0.7*0.15+0.4)</f>
        <v>0.18363636363636365</v>
      </c>
      <c r="E7" s="11">
        <f>E5/0.55*(0.7*0.15+0.4)</f>
        <v>0.18363636363636365</v>
      </c>
      <c r="F7" s="11">
        <f>F5/0.55*(0.7*0.15+0.4)</f>
        <v>0.18363636363636365</v>
      </c>
    </row>
    <row r="8" spans="1:6" x14ac:dyDescent="0.25">
      <c r="A8" s="1">
        <v>6</v>
      </c>
      <c r="B8" t="s">
        <v>62</v>
      </c>
      <c r="C8" s="11">
        <f>C5/0.86*(0.7*0.61+0.25)</f>
        <v>0.1574418604651163</v>
      </c>
      <c r="D8" s="11">
        <f>D5/0.86*(0.7*0.61+0.25)</f>
        <v>0.1574418604651163</v>
      </c>
      <c r="E8" s="11">
        <f>E5/0.86*(0.7*0.61+0.25)</f>
        <v>0.1574418604651163</v>
      </c>
      <c r="F8" s="11">
        <f>F5/0.86*(0.7*0.61+0.25)</f>
        <v>0.1574418604651163</v>
      </c>
    </row>
    <row r="9" spans="1:6" x14ac:dyDescent="0.25">
      <c r="A9" s="1">
        <v>7</v>
      </c>
      <c r="B9" t="s">
        <v>17</v>
      </c>
      <c r="C9" s="9">
        <v>0</v>
      </c>
      <c r="D9" s="9">
        <v>0</v>
      </c>
      <c r="E9" s="9">
        <v>0</v>
      </c>
      <c r="F9" s="9">
        <v>0</v>
      </c>
    </row>
    <row r="10" spans="1:6" x14ac:dyDescent="0.25">
      <c r="A10" s="1">
        <v>8</v>
      </c>
      <c r="B10" t="s">
        <v>18</v>
      </c>
      <c r="C10" s="9">
        <v>0</v>
      </c>
      <c r="D10" s="9">
        <v>0</v>
      </c>
      <c r="E10" s="9">
        <v>0</v>
      </c>
      <c r="F10" s="9">
        <v>0</v>
      </c>
    </row>
    <row r="11" spans="1:6" x14ac:dyDescent="0.25">
      <c r="A11" s="1">
        <v>9</v>
      </c>
      <c r="B11" t="s">
        <v>19</v>
      </c>
      <c r="C11" s="9">
        <v>0</v>
      </c>
      <c r="D11" s="9">
        <v>0</v>
      </c>
      <c r="E11" s="9">
        <v>0</v>
      </c>
      <c r="F11" s="9">
        <v>0</v>
      </c>
    </row>
    <row r="12" spans="1:6" x14ac:dyDescent="0.25">
      <c r="A12" s="1">
        <v>10</v>
      </c>
      <c r="B12" t="s">
        <v>20</v>
      </c>
      <c r="C12" s="9">
        <v>0</v>
      </c>
      <c r="D12" s="9">
        <v>0</v>
      </c>
      <c r="E12" s="9">
        <v>0</v>
      </c>
      <c r="F12" s="9">
        <v>0</v>
      </c>
    </row>
    <row r="13" spans="1:6" x14ac:dyDescent="0.25">
      <c r="A13" s="1">
        <v>11</v>
      </c>
      <c r="B13" t="s">
        <v>21</v>
      </c>
      <c r="C13" s="9">
        <v>0</v>
      </c>
      <c r="D13" s="9">
        <v>0</v>
      </c>
      <c r="E13" s="9">
        <v>0</v>
      </c>
      <c r="F13" s="9">
        <v>0</v>
      </c>
    </row>
    <row r="14" spans="1:6" x14ac:dyDescent="0.25">
      <c r="A14" s="1">
        <v>12</v>
      </c>
      <c r="B14" t="s">
        <v>22</v>
      </c>
      <c r="C14" s="9">
        <v>0</v>
      </c>
      <c r="D14" s="9">
        <v>0</v>
      </c>
      <c r="E14" s="9">
        <v>0</v>
      </c>
      <c r="F14" s="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8" sqref="D8"/>
    </sheetView>
  </sheetViews>
  <sheetFormatPr baseColWidth="10" defaultRowHeight="15" x14ac:dyDescent="0.25"/>
  <cols>
    <col min="1" max="1" width="3" bestFit="1" customWidth="1"/>
    <col min="2" max="2" width="13.85546875" bestFit="1" customWidth="1"/>
    <col min="3" max="5" width="17.28515625" bestFit="1" customWidth="1"/>
  </cols>
  <sheetData>
    <row r="1" spans="1:6" x14ac:dyDescent="0.25">
      <c r="B1" s="1" t="s">
        <v>10</v>
      </c>
      <c r="C1" s="10" t="s">
        <v>11</v>
      </c>
      <c r="D1" s="10" t="s">
        <v>11</v>
      </c>
      <c r="E1" s="10" t="s">
        <v>11</v>
      </c>
      <c r="F1" s="10" t="s">
        <v>11</v>
      </c>
    </row>
    <row r="2" spans="1:6" x14ac:dyDescent="0.25">
      <c r="A2" s="1">
        <v>0</v>
      </c>
      <c r="B2" s="6" t="s">
        <v>13</v>
      </c>
      <c r="C2" s="9">
        <v>0</v>
      </c>
      <c r="D2" s="9">
        <v>0</v>
      </c>
      <c r="E2" s="9">
        <v>0</v>
      </c>
      <c r="F2" s="9">
        <v>0</v>
      </c>
    </row>
    <row r="3" spans="1:6" x14ac:dyDescent="0.25">
      <c r="A3" s="1">
        <v>1</v>
      </c>
      <c r="B3" s="6" t="s">
        <v>14</v>
      </c>
      <c r="C3" s="9">
        <v>0</v>
      </c>
      <c r="D3" s="9">
        <v>0</v>
      </c>
      <c r="E3" s="9">
        <v>0</v>
      </c>
      <c r="F3" s="9">
        <v>0</v>
      </c>
    </row>
    <row r="4" spans="1:6" x14ac:dyDescent="0.25">
      <c r="A4" s="1">
        <v>2</v>
      </c>
      <c r="B4" s="6" t="s">
        <v>15</v>
      </c>
      <c r="C4" s="9">
        <v>0</v>
      </c>
      <c r="D4" s="9">
        <v>0</v>
      </c>
      <c r="E4" s="9">
        <v>0</v>
      </c>
      <c r="F4" s="9">
        <v>0</v>
      </c>
    </row>
    <row r="5" spans="1:6" x14ac:dyDescent="0.25">
      <c r="A5" s="1">
        <v>3</v>
      </c>
      <c r="B5" s="6" t="s">
        <v>16</v>
      </c>
      <c r="C5" s="9">
        <f>20.3+0.65+5.84</f>
        <v>26.79</v>
      </c>
      <c r="D5" s="9">
        <f>29.8+0.65+5.84</f>
        <v>36.29</v>
      </c>
      <c r="E5" s="9">
        <f>32.1+0.65+5.84</f>
        <v>38.590000000000003</v>
      </c>
      <c r="F5" s="9">
        <f>27.2+0.65+5.84</f>
        <v>33.69</v>
      </c>
    </row>
    <row r="6" spans="1:6" x14ac:dyDescent="0.25">
      <c r="A6" s="1">
        <v>4</v>
      </c>
      <c r="B6" s="6" t="s">
        <v>60</v>
      </c>
      <c r="C6" s="7">
        <f>20.3+0.65+5.84/0.9*0.4</f>
        <v>23.545555555555556</v>
      </c>
      <c r="D6" s="7">
        <f>29.8+0.65+5.84/0.9*0.4</f>
        <v>33.045555555555552</v>
      </c>
      <c r="E6" s="7">
        <f>32.1+0.65+5.84/0.9*0.4</f>
        <v>35.345555555555556</v>
      </c>
      <c r="F6" s="7">
        <f>27.2+0.65+5.84/0.9*0.4</f>
        <v>30.445555555555554</v>
      </c>
    </row>
    <row r="7" spans="1:6" x14ac:dyDescent="0.25">
      <c r="A7" s="1">
        <v>5</v>
      </c>
      <c r="B7" s="6" t="s">
        <v>61</v>
      </c>
      <c r="C7" s="7">
        <f>20.3+0.65+5.84/0.55*0.15</f>
        <v>22.542727272727273</v>
      </c>
      <c r="D7" s="7">
        <f>29.8+0.65+5.84/0.55*0.15</f>
        <v>32.042727272727269</v>
      </c>
      <c r="E7" s="7">
        <f>32.1+0.65+5.84/0.55*0.15</f>
        <v>34.342727272727274</v>
      </c>
      <c r="F7" s="7">
        <f>27.2+0.65+5.84/0.55*0.15</f>
        <v>29.442727272727272</v>
      </c>
    </row>
    <row r="8" spans="1:6" x14ac:dyDescent="0.25">
      <c r="A8" s="1">
        <v>6</v>
      </c>
      <c r="B8" s="6" t="s">
        <v>62</v>
      </c>
      <c r="C8" s="7">
        <f>20.3+0.65+5.84/0.86*0.61</f>
        <v>25.092325581395347</v>
      </c>
      <c r="D8" s="7">
        <f>29.8+0.65+5.84/0.86*0.61</f>
        <v>34.59232558139535</v>
      </c>
      <c r="E8" s="7">
        <f>32.1+0.65+5.84/0.86*0.61</f>
        <v>36.892325581395347</v>
      </c>
      <c r="F8" s="7">
        <f>27.2+0.65+5.84/0.86*0.61</f>
        <v>31.992325581395345</v>
      </c>
    </row>
    <row r="9" spans="1:6" x14ac:dyDescent="0.25">
      <c r="A9" s="1">
        <v>7</v>
      </c>
      <c r="B9" s="6" t="s">
        <v>17</v>
      </c>
      <c r="C9" s="9">
        <v>0</v>
      </c>
      <c r="D9" s="9">
        <v>0</v>
      </c>
      <c r="E9" s="9">
        <v>0</v>
      </c>
      <c r="F9" s="9">
        <v>0</v>
      </c>
    </row>
    <row r="10" spans="1:6" x14ac:dyDescent="0.25">
      <c r="A10" s="1">
        <v>8</v>
      </c>
      <c r="B10" s="6" t="s">
        <v>18</v>
      </c>
      <c r="C10" s="9">
        <v>0</v>
      </c>
      <c r="D10" s="9">
        <v>0</v>
      </c>
      <c r="E10" s="9">
        <v>0</v>
      </c>
      <c r="F10" s="9">
        <v>0</v>
      </c>
    </row>
    <row r="11" spans="1:6" x14ac:dyDescent="0.25">
      <c r="A11" s="1">
        <v>9</v>
      </c>
      <c r="B11" s="6" t="s">
        <v>19</v>
      </c>
      <c r="C11" s="9">
        <v>15</v>
      </c>
      <c r="D11" s="9">
        <v>15</v>
      </c>
      <c r="E11" s="9">
        <v>15</v>
      </c>
      <c r="F11" s="9">
        <v>15</v>
      </c>
    </row>
    <row r="12" spans="1:6" x14ac:dyDescent="0.25">
      <c r="A12" s="1">
        <v>10</v>
      </c>
      <c r="B12" s="6" t="s">
        <v>20</v>
      </c>
      <c r="C12" s="9">
        <f>24.5+2.8</f>
        <v>27.3</v>
      </c>
      <c r="D12" s="9">
        <f>32.89+2.8</f>
        <v>35.69</v>
      </c>
      <c r="E12" s="9">
        <f>32.89+2.8</f>
        <v>35.69</v>
      </c>
      <c r="F12" s="9">
        <f>32.89+2.8</f>
        <v>35.69</v>
      </c>
    </row>
    <row r="13" spans="1:6" x14ac:dyDescent="0.25">
      <c r="A13" s="1">
        <v>11</v>
      </c>
      <c r="B13" s="6" t="s">
        <v>21</v>
      </c>
      <c r="C13" s="9">
        <v>0</v>
      </c>
      <c r="D13" s="9">
        <v>0</v>
      </c>
      <c r="E13" s="9">
        <v>0</v>
      </c>
      <c r="F13" s="9">
        <v>0</v>
      </c>
    </row>
    <row r="14" spans="1:6" x14ac:dyDescent="0.25">
      <c r="A14" s="1">
        <v>12</v>
      </c>
      <c r="B14" s="6" t="s">
        <v>22</v>
      </c>
      <c r="C14" s="9">
        <v>0</v>
      </c>
      <c r="D14" s="9">
        <v>0</v>
      </c>
      <c r="E14" s="9">
        <v>0</v>
      </c>
      <c r="F14" s="9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H47" sqref="H47"/>
    </sheetView>
  </sheetViews>
  <sheetFormatPr baseColWidth="10" defaultColWidth="9.140625" defaultRowHeight="15" x14ac:dyDescent="0.25"/>
  <cols>
    <col min="2" max="2" width="9.42578125" bestFit="1" customWidth="1"/>
    <col min="3" max="3" width="17.140625" bestFit="1" customWidth="1"/>
    <col min="4" max="4" width="26.7109375" bestFit="1" customWidth="1"/>
    <col min="5" max="5" width="20.28515625" bestFit="1" customWidth="1"/>
  </cols>
  <sheetData>
    <row r="1" spans="1:5" x14ac:dyDescent="0.25">
      <c r="B1" s="1" t="s">
        <v>23</v>
      </c>
      <c r="C1" s="1" t="s">
        <v>24</v>
      </c>
      <c r="D1" s="1" t="s">
        <v>25</v>
      </c>
      <c r="E1" s="1" t="s">
        <v>26</v>
      </c>
    </row>
    <row r="2" spans="1:5" x14ac:dyDescent="0.25">
      <c r="A2" s="10">
        <v>0</v>
      </c>
      <c r="B2" s="9">
        <v>15</v>
      </c>
      <c r="C2" s="9">
        <v>0.05</v>
      </c>
      <c r="D2" s="9">
        <v>0</v>
      </c>
      <c r="E2" s="9">
        <v>1150000</v>
      </c>
    </row>
    <row r="3" spans="1:5" x14ac:dyDescent="0.25">
      <c r="A3" s="10">
        <v>1</v>
      </c>
      <c r="B3" s="9">
        <v>40</v>
      </c>
      <c r="C3" s="9">
        <v>0.05</v>
      </c>
      <c r="D3" s="9">
        <v>0</v>
      </c>
      <c r="E3" s="9">
        <v>1150000</v>
      </c>
    </row>
    <row r="4" spans="1:5" x14ac:dyDescent="0.25">
      <c r="A4" s="10">
        <v>2</v>
      </c>
      <c r="B4" s="9">
        <v>30</v>
      </c>
      <c r="C4" s="9">
        <v>0.05</v>
      </c>
      <c r="D4" s="9">
        <v>0</v>
      </c>
      <c r="E4" s="9">
        <v>1150000</v>
      </c>
    </row>
    <row r="5" spans="1:5" x14ac:dyDescent="0.25">
      <c r="A5" s="10">
        <v>3</v>
      </c>
      <c r="B5" s="9">
        <v>60</v>
      </c>
      <c r="C5" s="9">
        <v>0.05</v>
      </c>
      <c r="D5" s="9">
        <v>0</v>
      </c>
      <c r="E5" s="9">
        <v>1150000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14" sqref="H14"/>
    </sheetView>
  </sheetViews>
  <sheetFormatPr baseColWidth="10" defaultColWidth="9.140625" defaultRowHeight="15" x14ac:dyDescent="0.25"/>
  <cols>
    <col min="1" max="1" width="2" bestFit="1" customWidth="1"/>
    <col min="2" max="2" width="12" bestFit="1" customWidth="1"/>
    <col min="3" max="3" width="16" customWidth="1"/>
    <col min="4" max="4" width="9.28515625" customWidth="1"/>
    <col min="5" max="5" width="21.42578125" customWidth="1"/>
    <col min="6" max="6" width="16.85546875" bestFit="1" customWidth="1"/>
    <col min="7" max="7" width="19.140625" bestFit="1" customWidth="1"/>
    <col min="8" max="8" width="51.28515625" bestFit="1" customWidth="1"/>
    <col min="9" max="9" width="49.85546875" bestFit="1" customWidth="1"/>
    <col min="10" max="10" width="17.140625" bestFit="1" customWidth="1"/>
    <col min="11" max="11" width="12" bestFit="1" customWidth="1"/>
  </cols>
  <sheetData>
    <row r="1" spans="1:11" x14ac:dyDescent="0.25">
      <c r="B1" s="1" t="s">
        <v>0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</row>
    <row r="2" spans="1:11" x14ac:dyDescent="0.25">
      <c r="A2" s="1">
        <v>0</v>
      </c>
      <c r="B2" s="6" t="s">
        <v>36</v>
      </c>
      <c r="C2" s="6">
        <v>12000</v>
      </c>
      <c r="D2" s="6">
        <v>200</v>
      </c>
      <c r="E2" s="6">
        <v>200</v>
      </c>
      <c r="F2" s="6">
        <v>0.95</v>
      </c>
      <c r="G2" s="6">
        <v>0.98</v>
      </c>
      <c r="H2" s="6">
        <v>0</v>
      </c>
      <c r="I2" s="6">
        <v>0</v>
      </c>
      <c r="J2" s="6">
        <v>0</v>
      </c>
      <c r="K2" s="6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D27" sqref="D27"/>
    </sheetView>
  </sheetViews>
  <sheetFormatPr baseColWidth="10" defaultColWidth="9.140625" defaultRowHeight="15" x14ac:dyDescent="0.25"/>
  <cols>
    <col min="2" max="2" width="17.85546875" bestFit="1" customWidth="1"/>
    <col min="3" max="3" width="14.7109375" bestFit="1" customWidth="1"/>
  </cols>
  <sheetData>
    <row r="1" spans="1:3" x14ac:dyDescent="0.25">
      <c r="B1" s="1" t="s">
        <v>0</v>
      </c>
      <c r="C1" s="1" t="s">
        <v>37</v>
      </c>
    </row>
    <row r="2" spans="1:3" x14ac:dyDescent="0.25">
      <c r="A2" s="1">
        <v>0</v>
      </c>
      <c r="B2" t="s">
        <v>40</v>
      </c>
      <c r="C2" t="s">
        <v>17</v>
      </c>
    </row>
    <row r="3" spans="1:3" x14ac:dyDescent="0.25">
      <c r="A3" s="1">
        <v>1</v>
      </c>
      <c r="B3" t="s">
        <v>41</v>
      </c>
      <c r="C3" t="s">
        <v>20</v>
      </c>
    </row>
    <row r="4" spans="1:3" x14ac:dyDescent="0.25">
      <c r="A4" s="1">
        <v>2</v>
      </c>
      <c r="B4" t="s">
        <v>42</v>
      </c>
      <c r="C4" t="s">
        <v>60</v>
      </c>
    </row>
    <row r="5" spans="1:3" x14ac:dyDescent="0.25">
      <c r="A5" s="1">
        <v>3</v>
      </c>
      <c r="B5" t="s">
        <v>43</v>
      </c>
      <c r="C5" t="s">
        <v>60</v>
      </c>
    </row>
    <row r="6" spans="1:3" x14ac:dyDescent="0.25">
      <c r="A6" s="1">
        <v>4</v>
      </c>
      <c r="B6" t="s">
        <v>44</v>
      </c>
      <c r="C6" t="s">
        <v>61</v>
      </c>
    </row>
    <row r="7" spans="1:3" x14ac:dyDescent="0.25">
      <c r="A7" s="1">
        <v>5</v>
      </c>
      <c r="B7" t="s">
        <v>45</v>
      </c>
      <c r="C7" t="s">
        <v>62</v>
      </c>
    </row>
    <row r="8" spans="1:3" x14ac:dyDescent="0.25">
      <c r="A8" s="1">
        <v>6</v>
      </c>
      <c r="B8" t="s">
        <v>55</v>
      </c>
      <c r="C8" t="s">
        <v>16</v>
      </c>
    </row>
    <row r="9" spans="1:3" x14ac:dyDescent="0.25">
      <c r="A9" s="1">
        <v>7</v>
      </c>
      <c r="B9" t="s">
        <v>56</v>
      </c>
      <c r="C9" t="s">
        <v>16</v>
      </c>
    </row>
    <row r="10" spans="1:3" x14ac:dyDescent="0.25">
      <c r="A10" s="1">
        <v>8</v>
      </c>
      <c r="B10" t="s">
        <v>57</v>
      </c>
      <c r="C10" t="s">
        <v>16</v>
      </c>
    </row>
    <row r="11" spans="1:3" x14ac:dyDescent="0.25">
      <c r="A11" s="1">
        <v>9</v>
      </c>
      <c r="B11" s="6" t="s">
        <v>65</v>
      </c>
      <c r="C11" s="6" t="s">
        <v>14</v>
      </c>
    </row>
    <row r="12" spans="1:3" x14ac:dyDescent="0.25">
      <c r="A12" s="1">
        <v>10</v>
      </c>
      <c r="B12" s="6" t="s">
        <v>67</v>
      </c>
      <c r="C12" s="6" t="s">
        <v>14</v>
      </c>
    </row>
    <row r="13" spans="1:3" x14ac:dyDescent="0.25">
      <c r="A13" s="1">
        <v>11</v>
      </c>
      <c r="B13" s="6" t="s">
        <v>68</v>
      </c>
      <c r="C13" s="6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:F5"/>
    </sheetView>
  </sheetViews>
  <sheetFormatPr baseColWidth="10" defaultRowHeight="15" x14ac:dyDescent="0.25"/>
  <cols>
    <col min="2" max="2" width="16.7109375" bestFit="1" customWidth="1"/>
    <col min="3" max="3" width="15" bestFit="1" customWidth="1"/>
    <col min="4" max="4" width="14.85546875" bestFit="1" customWidth="1"/>
    <col min="5" max="5" width="18.85546875" bestFit="1" customWidth="1"/>
    <col min="6" max="6" width="22.42578125" bestFit="1" customWidth="1"/>
  </cols>
  <sheetData>
    <row r="1" spans="1:6" x14ac:dyDescent="0.25"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</row>
    <row r="2" spans="1:6" x14ac:dyDescent="0.25">
      <c r="A2" s="1">
        <v>0</v>
      </c>
      <c r="B2" s="6" t="s">
        <v>51</v>
      </c>
      <c r="C2" s="6" t="s">
        <v>51</v>
      </c>
      <c r="D2" s="6" t="s">
        <v>51</v>
      </c>
      <c r="E2" s="8" t="s">
        <v>71</v>
      </c>
      <c r="F2" s="9" t="s">
        <v>71</v>
      </c>
    </row>
    <row r="3" spans="1:6" x14ac:dyDescent="0.25">
      <c r="A3" s="1">
        <v>1</v>
      </c>
      <c r="B3" s="6" t="s">
        <v>51</v>
      </c>
      <c r="C3" s="6" t="s">
        <v>51</v>
      </c>
      <c r="D3" s="6" t="s">
        <v>51</v>
      </c>
      <c r="E3" s="6" t="s">
        <v>52</v>
      </c>
      <c r="F3" s="6" t="s">
        <v>52</v>
      </c>
    </row>
    <row r="4" spans="1:6" x14ac:dyDescent="0.25">
      <c r="A4" s="1">
        <v>2</v>
      </c>
      <c r="B4" s="6" t="s">
        <v>51</v>
      </c>
      <c r="C4" s="6" t="s">
        <v>51</v>
      </c>
      <c r="D4" s="6" t="s">
        <v>51</v>
      </c>
      <c r="E4" s="6" t="s">
        <v>53</v>
      </c>
      <c r="F4" s="6" t="s">
        <v>53</v>
      </c>
    </row>
    <row r="5" spans="1:6" x14ac:dyDescent="0.25">
      <c r="A5" s="1">
        <v>3</v>
      </c>
      <c r="B5" s="6" t="s">
        <v>51</v>
      </c>
      <c r="C5" s="6" t="s">
        <v>51</v>
      </c>
      <c r="D5" s="6" t="s">
        <v>51</v>
      </c>
      <c r="E5" s="6" t="s">
        <v>54</v>
      </c>
      <c r="F5" s="6" t="s">
        <v>54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Heat Generators</vt:lpstr>
      <vt:lpstr>emmision factors</vt:lpstr>
      <vt:lpstr>energy carrier prices</vt:lpstr>
      <vt:lpstr>Data</vt:lpstr>
      <vt:lpstr>Heat Storage</vt:lpstr>
      <vt:lpstr>Energy Carrier</vt:lpstr>
      <vt:lpstr>Default - External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buechele</dc:creator>
  <cp:lastModifiedBy>Richard Buechele</cp:lastModifiedBy>
  <dcterms:created xsi:type="dcterms:W3CDTF">2018-07-19T12:47:47Z</dcterms:created>
  <dcterms:modified xsi:type="dcterms:W3CDTF">2018-09-19T12:29:38Z</dcterms:modified>
</cp:coreProperties>
</file>