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Inventory Management System\"/>
    </mc:Choice>
  </mc:AlternateContent>
  <xr:revisionPtr revIDLastSave="0" documentId="13_ncr:1_{BEE6A82F-58F8-4D1E-B4FB-3DF1E9758F29}" xr6:coauthVersionLast="47" xr6:coauthVersionMax="47" xr10:uidLastSave="{00000000-0000-0000-0000-000000000000}"/>
  <bookViews>
    <workbookView xWindow="-108" yWindow="-108" windowWidth="23256" windowHeight="12456" xr2:uid="{3CA356F6-DE89-4D99-992D-35171D8D1C9B}"/>
  </bookViews>
  <sheets>
    <sheet name="Dashboard" sheetId="9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" sheetId="1" r:id="rId9"/>
  </sheets>
  <definedNames>
    <definedName name="cid">customer[Cust_ID]</definedName>
    <definedName name="hsncode">product[HSN Code]</definedName>
  </definedNames>
  <calcPr calcId="191029"/>
  <pivotCaches>
    <pivotCache cacheId="90" r:id="rId10"/>
    <pivotCache cacheId="93" r:id="rId11"/>
    <pivotCache cacheId="96" r:id="rId12"/>
    <pivotCache cacheId="100" r:id="rId13"/>
    <pivotCache cacheId="10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8" l="1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E18" i="6"/>
  <c r="E19" i="6"/>
  <c r="E20" i="6"/>
  <c r="E21" i="6"/>
  <c r="E22" i="6"/>
  <c r="E23" i="6"/>
  <c r="E24" i="6"/>
  <c r="E25" i="6"/>
  <c r="E26" i="6"/>
  <c r="F18" i="6"/>
  <c r="F19" i="6"/>
  <c r="F20" i="6"/>
  <c r="F21" i="6"/>
  <c r="F22" i="6"/>
  <c r="F23" i="6"/>
  <c r="F24" i="6"/>
  <c r="F25" i="6"/>
  <c r="F26" i="6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5" i="8"/>
  <c r="E55" i="8"/>
  <c r="F55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E7" i="8"/>
  <c r="F7" i="8"/>
  <c r="D7" i="8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7" i="7"/>
  <c r="L7" i="7" s="1"/>
  <c r="K8" i="7"/>
  <c r="L8" i="7" s="1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E8" i="7"/>
  <c r="E9" i="7"/>
  <c r="E10" i="7"/>
  <c r="E11" i="7"/>
  <c r="E12" i="7"/>
  <c r="E13" i="7"/>
  <c r="E14" i="7"/>
  <c r="E15" i="7"/>
  <c r="E16" i="7"/>
  <c r="E17" i="7"/>
  <c r="E18" i="7"/>
  <c r="E19" i="7"/>
  <c r="E7" i="7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F8" i="6"/>
  <c r="F9" i="6"/>
  <c r="F10" i="6"/>
  <c r="F11" i="6"/>
  <c r="F12" i="6"/>
  <c r="F13" i="6"/>
  <c r="F14" i="6"/>
  <c r="F15" i="6"/>
  <c r="F16" i="6"/>
  <c r="F17" i="6"/>
  <c r="E8" i="6"/>
  <c r="E9" i="6"/>
  <c r="E10" i="6"/>
  <c r="E11" i="6"/>
  <c r="E12" i="6"/>
  <c r="E13" i="6"/>
  <c r="E14" i="6"/>
  <c r="E15" i="6"/>
  <c r="E16" i="6"/>
  <c r="E17" i="6"/>
  <c r="F7" i="6"/>
  <c r="I7" i="6"/>
  <c r="J7" i="6" s="1"/>
  <c r="E7" i="6"/>
  <c r="D18" i="1"/>
  <c r="D14" i="1"/>
  <c r="D10" i="1"/>
  <c r="D7" i="1"/>
  <c r="D4" i="1"/>
  <c r="H17" i="8" l="1"/>
  <c r="H7" i="8"/>
  <c r="G11" i="8"/>
  <c r="H10" i="8"/>
  <c r="H18" i="8"/>
  <c r="H13" i="8"/>
  <c r="H9" i="8"/>
  <c r="H15" i="8"/>
  <c r="H14" i="8"/>
  <c r="H16" i="8"/>
  <c r="H12" i="8"/>
  <c r="H8" i="8"/>
  <c r="H11" i="8"/>
  <c r="G18" i="8"/>
  <c r="D22" i="1"/>
  <c r="J69" i="8"/>
  <c r="J67" i="8"/>
  <c r="J77" i="8"/>
  <c r="J65" i="8"/>
  <c r="G17" i="8"/>
  <c r="G16" i="8"/>
  <c r="J75" i="8"/>
  <c r="J63" i="8"/>
  <c r="G15" i="8"/>
  <c r="G14" i="8"/>
  <c r="J64" i="8"/>
  <c r="J86" i="8"/>
  <c r="J74" i="8"/>
  <c r="J85" i="8"/>
  <c r="J73" i="8"/>
  <c r="J61" i="8"/>
  <c r="G13" i="8"/>
  <c r="J76" i="8"/>
  <c r="J62" i="8"/>
  <c r="J84" i="8"/>
  <c r="J72" i="8"/>
  <c r="J60" i="8"/>
  <c r="G12" i="8"/>
  <c r="J83" i="8"/>
  <c r="J71" i="8"/>
  <c r="J81" i="8"/>
  <c r="J82" i="8"/>
  <c r="J70" i="8"/>
  <c r="G10" i="8"/>
  <c r="G9" i="8"/>
  <c r="J80" i="8"/>
  <c r="J68" i="8"/>
  <c r="G8" i="8"/>
  <c r="G7" i="8"/>
  <c r="J79" i="8"/>
  <c r="J78" i="8"/>
  <c r="J66" i="8"/>
  <c r="I17" i="8" l="1"/>
  <c r="I15" i="8"/>
  <c r="K15" i="8" s="1"/>
  <c r="I18" i="8"/>
  <c r="J18" i="8" s="1"/>
  <c r="I12" i="8"/>
  <c r="K12" i="8" s="1"/>
  <c r="I8" i="8"/>
  <c r="I9" i="8"/>
  <c r="K9" i="8" s="1"/>
  <c r="I16" i="8"/>
  <c r="K16" i="8" s="1"/>
  <c r="I10" i="8"/>
  <c r="I13" i="8"/>
  <c r="K13" i="8" s="1"/>
  <c r="I11" i="8"/>
  <c r="K11" i="8" s="1"/>
  <c r="I7" i="8"/>
  <c r="K7" i="8" s="1"/>
  <c r="I14" i="8"/>
  <c r="K14" i="8" s="1"/>
  <c r="K18" i="8"/>
  <c r="J19" i="8"/>
  <c r="K19" i="8"/>
  <c r="J38" i="8"/>
  <c r="K38" i="8"/>
  <c r="J21" i="8"/>
  <c r="K21" i="8"/>
  <c r="J33" i="8"/>
  <c r="K33" i="8"/>
  <c r="J23" i="8"/>
  <c r="K23" i="8"/>
  <c r="J50" i="8"/>
  <c r="K50" i="8"/>
  <c r="J28" i="8"/>
  <c r="K28" i="8"/>
  <c r="J43" i="8"/>
  <c r="K43" i="8"/>
  <c r="J45" i="8"/>
  <c r="K45" i="8"/>
  <c r="J35" i="8"/>
  <c r="K35" i="8"/>
  <c r="J17" i="8"/>
  <c r="K17" i="8"/>
  <c r="J31" i="8"/>
  <c r="K31" i="8"/>
  <c r="J47" i="8"/>
  <c r="K47" i="8"/>
  <c r="J29" i="8"/>
  <c r="K29" i="8"/>
  <c r="J55" i="8"/>
  <c r="K55" i="8"/>
  <c r="J10" i="8"/>
  <c r="K10" i="8"/>
  <c r="J30" i="8"/>
  <c r="K30" i="8"/>
  <c r="J8" i="8"/>
  <c r="K8" i="8"/>
  <c r="J22" i="8"/>
  <c r="K22" i="8"/>
  <c r="J59" i="8"/>
  <c r="K59" i="8"/>
  <c r="J41" i="8"/>
  <c r="K41" i="8"/>
  <c r="J53" i="8"/>
  <c r="K53" i="8"/>
  <c r="J42" i="8"/>
  <c r="K42" i="8"/>
  <c r="J34" i="8"/>
  <c r="K34" i="8"/>
  <c r="J54" i="8"/>
  <c r="K54" i="8"/>
  <c r="J32" i="8"/>
  <c r="K32" i="8"/>
  <c r="J46" i="8"/>
  <c r="K46" i="8"/>
  <c r="J25" i="8"/>
  <c r="K25" i="8"/>
  <c r="J44" i="8"/>
  <c r="K44" i="8"/>
  <c r="J58" i="8"/>
  <c r="K58" i="8"/>
  <c r="J40" i="8"/>
  <c r="K40" i="8"/>
  <c r="J37" i="8"/>
  <c r="K37" i="8"/>
  <c r="J27" i="8"/>
  <c r="K27" i="8"/>
  <c r="J56" i="8"/>
  <c r="K56" i="8"/>
  <c r="J49" i="8"/>
  <c r="K49" i="8"/>
  <c r="J39" i="8"/>
  <c r="K39" i="8"/>
  <c r="J24" i="8"/>
  <c r="K24" i="8"/>
  <c r="J51" i="8"/>
  <c r="K51" i="8"/>
  <c r="J20" i="8"/>
  <c r="K20" i="8"/>
  <c r="J57" i="8"/>
  <c r="K57" i="8"/>
  <c r="J52" i="8"/>
  <c r="K52" i="8"/>
  <c r="J36" i="8"/>
  <c r="K36" i="8"/>
  <c r="J26" i="8"/>
  <c r="K26" i="8"/>
  <c r="J48" i="8"/>
  <c r="K48" i="8"/>
  <c r="I16" i="7"/>
  <c r="I17" i="7"/>
  <c r="I8" i="7"/>
  <c r="I15" i="7"/>
  <c r="J16" i="8"/>
  <c r="I9" i="7"/>
  <c r="I13" i="7"/>
  <c r="I14" i="7"/>
  <c r="J15" i="8"/>
  <c r="I10" i="7"/>
  <c r="I11" i="7"/>
  <c r="J13" i="8" l="1"/>
  <c r="J9" i="8"/>
  <c r="J12" i="8"/>
  <c r="I7" i="7"/>
  <c r="I18" i="7"/>
  <c r="J11" i="8"/>
  <c r="I19" i="7"/>
  <c r="J14" i="8"/>
  <c r="I12" i="7"/>
  <c r="J7" i="8"/>
  <c r="P11" i="9" a="1"/>
  <c r="P11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<sst xmlns="http://schemas.openxmlformats.org/spreadsheetml/2006/main" count="205" uniqueCount="101">
  <si>
    <t>Cust_ID</t>
  </si>
  <si>
    <t>Name</t>
  </si>
  <si>
    <t>Email</t>
  </si>
  <si>
    <t>Address</t>
  </si>
  <si>
    <t>rajesh</t>
  </si>
  <si>
    <t>vijay</t>
  </si>
  <si>
    <t>pintu</t>
  </si>
  <si>
    <t>ramesh</t>
  </si>
  <si>
    <t>hitesh</t>
  </si>
  <si>
    <t>raxit</t>
  </si>
  <si>
    <t>jay</t>
  </si>
  <si>
    <t>kishan</t>
  </si>
  <si>
    <t>ritesh</t>
  </si>
  <si>
    <t>mitesh</t>
  </si>
  <si>
    <t>rajesh@gmail.com</t>
  </si>
  <si>
    <t>vijay@gmail.com</t>
  </si>
  <si>
    <t>pintu@gmail.com</t>
  </si>
  <si>
    <t>ramesh@gmail.com</t>
  </si>
  <si>
    <t>hitesh@gmail.com</t>
  </si>
  <si>
    <t>raxit@gmail.com</t>
  </si>
  <si>
    <t>jay@gmail.com</t>
  </si>
  <si>
    <t>kishan@gmail.com</t>
  </si>
  <si>
    <t>ritesh@gmail.com</t>
  </si>
  <si>
    <t>mitesh@gmail.com</t>
  </si>
  <si>
    <t>delhi,india</t>
  </si>
  <si>
    <t>agra,up</t>
  </si>
  <si>
    <t>mp,india</t>
  </si>
  <si>
    <t>gurgoun,india</t>
  </si>
  <si>
    <t>janpath,india</t>
  </si>
  <si>
    <t>faridabad,india</t>
  </si>
  <si>
    <t>gujarat,india</t>
  </si>
  <si>
    <t>goa,india</t>
  </si>
  <si>
    <t>mumbai,india</t>
  </si>
  <si>
    <t>HSN Code</t>
  </si>
  <si>
    <t>Product Name</t>
  </si>
  <si>
    <t>Cost</t>
  </si>
  <si>
    <t>Selling Price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</si>
  <si>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</si>
  <si>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</si>
  <si>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</si>
  <si>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</si>
  <si>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</si>
  <si>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</si>
  <si>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</si>
  <si>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</si>
  <si>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</si>
  <si>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</si>
  <si>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Smart Watch</t>
  </si>
  <si>
    <t>Head-phone</t>
  </si>
  <si>
    <t>LCD</t>
  </si>
  <si>
    <t>wireless printer</t>
  </si>
  <si>
    <t>desktop</t>
  </si>
  <si>
    <t>mouse</t>
  </si>
  <si>
    <t>keyboard</t>
  </si>
  <si>
    <t>camera</t>
  </si>
  <si>
    <t>tablet</t>
  </si>
  <si>
    <t>Speaker</t>
  </si>
  <si>
    <t>Vendor Name</t>
  </si>
  <si>
    <t>Phone</t>
  </si>
  <si>
    <t>Tech99</t>
  </si>
  <si>
    <t>GG trader</t>
  </si>
  <si>
    <t>Compac</t>
  </si>
  <si>
    <t>98654xxxxx</t>
  </si>
  <si>
    <t>87675xxxxx</t>
  </si>
  <si>
    <t>88765xxxxx</t>
  </si>
  <si>
    <t>78646xxxxx</t>
  </si>
  <si>
    <t>88467xxxxx</t>
  </si>
  <si>
    <t>77896xxxxx</t>
  </si>
  <si>
    <t>97545xxxxx</t>
  </si>
  <si>
    <t>78964xxxxx</t>
  </si>
  <si>
    <t>97646xxxxx</t>
  </si>
  <si>
    <t>78545xxxxx</t>
  </si>
  <si>
    <t>Purchase Entry</t>
  </si>
  <si>
    <t>Sales Entry</t>
  </si>
  <si>
    <t>Vendor</t>
  </si>
  <si>
    <t>Date</t>
  </si>
  <si>
    <t>Units</t>
  </si>
  <si>
    <t>Amount</t>
  </si>
  <si>
    <t>Cust_Name</t>
  </si>
  <si>
    <t>Stock(Unit)</t>
  </si>
  <si>
    <t>Unit</t>
  </si>
  <si>
    <t>Price</t>
  </si>
  <si>
    <t>P Unit</t>
  </si>
  <si>
    <t>S Unit</t>
  </si>
  <si>
    <t>Stock</t>
  </si>
  <si>
    <t>Stock Amount</t>
  </si>
  <si>
    <t>Count of Name</t>
  </si>
  <si>
    <t>Customers</t>
  </si>
  <si>
    <t>Count of Product Name</t>
  </si>
  <si>
    <t>Products</t>
  </si>
  <si>
    <t>Sum of Amount</t>
  </si>
  <si>
    <t>Purchase Amount</t>
  </si>
  <si>
    <t>Sales Amount</t>
  </si>
  <si>
    <t>Sum of Stock Amount</t>
  </si>
  <si>
    <t>P &amp; L</t>
  </si>
  <si>
    <t>Row Labels</t>
  </si>
  <si>
    <t>Grand Total</t>
  </si>
  <si>
    <t>Sum of S Unit</t>
  </si>
  <si>
    <t>Notifications !</t>
  </si>
  <si>
    <t>Notifications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</si>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</sst>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3" fillId="2" borderId="0" xfId="1" applyFont="1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4" fillId="2" borderId="1" xfId="0" applyFont="1" applyFill="1" applyBorder="1"/>
    <xf numFmtId="0" fontId="0" fillId="2" borderId="2" xfId="0" applyFill="1" applyBorder="1"/>
    <xf numFmtId="0" fontId="4" fillId="2" borderId="1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2" borderId="0" xfId="0" applyNumberFormat="1" applyFill="1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2" borderId="0" xfId="0" applyFont="1" applyFill="1"/>
    <xf numFmtId="0" fontId="6" fillId="4" borderId="0" xfId="0" applyFont="1" applyFill="1"/>
    <xf numFmtId="0" fontId="0" fillId="3" borderId="0" xfId="0" applyFont="1" applyFill="1"/>
    <xf numFmtId="0" fontId="8" fillId="5" borderId="0" xfId="1" applyFont="1" applyFill="1" applyAlignment="1">
      <alignment horizontal="center" vertical="center"/>
    </xf>
    <xf numFmtId="0" fontId="7" fillId="5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  <a:r>
              <a:rPr lang="en-US" baseline="0"/>
              <a:t>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Pivot!$G$4:$G$9</c:f>
              <c:strCache>
                <c:ptCount val="5"/>
                <c:pt idx="0">
                  <c:v>LCD</c:v>
                </c:pt>
                <c:pt idx="1">
                  <c:v>Smart Watch</c:v>
                </c:pt>
                <c:pt idx="2">
                  <c:v>keyboard</c:v>
                </c:pt>
                <c:pt idx="3">
                  <c:v>camera</c:v>
                </c:pt>
                <c:pt idx="4">
                  <c:v>tablet</c:v>
                </c:pt>
              </c:strCache>
            </c:strRef>
          </c:cat>
          <c:val>
            <c:numRef>
              <c:f>Pivot!$H$4:$H$9</c:f>
              <c:numCache>
                <c:formatCode>General</c:formatCode>
                <c:ptCount val="5"/>
                <c:pt idx="0">
                  <c:v>27</c:v>
                </c:pt>
                <c:pt idx="1">
                  <c:v>20</c:v>
                </c:pt>
                <c:pt idx="2">
                  <c:v>11</c:v>
                </c:pt>
                <c:pt idx="3">
                  <c:v>11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F-47A4-B758-07370E715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877920"/>
        <c:axId val="97880320"/>
      </c:barChart>
      <c:catAx>
        <c:axId val="9787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0320"/>
        <c:crosses val="autoZero"/>
        <c:auto val="1"/>
        <c:lblAlgn val="ctr"/>
        <c:lblOffset val="100"/>
        <c:noMultiLvlLbl val="0"/>
      </c:catAx>
      <c:valAx>
        <c:axId val="9788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7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System.xlsx]Pivot!PivotTable7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Pivot!$H$12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Pivot!$G$13:$G$18</c:f>
              <c:strCache>
                <c:ptCount val="5"/>
                <c:pt idx="0">
                  <c:v>mitesh</c:v>
                </c:pt>
                <c:pt idx="1">
                  <c:v>ritesh</c:v>
                </c:pt>
                <c:pt idx="2">
                  <c:v>pintu</c:v>
                </c:pt>
                <c:pt idx="3">
                  <c:v>ramesh</c:v>
                </c:pt>
                <c:pt idx="4">
                  <c:v>vijay</c:v>
                </c:pt>
              </c:strCache>
            </c:strRef>
          </c:cat>
          <c:val>
            <c:numRef>
              <c:f>Pivot!$H$13:$H$18</c:f>
              <c:numCache>
                <c:formatCode>General</c:formatCode>
                <c:ptCount val="5"/>
                <c:pt idx="0">
                  <c:v>292000</c:v>
                </c:pt>
                <c:pt idx="1">
                  <c:v>289400</c:v>
                </c:pt>
                <c:pt idx="2">
                  <c:v>265500</c:v>
                </c:pt>
                <c:pt idx="3">
                  <c:v>159000</c:v>
                </c:pt>
                <c:pt idx="4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2-47B3-B947-170B2E310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886080"/>
        <c:axId val="97891360"/>
      </c:barChart>
      <c:catAx>
        <c:axId val="9788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1360"/>
        <c:crosses val="autoZero"/>
        <c:auto val="1"/>
        <c:lblAlgn val="ctr"/>
        <c:lblOffset val="100"/>
        <c:noMultiLvlLbl val="0"/>
      </c:catAx>
      <c:valAx>
        <c:axId val="9789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System.xlsx]Pivot!PivotTable8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Pivot!$A$26:$A$36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Head-phone</c:v>
                </c:pt>
                <c:pt idx="3">
                  <c:v>keyboard</c:v>
                </c:pt>
                <c:pt idx="4">
                  <c:v>LCD</c:v>
                </c:pt>
                <c:pt idx="5">
                  <c:v>mouse</c:v>
                </c:pt>
                <c:pt idx="6">
                  <c:v>Smart Watch</c:v>
                </c:pt>
                <c:pt idx="7">
                  <c:v>Speaker</c:v>
                </c:pt>
                <c:pt idx="8">
                  <c:v>tablet</c:v>
                </c:pt>
                <c:pt idx="9">
                  <c:v>wireless printer</c:v>
                </c:pt>
              </c:strCache>
            </c:strRef>
          </c:cat>
          <c:val>
            <c:numRef>
              <c:f>Pivot!$B$26:$B$36</c:f>
              <c:numCache>
                <c:formatCode>General</c:formatCode>
                <c:ptCount val="10"/>
                <c:pt idx="0">
                  <c:v>-11</c:v>
                </c:pt>
                <c:pt idx="1">
                  <c:v>35</c:v>
                </c:pt>
                <c:pt idx="2">
                  <c:v>60</c:v>
                </c:pt>
                <c:pt idx="3">
                  <c:v>-3</c:v>
                </c:pt>
                <c:pt idx="4">
                  <c:v>-15</c:v>
                </c:pt>
                <c:pt idx="5">
                  <c:v>-3</c:v>
                </c:pt>
                <c:pt idx="6">
                  <c:v>-3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2-4EB1-B41D-99195332B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7275552"/>
        <c:axId val="237276032"/>
        <c:axId val="0"/>
      </c:bar3DChart>
      <c:catAx>
        <c:axId val="23727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76032"/>
        <c:crosses val="autoZero"/>
        <c:auto val="1"/>
        <c:lblAlgn val="ctr"/>
        <c:lblOffset val="100"/>
        <c:noMultiLvlLbl val="0"/>
      </c:catAx>
      <c:valAx>
        <c:axId val="2372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75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Inventory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Sales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Purchas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3" name="Graphic 2" descr="City with solid fill">
          <a:extLst>
            <a:ext uri="{FF2B5EF4-FFF2-40B4-BE49-F238E27FC236}">
              <a16:creationId xmlns:a16="http://schemas.microsoft.com/office/drawing/2014/main" id="{0FB56AD3-7D35-EDC6-F8AE-196D6B8CC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008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382AF71-1CB6-FFB4-5714-7D81631F5130}"/>
            </a:ext>
          </a:extLst>
        </xdr:cNvPr>
        <xdr:cNvSpPr/>
      </xdr:nvSpPr>
      <xdr:spPr>
        <a:xfrm>
          <a:off x="22860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0</xdr:col>
      <xdr:colOff>209550</xdr:colOff>
      <xdr:row>9</xdr:row>
      <xdr:rowOff>160020</xdr:rowOff>
    </xdr:from>
    <xdr:to>
      <xdr:col>1</xdr:col>
      <xdr:colOff>1504950</xdr:colOff>
      <xdr:row>11</xdr:row>
      <xdr:rowOff>60960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6E8C69-4213-4261-BB24-E3E138E5B637}"/>
            </a:ext>
          </a:extLst>
        </xdr:cNvPr>
        <xdr:cNvSpPr/>
      </xdr:nvSpPr>
      <xdr:spPr>
        <a:xfrm>
          <a:off x="209550" y="1805940"/>
          <a:ext cx="150876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91440</xdr:colOff>
      <xdr:row>11</xdr:row>
      <xdr:rowOff>75111</xdr:rowOff>
    </xdr:from>
    <xdr:to>
      <xdr:col>1</xdr:col>
      <xdr:colOff>1409700</xdr:colOff>
      <xdr:row>12</xdr:row>
      <xdr:rowOff>158931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183F9B-ACA0-4FF8-9F3E-A9F859D50459}"/>
            </a:ext>
          </a:extLst>
        </xdr:cNvPr>
        <xdr:cNvSpPr/>
      </xdr:nvSpPr>
      <xdr:spPr>
        <a:xfrm>
          <a:off x="304800" y="2086791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91440</xdr:colOff>
      <xdr:row>14</xdr:row>
      <xdr:rowOff>88173</xdr:rowOff>
    </xdr:from>
    <xdr:to>
      <xdr:col>1</xdr:col>
      <xdr:colOff>1409700</xdr:colOff>
      <xdr:row>15</xdr:row>
      <xdr:rowOff>171993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B7B5F2-01B9-49AF-8E55-B4A15B4C08BD}"/>
            </a:ext>
          </a:extLst>
        </xdr:cNvPr>
        <xdr:cNvSpPr/>
      </xdr:nvSpPr>
      <xdr:spPr>
        <a:xfrm>
          <a:off x="304800" y="2648493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91440</xdr:colOff>
      <xdr:row>20</xdr:row>
      <xdr:rowOff>114300</xdr:rowOff>
    </xdr:from>
    <xdr:to>
      <xdr:col>1</xdr:col>
      <xdr:colOff>1409700</xdr:colOff>
      <xdr:row>22</xdr:row>
      <xdr:rowOff>15240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9FAB9-B809-4C57-A68F-DD1725C51D47}"/>
            </a:ext>
          </a:extLst>
        </xdr:cNvPr>
        <xdr:cNvSpPr/>
      </xdr:nvSpPr>
      <xdr:spPr>
        <a:xfrm>
          <a:off x="304800" y="37719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91440</xdr:colOff>
      <xdr:row>16</xdr:row>
      <xdr:rowOff>3264</xdr:rowOff>
    </xdr:from>
    <xdr:to>
      <xdr:col>1</xdr:col>
      <xdr:colOff>1409700</xdr:colOff>
      <xdr:row>17</xdr:row>
      <xdr:rowOff>87084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3439311-5829-44BD-A694-639B59301010}"/>
            </a:ext>
          </a:extLst>
        </xdr:cNvPr>
        <xdr:cNvSpPr/>
      </xdr:nvSpPr>
      <xdr:spPr>
        <a:xfrm>
          <a:off x="304800" y="2929344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91440</xdr:colOff>
      <xdr:row>12</xdr:row>
      <xdr:rowOff>173082</xdr:rowOff>
    </xdr:from>
    <xdr:to>
      <xdr:col>1</xdr:col>
      <xdr:colOff>1409700</xdr:colOff>
      <xdr:row>14</xdr:row>
      <xdr:rowOff>74022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D397BEC-C0AA-4358-9392-43D545F92B31}"/>
            </a:ext>
          </a:extLst>
        </xdr:cNvPr>
        <xdr:cNvSpPr/>
      </xdr:nvSpPr>
      <xdr:spPr>
        <a:xfrm>
          <a:off x="304800" y="2367642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91440</xdr:colOff>
      <xdr:row>17</xdr:row>
      <xdr:rowOff>101235</xdr:rowOff>
    </xdr:from>
    <xdr:to>
      <xdr:col>1</xdr:col>
      <xdr:colOff>1409700</xdr:colOff>
      <xdr:row>19</xdr:row>
      <xdr:rowOff>2175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1F87E83-3860-4818-82A4-A0AE6D2C7415}"/>
            </a:ext>
          </a:extLst>
        </xdr:cNvPr>
        <xdr:cNvSpPr/>
      </xdr:nvSpPr>
      <xdr:spPr>
        <a:xfrm>
          <a:off x="304800" y="3210195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91440</xdr:colOff>
      <xdr:row>19</xdr:row>
      <xdr:rowOff>31566</xdr:rowOff>
    </xdr:from>
    <xdr:to>
      <xdr:col>1</xdr:col>
      <xdr:colOff>1409700</xdr:colOff>
      <xdr:row>20</xdr:row>
      <xdr:rowOff>115386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FE549C7-51F2-4D95-8AA7-BE5912C8A8ED}"/>
            </a:ext>
          </a:extLst>
        </xdr:cNvPr>
        <xdr:cNvSpPr/>
      </xdr:nvSpPr>
      <xdr:spPr>
        <a:xfrm>
          <a:off x="304800" y="3506286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4" name="Graphic 13" descr="User with solid fill">
          <a:extLst>
            <a:ext uri="{FF2B5EF4-FFF2-40B4-BE49-F238E27FC236}">
              <a16:creationId xmlns:a16="http://schemas.microsoft.com/office/drawing/2014/main" id="{E5F87D75-E719-EC0A-4066-AF7F7C0DE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3622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22" name="Graphic 21" descr="Upward trend with solid fill">
          <a:extLst>
            <a:ext uri="{FF2B5EF4-FFF2-40B4-BE49-F238E27FC236}">
              <a16:creationId xmlns:a16="http://schemas.microsoft.com/office/drawing/2014/main" id="{DE5C4B3D-8D42-57A9-5DB6-64557E403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3622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24" name="Graphic 23" descr="Checklist with solid fill">
          <a:extLst>
            <a:ext uri="{FF2B5EF4-FFF2-40B4-BE49-F238E27FC236}">
              <a16:creationId xmlns:a16="http://schemas.microsoft.com/office/drawing/2014/main" id="{79E85A17-30FD-7C30-16B5-EAD423B7D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3622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28" name="Graphic 27" descr="Presentation with bar chart with solid fill">
          <a:extLst>
            <a:ext uri="{FF2B5EF4-FFF2-40B4-BE49-F238E27FC236}">
              <a16:creationId xmlns:a16="http://schemas.microsoft.com/office/drawing/2014/main" id="{798F0508-9166-9071-C33F-CF0AF3147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3622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36" name="Graphic 35" descr="Clipboard with solid fill">
          <a:extLst>
            <a:ext uri="{FF2B5EF4-FFF2-40B4-BE49-F238E27FC236}">
              <a16:creationId xmlns:a16="http://schemas.microsoft.com/office/drawing/2014/main" id="{A815F390-DB05-9B61-9ABE-661B942D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3622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38" name="Graphic 37" descr="Target Audience with solid fill">
          <a:extLst>
            <a:ext uri="{FF2B5EF4-FFF2-40B4-BE49-F238E27FC236}">
              <a16:creationId xmlns:a16="http://schemas.microsoft.com/office/drawing/2014/main" id="{D1D7B107-74F5-F1F3-723F-DB0F19227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3622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40" name="Graphic 39" descr="Stars with solid fill">
          <a:extLst>
            <a:ext uri="{FF2B5EF4-FFF2-40B4-BE49-F238E27FC236}">
              <a16:creationId xmlns:a16="http://schemas.microsoft.com/office/drawing/2014/main" id="{5592B218-7AFE-B629-9893-40269D48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3622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42" name="Graphic 41" descr="Truck with solid fill">
          <a:extLst>
            <a:ext uri="{FF2B5EF4-FFF2-40B4-BE49-F238E27FC236}">
              <a16:creationId xmlns:a16="http://schemas.microsoft.com/office/drawing/2014/main" id="{F2A40A09-6A79-A612-CFD6-3BE47398A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36220" y="3792360"/>
          <a:ext cx="252000" cy="252000"/>
        </a:xfrm>
        <a:prstGeom prst="rect">
          <a:avLst/>
        </a:prstGeom>
      </xdr:spPr>
    </xdr:pic>
    <xdr:clientData/>
  </xdr:twoCellAnchor>
  <xdr:twoCellAnchor>
    <xdr:from>
      <xdr:col>2</xdr:col>
      <xdr:colOff>297180</xdr:colOff>
      <xdr:row>1</xdr:row>
      <xdr:rowOff>15240</xdr:rowOff>
    </xdr:from>
    <xdr:to>
      <xdr:col>20</xdr:col>
      <xdr:colOff>449580</xdr:colOff>
      <xdr:row>4</xdr:row>
      <xdr:rowOff>22860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4676E95-CC93-9177-0046-9AC58F785AAA}"/>
            </a:ext>
          </a:extLst>
        </xdr:cNvPr>
        <xdr:cNvSpPr/>
      </xdr:nvSpPr>
      <xdr:spPr>
        <a:xfrm>
          <a:off x="2042160" y="198120"/>
          <a:ext cx="1082040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Inventory Management System</a:t>
          </a:r>
        </a:p>
      </xdr:txBody>
    </xdr:sp>
    <xdr:clientData/>
  </xdr:twoCellAnchor>
  <xdr:twoCellAnchor editAs="absolute">
    <xdr:from>
      <xdr:col>3</xdr:col>
      <xdr:colOff>7620</xdr:colOff>
      <xdr:row>5</xdr:row>
      <xdr:rowOff>7620</xdr:rowOff>
    </xdr:from>
    <xdr:to>
      <xdr:col>5</xdr:col>
      <xdr:colOff>160020</xdr:colOff>
      <xdr:row>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E2D64-E4F5-B2B2-3916-9A72D7BD053B}"/>
            </a:ext>
          </a:extLst>
        </xdr:cNvPr>
        <xdr:cNvSpPr/>
      </xdr:nvSpPr>
      <xdr:spPr>
        <a:xfrm>
          <a:off x="2057400" y="922020"/>
          <a:ext cx="1371600" cy="57912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tx1"/>
              </a:solidFill>
            </a:rPr>
            <a:t>   Customers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</xdr:col>
      <xdr:colOff>0</xdr:colOff>
      <xdr:row>5</xdr:row>
      <xdr:rowOff>7620</xdr:rowOff>
    </xdr:from>
    <xdr:to>
      <xdr:col>3</xdr:col>
      <xdr:colOff>106680</xdr:colOff>
      <xdr:row>8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F59A465-F947-65F4-06A2-F9FA17BCE342}"/>
            </a:ext>
          </a:extLst>
        </xdr:cNvPr>
        <xdr:cNvSpPr/>
      </xdr:nvSpPr>
      <xdr:spPr>
        <a:xfrm>
          <a:off x="2049780" y="922020"/>
          <a:ext cx="106680" cy="579120"/>
        </a:xfrm>
        <a:prstGeom prst="rect">
          <a:avLst/>
        </a:prstGeom>
        <a:solidFill>
          <a:schemeClr val="accent4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6</xdr:col>
      <xdr:colOff>38100</xdr:colOff>
      <xdr:row>5</xdr:row>
      <xdr:rowOff>15240</xdr:rowOff>
    </xdr:from>
    <xdr:to>
      <xdr:col>8</xdr:col>
      <xdr:colOff>190500</xdr:colOff>
      <xdr:row>8</xdr:row>
      <xdr:rowOff>53340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A5D9C01-3B00-4485-AEF6-828C41BEC0D9}"/>
            </a:ext>
          </a:extLst>
        </xdr:cNvPr>
        <xdr:cNvSpPr/>
      </xdr:nvSpPr>
      <xdr:spPr>
        <a:xfrm>
          <a:off x="3916680" y="929640"/>
          <a:ext cx="1371600" cy="58674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tx1"/>
              </a:solidFill>
            </a:rPr>
            <a:t>  Product</a:t>
          </a:r>
        </a:p>
      </xdr:txBody>
    </xdr:sp>
    <xdr:clientData/>
  </xdr:twoCellAnchor>
  <xdr:twoCellAnchor editAs="absolute">
    <xdr:from>
      <xdr:col>6</xdr:col>
      <xdr:colOff>30480</xdr:colOff>
      <xdr:row>5</xdr:row>
      <xdr:rowOff>15240</xdr:rowOff>
    </xdr:from>
    <xdr:to>
      <xdr:col>6</xdr:col>
      <xdr:colOff>137160</xdr:colOff>
      <xdr:row>8</xdr:row>
      <xdr:rowOff>53340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F58AAC8-CB6C-4EE2-8BC8-8EB9010A10F1}"/>
            </a:ext>
          </a:extLst>
        </xdr:cNvPr>
        <xdr:cNvSpPr/>
      </xdr:nvSpPr>
      <xdr:spPr>
        <a:xfrm>
          <a:off x="3909060" y="929640"/>
          <a:ext cx="106680" cy="586740"/>
        </a:xfrm>
        <a:prstGeom prst="rect">
          <a:avLst/>
        </a:prstGeom>
        <a:solidFill>
          <a:schemeClr val="accent2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9</xdr:col>
      <xdr:colOff>76200</xdr:colOff>
      <xdr:row>5</xdr:row>
      <xdr:rowOff>0</xdr:rowOff>
    </xdr:from>
    <xdr:to>
      <xdr:col>11</xdr:col>
      <xdr:colOff>228600</xdr:colOff>
      <xdr:row>8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BB48D1D-8120-4F40-958B-5981F6B6BD81}"/>
            </a:ext>
          </a:extLst>
        </xdr:cNvPr>
        <xdr:cNvSpPr/>
      </xdr:nvSpPr>
      <xdr:spPr>
        <a:xfrm>
          <a:off x="5783580" y="914400"/>
          <a:ext cx="1371600" cy="58674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tx1"/>
              </a:solidFill>
            </a:rPr>
            <a:t>  Purchase</a:t>
          </a:r>
          <a:r>
            <a:rPr lang="en-IN" sz="1200" b="1" baseline="0">
              <a:solidFill>
                <a:schemeClr val="tx1"/>
              </a:solidFill>
            </a:rPr>
            <a:t> Amt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68580</xdr:colOff>
      <xdr:row>5</xdr:row>
      <xdr:rowOff>0</xdr:rowOff>
    </xdr:from>
    <xdr:to>
      <xdr:col>9</xdr:col>
      <xdr:colOff>175260</xdr:colOff>
      <xdr:row>8</xdr:row>
      <xdr:rowOff>38100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887F96A-E221-4A9B-BAE8-B414FF773A0A}"/>
            </a:ext>
          </a:extLst>
        </xdr:cNvPr>
        <xdr:cNvSpPr/>
      </xdr:nvSpPr>
      <xdr:spPr>
        <a:xfrm>
          <a:off x="5775960" y="914400"/>
          <a:ext cx="106680" cy="586740"/>
        </a:xfrm>
        <a:prstGeom prst="rect">
          <a:avLst/>
        </a:prstGeom>
        <a:solidFill>
          <a:srgbClr val="FF0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12</xdr:col>
      <xdr:colOff>99060</xdr:colOff>
      <xdr:row>5</xdr:row>
      <xdr:rowOff>15240</xdr:rowOff>
    </xdr:from>
    <xdr:to>
      <xdr:col>14</xdr:col>
      <xdr:colOff>251460</xdr:colOff>
      <xdr:row>8</xdr:row>
      <xdr:rowOff>53340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F362616-9DC4-4E00-91E2-A3679D7E9DC4}"/>
            </a:ext>
          </a:extLst>
        </xdr:cNvPr>
        <xdr:cNvSpPr/>
      </xdr:nvSpPr>
      <xdr:spPr>
        <a:xfrm>
          <a:off x="7635240" y="929640"/>
          <a:ext cx="1371600" cy="58674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tx1"/>
              </a:solidFill>
            </a:rPr>
            <a:t>  Sales</a:t>
          </a:r>
          <a:r>
            <a:rPr lang="en-IN" sz="1200" b="1" baseline="0">
              <a:solidFill>
                <a:schemeClr val="tx1"/>
              </a:solidFill>
            </a:rPr>
            <a:t> Amt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91440</xdr:colOff>
      <xdr:row>5</xdr:row>
      <xdr:rowOff>15240</xdr:rowOff>
    </xdr:from>
    <xdr:to>
      <xdr:col>12</xdr:col>
      <xdr:colOff>198120</xdr:colOff>
      <xdr:row>8</xdr:row>
      <xdr:rowOff>53340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3186139-C496-407F-8C35-BA1543088A76}"/>
            </a:ext>
          </a:extLst>
        </xdr:cNvPr>
        <xdr:cNvSpPr/>
      </xdr:nvSpPr>
      <xdr:spPr>
        <a:xfrm>
          <a:off x="7627620" y="929640"/>
          <a:ext cx="106680" cy="586740"/>
        </a:xfrm>
        <a:prstGeom prst="rect">
          <a:avLst/>
        </a:prstGeom>
        <a:solidFill>
          <a:schemeClr val="accent5">
            <a:lumMod val="7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15</xdr:col>
      <xdr:colOff>22860</xdr:colOff>
      <xdr:row>4</xdr:row>
      <xdr:rowOff>167640</xdr:rowOff>
    </xdr:from>
    <xdr:to>
      <xdr:col>17</xdr:col>
      <xdr:colOff>259080</xdr:colOff>
      <xdr:row>8</xdr:row>
      <xdr:rowOff>30480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9203499-A019-49E1-9C2D-AA000F87ED59}"/>
            </a:ext>
          </a:extLst>
        </xdr:cNvPr>
        <xdr:cNvSpPr/>
      </xdr:nvSpPr>
      <xdr:spPr>
        <a:xfrm>
          <a:off x="9387840" y="899160"/>
          <a:ext cx="1455420" cy="5943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tx1"/>
              </a:solidFill>
            </a:rPr>
            <a:t>  Stock</a:t>
          </a:r>
          <a:r>
            <a:rPr lang="en-IN" sz="1200" b="1" baseline="0">
              <a:solidFill>
                <a:schemeClr val="tx1"/>
              </a:solidFill>
            </a:rPr>
            <a:t> Amt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15240</xdr:colOff>
      <xdr:row>4</xdr:row>
      <xdr:rowOff>167640</xdr:rowOff>
    </xdr:from>
    <xdr:to>
      <xdr:col>15</xdr:col>
      <xdr:colOff>121920</xdr:colOff>
      <xdr:row>8</xdr:row>
      <xdr:rowOff>30480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40EC435-E884-49B8-99A4-F4A1903C9ACF}"/>
            </a:ext>
          </a:extLst>
        </xdr:cNvPr>
        <xdr:cNvSpPr/>
      </xdr:nvSpPr>
      <xdr:spPr>
        <a:xfrm>
          <a:off x="9380220" y="899160"/>
          <a:ext cx="106680" cy="594360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18</xdr:col>
      <xdr:colOff>289560</xdr:colOff>
      <xdr:row>4</xdr:row>
      <xdr:rowOff>144780</xdr:rowOff>
    </xdr:from>
    <xdr:to>
      <xdr:col>20</xdr:col>
      <xdr:colOff>441960</xdr:colOff>
      <xdr:row>8</xdr:row>
      <xdr:rowOff>22860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4217CD7-C580-4DEC-8BAB-CDE4DD34E71E}"/>
            </a:ext>
          </a:extLst>
        </xdr:cNvPr>
        <xdr:cNvSpPr/>
      </xdr:nvSpPr>
      <xdr:spPr>
        <a:xfrm>
          <a:off x="11483340" y="876300"/>
          <a:ext cx="1371600" cy="6096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tx1"/>
              </a:solidFill>
            </a:rPr>
            <a:t>  P</a:t>
          </a:r>
          <a:r>
            <a:rPr lang="en-IN" sz="1200" b="1" baseline="0">
              <a:solidFill>
                <a:schemeClr val="tx1"/>
              </a:solidFill>
            </a:rPr>
            <a:t>rofit / Loss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18</xdr:col>
      <xdr:colOff>281940</xdr:colOff>
      <xdr:row>4</xdr:row>
      <xdr:rowOff>137160</xdr:rowOff>
    </xdr:from>
    <xdr:to>
      <xdr:col>18</xdr:col>
      <xdr:colOff>388620</xdr:colOff>
      <xdr:row>8</xdr:row>
      <xdr:rowOff>22860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32F9960-9030-4D93-A8B0-2A9947C190A9}"/>
            </a:ext>
          </a:extLst>
        </xdr:cNvPr>
        <xdr:cNvSpPr/>
      </xdr:nvSpPr>
      <xdr:spPr>
        <a:xfrm>
          <a:off x="11475720" y="868680"/>
          <a:ext cx="106680" cy="617220"/>
        </a:xfrm>
        <a:prstGeom prst="rect">
          <a:avLst/>
        </a:prstGeom>
        <a:solidFill>
          <a:srgbClr val="00B05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3</xdr:col>
      <xdr:colOff>198120</xdr:colOff>
      <xdr:row>6</xdr:row>
      <xdr:rowOff>83820</xdr:rowOff>
    </xdr:from>
    <xdr:to>
      <xdr:col>5</xdr:col>
      <xdr:colOff>38100</xdr:colOff>
      <xdr:row>7</xdr:row>
      <xdr:rowOff>99060</xdr:rowOff>
    </xdr:to>
    <xdr:sp macro="" textlink="Pivot!D4">
      <xdr:nvSpPr>
        <xdr:cNvPr id="27" name="Rectangle 26">
          <a:extLst>
            <a:ext uri="{FF2B5EF4-FFF2-40B4-BE49-F238E27FC236}">
              <a16:creationId xmlns:a16="http://schemas.microsoft.com/office/drawing/2014/main" id="{7FF41C7A-FF59-A706-825B-846757F53B98}"/>
            </a:ext>
          </a:extLst>
        </xdr:cNvPr>
        <xdr:cNvSpPr/>
      </xdr:nvSpPr>
      <xdr:spPr>
        <a:xfrm>
          <a:off x="2247900" y="1181100"/>
          <a:ext cx="105918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832586A-8D92-428A-98CF-6AFC25E12CB9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pPr algn="ctr"/>
            <a:t>10</a:t>
          </a:fld>
          <a:endParaRPr lang="en-IN" sz="1100" b="1"/>
        </a:p>
      </xdr:txBody>
    </xdr:sp>
    <xdr:clientData/>
  </xdr:twoCellAnchor>
  <xdr:twoCellAnchor editAs="absolute">
    <xdr:from>
      <xdr:col>6</xdr:col>
      <xdr:colOff>274320</xdr:colOff>
      <xdr:row>6</xdr:row>
      <xdr:rowOff>114300</xdr:rowOff>
    </xdr:from>
    <xdr:to>
      <xdr:col>8</xdr:col>
      <xdr:colOff>114300</xdr:colOff>
      <xdr:row>7</xdr:row>
      <xdr:rowOff>129540</xdr:rowOff>
    </xdr:to>
    <xdr:sp macro="" textlink="Pivot!D7">
      <xdr:nvSpPr>
        <xdr:cNvPr id="32" name="Rectangle 31">
          <a:extLst>
            <a:ext uri="{FF2B5EF4-FFF2-40B4-BE49-F238E27FC236}">
              <a16:creationId xmlns:a16="http://schemas.microsoft.com/office/drawing/2014/main" id="{0FD3AAF2-DAF7-42D8-9068-85DA9A1C11DA}"/>
            </a:ext>
          </a:extLst>
        </xdr:cNvPr>
        <xdr:cNvSpPr/>
      </xdr:nvSpPr>
      <xdr:spPr>
        <a:xfrm>
          <a:off x="4152900" y="1211580"/>
          <a:ext cx="105918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7A32802-93F1-4F21-BC8F-8B9BE5D876A3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t>10</a:t>
          </a:fld>
          <a:endParaRPr lang="en-IN" sz="1100" b="1"/>
        </a:p>
      </xdr:txBody>
    </xdr:sp>
    <xdr:clientData/>
  </xdr:twoCellAnchor>
  <xdr:twoCellAnchor editAs="absolute">
    <xdr:from>
      <xdr:col>12</xdr:col>
      <xdr:colOff>304800</xdr:colOff>
      <xdr:row>6</xdr:row>
      <xdr:rowOff>137160</xdr:rowOff>
    </xdr:from>
    <xdr:to>
      <xdr:col>14</xdr:col>
      <xdr:colOff>144780</xdr:colOff>
      <xdr:row>7</xdr:row>
      <xdr:rowOff>152400</xdr:rowOff>
    </xdr:to>
    <xdr:sp macro="" textlink="Pivot!D14">
      <xdr:nvSpPr>
        <xdr:cNvPr id="33" name="Rectangle 32">
          <a:extLst>
            <a:ext uri="{FF2B5EF4-FFF2-40B4-BE49-F238E27FC236}">
              <a16:creationId xmlns:a16="http://schemas.microsoft.com/office/drawing/2014/main" id="{AF0E9197-E70F-4A81-A930-A161E935EC32}"/>
            </a:ext>
          </a:extLst>
        </xdr:cNvPr>
        <xdr:cNvSpPr/>
      </xdr:nvSpPr>
      <xdr:spPr>
        <a:xfrm>
          <a:off x="7840980" y="1234440"/>
          <a:ext cx="105918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B9CC10B-8362-4E5F-B848-9D986F2DBC29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t>₹ 11,54,150</a:t>
          </a:fld>
          <a:endParaRPr lang="en-IN" sz="1100" b="1"/>
        </a:p>
      </xdr:txBody>
    </xdr:sp>
    <xdr:clientData/>
  </xdr:twoCellAnchor>
  <xdr:twoCellAnchor editAs="absolute">
    <xdr:from>
      <xdr:col>9</xdr:col>
      <xdr:colOff>289560</xdr:colOff>
      <xdr:row>6</xdr:row>
      <xdr:rowOff>106680</xdr:rowOff>
    </xdr:from>
    <xdr:to>
      <xdr:col>11</xdr:col>
      <xdr:colOff>129540</xdr:colOff>
      <xdr:row>7</xdr:row>
      <xdr:rowOff>121920</xdr:rowOff>
    </xdr:to>
    <xdr:sp macro="" textlink="Pivot!D10">
      <xdr:nvSpPr>
        <xdr:cNvPr id="34" name="Rectangle 33">
          <a:extLst>
            <a:ext uri="{FF2B5EF4-FFF2-40B4-BE49-F238E27FC236}">
              <a16:creationId xmlns:a16="http://schemas.microsoft.com/office/drawing/2014/main" id="{422B6517-DE83-4915-8D29-FDAFA0C51E2D}"/>
            </a:ext>
          </a:extLst>
        </xdr:cNvPr>
        <xdr:cNvSpPr/>
      </xdr:nvSpPr>
      <xdr:spPr>
        <a:xfrm>
          <a:off x="5996940" y="1203960"/>
          <a:ext cx="105918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94AEF55-6353-46C4-8749-26E8A4F81782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t>₹ 12,14,900</a:t>
          </a:fld>
          <a:endParaRPr lang="en-IN" sz="1100" b="1"/>
        </a:p>
      </xdr:txBody>
    </xdr:sp>
    <xdr:clientData/>
  </xdr:twoCellAnchor>
  <xdr:twoCellAnchor editAs="absolute">
    <xdr:from>
      <xdr:col>15</xdr:col>
      <xdr:colOff>243840</xdr:colOff>
      <xdr:row>6</xdr:row>
      <xdr:rowOff>114300</xdr:rowOff>
    </xdr:from>
    <xdr:to>
      <xdr:col>17</xdr:col>
      <xdr:colOff>83820</xdr:colOff>
      <xdr:row>7</xdr:row>
      <xdr:rowOff>129540</xdr:rowOff>
    </xdr:to>
    <xdr:sp macro="" textlink="Pivot!D18">
      <xdr:nvSpPr>
        <xdr:cNvPr id="35" name="Rectangle 34">
          <a:extLst>
            <a:ext uri="{FF2B5EF4-FFF2-40B4-BE49-F238E27FC236}">
              <a16:creationId xmlns:a16="http://schemas.microsoft.com/office/drawing/2014/main" id="{B1B6D81B-9D70-4835-B450-9C426BE9777B}"/>
            </a:ext>
          </a:extLst>
        </xdr:cNvPr>
        <xdr:cNvSpPr/>
      </xdr:nvSpPr>
      <xdr:spPr>
        <a:xfrm>
          <a:off x="9608820" y="1211580"/>
          <a:ext cx="105918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C471DC5-C74C-4905-91C3-9FF35D1D8244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t>₹ 1,44,270</a:t>
          </a:fld>
          <a:endParaRPr lang="en-IN" sz="1100" b="1"/>
        </a:p>
      </xdr:txBody>
    </xdr:sp>
    <xdr:clientData/>
  </xdr:twoCellAnchor>
  <xdr:twoCellAnchor editAs="absolute">
    <xdr:from>
      <xdr:col>18</xdr:col>
      <xdr:colOff>495300</xdr:colOff>
      <xdr:row>6</xdr:row>
      <xdr:rowOff>121920</xdr:rowOff>
    </xdr:from>
    <xdr:to>
      <xdr:col>20</xdr:col>
      <xdr:colOff>335280</xdr:colOff>
      <xdr:row>7</xdr:row>
      <xdr:rowOff>137160</xdr:rowOff>
    </xdr:to>
    <xdr:sp macro="" textlink="Pivot!D22">
      <xdr:nvSpPr>
        <xdr:cNvPr id="37" name="Rectangle 36">
          <a:extLst>
            <a:ext uri="{FF2B5EF4-FFF2-40B4-BE49-F238E27FC236}">
              <a16:creationId xmlns:a16="http://schemas.microsoft.com/office/drawing/2014/main" id="{AC48B375-6917-4539-8030-81A16ABD8862}"/>
            </a:ext>
          </a:extLst>
        </xdr:cNvPr>
        <xdr:cNvSpPr/>
      </xdr:nvSpPr>
      <xdr:spPr>
        <a:xfrm>
          <a:off x="11689080" y="1219200"/>
          <a:ext cx="105918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2CB7261-E716-46DB-93F5-6ADAD9D5A68D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t>₹ 83,520</a:t>
          </a:fld>
          <a:endParaRPr lang="en-IN" sz="1100" b="1"/>
        </a:p>
      </xdr:txBody>
    </xdr:sp>
    <xdr:clientData/>
  </xdr:twoCellAnchor>
  <xdr:twoCellAnchor>
    <xdr:from>
      <xdr:col>2</xdr:col>
      <xdr:colOff>281940</xdr:colOff>
      <xdr:row>8</xdr:row>
      <xdr:rowOff>170815</xdr:rowOff>
    </xdr:from>
    <xdr:to>
      <xdr:col>8</xdr:col>
      <xdr:colOff>76200</xdr:colOff>
      <xdr:row>16</xdr:row>
      <xdr:rowOff>114300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7D8CC757-3EBE-45E2-934D-52B4399A6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396240</xdr:colOff>
      <xdr:row>8</xdr:row>
      <xdr:rowOff>167642</xdr:rowOff>
    </xdr:from>
    <xdr:to>
      <xdr:col>14</xdr:col>
      <xdr:colOff>281940</xdr:colOff>
      <xdr:row>16</xdr:row>
      <xdr:rowOff>107453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4F01A7A-1D6F-4071-81CB-8EA560BCE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17</xdr:row>
      <xdr:rowOff>38101</xdr:rowOff>
    </xdr:from>
    <xdr:to>
      <xdr:col>14</xdr:col>
      <xdr:colOff>297180</xdr:colOff>
      <xdr:row>28</xdr:row>
      <xdr:rowOff>22861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8149A4D9-CC00-4B98-AD66-82942C953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CD823ECA-8F6E-4776-92DE-4EDB4B604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144B14D-FE85-441D-99A4-BC8F99BC6CBE}"/>
            </a:ext>
          </a:extLst>
        </xdr:cNvPr>
        <xdr:cNvSpPr/>
      </xdr:nvSpPr>
      <xdr:spPr>
        <a:xfrm>
          <a:off x="22098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1</xdr:col>
      <xdr:colOff>87630</xdr:colOff>
      <xdr:row>9</xdr:row>
      <xdr:rowOff>144780</xdr:rowOff>
    </xdr:from>
    <xdr:to>
      <xdr:col>1</xdr:col>
      <xdr:colOff>1405890</xdr:colOff>
      <xdr:row>11</xdr:row>
      <xdr:rowOff>45720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B3E50C-C510-48F6-8499-B14162C0472B}"/>
            </a:ext>
          </a:extLst>
        </xdr:cNvPr>
        <xdr:cNvSpPr/>
      </xdr:nvSpPr>
      <xdr:spPr>
        <a:xfrm>
          <a:off x="300990" y="17907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0</xdr:col>
      <xdr:colOff>201930</xdr:colOff>
      <xdr:row>11</xdr:row>
      <xdr:rowOff>75111</xdr:rowOff>
    </xdr:from>
    <xdr:to>
      <xdr:col>2</xdr:col>
      <xdr:colOff>0</xdr:colOff>
      <xdr:row>12</xdr:row>
      <xdr:rowOff>158931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51BB7F-53BB-4FCA-A253-EB41679D94AB}"/>
            </a:ext>
          </a:extLst>
        </xdr:cNvPr>
        <xdr:cNvSpPr/>
      </xdr:nvSpPr>
      <xdr:spPr>
        <a:xfrm>
          <a:off x="201930" y="2086791"/>
          <a:ext cx="154305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87630</xdr:colOff>
      <xdr:row>14</xdr:row>
      <xdr:rowOff>88173</xdr:rowOff>
    </xdr:from>
    <xdr:to>
      <xdr:col>1</xdr:col>
      <xdr:colOff>1405890</xdr:colOff>
      <xdr:row>15</xdr:row>
      <xdr:rowOff>171993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D898AF-B1FE-443A-B288-0335FD457EE9}"/>
            </a:ext>
          </a:extLst>
        </xdr:cNvPr>
        <xdr:cNvSpPr/>
      </xdr:nvSpPr>
      <xdr:spPr>
        <a:xfrm>
          <a:off x="300990" y="2648493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87630</xdr:colOff>
      <xdr:row>20</xdr:row>
      <xdr:rowOff>114300</xdr:rowOff>
    </xdr:from>
    <xdr:to>
      <xdr:col>1</xdr:col>
      <xdr:colOff>1405890</xdr:colOff>
      <xdr:row>22</xdr:row>
      <xdr:rowOff>15240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A5872-82D3-413B-AEE6-F2D32DB14ADE}"/>
            </a:ext>
          </a:extLst>
        </xdr:cNvPr>
        <xdr:cNvSpPr/>
      </xdr:nvSpPr>
      <xdr:spPr>
        <a:xfrm>
          <a:off x="300990" y="37719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87630</xdr:colOff>
      <xdr:row>16</xdr:row>
      <xdr:rowOff>3264</xdr:rowOff>
    </xdr:from>
    <xdr:to>
      <xdr:col>1</xdr:col>
      <xdr:colOff>1405890</xdr:colOff>
      <xdr:row>17</xdr:row>
      <xdr:rowOff>87084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4E7490-9321-41E5-93EC-FDFA9634E694}"/>
            </a:ext>
          </a:extLst>
        </xdr:cNvPr>
        <xdr:cNvSpPr/>
      </xdr:nvSpPr>
      <xdr:spPr>
        <a:xfrm>
          <a:off x="300990" y="2929344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87630</xdr:colOff>
      <xdr:row>12</xdr:row>
      <xdr:rowOff>173082</xdr:rowOff>
    </xdr:from>
    <xdr:to>
      <xdr:col>1</xdr:col>
      <xdr:colOff>1405890</xdr:colOff>
      <xdr:row>14</xdr:row>
      <xdr:rowOff>74022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097DF66-EED6-44D9-8538-38565C82BE0F}"/>
            </a:ext>
          </a:extLst>
        </xdr:cNvPr>
        <xdr:cNvSpPr/>
      </xdr:nvSpPr>
      <xdr:spPr>
        <a:xfrm>
          <a:off x="300990" y="2367642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87630</xdr:colOff>
      <xdr:row>17</xdr:row>
      <xdr:rowOff>101235</xdr:rowOff>
    </xdr:from>
    <xdr:to>
      <xdr:col>1</xdr:col>
      <xdr:colOff>1405890</xdr:colOff>
      <xdr:row>19</xdr:row>
      <xdr:rowOff>2175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2F9774-3D89-4AC0-87B3-5131546B8499}"/>
            </a:ext>
          </a:extLst>
        </xdr:cNvPr>
        <xdr:cNvSpPr/>
      </xdr:nvSpPr>
      <xdr:spPr>
        <a:xfrm>
          <a:off x="300990" y="3210195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87630</xdr:colOff>
      <xdr:row>19</xdr:row>
      <xdr:rowOff>16326</xdr:rowOff>
    </xdr:from>
    <xdr:to>
      <xdr:col>1</xdr:col>
      <xdr:colOff>1405890</xdr:colOff>
      <xdr:row>20</xdr:row>
      <xdr:rowOff>100146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A1A9E32-13EB-4E58-8ACB-ABD616FF4093}"/>
            </a:ext>
          </a:extLst>
        </xdr:cNvPr>
        <xdr:cNvSpPr/>
      </xdr:nvSpPr>
      <xdr:spPr>
        <a:xfrm>
          <a:off x="300990" y="3491046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24E85D14-42AE-4C3A-8F26-8383986AF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860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13" name="Graphic 12" descr="Upward trend with solid fill">
          <a:extLst>
            <a:ext uri="{FF2B5EF4-FFF2-40B4-BE49-F238E27FC236}">
              <a16:creationId xmlns:a16="http://schemas.microsoft.com/office/drawing/2014/main" id="{7F7CA919-58C9-495C-A23A-279CA3AF2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860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14" name="Graphic 13" descr="Checklist with solid fill">
          <a:extLst>
            <a:ext uri="{FF2B5EF4-FFF2-40B4-BE49-F238E27FC236}">
              <a16:creationId xmlns:a16="http://schemas.microsoft.com/office/drawing/2014/main" id="{60C0BBE1-E695-4FC9-A152-091692F7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860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DF99607D-0667-4C77-A6D1-43F902310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860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3047614E-F52F-4D4D-BFDB-5E9F4B1C6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860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17" name="Graphic 16" descr="Target Audience with solid fill">
          <a:extLst>
            <a:ext uri="{FF2B5EF4-FFF2-40B4-BE49-F238E27FC236}">
              <a16:creationId xmlns:a16="http://schemas.microsoft.com/office/drawing/2014/main" id="{E68DA26F-7086-4552-9925-EEFB58A25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860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18" name="Graphic 17" descr="Stars with solid fill">
          <a:extLst>
            <a:ext uri="{FF2B5EF4-FFF2-40B4-BE49-F238E27FC236}">
              <a16:creationId xmlns:a16="http://schemas.microsoft.com/office/drawing/2014/main" id="{6DCBF175-A073-4669-9A48-E20506942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860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19" name="Graphic 18" descr="Truck with solid fill">
          <a:extLst>
            <a:ext uri="{FF2B5EF4-FFF2-40B4-BE49-F238E27FC236}">
              <a16:creationId xmlns:a16="http://schemas.microsoft.com/office/drawing/2014/main" id="{7E2EDCC8-DB49-431A-92E4-7FEB4749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8600" y="379236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7620</xdr:rowOff>
    </xdr:from>
    <xdr:to>
      <xdr:col>22</xdr:col>
      <xdr:colOff>99060</xdr:colOff>
      <xdr:row>4</xdr:row>
      <xdr:rowOff>15240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024489D-3EC6-4147-9663-D980E2A41027}"/>
            </a:ext>
          </a:extLst>
        </xdr:cNvPr>
        <xdr:cNvSpPr/>
      </xdr:nvSpPr>
      <xdr:spPr>
        <a:xfrm>
          <a:off x="2004060" y="190500"/>
          <a:ext cx="1168146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D246174C-8A26-45A2-911E-73CFA8495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9984A0-BA7F-4EBD-96F1-CDC0ECA61E8C}"/>
            </a:ext>
          </a:extLst>
        </xdr:cNvPr>
        <xdr:cNvSpPr/>
      </xdr:nvSpPr>
      <xdr:spPr>
        <a:xfrm>
          <a:off x="22098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0</xdr:col>
      <xdr:colOff>209550</xdr:colOff>
      <xdr:row>9</xdr:row>
      <xdr:rowOff>160020</xdr:rowOff>
    </xdr:from>
    <xdr:to>
      <xdr:col>1</xdr:col>
      <xdr:colOff>1504950</xdr:colOff>
      <xdr:row>11</xdr:row>
      <xdr:rowOff>60960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83601-BA3D-4CD5-96E3-E40AC62B1B78}"/>
            </a:ext>
          </a:extLst>
        </xdr:cNvPr>
        <xdr:cNvSpPr/>
      </xdr:nvSpPr>
      <xdr:spPr>
        <a:xfrm>
          <a:off x="209550" y="1805940"/>
          <a:ext cx="150876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91440</xdr:colOff>
      <xdr:row>11</xdr:row>
      <xdr:rowOff>75111</xdr:rowOff>
    </xdr:from>
    <xdr:to>
      <xdr:col>1</xdr:col>
      <xdr:colOff>1409700</xdr:colOff>
      <xdr:row>12</xdr:row>
      <xdr:rowOff>158931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37944A-EA42-4DF7-88BB-628AB1200BD4}"/>
            </a:ext>
          </a:extLst>
        </xdr:cNvPr>
        <xdr:cNvSpPr/>
      </xdr:nvSpPr>
      <xdr:spPr>
        <a:xfrm>
          <a:off x="304800" y="2086791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91440</xdr:colOff>
      <xdr:row>14</xdr:row>
      <xdr:rowOff>88173</xdr:rowOff>
    </xdr:from>
    <xdr:to>
      <xdr:col>1</xdr:col>
      <xdr:colOff>1409700</xdr:colOff>
      <xdr:row>15</xdr:row>
      <xdr:rowOff>171993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5AFA50-5AAF-4199-B2AC-E8C6722B19AE}"/>
            </a:ext>
          </a:extLst>
        </xdr:cNvPr>
        <xdr:cNvSpPr/>
      </xdr:nvSpPr>
      <xdr:spPr>
        <a:xfrm>
          <a:off x="304800" y="2648493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91440</xdr:colOff>
      <xdr:row>20</xdr:row>
      <xdr:rowOff>114300</xdr:rowOff>
    </xdr:from>
    <xdr:to>
      <xdr:col>1</xdr:col>
      <xdr:colOff>1409700</xdr:colOff>
      <xdr:row>22</xdr:row>
      <xdr:rowOff>15240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4B54A0-08DA-410B-BE4F-3EE2ABDA979D}"/>
            </a:ext>
          </a:extLst>
        </xdr:cNvPr>
        <xdr:cNvSpPr/>
      </xdr:nvSpPr>
      <xdr:spPr>
        <a:xfrm>
          <a:off x="304800" y="37719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91440</xdr:colOff>
      <xdr:row>16</xdr:row>
      <xdr:rowOff>3264</xdr:rowOff>
    </xdr:from>
    <xdr:to>
      <xdr:col>1</xdr:col>
      <xdr:colOff>1409700</xdr:colOff>
      <xdr:row>17</xdr:row>
      <xdr:rowOff>87084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79213B-36FD-48B7-B151-60F5805C0EBA}"/>
            </a:ext>
          </a:extLst>
        </xdr:cNvPr>
        <xdr:cNvSpPr/>
      </xdr:nvSpPr>
      <xdr:spPr>
        <a:xfrm>
          <a:off x="304800" y="2929344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15240</xdr:colOff>
      <xdr:row>12</xdr:row>
      <xdr:rowOff>173082</xdr:rowOff>
    </xdr:from>
    <xdr:to>
      <xdr:col>2</xdr:col>
      <xdr:colOff>7620</xdr:colOff>
      <xdr:row>14</xdr:row>
      <xdr:rowOff>74022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4D533DE-9822-41AE-83D4-173B0816E1FF}"/>
            </a:ext>
          </a:extLst>
        </xdr:cNvPr>
        <xdr:cNvSpPr/>
      </xdr:nvSpPr>
      <xdr:spPr>
        <a:xfrm>
          <a:off x="228600" y="2367642"/>
          <a:ext cx="152400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Products</a:t>
          </a:r>
        </a:p>
      </xdr:txBody>
    </xdr:sp>
    <xdr:clientData/>
  </xdr:twoCellAnchor>
  <xdr:twoCellAnchor>
    <xdr:from>
      <xdr:col>1</xdr:col>
      <xdr:colOff>91440</xdr:colOff>
      <xdr:row>17</xdr:row>
      <xdr:rowOff>101235</xdr:rowOff>
    </xdr:from>
    <xdr:to>
      <xdr:col>1</xdr:col>
      <xdr:colOff>1409700</xdr:colOff>
      <xdr:row>19</xdr:row>
      <xdr:rowOff>2175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A574D4E-C8D9-46E3-B2D9-B6D65AF7CE4B}"/>
            </a:ext>
          </a:extLst>
        </xdr:cNvPr>
        <xdr:cNvSpPr/>
      </xdr:nvSpPr>
      <xdr:spPr>
        <a:xfrm>
          <a:off x="304800" y="3210195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91440</xdr:colOff>
      <xdr:row>19</xdr:row>
      <xdr:rowOff>31566</xdr:rowOff>
    </xdr:from>
    <xdr:to>
      <xdr:col>1</xdr:col>
      <xdr:colOff>1409700</xdr:colOff>
      <xdr:row>20</xdr:row>
      <xdr:rowOff>115386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7D1E66F-54D9-4845-9680-5154EF0875AC}"/>
            </a:ext>
          </a:extLst>
        </xdr:cNvPr>
        <xdr:cNvSpPr/>
      </xdr:nvSpPr>
      <xdr:spPr>
        <a:xfrm>
          <a:off x="304800" y="3506286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05D57CD2-9F3B-4719-AFB9-8388DAE9B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860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13" name="Graphic 12" descr="Upward trend with solid fill">
          <a:extLst>
            <a:ext uri="{FF2B5EF4-FFF2-40B4-BE49-F238E27FC236}">
              <a16:creationId xmlns:a16="http://schemas.microsoft.com/office/drawing/2014/main" id="{48D2C715-A58F-499E-91A7-F1B235724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860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14" name="Graphic 13" descr="Checklist with solid fill">
          <a:extLst>
            <a:ext uri="{FF2B5EF4-FFF2-40B4-BE49-F238E27FC236}">
              <a16:creationId xmlns:a16="http://schemas.microsoft.com/office/drawing/2014/main" id="{6B1A9CF2-F77B-496C-85DA-C050D788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860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BF972B47-2606-4B3D-A7EC-69DC132B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860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71670426-5B42-40EA-B69D-86D3D6B8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860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17" name="Graphic 16" descr="Target Audience with solid fill">
          <a:extLst>
            <a:ext uri="{FF2B5EF4-FFF2-40B4-BE49-F238E27FC236}">
              <a16:creationId xmlns:a16="http://schemas.microsoft.com/office/drawing/2014/main" id="{75213C06-01B5-4655-BDF4-FF81EB39C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860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18" name="Graphic 17" descr="Stars with solid fill">
          <a:extLst>
            <a:ext uri="{FF2B5EF4-FFF2-40B4-BE49-F238E27FC236}">
              <a16:creationId xmlns:a16="http://schemas.microsoft.com/office/drawing/2014/main" id="{83D90E25-C758-4F7B-B939-7CBE09C0C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860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19" name="Graphic 18" descr="Truck with solid fill">
          <a:extLst>
            <a:ext uri="{FF2B5EF4-FFF2-40B4-BE49-F238E27FC236}">
              <a16:creationId xmlns:a16="http://schemas.microsoft.com/office/drawing/2014/main" id="{33ABE80B-980D-41ED-A2BF-335537F19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8600" y="379236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297180</xdr:colOff>
      <xdr:row>1</xdr:row>
      <xdr:rowOff>15240</xdr:rowOff>
    </xdr:from>
    <xdr:to>
      <xdr:col>22</xdr:col>
      <xdr:colOff>7620</xdr:colOff>
      <xdr:row>4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C46AB25-0EED-4EB9-AF68-BBCD3F2C0163}"/>
            </a:ext>
          </a:extLst>
        </xdr:cNvPr>
        <xdr:cNvSpPr/>
      </xdr:nvSpPr>
      <xdr:spPr>
        <a:xfrm>
          <a:off x="2042160" y="198120"/>
          <a:ext cx="1283970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A8D69DAF-DB3A-4294-ADA5-B86F75C5E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8EE0A2-4F8B-4135-98B0-98F7A9839127}"/>
            </a:ext>
          </a:extLst>
        </xdr:cNvPr>
        <xdr:cNvSpPr/>
      </xdr:nvSpPr>
      <xdr:spPr>
        <a:xfrm>
          <a:off x="22098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0</xdr:col>
      <xdr:colOff>209550</xdr:colOff>
      <xdr:row>9</xdr:row>
      <xdr:rowOff>160020</xdr:rowOff>
    </xdr:from>
    <xdr:to>
      <xdr:col>1</xdr:col>
      <xdr:colOff>1504950</xdr:colOff>
      <xdr:row>11</xdr:row>
      <xdr:rowOff>60960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411B22-E272-4604-A772-618D43BCB4BB}"/>
            </a:ext>
          </a:extLst>
        </xdr:cNvPr>
        <xdr:cNvSpPr/>
      </xdr:nvSpPr>
      <xdr:spPr>
        <a:xfrm>
          <a:off x="209550" y="1805940"/>
          <a:ext cx="150876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91440</xdr:colOff>
      <xdr:row>11</xdr:row>
      <xdr:rowOff>75111</xdr:rowOff>
    </xdr:from>
    <xdr:to>
      <xdr:col>1</xdr:col>
      <xdr:colOff>1409700</xdr:colOff>
      <xdr:row>12</xdr:row>
      <xdr:rowOff>158931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166F93-795D-4729-A309-4FA0411FC4E4}"/>
            </a:ext>
          </a:extLst>
        </xdr:cNvPr>
        <xdr:cNvSpPr/>
      </xdr:nvSpPr>
      <xdr:spPr>
        <a:xfrm>
          <a:off x="304800" y="2086791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0</xdr:colOff>
      <xdr:row>14</xdr:row>
      <xdr:rowOff>88173</xdr:rowOff>
    </xdr:from>
    <xdr:to>
      <xdr:col>2</xdr:col>
      <xdr:colOff>7620</xdr:colOff>
      <xdr:row>15</xdr:row>
      <xdr:rowOff>171993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A83CE1-F264-43F6-AF0A-9294E2F609FD}"/>
            </a:ext>
          </a:extLst>
        </xdr:cNvPr>
        <xdr:cNvSpPr/>
      </xdr:nvSpPr>
      <xdr:spPr>
        <a:xfrm>
          <a:off x="213360" y="2648493"/>
          <a:ext cx="153924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Vendors</a:t>
          </a:r>
        </a:p>
      </xdr:txBody>
    </xdr:sp>
    <xdr:clientData/>
  </xdr:twoCellAnchor>
  <xdr:twoCellAnchor>
    <xdr:from>
      <xdr:col>1</xdr:col>
      <xdr:colOff>91440</xdr:colOff>
      <xdr:row>20</xdr:row>
      <xdr:rowOff>114300</xdr:rowOff>
    </xdr:from>
    <xdr:to>
      <xdr:col>1</xdr:col>
      <xdr:colOff>1409700</xdr:colOff>
      <xdr:row>22</xdr:row>
      <xdr:rowOff>15240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ED08E63-BD37-4B2A-9B01-81508332C4A9}"/>
            </a:ext>
          </a:extLst>
        </xdr:cNvPr>
        <xdr:cNvSpPr/>
      </xdr:nvSpPr>
      <xdr:spPr>
        <a:xfrm>
          <a:off x="304800" y="37719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91440</xdr:colOff>
      <xdr:row>16</xdr:row>
      <xdr:rowOff>3264</xdr:rowOff>
    </xdr:from>
    <xdr:to>
      <xdr:col>1</xdr:col>
      <xdr:colOff>1409700</xdr:colOff>
      <xdr:row>17</xdr:row>
      <xdr:rowOff>87084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E78E2B8-0DFA-4FFE-87C8-33FB579BFFF2}"/>
            </a:ext>
          </a:extLst>
        </xdr:cNvPr>
        <xdr:cNvSpPr/>
      </xdr:nvSpPr>
      <xdr:spPr>
        <a:xfrm>
          <a:off x="304800" y="2929344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91440</xdr:colOff>
      <xdr:row>12</xdr:row>
      <xdr:rowOff>173082</xdr:rowOff>
    </xdr:from>
    <xdr:to>
      <xdr:col>1</xdr:col>
      <xdr:colOff>1409700</xdr:colOff>
      <xdr:row>14</xdr:row>
      <xdr:rowOff>74022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C82C8B8-8C4D-4FC5-8847-C88DE5336E51}"/>
            </a:ext>
          </a:extLst>
        </xdr:cNvPr>
        <xdr:cNvSpPr/>
      </xdr:nvSpPr>
      <xdr:spPr>
        <a:xfrm>
          <a:off x="304800" y="2367642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91440</xdr:colOff>
      <xdr:row>17</xdr:row>
      <xdr:rowOff>101235</xdr:rowOff>
    </xdr:from>
    <xdr:to>
      <xdr:col>1</xdr:col>
      <xdr:colOff>1409700</xdr:colOff>
      <xdr:row>19</xdr:row>
      <xdr:rowOff>2175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B791720-0537-4D0D-BF50-66E196E313D4}"/>
            </a:ext>
          </a:extLst>
        </xdr:cNvPr>
        <xdr:cNvSpPr/>
      </xdr:nvSpPr>
      <xdr:spPr>
        <a:xfrm>
          <a:off x="304800" y="3210195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91440</xdr:colOff>
      <xdr:row>19</xdr:row>
      <xdr:rowOff>31566</xdr:rowOff>
    </xdr:from>
    <xdr:to>
      <xdr:col>1</xdr:col>
      <xdr:colOff>1409700</xdr:colOff>
      <xdr:row>20</xdr:row>
      <xdr:rowOff>115386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460491F-A697-40FF-B028-3B08221574E1}"/>
            </a:ext>
          </a:extLst>
        </xdr:cNvPr>
        <xdr:cNvSpPr/>
      </xdr:nvSpPr>
      <xdr:spPr>
        <a:xfrm>
          <a:off x="304800" y="3506286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A4AAFD3A-1BD9-4AA5-85BF-12A6AC50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860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13" name="Graphic 12" descr="Upward trend with solid fill">
          <a:extLst>
            <a:ext uri="{FF2B5EF4-FFF2-40B4-BE49-F238E27FC236}">
              <a16:creationId xmlns:a16="http://schemas.microsoft.com/office/drawing/2014/main" id="{DD3923B8-20A4-4495-B776-A40EC630A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860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14" name="Graphic 13" descr="Checklist with solid fill">
          <a:extLst>
            <a:ext uri="{FF2B5EF4-FFF2-40B4-BE49-F238E27FC236}">
              <a16:creationId xmlns:a16="http://schemas.microsoft.com/office/drawing/2014/main" id="{ED883829-094C-4FA8-935A-2447F4719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860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4542D9D0-8698-414C-921A-20DBC428B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860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CC34C343-84BB-4581-8B70-3970E3B05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860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17" name="Graphic 16" descr="Target Audience with solid fill">
          <a:extLst>
            <a:ext uri="{FF2B5EF4-FFF2-40B4-BE49-F238E27FC236}">
              <a16:creationId xmlns:a16="http://schemas.microsoft.com/office/drawing/2014/main" id="{372719F9-FB89-4719-9881-5745293C1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860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18" name="Graphic 17" descr="Stars with solid fill">
          <a:extLst>
            <a:ext uri="{FF2B5EF4-FFF2-40B4-BE49-F238E27FC236}">
              <a16:creationId xmlns:a16="http://schemas.microsoft.com/office/drawing/2014/main" id="{27D4E122-CEFD-421F-A666-0F4248E8E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860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19" name="Graphic 18" descr="Truck with solid fill">
          <a:extLst>
            <a:ext uri="{FF2B5EF4-FFF2-40B4-BE49-F238E27FC236}">
              <a16:creationId xmlns:a16="http://schemas.microsoft.com/office/drawing/2014/main" id="{A1C26EF8-07E8-4608-BD66-23F55991C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8600" y="379236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297180</xdr:colOff>
      <xdr:row>1</xdr:row>
      <xdr:rowOff>15240</xdr:rowOff>
    </xdr:from>
    <xdr:to>
      <xdr:col>24</xdr:col>
      <xdr:colOff>53340</xdr:colOff>
      <xdr:row>4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F1B7367-F50D-450B-B431-D9A5D95E3681}"/>
            </a:ext>
          </a:extLst>
        </xdr:cNvPr>
        <xdr:cNvSpPr/>
      </xdr:nvSpPr>
      <xdr:spPr>
        <a:xfrm>
          <a:off x="2042160" y="198120"/>
          <a:ext cx="1440942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Vendor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2006F19D-F238-4229-9070-39F2932D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A61515-2EBF-4BCC-B50C-A5F49FC30B76}"/>
            </a:ext>
          </a:extLst>
        </xdr:cNvPr>
        <xdr:cNvSpPr/>
      </xdr:nvSpPr>
      <xdr:spPr>
        <a:xfrm>
          <a:off x="22098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0</xdr:col>
      <xdr:colOff>209550</xdr:colOff>
      <xdr:row>9</xdr:row>
      <xdr:rowOff>160020</xdr:rowOff>
    </xdr:from>
    <xdr:to>
      <xdr:col>1</xdr:col>
      <xdr:colOff>1504950</xdr:colOff>
      <xdr:row>11</xdr:row>
      <xdr:rowOff>60960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8CE1-021A-4107-8E75-389A00B83E6D}"/>
            </a:ext>
          </a:extLst>
        </xdr:cNvPr>
        <xdr:cNvSpPr/>
      </xdr:nvSpPr>
      <xdr:spPr>
        <a:xfrm>
          <a:off x="209550" y="1805940"/>
          <a:ext cx="150876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91440</xdr:colOff>
      <xdr:row>11</xdr:row>
      <xdr:rowOff>75111</xdr:rowOff>
    </xdr:from>
    <xdr:to>
      <xdr:col>1</xdr:col>
      <xdr:colOff>1409700</xdr:colOff>
      <xdr:row>12</xdr:row>
      <xdr:rowOff>158931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1F57A5-3ADC-4FFE-B58E-5DD3ADAC092D}"/>
            </a:ext>
          </a:extLst>
        </xdr:cNvPr>
        <xdr:cNvSpPr/>
      </xdr:nvSpPr>
      <xdr:spPr>
        <a:xfrm>
          <a:off x="304800" y="2086791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91440</xdr:colOff>
      <xdr:row>14</xdr:row>
      <xdr:rowOff>88173</xdr:rowOff>
    </xdr:from>
    <xdr:to>
      <xdr:col>1</xdr:col>
      <xdr:colOff>1409700</xdr:colOff>
      <xdr:row>15</xdr:row>
      <xdr:rowOff>171993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253505E-2BB5-46C7-9B64-169BDDB39F01}"/>
            </a:ext>
          </a:extLst>
        </xdr:cNvPr>
        <xdr:cNvSpPr/>
      </xdr:nvSpPr>
      <xdr:spPr>
        <a:xfrm>
          <a:off x="304800" y="2648493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91440</xdr:colOff>
      <xdr:row>20</xdr:row>
      <xdr:rowOff>114300</xdr:rowOff>
    </xdr:from>
    <xdr:to>
      <xdr:col>1</xdr:col>
      <xdr:colOff>1409700</xdr:colOff>
      <xdr:row>22</xdr:row>
      <xdr:rowOff>15240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7DCA1A-1FDB-44E6-9852-51A781B1F5C0}"/>
            </a:ext>
          </a:extLst>
        </xdr:cNvPr>
        <xdr:cNvSpPr/>
      </xdr:nvSpPr>
      <xdr:spPr>
        <a:xfrm>
          <a:off x="304800" y="37719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0</xdr:col>
      <xdr:colOff>205740</xdr:colOff>
      <xdr:row>16</xdr:row>
      <xdr:rowOff>3264</xdr:rowOff>
    </xdr:from>
    <xdr:to>
      <xdr:col>2</xdr:col>
      <xdr:colOff>0</xdr:colOff>
      <xdr:row>17</xdr:row>
      <xdr:rowOff>87084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B44C088-0CD6-41E9-ACBF-4149CFA6C473}"/>
            </a:ext>
          </a:extLst>
        </xdr:cNvPr>
        <xdr:cNvSpPr/>
      </xdr:nvSpPr>
      <xdr:spPr>
        <a:xfrm>
          <a:off x="205740" y="2929344"/>
          <a:ext cx="153924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New</a:t>
          </a:r>
          <a:r>
            <a:rPr lang="en-IN" sz="1100" b="0" baseline="0">
              <a:solidFill>
                <a:srgbClr val="FF0000"/>
              </a:solidFill>
            </a:rPr>
            <a:t> </a:t>
          </a:r>
          <a:r>
            <a:rPr lang="en-IN" sz="1100" b="1" baseline="0">
              <a:solidFill>
                <a:srgbClr val="FF0000"/>
              </a:solidFill>
            </a:rPr>
            <a:t>Entry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91440</xdr:colOff>
      <xdr:row>12</xdr:row>
      <xdr:rowOff>173082</xdr:rowOff>
    </xdr:from>
    <xdr:to>
      <xdr:col>1</xdr:col>
      <xdr:colOff>1409700</xdr:colOff>
      <xdr:row>14</xdr:row>
      <xdr:rowOff>74022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220858-F10F-430F-9404-73C6419A9460}"/>
            </a:ext>
          </a:extLst>
        </xdr:cNvPr>
        <xdr:cNvSpPr/>
      </xdr:nvSpPr>
      <xdr:spPr>
        <a:xfrm>
          <a:off x="304800" y="2367642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91440</xdr:colOff>
      <xdr:row>17</xdr:row>
      <xdr:rowOff>101235</xdr:rowOff>
    </xdr:from>
    <xdr:to>
      <xdr:col>1</xdr:col>
      <xdr:colOff>1409700</xdr:colOff>
      <xdr:row>19</xdr:row>
      <xdr:rowOff>2175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C0E2D9E-94DA-4470-87F9-ACAB2CB9F24B}"/>
            </a:ext>
          </a:extLst>
        </xdr:cNvPr>
        <xdr:cNvSpPr/>
      </xdr:nvSpPr>
      <xdr:spPr>
        <a:xfrm>
          <a:off x="304800" y="3210195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91440</xdr:colOff>
      <xdr:row>19</xdr:row>
      <xdr:rowOff>31566</xdr:rowOff>
    </xdr:from>
    <xdr:to>
      <xdr:col>1</xdr:col>
      <xdr:colOff>1409700</xdr:colOff>
      <xdr:row>20</xdr:row>
      <xdr:rowOff>115386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98F4BF-9B57-47F4-B042-2B358E9DE62E}"/>
            </a:ext>
          </a:extLst>
        </xdr:cNvPr>
        <xdr:cNvSpPr/>
      </xdr:nvSpPr>
      <xdr:spPr>
        <a:xfrm>
          <a:off x="304800" y="3506286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AA4AEA6B-CC0D-471D-A81E-867375A83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860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13" name="Graphic 12" descr="Upward trend with solid fill">
          <a:extLst>
            <a:ext uri="{FF2B5EF4-FFF2-40B4-BE49-F238E27FC236}">
              <a16:creationId xmlns:a16="http://schemas.microsoft.com/office/drawing/2014/main" id="{8A918906-6F09-4C2B-88E2-5735F9F2B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860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14" name="Graphic 13" descr="Checklist with solid fill">
          <a:extLst>
            <a:ext uri="{FF2B5EF4-FFF2-40B4-BE49-F238E27FC236}">
              <a16:creationId xmlns:a16="http://schemas.microsoft.com/office/drawing/2014/main" id="{9901F282-3CDF-4AE5-94A9-169A7C8C6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860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41CD38E0-6BCF-406C-B862-C5CD5F42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860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497EA59B-61A5-44BC-BCC0-D22070939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860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17" name="Graphic 16" descr="Target Audience with solid fill">
          <a:extLst>
            <a:ext uri="{FF2B5EF4-FFF2-40B4-BE49-F238E27FC236}">
              <a16:creationId xmlns:a16="http://schemas.microsoft.com/office/drawing/2014/main" id="{4DAE11FA-6A16-4B06-8D4D-F41FD5259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860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18" name="Graphic 17" descr="Stars with solid fill">
          <a:extLst>
            <a:ext uri="{FF2B5EF4-FFF2-40B4-BE49-F238E27FC236}">
              <a16:creationId xmlns:a16="http://schemas.microsoft.com/office/drawing/2014/main" id="{D9B0C883-94AD-4855-9F9F-15D982655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860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19" name="Graphic 18" descr="Truck with solid fill">
          <a:extLst>
            <a:ext uri="{FF2B5EF4-FFF2-40B4-BE49-F238E27FC236}">
              <a16:creationId xmlns:a16="http://schemas.microsoft.com/office/drawing/2014/main" id="{88C71030-B1FC-4D36-8F61-19A912FBE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8600" y="379236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297180</xdr:colOff>
      <xdr:row>1</xdr:row>
      <xdr:rowOff>15240</xdr:rowOff>
    </xdr:from>
    <xdr:to>
      <xdr:col>23</xdr:col>
      <xdr:colOff>114300</xdr:colOff>
      <xdr:row>4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4134D22-D01B-46FB-9449-4175DB0D5B55}"/>
            </a:ext>
          </a:extLst>
        </xdr:cNvPr>
        <xdr:cNvSpPr/>
      </xdr:nvSpPr>
      <xdr:spPr>
        <a:xfrm>
          <a:off x="2042160" y="198120"/>
          <a:ext cx="1282446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New</a:t>
          </a:r>
          <a:r>
            <a:rPr lang="en-IN" sz="2000" b="1" baseline="0">
              <a:solidFill>
                <a:schemeClr val="tx1"/>
              </a:solidFill>
            </a:rPr>
            <a:t> Entry</a:t>
          </a:r>
          <a:endParaRPr lang="en-IN" sz="2000" b="1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C10C2F85-3BC9-4924-B773-61FD80027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4CEB0AD-D133-465D-B8D3-18BBC9DB3036}"/>
            </a:ext>
          </a:extLst>
        </xdr:cNvPr>
        <xdr:cNvSpPr/>
      </xdr:nvSpPr>
      <xdr:spPr>
        <a:xfrm>
          <a:off x="22098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0</xdr:col>
      <xdr:colOff>209550</xdr:colOff>
      <xdr:row>9</xdr:row>
      <xdr:rowOff>160020</xdr:rowOff>
    </xdr:from>
    <xdr:to>
      <xdr:col>1</xdr:col>
      <xdr:colOff>1504950</xdr:colOff>
      <xdr:row>11</xdr:row>
      <xdr:rowOff>60960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3E0244-DDA3-4006-9965-8634563E57D5}"/>
            </a:ext>
          </a:extLst>
        </xdr:cNvPr>
        <xdr:cNvSpPr/>
      </xdr:nvSpPr>
      <xdr:spPr>
        <a:xfrm>
          <a:off x="209550" y="1805940"/>
          <a:ext cx="150876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91440</xdr:colOff>
      <xdr:row>11</xdr:row>
      <xdr:rowOff>75111</xdr:rowOff>
    </xdr:from>
    <xdr:to>
      <xdr:col>1</xdr:col>
      <xdr:colOff>1409700</xdr:colOff>
      <xdr:row>12</xdr:row>
      <xdr:rowOff>158931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62534B-3B8A-419E-90CB-0D8CB9B6CCCA}"/>
            </a:ext>
          </a:extLst>
        </xdr:cNvPr>
        <xdr:cNvSpPr/>
      </xdr:nvSpPr>
      <xdr:spPr>
        <a:xfrm>
          <a:off x="304800" y="2086791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91440</xdr:colOff>
      <xdr:row>14</xdr:row>
      <xdr:rowOff>88173</xdr:rowOff>
    </xdr:from>
    <xdr:to>
      <xdr:col>1</xdr:col>
      <xdr:colOff>1409700</xdr:colOff>
      <xdr:row>15</xdr:row>
      <xdr:rowOff>171993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56698A-B571-4DE8-9368-757485B85666}"/>
            </a:ext>
          </a:extLst>
        </xdr:cNvPr>
        <xdr:cNvSpPr/>
      </xdr:nvSpPr>
      <xdr:spPr>
        <a:xfrm>
          <a:off x="304800" y="2648493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91440</xdr:colOff>
      <xdr:row>20</xdr:row>
      <xdr:rowOff>114300</xdr:rowOff>
    </xdr:from>
    <xdr:to>
      <xdr:col>1</xdr:col>
      <xdr:colOff>1409700</xdr:colOff>
      <xdr:row>22</xdr:row>
      <xdr:rowOff>15240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DDF487-2329-4DE6-9BD7-A924D70BC239}"/>
            </a:ext>
          </a:extLst>
        </xdr:cNvPr>
        <xdr:cNvSpPr/>
      </xdr:nvSpPr>
      <xdr:spPr>
        <a:xfrm>
          <a:off x="304800" y="37719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91440</xdr:colOff>
      <xdr:row>16</xdr:row>
      <xdr:rowOff>3264</xdr:rowOff>
    </xdr:from>
    <xdr:to>
      <xdr:col>1</xdr:col>
      <xdr:colOff>1409700</xdr:colOff>
      <xdr:row>17</xdr:row>
      <xdr:rowOff>87084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99685E-C1CE-4A5E-AA84-396C11CC5683}"/>
            </a:ext>
          </a:extLst>
        </xdr:cNvPr>
        <xdr:cNvSpPr/>
      </xdr:nvSpPr>
      <xdr:spPr>
        <a:xfrm>
          <a:off x="304800" y="2929344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91440</xdr:colOff>
      <xdr:row>12</xdr:row>
      <xdr:rowOff>173082</xdr:rowOff>
    </xdr:from>
    <xdr:to>
      <xdr:col>1</xdr:col>
      <xdr:colOff>1409700</xdr:colOff>
      <xdr:row>14</xdr:row>
      <xdr:rowOff>74022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AB111CE-3990-4AEA-8EDA-16B32255EEC3}"/>
            </a:ext>
          </a:extLst>
        </xdr:cNvPr>
        <xdr:cNvSpPr/>
      </xdr:nvSpPr>
      <xdr:spPr>
        <a:xfrm>
          <a:off x="304800" y="2367642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7620</xdr:colOff>
      <xdr:row>17</xdr:row>
      <xdr:rowOff>101235</xdr:rowOff>
    </xdr:from>
    <xdr:to>
      <xdr:col>1</xdr:col>
      <xdr:colOff>1516380</xdr:colOff>
      <xdr:row>19</xdr:row>
      <xdr:rowOff>2175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19EC55C-03C3-4167-B45B-06C2A8B3D5A7}"/>
            </a:ext>
          </a:extLst>
        </xdr:cNvPr>
        <xdr:cNvSpPr/>
      </xdr:nvSpPr>
      <xdr:spPr>
        <a:xfrm>
          <a:off x="220980" y="3210195"/>
          <a:ext cx="150876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Purchase</a:t>
          </a:r>
        </a:p>
      </xdr:txBody>
    </xdr:sp>
    <xdr:clientData/>
  </xdr:twoCellAnchor>
  <xdr:twoCellAnchor>
    <xdr:from>
      <xdr:col>1</xdr:col>
      <xdr:colOff>91440</xdr:colOff>
      <xdr:row>19</xdr:row>
      <xdr:rowOff>31566</xdr:rowOff>
    </xdr:from>
    <xdr:to>
      <xdr:col>1</xdr:col>
      <xdr:colOff>1409700</xdr:colOff>
      <xdr:row>20</xdr:row>
      <xdr:rowOff>115386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62C0356-E7BB-47AD-B171-1EED031FDE8A}"/>
            </a:ext>
          </a:extLst>
        </xdr:cNvPr>
        <xdr:cNvSpPr/>
      </xdr:nvSpPr>
      <xdr:spPr>
        <a:xfrm>
          <a:off x="304800" y="3506286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FA197899-6246-4514-B212-E028DFBC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860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13" name="Graphic 12" descr="Upward trend with solid fill">
          <a:extLst>
            <a:ext uri="{FF2B5EF4-FFF2-40B4-BE49-F238E27FC236}">
              <a16:creationId xmlns:a16="http://schemas.microsoft.com/office/drawing/2014/main" id="{464DF7BA-0484-4353-A3C3-3AE0D3EB2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860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14" name="Graphic 13" descr="Checklist with solid fill">
          <a:extLst>
            <a:ext uri="{FF2B5EF4-FFF2-40B4-BE49-F238E27FC236}">
              <a16:creationId xmlns:a16="http://schemas.microsoft.com/office/drawing/2014/main" id="{E432C780-D394-4787-910E-01824ACA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860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7BA2A191-ECA5-44E2-B630-D63777246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860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4B92A259-5E2A-40D4-A9F1-8BD0165E2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860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17" name="Graphic 16" descr="Target Audience with solid fill">
          <a:extLst>
            <a:ext uri="{FF2B5EF4-FFF2-40B4-BE49-F238E27FC236}">
              <a16:creationId xmlns:a16="http://schemas.microsoft.com/office/drawing/2014/main" id="{B083606C-2C68-4EB6-93B7-4E2CC3AB4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860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18" name="Graphic 17" descr="Stars with solid fill">
          <a:extLst>
            <a:ext uri="{FF2B5EF4-FFF2-40B4-BE49-F238E27FC236}">
              <a16:creationId xmlns:a16="http://schemas.microsoft.com/office/drawing/2014/main" id="{48C92E53-EC3F-458A-B31A-7B5424FCD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860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19" name="Graphic 18" descr="Truck with solid fill">
          <a:extLst>
            <a:ext uri="{FF2B5EF4-FFF2-40B4-BE49-F238E27FC236}">
              <a16:creationId xmlns:a16="http://schemas.microsoft.com/office/drawing/2014/main" id="{E47684C3-14C9-441B-9935-FE7E5CD4E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8600" y="379236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297180</xdr:colOff>
      <xdr:row>1</xdr:row>
      <xdr:rowOff>15240</xdr:rowOff>
    </xdr:from>
    <xdr:to>
      <xdr:col>22</xdr:col>
      <xdr:colOff>160020</xdr:colOff>
      <xdr:row>4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BCA67F4-F04E-429F-BF36-7633A460E581}"/>
            </a:ext>
          </a:extLst>
        </xdr:cNvPr>
        <xdr:cNvSpPr/>
      </xdr:nvSpPr>
      <xdr:spPr>
        <a:xfrm>
          <a:off x="2042160" y="198120"/>
          <a:ext cx="1283208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8D1F0501-AE1D-45BB-95CB-222F853AE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668CD1-AEDF-4280-8E16-23F2B5E6292A}"/>
            </a:ext>
          </a:extLst>
        </xdr:cNvPr>
        <xdr:cNvSpPr/>
      </xdr:nvSpPr>
      <xdr:spPr>
        <a:xfrm>
          <a:off x="22098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0</xdr:col>
      <xdr:colOff>209550</xdr:colOff>
      <xdr:row>9</xdr:row>
      <xdr:rowOff>160020</xdr:rowOff>
    </xdr:from>
    <xdr:to>
      <xdr:col>1</xdr:col>
      <xdr:colOff>1504950</xdr:colOff>
      <xdr:row>11</xdr:row>
      <xdr:rowOff>60960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5FE8A3-226C-4661-9A14-FCA9F9899EE4}"/>
            </a:ext>
          </a:extLst>
        </xdr:cNvPr>
        <xdr:cNvSpPr/>
      </xdr:nvSpPr>
      <xdr:spPr>
        <a:xfrm>
          <a:off x="209550" y="1805940"/>
          <a:ext cx="150876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91440</xdr:colOff>
      <xdr:row>11</xdr:row>
      <xdr:rowOff>75111</xdr:rowOff>
    </xdr:from>
    <xdr:to>
      <xdr:col>1</xdr:col>
      <xdr:colOff>1409700</xdr:colOff>
      <xdr:row>12</xdr:row>
      <xdr:rowOff>158931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3429C6-52EB-42F9-9B73-D662ED61BE42}"/>
            </a:ext>
          </a:extLst>
        </xdr:cNvPr>
        <xdr:cNvSpPr/>
      </xdr:nvSpPr>
      <xdr:spPr>
        <a:xfrm>
          <a:off x="304800" y="2086791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91440</xdr:colOff>
      <xdr:row>14</xdr:row>
      <xdr:rowOff>88173</xdr:rowOff>
    </xdr:from>
    <xdr:to>
      <xdr:col>1</xdr:col>
      <xdr:colOff>1409700</xdr:colOff>
      <xdr:row>15</xdr:row>
      <xdr:rowOff>171993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950681-9B85-4522-8AFE-5734A785B0E4}"/>
            </a:ext>
          </a:extLst>
        </xdr:cNvPr>
        <xdr:cNvSpPr/>
      </xdr:nvSpPr>
      <xdr:spPr>
        <a:xfrm>
          <a:off x="304800" y="2648493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91440</xdr:colOff>
      <xdr:row>20</xdr:row>
      <xdr:rowOff>114300</xdr:rowOff>
    </xdr:from>
    <xdr:to>
      <xdr:col>1</xdr:col>
      <xdr:colOff>1409700</xdr:colOff>
      <xdr:row>22</xdr:row>
      <xdr:rowOff>15240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28F1414-EFA3-4B50-8F5E-F370629A20CA}"/>
            </a:ext>
          </a:extLst>
        </xdr:cNvPr>
        <xdr:cNvSpPr/>
      </xdr:nvSpPr>
      <xdr:spPr>
        <a:xfrm>
          <a:off x="304800" y="3771900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91440</xdr:colOff>
      <xdr:row>16</xdr:row>
      <xdr:rowOff>3264</xdr:rowOff>
    </xdr:from>
    <xdr:to>
      <xdr:col>1</xdr:col>
      <xdr:colOff>1409700</xdr:colOff>
      <xdr:row>17</xdr:row>
      <xdr:rowOff>87084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83180E8-E423-4038-A051-7389011D9F5C}"/>
            </a:ext>
          </a:extLst>
        </xdr:cNvPr>
        <xdr:cNvSpPr/>
      </xdr:nvSpPr>
      <xdr:spPr>
        <a:xfrm>
          <a:off x="304800" y="2929344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91440</xdr:colOff>
      <xdr:row>12</xdr:row>
      <xdr:rowOff>173082</xdr:rowOff>
    </xdr:from>
    <xdr:to>
      <xdr:col>1</xdr:col>
      <xdr:colOff>1409700</xdr:colOff>
      <xdr:row>14</xdr:row>
      <xdr:rowOff>74022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26E4F81-A2E4-4CC1-B8E0-7E6AA42D7AEF}"/>
            </a:ext>
          </a:extLst>
        </xdr:cNvPr>
        <xdr:cNvSpPr/>
      </xdr:nvSpPr>
      <xdr:spPr>
        <a:xfrm>
          <a:off x="304800" y="2367642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91440</xdr:colOff>
      <xdr:row>17</xdr:row>
      <xdr:rowOff>101235</xdr:rowOff>
    </xdr:from>
    <xdr:to>
      <xdr:col>1</xdr:col>
      <xdr:colOff>1409700</xdr:colOff>
      <xdr:row>19</xdr:row>
      <xdr:rowOff>2175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F66821-98D7-4DCD-95ED-20E3B2DE4051}"/>
            </a:ext>
          </a:extLst>
        </xdr:cNvPr>
        <xdr:cNvSpPr/>
      </xdr:nvSpPr>
      <xdr:spPr>
        <a:xfrm>
          <a:off x="304800" y="3210195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65000"/>
                  <a:lumOff val="3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15240</xdr:colOff>
      <xdr:row>19</xdr:row>
      <xdr:rowOff>31566</xdr:rowOff>
    </xdr:from>
    <xdr:to>
      <xdr:col>1</xdr:col>
      <xdr:colOff>1524000</xdr:colOff>
      <xdr:row>20</xdr:row>
      <xdr:rowOff>115386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84BB611-2662-44FB-86F2-C97CC8CC1FE2}"/>
            </a:ext>
          </a:extLst>
        </xdr:cNvPr>
        <xdr:cNvSpPr/>
      </xdr:nvSpPr>
      <xdr:spPr>
        <a:xfrm>
          <a:off x="228600" y="3506286"/>
          <a:ext cx="150876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2D65C3CE-6A54-41DA-904A-C78BC67D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860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13" name="Graphic 12" descr="Upward trend with solid fill">
          <a:extLst>
            <a:ext uri="{FF2B5EF4-FFF2-40B4-BE49-F238E27FC236}">
              <a16:creationId xmlns:a16="http://schemas.microsoft.com/office/drawing/2014/main" id="{1FA07D63-3C72-407A-A486-A52F30D5A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860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14" name="Graphic 13" descr="Checklist with solid fill">
          <a:extLst>
            <a:ext uri="{FF2B5EF4-FFF2-40B4-BE49-F238E27FC236}">
              <a16:creationId xmlns:a16="http://schemas.microsoft.com/office/drawing/2014/main" id="{5C2E1B3B-C183-4737-9865-88A7232F0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860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E0847863-D1F6-4A16-960A-0E7C9CF2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860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BAB3C2EA-D53F-46DC-8DE4-2CDB7424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860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17" name="Graphic 16" descr="Target Audience with solid fill">
          <a:extLst>
            <a:ext uri="{FF2B5EF4-FFF2-40B4-BE49-F238E27FC236}">
              <a16:creationId xmlns:a16="http://schemas.microsoft.com/office/drawing/2014/main" id="{9425649F-AC63-4F3C-BD7C-DFB10906D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860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18" name="Graphic 17" descr="Stars with solid fill">
          <a:extLst>
            <a:ext uri="{FF2B5EF4-FFF2-40B4-BE49-F238E27FC236}">
              <a16:creationId xmlns:a16="http://schemas.microsoft.com/office/drawing/2014/main" id="{BA7882D0-AEE6-4719-B764-15476B59C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860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19" name="Graphic 18" descr="Truck with solid fill">
          <a:extLst>
            <a:ext uri="{FF2B5EF4-FFF2-40B4-BE49-F238E27FC236}">
              <a16:creationId xmlns:a16="http://schemas.microsoft.com/office/drawing/2014/main" id="{207EE7D4-178F-453B-9FF4-416E617EC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8600" y="379236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297180</xdr:colOff>
      <xdr:row>1</xdr:row>
      <xdr:rowOff>15240</xdr:rowOff>
    </xdr:from>
    <xdr:to>
      <xdr:col>21</xdr:col>
      <xdr:colOff>99060</xdr:colOff>
      <xdr:row>4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383CBF1-88CF-4E91-A3BA-C4FEB8864027}"/>
            </a:ext>
          </a:extLst>
        </xdr:cNvPr>
        <xdr:cNvSpPr/>
      </xdr:nvSpPr>
      <xdr:spPr>
        <a:xfrm>
          <a:off x="2042160" y="198120"/>
          <a:ext cx="1283208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60960</xdr:rowOff>
    </xdr:from>
    <xdr:to>
      <xdr:col>1</xdr:col>
      <xdr:colOff>1082040</xdr:colOff>
      <xdr:row>4</xdr:row>
      <xdr:rowOff>137160</xdr:rowOff>
    </xdr:to>
    <xdr:pic>
      <xdr:nvPicPr>
        <xdr:cNvPr id="2" name="Graphic 1" descr="City with solid fill">
          <a:extLst>
            <a:ext uri="{FF2B5EF4-FFF2-40B4-BE49-F238E27FC236}">
              <a16:creationId xmlns:a16="http://schemas.microsoft.com/office/drawing/2014/main" id="{8F16B0F3-D50F-4BA4-98A3-A16F82A32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243840"/>
          <a:ext cx="662940" cy="62484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</xdr:row>
      <xdr:rowOff>137160</xdr:rowOff>
    </xdr:from>
    <xdr:to>
      <xdr:col>1</xdr:col>
      <xdr:colOff>1516380</xdr:colOff>
      <xdr:row>7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9ABE0D7-80DD-4AE0-9C8A-9721D71C5798}"/>
            </a:ext>
          </a:extLst>
        </xdr:cNvPr>
        <xdr:cNvSpPr/>
      </xdr:nvSpPr>
      <xdr:spPr>
        <a:xfrm>
          <a:off x="220980" y="868680"/>
          <a:ext cx="1508760" cy="518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 Management System</a:t>
          </a:r>
        </a:p>
      </xdr:txBody>
    </xdr:sp>
    <xdr:clientData/>
  </xdr:twoCellAnchor>
  <xdr:twoCellAnchor>
    <xdr:from>
      <xdr:col>0</xdr:col>
      <xdr:colOff>209550</xdr:colOff>
      <xdr:row>9</xdr:row>
      <xdr:rowOff>160020</xdr:rowOff>
    </xdr:from>
    <xdr:to>
      <xdr:col>1</xdr:col>
      <xdr:colOff>1504950</xdr:colOff>
      <xdr:row>11</xdr:row>
      <xdr:rowOff>60960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925421-7B94-4665-B9F5-B15630805987}"/>
            </a:ext>
          </a:extLst>
        </xdr:cNvPr>
        <xdr:cNvSpPr/>
      </xdr:nvSpPr>
      <xdr:spPr>
        <a:xfrm>
          <a:off x="209550" y="1805940"/>
          <a:ext cx="150876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91440</xdr:colOff>
      <xdr:row>11</xdr:row>
      <xdr:rowOff>75111</xdr:rowOff>
    </xdr:from>
    <xdr:to>
      <xdr:col>1</xdr:col>
      <xdr:colOff>1409700</xdr:colOff>
      <xdr:row>12</xdr:row>
      <xdr:rowOff>158931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AEE23A-7B53-4BB7-978D-01B33DB206DE}"/>
            </a:ext>
          </a:extLst>
        </xdr:cNvPr>
        <xdr:cNvSpPr/>
      </xdr:nvSpPr>
      <xdr:spPr>
        <a:xfrm>
          <a:off x="304800" y="2086791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91440</xdr:colOff>
      <xdr:row>14</xdr:row>
      <xdr:rowOff>88173</xdr:rowOff>
    </xdr:from>
    <xdr:to>
      <xdr:col>1</xdr:col>
      <xdr:colOff>1409700</xdr:colOff>
      <xdr:row>15</xdr:row>
      <xdr:rowOff>171993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31B6A41-CFF5-44DA-8C97-054D5CC10BCB}"/>
            </a:ext>
          </a:extLst>
        </xdr:cNvPr>
        <xdr:cNvSpPr/>
      </xdr:nvSpPr>
      <xdr:spPr>
        <a:xfrm>
          <a:off x="304800" y="2648493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7620</xdr:colOff>
      <xdr:row>20</xdr:row>
      <xdr:rowOff>114300</xdr:rowOff>
    </xdr:from>
    <xdr:to>
      <xdr:col>2</xdr:col>
      <xdr:colOff>0</xdr:colOff>
      <xdr:row>22</xdr:row>
      <xdr:rowOff>15240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FA8B81-D7A5-4196-984E-04EC7935087C}"/>
            </a:ext>
          </a:extLst>
        </xdr:cNvPr>
        <xdr:cNvSpPr/>
      </xdr:nvSpPr>
      <xdr:spPr>
        <a:xfrm>
          <a:off x="220980" y="3771900"/>
          <a:ext cx="152400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rgbClr val="FF0000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91440</xdr:colOff>
      <xdr:row>16</xdr:row>
      <xdr:rowOff>3264</xdr:rowOff>
    </xdr:from>
    <xdr:to>
      <xdr:col>1</xdr:col>
      <xdr:colOff>1409700</xdr:colOff>
      <xdr:row>17</xdr:row>
      <xdr:rowOff>87084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381DF8-0A8C-4F03-ABC6-390596E72FCD}"/>
            </a:ext>
          </a:extLst>
        </xdr:cNvPr>
        <xdr:cNvSpPr/>
      </xdr:nvSpPr>
      <xdr:spPr>
        <a:xfrm>
          <a:off x="304800" y="2929344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 Entry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91440</xdr:colOff>
      <xdr:row>12</xdr:row>
      <xdr:rowOff>173082</xdr:rowOff>
    </xdr:from>
    <xdr:to>
      <xdr:col>1</xdr:col>
      <xdr:colOff>1409700</xdr:colOff>
      <xdr:row>14</xdr:row>
      <xdr:rowOff>74022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123CEE-98FF-4C98-B473-85FCB6F4C3D9}"/>
            </a:ext>
          </a:extLst>
        </xdr:cNvPr>
        <xdr:cNvSpPr/>
      </xdr:nvSpPr>
      <xdr:spPr>
        <a:xfrm>
          <a:off x="304800" y="2367642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91440</xdr:colOff>
      <xdr:row>17</xdr:row>
      <xdr:rowOff>101235</xdr:rowOff>
    </xdr:from>
    <xdr:to>
      <xdr:col>1</xdr:col>
      <xdr:colOff>1409700</xdr:colOff>
      <xdr:row>19</xdr:row>
      <xdr:rowOff>2175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87EB30-5B0A-4FD9-A27D-8524210BEC16}"/>
            </a:ext>
          </a:extLst>
        </xdr:cNvPr>
        <xdr:cNvSpPr/>
      </xdr:nvSpPr>
      <xdr:spPr>
        <a:xfrm>
          <a:off x="304800" y="3210195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91440</xdr:colOff>
      <xdr:row>19</xdr:row>
      <xdr:rowOff>31566</xdr:rowOff>
    </xdr:from>
    <xdr:to>
      <xdr:col>1</xdr:col>
      <xdr:colOff>1409700</xdr:colOff>
      <xdr:row>20</xdr:row>
      <xdr:rowOff>115386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E90BCED-49F2-4BFC-BF93-B8FF5B82B269}"/>
            </a:ext>
          </a:extLst>
        </xdr:cNvPr>
        <xdr:cNvSpPr/>
      </xdr:nvSpPr>
      <xdr:spPr>
        <a:xfrm>
          <a:off x="304800" y="3506286"/>
          <a:ext cx="131826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15240</xdr:colOff>
      <xdr:row>11</xdr:row>
      <xdr:rowOff>60960</xdr:rowOff>
    </xdr:from>
    <xdr:to>
      <xdr:col>1</xdr:col>
      <xdr:colOff>267240</xdr:colOff>
      <xdr:row>12</xdr:row>
      <xdr:rowOff>130080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009FC8E9-D2D7-4195-B8FB-EF88F182D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8600" y="207264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18</xdr:row>
      <xdr:rowOff>175260</xdr:rowOff>
    </xdr:from>
    <xdr:to>
      <xdr:col>1</xdr:col>
      <xdr:colOff>267240</xdr:colOff>
      <xdr:row>20</xdr:row>
      <xdr:rowOff>61500</xdr:rowOff>
    </xdr:to>
    <xdr:pic>
      <xdr:nvPicPr>
        <xdr:cNvPr id="13" name="Graphic 12" descr="Upward trend with solid fill">
          <a:extLst>
            <a:ext uri="{FF2B5EF4-FFF2-40B4-BE49-F238E27FC236}">
              <a16:creationId xmlns:a16="http://schemas.microsoft.com/office/drawing/2014/main" id="{A33BF88D-3D9B-487E-96C5-87047E4B3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8600" y="34671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17</xdr:row>
      <xdr:rowOff>91440</xdr:rowOff>
    </xdr:from>
    <xdr:to>
      <xdr:col>1</xdr:col>
      <xdr:colOff>267240</xdr:colOff>
      <xdr:row>18</xdr:row>
      <xdr:rowOff>160560</xdr:rowOff>
    </xdr:to>
    <xdr:pic>
      <xdr:nvPicPr>
        <xdr:cNvPr id="14" name="Graphic 13" descr="Checklist with solid fill">
          <a:extLst>
            <a:ext uri="{FF2B5EF4-FFF2-40B4-BE49-F238E27FC236}">
              <a16:creationId xmlns:a16="http://schemas.microsoft.com/office/drawing/2014/main" id="{487C422A-4C50-4003-BFCA-60F8E71A3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8600" y="32004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10</xdr:row>
      <xdr:rowOff>2820</xdr:rowOff>
    </xdr:from>
    <xdr:to>
      <xdr:col>1</xdr:col>
      <xdr:colOff>267240</xdr:colOff>
      <xdr:row>11</xdr:row>
      <xdr:rowOff>71940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DCFD4536-4F01-44F4-885F-88F7CD793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8600" y="18316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15</xdr:row>
      <xdr:rowOff>160020</xdr:rowOff>
    </xdr:from>
    <xdr:to>
      <xdr:col>1</xdr:col>
      <xdr:colOff>267240</xdr:colOff>
      <xdr:row>17</xdr:row>
      <xdr:rowOff>46260</xdr:rowOff>
    </xdr:to>
    <xdr:pic>
      <xdr:nvPicPr>
        <xdr:cNvPr id="16" name="Graphic 15" descr="Clipboard with solid fill">
          <a:extLst>
            <a:ext uri="{FF2B5EF4-FFF2-40B4-BE49-F238E27FC236}">
              <a16:creationId xmlns:a16="http://schemas.microsoft.com/office/drawing/2014/main" id="{0AE06780-6D43-4715-97FF-B64291A55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8600" y="29032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14</xdr:row>
      <xdr:rowOff>89040</xdr:rowOff>
    </xdr:from>
    <xdr:to>
      <xdr:col>1</xdr:col>
      <xdr:colOff>267240</xdr:colOff>
      <xdr:row>15</xdr:row>
      <xdr:rowOff>158160</xdr:rowOff>
    </xdr:to>
    <xdr:pic>
      <xdr:nvPicPr>
        <xdr:cNvPr id="17" name="Graphic 16" descr="Target Audience with solid fill">
          <a:extLst>
            <a:ext uri="{FF2B5EF4-FFF2-40B4-BE49-F238E27FC236}">
              <a16:creationId xmlns:a16="http://schemas.microsoft.com/office/drawing/2014/main" id="{DC47F9D3-316D-4CD4-8CDA-78FB9946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8600" y="264936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12</xdr:row>
      <xdr:rowOff>175260</xdr:rowOff>
    </xdr:from>
    <xdr:to>
      <xdr:col>1</xdr:col>
      <xdr:colOff>267240</xdr:colOff>
      <xdr:row>14</xdr:row>
      <xdr:rowOff>61500</xdr:rowOff>
    </xdr:to>
    <xdr:pic>
      <xdr:nvPicPr>
        <xdr:cNvPr id="18" name="Graphic 17" descr="Stars with solid fill">
          <a:extLst>
            <a:ext uri="{FF2B5EF4-FFF2-40B4-BE49-F238E27FC236}">
              <a16:creationId xmlns:a16="http://schemas.microsoft.com/office/drawing/2014/main" id="{25640927-9027-447A-9FEF-127CE841A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8600" y="236982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20</xdr:row>
      <xdr:rowOff>134760</xdr:rowOff>
    </xdr:from>
    <xdr:to>
      <xdr:col>1</xdr:col>
      <xdr:colOff>267240</xdr:colOff>
      <xdr:row>22</xdr:row>
      <xdr:rowOff>21000</xdr:rowOff>
    </xdr:to>
    <xdr:pic>
      <xdr:nvPicPr>
        <xdr:cNvPr id="19" name="Graphic 18" descr="Truck with solid fill">
          <a:extLst>
            <a:ext uri="{FF2B5EF4-FFF2-40B4-BE49-F238E27FC236}">
              <a16:creationId xmlns:a16="http://schemas.microsoft.com/office/drawing/2014/main" id="{8D4C2A35-8DC1-464A-9692-FA0C413BA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8600" y="379236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297180</xdr:colOff>
      <xdr:row>1</xdr:row>
      <xdr:rowOff>15240</xdr:rowOff>
    </xdr:from>
    <xdr:to>
      <xdr:col>16</xdr:col>
      <xdr:colOff>525780</xdr:colOff>
      <xdr:row>4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5911B97-BD89-4812-87B3-FE6DC905ACE8}"/>
            </a:ext>
          </a:extLst>
        </xdr:cNvPr>
        <xdr:cNvSpPr/>
      </xdr:nvSpPr>
      <xdr:spPr>
        <a:xfrm>
          <a:off x="2042160" y="198120"/>
          <a:ext cx="12854940" cy="5562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     Inventory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av limbani" refreshedDate="45810.536629513888" createdVersion="8" refreshedVersion="8" minRefreshableVersion="3" recordCount="11" xr:uid="{94E02D6D-E00D-43FB-99D1-DE02899A4191}">
  <cacheSource type="worksheet">
    <worksheetSource name="customer"/>
  </cacheSource>
  <cacheFields count="4">
    <cacheField name="Cust_ID" numFmtId="0">
      <sharedItems containsString="0" containsBlank="1" containsNumber="1" containsInteger="1" minValue="101" maxValue="110"/>
    </cacheField>
    <cacheField name="Name" numFmtId="0">
      <sharedItems containsBlank="1"/>
    </cacheField>
    <cacheField name="Email" numFmtId="0">
      <sharedItems containsBlank="1"/>
    </cacheField>
    <cacheField name="Addre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av limbani" refreshedDate="45810.536629745373" createdVersion="8" refreshedVersion="8" minRefreshableVersion="3" recordCount="10" xr:uid="{E0C08090-6ED8-41E0-99F2-8A12E3F1FB58}">
  <cacheSource type="worksheet">
    <worksheetSource name="product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550" maxValue="32000"/>
    </cacheField>
    <cacheField name="Selling Price" numFmtId="0">
      <sharedItems containsSemiMixedTypes="0" containsString="0" containsNumber="1" containsInteger="1" minValue="650" maxValue="3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av limbani" refreshedDate="45810.536629745373" createdVersion="8" refreshedVersion="8" minRefreshableVersion="3" recordCount="20" xr:uid="{32C764AB-77F5-4BC9-AB88-A2CCB42C7333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5-03-14T00:00:00" maxDate="2025-06-03T00:00:00"/>
    </cacheField>
    <cacheField name="Units" numFmtId="0">
      <sharedItems containsString="0" containsBlank="1" containsNumber="1" containsInteger="1" minValue="4" maxValue="50"/>
    </cacheField>
    <cacheField name="Cost" numFmtId="0">
      <sharedItems containsMixedTypes="1" containsNumber="1" containsInteger="1" minValue="550" maxValue="32000"/>
    </cacheField>
    <cacheField name="Amount" numFmtId="0">
      <sharedItems containsMixedTypes="1" containsNumber="1" containsInteger="1" minValue="4900" maxValue="4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av limbani" refreshedDate="45810.536629861112" createdVersion="8" refreshedVersion="8" minRefreshableVersion="3" recordCount="13" xr:uid="{9CE6DFF6-8477-41EA-8DE0-B3076EC82A35}">
  <cacheSource type="worksheet">
    <worksheetSource name="sales"/>
  </cacheSource>
  <cacheFields count="9">
    <cacheField name="Cust_ID" numFmtId="0">
      <sharedItems containsSemiMixedTypes="0" containsString="0" containsNumber="1" containsInteger="1" minValue="101" maxValue="110"/>
    </cacheField>
    <cacheField name="Cust_Name" numFmtId="0">
      <sharedItems count="9">
        <s v="rajesh"/>
        <s v="pintu"/>
        <s v="ramesh"/>
        <s v="raxit"/>
        <s v="jay"/>
        <s v="ritesh"/>
        <s v="mitesh"/>
        <s v="vijay"/>
        <s v="hitesh"/>
      </sharedItems>
    </cacheField>
    <cacheField name="HSN Code" numFmtId="0">
      <sharedItems/>
    </cacheField>
    <cacheField name="Product Name" numFmtId="0">
      <sharedItems/>
    </cacheField>
    <cacheField name="Date" numFmtId="14">
      <sharedItems containsSemiMixedTypes="0" containsNonDate="0" containsDate="1" containsString="0" minDate="2023-06-22T00:00:00" maxDate="2025-05-05T00:00:00"/>
    </cacheField>
    <cacheField name="Stock(Unit)" numFmtId="0">
      <sharedItems containsSemiMixedTypes="0" containsString="0" containsNumber="1" containsInteger="1" minValue="-15" maxValue="35"/>
    </cacheField>
    <cacheField name="Unit" numFmtId="0">
      <sharedItems containsSemiMixedTypes="0" containsString="0" containsNumber="1" containsInteger="1" minValue="2" maxValue="15"/>
    </cacheField>
    <cacheField name="Price" numFmtId="0">
      <sharedItems containsSemiMixedTypes="0" containsString="0" containsNumber="1" containsInteger="1" minValue="800" maxValue="33000"/>
    </cacheField>
    <cacheField name="Amount" numFmtId="0">
      <sharedItems containsSemiMixedTypes="0" containsString="0" containsNumber="1" containsInteger="1" minValue="2400" maxValue="2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av limbani" refreshedDate="45810.536630092596" createdVersion="8" refreshedVersion="8" minRefreshableVersion="3" recordCount="12" xr:uid="{93A1AEB9-9828-4138-A361-B8A223784E14}">
  <cacheSource type="worksheet">
    <worksheetSource name="inventory"/>
  </cacheSource>
  <cacheFields count="8">
    <cacheField name="HSN Code" numFmtId="0">
      <sharedItems/>
    </cacheField>
    <cacheField name="Product Name" numFmtId="0">
      <sharedItems count="11">
        <s v="Smart Watch"/>
        <s v="Head-phone"/>
        <s v="LCD"/>
        <s v="wireless printer"/>
        <s v="desktop"/>
        <s v="mouse"/>
        <s v="keyboard"/>
        <s v="camera"/>
        <s v="tablet"/>
        <s v="Speaker"/>
        <s v=""/>
      </sharedItems>
    </cacheField>
    <cacheField name="Cost" numFmtId="0">
      <sharedItems containsMixedTypes="1" containsNumber="1" containsInteger="1" minValue="550" maxValue="32000"/>
    </cacheField>
    <cacheField name="P Unit" numFmtId="0">
      <sharedItems containsSemiMixedTypes="0" containsString="0" containsNumber="1" containsInteger="1" minValue="0" maxValue="60"/>
    </cacheField>
    <cacheField name="S Unit" numFmtId="0">
      <sharedItems containsSemiMixedTypes="0" containsString="0" containsNumber="1" containsInteger="1" minValue="0" maxValue="27"/>
    </cacheField>
    <cacheField name="Stock" numFmtId="0">
      <sharedItems containsSemiMixedTypes="0" containsString="0" containsNumber="1" containsInteger="1" minValue="-15" maxValue="60"/>
    </cacheField>
    <cacheField name="Stock Amount" numFmtId="0">
      <sharedItems containsMixedTypes="1" containsNumber="1" containsInteger="1" minValue="-275000" maxValue="3675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01"/>
    <s v="rajesh"/>
    <s v="rajesh@gmail.com"/>
    <s v="delhi,india"/>
  </r>
  <r>
    <n v="102"/>
    <s v="vijay"/>
    <s v="vijay@gmail.com"/>
    <s v="agra,up"/>
  </r>
  <r>
    <n v="103"/>
    <s v="pintu"/>
    <s v="pintu@gmail.com"/>
    <s v="delhi,india"/>
  </r>
  <r>
    <n v="104"/>
    <s v="ramesh"/>
    <s v="ramesh@gmail.com"/>
    <s v="mp,india"/>
  </r>
  <r>
    <n v="105"/>
    <s v="hitesh"/>
    <s v="hitesh@gmail.com"/>
    <s v="gurgoun,india"/>
  </r>
  <r>
    <n v="106"/>
    <s v="raxit"/>
    <s v="raxit@gmail.com"/>
    <s v="janpath,india"/>
  </r>
  <r>
    <n v="107"/>
    <s v="jay"/>
    <s v="jay@gmail.com"/>
    <s v="faridabad,india"/>
  </r>
  <r>
    <n v="108"/>
    <s v="kishan"/>
    <s v="kishan@gmail.com"/>
    <s v="gujarat,india"/>
  </r>
  <r>
    <n v="109"/>
    <s v="ritesh"/>
    <s v="ritesh@gmail.com"/>
    <s v="goa,india"/>
  </r>
  <r>
    <n v="110"/>
    <s v="mitesh"/>
    <s v="mitesh@gmail.com"/>
    <s v="mumbai,india"/>
  </r>
  <r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00"/>
  </r>
  <r>
    <s v="N1002"/>
    <s v="Head-phone"/>
    <n v="550"/>
    <n v="650"/>
  </r>
  <r>
    <s v="N1003"/>
    <s v="LCD"/>
    <n v="18000"/>
    <n v="20000"/>
  </r>
  <r>
    <s v="N1004"/>
    <s v="wireless printer"/>
    <n v="3500"/>
    <n v="4500"/>
  </r>
  <r>
    <s v="N1005"/>
    <s v="desktop"/>
    <n v="10500"/>
    <n v="12000"/>
  </r>
  <r>
    <s v="N1006"/>
    <s v="mouse"/>
    <n v="650"/>
    <n v="800"/>
  </r>
  <r>
    <s v="N1007"/>
    <s v="keyboard"/>
    <n v="780"/>
    <n v="850"/>
  </r>
  <r>
    <s v="N1008"/>
    <s v="camera"/>
    <n v="25000"/>
    <n v="26000"/>
  </r>
  <r>
    <s v="N1009"/>
    <s v="tablet"/>
    <n v="32000"/>
    <n v="33000"/>
  </r>
  <r>
    <s v="N1010"/>
    <s v="Speaker"/>
    <n v="1500"/>
    <n v="17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N1001"/>
    <s v="Smart Watch"/>
    <s v="Tech99"/>
    <d v="2025-06-01T00:00:00"/>
    <n v="12"/>
    <n v="980"/>
    <n v="11760"/>
  </r>
  <r>
    <s v="N1002"/>
    <s v="Head-phone"/>
    <s v="Tech99"/>
    <d v="2025-06-01T00:00:00"/>
    <n v="10"/>
    <n v="550"/>
    <n v="5500"/>
  </r>
  <r>
    <s v="N1003"/>
    <s v="LCD"/>
    <s v="GG trader"/>
    <d v="2025-06-01T00:00:00"/>
    <n v="5"/>
    <n v="18000"/>
    <n v="90000"/>
  </r>
  <r>
    <s v="N1004"/>
    <s v="wireless printer"/>
    <s v="GG trader"/>
    <d v="2025-05-31T00:00:00"/>
    <n v="4"/>
    <n v="3500"/>
    <n v="14000"/>
  </r>
  <r>
    <s v="N1005"/>
    <s v="desktop"/>
    <s v="GG trader"/>
    <d v="2025-05-30T00:00:00"/>
    <n v="20"/>
    <n v="10500"/>
    <n v="210000"/>
  </r>
  <r>
    <s v="N1007"/>
    <s v="keyboard"/>
    <s v="Compac"/>
    <d v="2025-05-26T00:00:00"/>
    <n v="8"/>
    <n v="780"/>
    <n v="6240"/>
  </r>
  <r>
    <s v="N1003"/>
    <s v="LCD"/>
    <s v="GG trader"/>
    <d v="2025-05-22T00:00:00"/>
    <n v="7"/>
    <n v="18000"/>
    <n v="126000"/>
  </r>
  <r>
    <s v="N1009"/>
    <s v="tablet"/>
    <s v="Compac"/>
    <d v="2025-05-12T00:00:00"/>
    <n v="15"/>
    <n v="32000"/>
    <n v="480000"/>
  </r>
  <r>
    <s v="N1004"/>
    <s v="wireless printer"/>
    <s v="GG trader"/>
    <d v="2025-03-14T00:00:00"/>
    <n v="4"/>
    <n v="3500"/>
    <n v="14000"/>
  </r>
  <r>
    <s v="N1010"/>
    <s v="Speaker"/>
    <s v="Tech99"/>
    <d v="2025-04-26T00:00:00"/>
    <n v="10"/>
    <n v="1500"/>
    <n v="15000"/>
  </r>
  <r>
    <s v="N1002"/>
    <s v="Head-phone"/>
    <s v="Tech99"/>
    <d v="2025-03-18T00:00:00"/>
    <n v="50"/>
    <n v="550"/>
    <n v="27500"/>
  </r>
  <r>
    <s v="N1005"/>
    <s v="desktop"/>
    <s v="GG trader"/>
    <d v="2025-06-02T00:00:00"/>
    <n v="20"/>
    <n v="10500"/>
    <n v="210000"/>
  </r>
  <r>
    <s v="N1001"/>
    <s v="Smart Watch"/>
    <s v="Tech99"/>
    <m/>
    <n v="5"/>
    <n v="980"/>
    <n v="490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01"/>
    <x v="0"/>
    <s v="N1001"/>
    <s v="Smart Watch"/>
    <d v="2025-01-01T00:00:00"/>
    <n v="-3"/>
    <n v="15"/>
    <n v="1100"/>
    <n v="16500"/>
  </r>
  <r>
    <n v="103"/>
    <x v="1"/>
    <s v="N1003"/>
    <s v="LCD"/>
    <d v="2025-05-04T00:00:00"/>
    <n v="-15"/>
    <n v="13"/>
    <n v="20000"/>
    <n v="260000"/>
  </r>
  <r>
    <n v="104"/>
    <x v="2"/>
    <s v="N1005"/>
    <s v="desktop"/>
    <d v="2025-03-03T00:00:00"/>
    <n v="35"/>
    <n v="5"/>
    <n v="12000"/>
    <n v="60000"/>
  </r>
  <r>
    <n v="106"/>
    <x v="3"/>
    <s v="N1006"/>
    <s v="mouse"/>
    <d v="2024-12-31T00:00:00"/>
    <n v="-3"/>
    <n v="3"/>
    <n v="800"/>
    <n v="2400"/>
  </r>
  <r>
    <n v="107"/>
    <x v="4"/>
    <s v="N1007"/>
    <s v="keyboard"/>
    <d v="2024-10-30T00:00:00"/>
    <n v="-3"/>
    <n v="4"/>
    <n v="850"/>
    <n v="3400"/>
  </r>
  <r>
    <n v="109"/>
    <x v="5"/>
    <s v="N1008"/>
    <s v="camera"/>
    <d v="2024-08-29T00:00:00"/>
    <n v="-11"/>
    <n v="11"/>
    <n v="26000"/>
    <n v="286000"/>
  </r>
  <r>
    <n v="110"/>
    <x v="6"/>
    <s v="N1009"/>
    <s v="tablet"/>
    <d v="2024-06-28T00:00:00"/>
    <n v="8"/>
    <n v="4"/>
    <n v="33000"/>
    <n v="132000"/>
  </r>
  <r>
    <n v="104"/>
    <x v="2"/>
    <s v="N1009"/>
    <s v="tablet"/>
    <d v="2024-04-27T00:00:00"/>
    <n v="8"/>
    <n v="3"/>
    <n v="33000"/>
    <n v="99000"/>
  </r>
  <r>
    <n v="109"/>
    <x v="5"/>
    <s v="N1010"/>
    <s v="Speaker"/>
    <d v="2024-02-25T00:00:00"/>
    <n v="8"/>
    <n v="2"/>
    <n v="1700"/>
    <n v="3400"/>
  </r>
  <r>
    <n v="110"/>
    <x v="6"/>
    <s v="N1003"/>
    <s v="LCD"/>
    <d v="2023-12-25T00:00:00"/>
    <n v="-15"/>
    <n v="8"/>
    <n v="20000"/>
    <n v="160000"/>
  </r>
  <r>
    <n v="102"/>
    <x v="7"/>
    <s v="N1003"/>
    <s v="LCD"/>
    <d v="2023-10-24T00:00:00"/>
    <n v="-15"/>
    <n v="6"/>
    <n v="20000"/>
    <n v="120000"/>
  </r>
  <r>
    <n v="103"/>
    <x v="1"/>
    <s v="N1001"/>
    <s v="Smart Watch"/>
    <d v="2023-08-23T00:00:00"/>
    <n v="-3"/>
    <n v="5"/>
    <n v="1100"/>
    <n v="5500"/>
  </r>
  <r>
    <n v="105"/>
    <x v="8"/>
    <s v="N1007"/>
    <s v="keyboard"/>
    <d v="2023-06-22T00:00:00"/>
    <n v="-3"/>
    <n v="7"/>
    <n v="850"/>
    <n v="595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N1001"/>
    <x v="0"/>
    <n v="980"/>
    <n v="17"/>
    <n v="20"/>
    <n v="-3"/>
    <n v="-2940"/>
    <s v="📞  Smart Watch Need To Re-order !  PH  98654xxxxx"/>
  </r>
  <r>
    <s v="N1002"/>
    <x v="1"/>
    <n v="550"/>
    <n v="60"/>
    <n v="0"/>
    <n v="60"/>
    <n v="33000"/>
    <s v=""/>
  </r>
  <r>
    <s v="N1003"/>
    <x v="2"/>
    <n v="18000"/>
    <n v="12"/>
    <n v="27"/>
    <n v="-15"/>
    <n v="-270000"/>
    <s v="📞  LCD Need To Re-order !  PH  88765xxxxx"/>
  </r>
  <r>
    <s v="N1004"/>
    <x v="3"/>
    <n v="3500"/>
    <n v="8"/>
    <n v="0"/>
    <n v="8"/>
    <n v="28000"/>
    <s v=""/>
  </r>
  <r>
    <s v="N1005"/>
    <x v="4"/>
    <n v="10500"/>
    <n v="40"/>
    <n v="5"/>
    <n v="35"/>
    <n v="367500"/>
    <s v=""/>
  </r>
  <r>
    <s v="N1006"/>
    <x v="5"/>
    <n v="650"/>
    <n v="0"/>
    <n v="3"/>
    <n v="-3"/>
    <n v="-1950"/>
    <s v="📞  mouse Need To Re-order !  PH  77896xxxxx"/>
  </r>
  <r>
    <s v="N1007"/>
    <x v="6"/>
    <n v="780"/>
    <n v="8"/>
    <n v="11"/>
    <n v="-3"/>
    <n v="-2340"/>
    <s v="📞  keyboard Need To Re-order !  PH  97545xxxxx"/>
  </r>
  <r>
    <s v="N1008"/>
    <x v="7"/>
    <n v="25000"/>
    <n v="0"/>
    <n v="11"/>
    <n v="-11"/>
    <n v="-275000"/>
    <s v="📞  camera Need To Re-order !  PH  78964xxxxx"/>
  </r>
  <r>
    <s v="N1009"/>
    <x v="8"/>
    <n v="32000"/>
    <n v="15"/>
    <n v="7"/>
    <n v="8"/>
    <n v="256000"/>
    <s v=""/>
  </r>
  <r>
    <s v="N1010"/>
    <x v="9"/>
    <n v="1500"/>
    <n v="10"/>
    <n v="2"/>
    <n v="8"/>
    <n v="1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5CE0D-227A-4990-8A9E-7388CCBD2FF6}" name="PivotTable8" cacheId="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25:B36" firstHeaderRow="1" firstDataRow="1" firstDataCol="1"/>
  <pivotFields count="8">
    <pivotField showAll="0"/>
    <pivotField axis="axisRow" showAll="0">
      <items count="12">
        <item h="1" x="10"/>
        <item x="7"/>
        <item x="4"/>
        <item x="1"/>
        <item x="6"/>
        <item x="2"/>
        <item x="5"/>
        <item x="0"/>
        <item x="9"/>
        <item x="8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" fld="5" baseField="0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3CDB7-6C92-4DEC-AF95-0475198A19BE}" name="PivotTable7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G12:H18" firstHeaderRow="1" firstDataRow="1" firstDataCol="1"/>
  <pivotFields count="9">
    <pivotField showAll="0"/>
    <pivotField axis="axisRow" showAll="0" measureFilter="1" sortType="descending">
      <items count="10">
        <item x="8"/>
        <item x="4"/>
        <item x="6"/>
        <item x="1"/>
        <item x="0"/>
        <item x="2"/>
        <item x="3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showAll="0"/>
    <pivotField dataField="1" showAll="0"/>
  </pivotFields>
  <rowFields count="1">
    <field x="1"/>
  </rowFields>
  <rowItems count="6">
    <i>
      <x v="2"/>
    </i>
    <i>
      <x v="7"/>
    </i>
    <i>
      <x v="3"/>
    </i>
    <i>
      <x v="5"/>
    </i>
    <i>
      <x v="8"/>
    </i>
    <i t="grand">
      <x/>
    </i>
  </rowItems>
  <colItems count="1">
    <i/>
  </colItems>
  <dataFields count="1">
    <dataField name="Sum of Amount" fld="8" baseField="0" baseItem="0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B754B-F1A8-406B-BC79-7DBC4A75A1E5}" name="PivotTable6" cacheId="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G3:H9" firstHeaderRow="1" firstDataRow="1" firstDataCol="1"/>
  <pivotFields count="8">
    <pivotField showAll="0"/>
    <pivotField axis="axisRow" showAll="0" measureFilter="1" sortType="descending">
      <items count="12">
        <item x="10"/>
        <item x="7"/>
        <item x="4"/>
        <item x="1"/>
        <item x="6"/>
        <item x="2"/>
        <item x="5"/>
        <item x="0"/>
        <item x="9"/>
        <item x="8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5"/>
    </i>
    <i>
      <x v="7"/>
    </i>
    <i>
      <x v="4"/>
    </i>
    <i>
      <x v="1"/>
    </i>
    <i>
      <x v="9"/>
    </i>
    <i t="grand">
      <x/>
    </i>
  </rowItems>
  <colItems count="1">
    <i/>
  </colItems>
  <dataFields count="1">
    <dataField name="Sum of S Unit" fld="4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F4581-415E-4AC0-9C19-37B129388119}" name="PivotTable5" cacheId="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A18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F3D01-9F51-4EC9-A700-6A0C074B4AE5}" name="PivotTable4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A14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AD156-D8BC-49CE-99B5-F754736D8635}" name="PivotTable3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A1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96A8FF-6ADB-449F-90ED-2D63D47FAE0C}" name="PivotTable2" cacheId="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618C7-CBE7-4784-80E5-33649C9F5738}" name="PivotTable1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6434B-94A2-4D2A-A3AB-440B24E5A15F}" name="customer" displayName="customer" ref="D6:G17" totalsRowShown="0" headerRowDxfId="48" dataDxfId="47">
  <autoFilter ref="D6:G17" xr:uid="{C156434B-94A2-4D2A-A3AB-440B24E5A15F}"/>
  <tableColumns count="4">
    <tableColumn id="1" xr3:uid="{C568F42A-44AA-42C6-8B0F-128354D1170D}" name="Cust_ID" dataDxfId="46"/>
    <tableColumn id="2" xr3:uid="{98A0030E-968D-4E99-B9F6-9FF5C54A76A0}" name="Name" dataDxfId="45"/>
    <tableColumn id="3" xr3:uid="{865F9778-F233-414E-9CBE-A517CAC6997A}" name="Email" dataDxfId="44"/>
    <tableColumn id="4" xr3:uid="{3058A0BB-3090-44D7-8131-81C730AB2ED0}" name="Address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B142A-8216-452E-8B57-BE70CD788DDD}" name="product" displayName="product" ref="D6:G16" totalsRowShown="0" headerRowDxfId="12" dataDxfId="11">
  <autoFilter ref="D6:G16" xr:uid="{041B142A-8216-452E-8B57-BE70CD788DDD}"/>
  <tableColumns count="4">
    <tableColumn id="1" xr3:uid="{757E502F-036A-4D34-9828-E4CFD1CD8EB5}" name="HSN Code" dataDxfId="10"/>
    <tableColumn id="2" xr3:uid="{EF0B2345-D4AE-43B2-8BFA-18456E884FFA}" name="Product Name" dataDxfId="9"/>
    <tableColumn id="3" xr3:uid="{C089DCD5-1933-402C-ACBC-3D1EBA39B098}" name="Cost" dataDxfId="8"/>
    <tableColumn id="4" xr3:uid="{6506A8A3-8A48-4B75-873E-5FE7B841A1D4}" name="Selling Price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071BE9-83E4-49E9-8100-61324A3B0AFF}" name="vendor" displayName="vendor" ref="D6:H16" totalsRowShown="0" headerRowDxfId="6" dataDxfId="5">
  <autoFilter ref="D6:H16" xr:uid="{F3071BE9-83E4-49E9-8100-61324A3B0AFF}"/>
  <tableColumns count="5">
    <tableColumn id="1" xr3:uid="{AECAE90B-5707-4784-85E2-253D2172A1A5}" name="HSN Code" dataDxfId="4"/>
    <tableColumn id="2" xr3:uid="{75198BC2-FE4F-440D-B0E9-48870D26ED03}" name="Product Name" dataDxfId="3"/>
    <tableColumn id="3" xr3:uid="{8D32A746-FF44-46ED-B415-2F8E9CF3FB49}" name="Vendor Name" dataDxfId="2"/>
    <tableColumn id="4" xr3:uid="{E9B58FC2-9403-4491-9D37-E4DFD91C014A}" name="Phone" dataDxfId="1"/>
    <tableColumn id="5" xr3:uid="{D22032D9-17E6-4E68-9628-4E7D78566F08}" name="Address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C1C163-DC03-4977-9051-9321A6E8B172}" name="purchase" displayName="purchase" ref="D6:J26" totalsRowShown="0" headerRowDxfId="42" dataDxfId="41">
  <autoFilter ref="D6:J26" xr:uid="{85C1C163-DC03-4977-9051-9321A6E8B172}"/>
  <tableColumns count="7">
    <tableColumn id="1" xr3:uid="{798A21F3-21FD-4EA7-B1CA-548B8FC465A9}" name="HSN Code" dataDxfId="40"/>
    <tableColumn id="2" xr3:uid="{2D8F2D8B-7C31-478D-B946-249ED8D2F1F1}" name="Product Name" dataDxfId="39">
      <calculatedColumnFormula>IFERROR(VLOOKUP(purchase[[#This Row],[HSN Code]],product[#All],2,0),"")</calculatedColumnFormula>
    </tableColumn>
    <tableColumn id="3" xr3:uid="{6B958389-15D7-40F9-A683-A41ED92FEDE1}" name="Vendor" dataDxfId="38">
      <calculatedColumnFormula>IFERROR(VLOOKUP(purchase[[#This Row],[HSN Code]],vendor[#All],3,0),"")</calculatedColumnFormula>
    </tableColumn>
    <tableColumn id="4" xr3:uid="{3942C787-3774-402E-A1DB-5B62FE4D8F5E}" name="Date" dataDxfId="37"/>
    <tableColumn id="5" xr3:uid="{A5287235-EB76-4981-B24F-F091EFCF965C}" name="Units" dataDxfId="36"/>
    <tableColumn id="6" xr3:uid="{9E19C26F-AEA3-42E2-8E17-1C3C55B76279}" name="Cost" dataDxfId="35">
      <calculatedColumnFormula>IFERROR(VLOOKUP(purchase[[#This Row],[HSN Code]],product[#All],3,0),"")</calculatedColumnFormula>
    </tableColumn>
    <tableColumn id="7" xr3:uid="{26FF292A-4EF9-4E2C-BD76-7E324323F7B7}" name="Amount" dataDxfId="34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FB8F3A-D9C2-45FE-83EC-E9269ABE2FB1}" name="sales" displayName="sales" ref="D6:L19" totalsRowShown="0" headerRowDxfId="33" dataDxfId="32">
  <autoFilter ref="D6:L19" xr:uid="{19FB8F3A-D9C2-45FE-83EC-E9269ABE2FB1}"/>
  <tableColumns count="9">
    <tableColumn id="1" xr3:uid="{FCA0C2CF-B24A-4328-A853-1037A0E92E99}" name="Cust_ID" dataDxfId="31"/>
    <tableColumn id="2" xr3:uid="{774F94FC-865E-405B-92C8-70E8BA3F845D}" name="Cust_Name" dataDxfId="30">
      <calculatedColumnFormula>IFERROR(VLOOKUP(sales[[#This Row],[Cust_ID]],customer[#All],2,0),"")</calculatedColumnFormula>
    </tableColumn>
    <tableColumn id="3" xr3:uid="{56357AAC-C3EA-4069-990E-32A846361327}" name="HSN Code" dataDxfId="29"/>
    <tableColumn id="4" xr3:uid="{3C2E6A0B-EB64-4B63-80CC-5B455A3C2A76}" name="Product Name" dataDxfId="28">
      <calculatedColumnFormula>IFERROR(VLOOKUP(sales[[#This Row],[HSN Code]],product[#All],2,0),"")</calculatedColumnFormula>
    </tableColumn>
    <tableColumn id="5" xr3:uid="{94D7FD36-2538-46AF-A581-2C06605EDBA3}" name="Date" dataDxfId="27"/>
    <tableColumn id="6" xr3:uid="{70F77FC7-8CF8-4278-9983-2015FB1EB429}" name="Stock(Unit)" dataDxfId="15">
      <calculatedColumnFormula>IFERROR(VLOOKUP(sales[[#This Row],[HSN Code]],inventory[#All],6,0),"")</calculatedColumnFormula>
    </tableColumn>
    <tableColumn id="7" xr3:uid="{97105B33-05FB-411E-9E5E-F035E1FF9B57}" name="Unit" dataDxfId="26"/>
    <tableColumn id="8" xr3:uid="{4504F813-EB6D-4EA2-956A-10332FB63D49}" name="Price" dataDxfId="25">
      <calculatedColumnFormula>IFERROR(VLOOKUP(sales[[#This Row],[HSN Code]],product[#All],4,0),"")</calculatedColumnFormula>
    </tableColumn>
    <tableColumn id="9" xr3:uid="{1BC2FCFE-6C73-48A0-ABCC-74EAE56D5BEF}" name="Amount" dataDxfId="24">
      <calculatedColumnFormula>IFERROR(sales[[#This Row],[Unit]]*sales[[#This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F341AD-D717-4131-8983-29BC411B5FC8}" name="inventory" displayName="inventory" ref="D6:K18" totalsRowShown="0" headerRowDxfId="23" dataDxfId="22">
  <autoFilter ref="D6:K18" xr:uid="{52F341AD-D717-4131-8983-29BC411B5FC8}"/>
  <tableColumns count="8">
    <tableColumn id="1" xr3:uid="{C5C29F98-A03C-466F-946D-A8CC661B2872}" name="HSN Code" dataDxfId="21">
      <calculatedColumnFormula>IFERROR(product[[#This Row],[HSN Code]],"")</calculatedColumnFormula>
    </tableColumn>
    <tableColumn id="2" xr3:uid="{F1D3767A-B564-47EF-B34E-F35E24CC2695}" name="Product Name" dataDxfId="20">
      <calculatedColumnFormula>IFERROR(product[[#This Row],[Product Name]],"")</calculatedColumnFormula>
    </tableColumn>
    <tableColumn id="3" xr3:uid="{4CCA0AC1-756E-4F6C-BBA3-3C86C9D45030}" name="Cost" dataDxfId="19">
      <calculatedColumnFormula>IFERROR(product[[#This Row],[Cost]],"")</calculatedColumnFormula>
    </tableColumn>
    <tableColumn id="4" xr3:uid="{4DBDDAC2-5837-44DC-8A9E-109B2B139EA6}" name="P Unit" dataDxfId="18">
      <calculatedColumnFormula>SUMIF(purchase[Product Name],inventory[[#This Row],[Product Name]],purchase[Units])</calculatedColumnFormula>
    </tableColumn>
    <tableColumn id="5" xr3:uid="{F5B9865A-B59A-462B-84AC-80088DA434A9}" name="S Unit" dataDxfId="17">
      <calculatedColumnFormula>SUMIF(sales[Product Name],inventory[[#This Row],[Product Name]],sales[Unit])</calculatedColumnFormula>
    </tableColumn>
    <tableColumn id="6" xr3:uid="{A0C0E5A5-A5E0-4CAC-9884-7B0CC0F29FB1}" name="Stock" dataDxfId="16">
      <calculatedColumnFormula>inventory[[#This Row],[P Unit]]-inventory[[#This Row],[S Unit]]</calculatedColumnFormula>
    </tableColumn>
    <tableColumn id="7" xr3:uid="{67F5A99C-A3FA-4116-98B8-FC08F3BFB06B}" name="Stock Amount" dataDxfId="14">
      <calculatedColumnFormula>IFERROR(inventory[[#This Row],[Cost]]*inventory[[#This Row],[Stock]],"")</calculatedColumnFormula>
    </tableColumn>
    <tableColumn id="8" xr3:uid="{95EFBDB4-A12C-4BF7-B313-1D8ADF938AE0}" name="Notifications" dataDxfId="13">
      <calculatedColumnFormula>IFERROR(IF(inventory[[#This Row],[Stock]]&lt;5,"📞  "&amp; inventory[[#This Row],[Product Name]] &amp; " Need To Re-order !  PH  " &amp;  VLOOKUP(inventory[[#This Row],[HSN Code]],vendor[#All],4,0),""),"")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shan@gmail.com" TargetMode="External"/><Relationship Id="rId3" Type="http://schemas.openxmlformats.org/officeDocument/2006/relationships/hyperlink" Target="mailto:pintu@gmail.com" TargetMode="External"/><Relationship Id="rId7" Type="http://schemas.openxmlformats.org/officeDocument/2006/relationships/hyperlink" Target="mailto:jay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raxit@gmail.com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mailto:hitesh@gmail.com" TargetMode="External"/><Relationship Id="rId10" Type="http://schemas.openxmlformats.org/officeDocument/2006/relationships/hyperlink" Target="mailto:mitesh@gmail.com" TargetMode="External"/><Relationship Id="rId4" Type="http://schemas.openxmlformats.org/officeDocument/2006/relationships/hyperlink" Target="mailto:ramesh@gmail.com" TargetMode="External"/><Relationship Id="rId9" Type="http://schemas.openxmlformats.org/officeDocument/2006/relationships/hyperlink" Target="mailto:rite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9456-C700-4FC8-B830-728634FB2AC0}">
  <dimension ref="B1:U50"/>
  <sheetViews>
    <sheetView showGridLines="0" tabSelected="1" zoomScaleNormal="100" workbookViewId="0">
      <selection activeCell="B28" sqref="B28"/>
    </sheetView>
  </sheetViews>
  <sheetFormatPr defaultRowHeight="14.4" x14ac:dyDescent="0.3"/>
  <cols>
    <col min="1" max="1" width="3.109375" style="1" customWidth="1"/>
    <col min="2" max="2" width="22.33203125" style="2" customWidth="1"/>
    <col min="3" max="3" width="4.44140625" style="1" customWidth="1"/>
    <col min="4" max="15" width="8.88671875" style="1"/>
    <col min="16" max="16" width="8.88671875" style="1" customWidth="1"/>
    <col min="17" max="20" width="8.88671875" style="1"/>
    <col min="21" max="21" width="6.6640625" style="1" customWidth="1"/>
    <col min="22" max="16384" width="8.88671875" style="1"/>
  </cols>
  <sheetData>
    <row r="1" spans="10:21" s="1" customFormat="1" x14ac:dyDescent="0.3"/>
    <row r="10" spans="10:21" ht="18" x14ac:dyDescent="0.35">
      <c r="P10" s="18" t="s">
        <v>98</v>
      </c>
      <c r="Q10" s="16"/>
      <c r="R10" s="16"/>
      <c r="S10" s="16"/>
      <c r="T10" s="16"/>
      <c r="U10" s="16"/>
    </row>
    <row r="11" spans="10:21" x14ac:dyDescent="0.3">
      <c r="P11" s="19" t="str" cm="1">
        <f t="array" ref="P11:P15">_xlfn._xlws.FILTER(inventory[Notifications],inventory[Notifications]&lt;&gt;"")</f>
        <v>📞  Smart Watch Need To Re-order !  PH  98654xxxxx</v>
      </c>
      <c r="Q11" s="19"/>
      <c r="R11" s="19"/>
      <c r="S11" s="19"/>
      <c r="T11" s="19"/>
      <c r="U11" s="19"/>
    </row>
    <row r="12" spans="10:21" x14ac:dyDescent="0.3">
      <c r="P12" s="19" t="str">
        <v>📞  LCD Need To Re-order !  PH  88765xxxxx</v>
      </c>
      <c r="Q12" s="19"/>
      <c r="R12" s="19"/>
      <c r="S12" s="19"/>
      <c r="T12" s="19"/>
      <c r="U12" s="19"/>
    </row>
    <row r="13" spans="10:21" x14ac:dyDescent="0.3">
      <c r="P13" s="19" t="str">
        <v>📞  mouse Need To Re-order !  PH  77896xxxxx</v>
      </c>
      <c r="Q13" s="19"/>
      <c r="R13" s="19"/>
      <c r="S13" s="19"/>
      <c r="T13" s="19"/>
      <c r="U13" s="19"/>
    </row>
    <row r="14" spans="10:21" x14ac:dyDescent="0.3">
      <c r="P14" s="19" t="str">
        <v>📞  keyboard Need To Re-order !  PH  97545xxxxx</v>
      </c>
      <c r="Q14" s="19"/>
      <c r="R14" s="19"/>
      <c r="S14" s="19"/>
      <c r="T14" s="19"/>
      <c r="U14" s="19"/>
    </row>
    <row r="15" spans="10:21" x14ac:dyDescent="0.3">
      <c r="J15" s="17"/>
      <c r="P15" s="19" t="str">
        <v>📞  camera Need To Re-order !  PH  78964xxxxx</v>
      </c>
      <c r="Q15" s="19"/>
      <c r="R15" s="19"/>
      <c r="S15" s="19"/>
      <c r="T15" s="19"/>
      <c r="U15" s="19"/>
    </row>
    <row r="16" spans="10:21" x14ac:dyDescent="0.3">
      <c r="P16" s="19"/>
      <c r="Q16" s="19"/>
      <c r="R16" s="19"/>
      <c r="S16" s="19"/>
      <c r="T16" s="19"/>
      <c r="U16" s="19"/>
    </row>
    <row r="17" spans="2:21" x14ac:dyDescent="0.3">
      <c r="P17" s="2"/>
      <c r="Q17" s="2"/>
      <c r="R17" s="2"/>
      <c r="S17" s="2"/>
      <c r="T17" s="2"/>
      <c r="U17" s="2"/>
    </row>
    <row r="18" spans="2:21" x14ac:dyDescent="0.3">
      <c r="P18" s="2"/>
      <c r="Q18" s="2"/>
      <c r="R18" s="2"/>
      <c r="S18" s="2"/>
      <c r="T18" s="2"/>
      <c r="U18" s="2"/>
    </row>
    <row r="19" spans="2:21" x14ac:dyDescent="0.3">
      <c r="P19" s="2"/>
      <c r="Q19" s="2"/>
      <c r="R19" s="2"/>
      <c r="S19" s="2"/>
      <c r="T19" s="2"/>
      <c r="U19" s="2"/>
    </row>
    <row r="20" spans="2:21" x14ac:dyDescent="0.3">
      <c r="P20" s="2"/>
      <c r="Q20" s="2"/>
      <c r="R20" s="2"/>
      <c r="S20" s="2"/>
      <c r="T20" s="2"/>
      <c r="U20" s="2"/>
    </row>
    <row r="21" spans="2:21" x14ac:dyDescent="0.3">
      <c r="P21" s="2"/>
      <c r="Q21" s="2"/>
      <c r="R21" s="2"/>
      <c r="S21" s="2"/>
      <c r="T21" s="2"/>
      <c r="U21" s="2"/>
    </row>
    <row r="22" spans="2:21" x14ac:dyDescent="0.3">
      <c r="P22" s="2"/>
      <c r="Q22" s="2"/>
      <c r="R22" s="2"/>
      <c r="S22" s="2"/>
      <c r="T22" s="2"/>
      <c r="U22" s="2"/>
    </row>
    <row r="23" spans="2:21" x14ac:dyDescent="0.3">
      <c r="P23" s="2"/>
      <c r="Q23" s="2"/>
      <c r="R23" s="2"/>
      <c r="S23" s="2"/>
      <c r="T23" s="2"/>
      <c r="U23" s="2"/>
    </row>
    <row r="24" spans="2:21" x14ac:dyDescent="0.3">
      <c r="P24" s="2"/>
      <c r="Q24" s="2"/>
      <c r="R24" s="2"/>
      <c r="S24" s="2"/>
      <c r="T24" s="2"/>
      <c r="U24" s="2"/>
    </row>
    <row r="25" spans="2:21" x14ac:dyDescent="0.3">
      <c r="P25" s="2"/>
      <c r="Q25" s="2"/>
      <c r="R25" s="2"/>
      <c r="S25" s="2"/>
      <c r="T25" s="2"/>
      <c r="U25" s="2"/>
    </row>
    <row r="26" spans="2:21" x14ac:dyDescent="0.3">
      <c r="P26" s="2"/>
      <c r="Q26" s="2"/>
      <c r="R26" s="2"/>
      <c r="S26" s="2"/>
      <c r="T26" s="2"/>
      <c r="U26" s="2"/>
    </row>
    <row r="27" spans="2:21" x14ac:dyDescent="0.3">
      <c r="P27" s="2"/>
      <c r="Q27" s="2"/>
      <c r="R27" s="2"/>
      <c r="S27" s="2"/>
      <c r="T27" s="2"/>
      <c r="U27" s="2"/>
    </row>
    <row r="28" spans="2:21" x14ac:dyDescent="0.3">
      <c r="P28" s="2"/>
      <c r="Q28" s="2"/>
      <c r="R28" s="2"/>
      <c r="S28" s="2"/>
      <c r="T28" s="2"/>
      <c r="U28" s="2"/>
    </row>
    <row r="29" spans="2:21" x14ac:dyDescent="0.3">
      <c r="B29" s="1"/>
    </row>
    <row r="30" spans="2:21" x14ac:dyDescent="0.3">
      <c r="B30" s="1"/>
    </row>
    <row r="31" spans="2:21" x14ac:dyDescent="0.3">
      <c r="B31" s="1"/>
    </row>
    <row r="32" spans="2:21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3D41-42DF-458F-8C32-7BB7D3C24D2B}">
  <dimension ref="B1:G17"/>
  <sheetViews>
    <sheetView showGridLines="0" showRowColHeaders="0" workbookViewId="0">
      <selection activeCell="E18" sqref="E18"/>
    </sheetView>
  </sheetViews>
  <sheetFormatPr defaultRowHeight="14.4" x14ac:dyDescent="0.3"/>
  <cols>
    <col min="1" max="1" width="3.109375" style="1" customWidth="1"/>
    <col min="2" max="2" width="22.33203125" style="2" customWidth="1"/>
    <col min="3" max="3" width="3.88671875" style="1" customWidth="1"/>
    <col min="4" max="4" width="12" style="1" customWidth="1"/>
    <col min="5" max="5" width="13.6640625" style="1" customWidth="1"/>
    <col min="6" max="6" width="19.88671875" style="5" customWidth="1"/>
    <col min="7" max="7" width="23.77734375" style="1" customWidth="1"/>
    <col min="8" max="16384" width="8.88671875" style="1"/>
  </cols>
  <sheetData>
    <row r="1" spans="2:7" x14ac:dyDescent="0.3">
      <c r="B1" s="1"/>
      <c r="F1" s="1"/>
    </row>
    <row r="2" spans="2:7" x14ac:dyDescent="0.3">
      <c r="F2" s="1"/>
    </row>
    <row r="3" spans="2:7" x14ac:dyDescent="0.3">
      <c r="F3" s="1"/>
    </row>
    <row r="4" spans="2:7" x14ac:dyDescent="0.3">
      <c r="F4" s="1"/>
    </row>
    <row r="5" spans="2:7" x14ac:dyDescent="0.3">
      <c r="F5" s="1"/>
    </row>
    <row r="6" spans="2:7" x14ac:dyDescent="0.3">
      <c r="D6" s="1" t="s">
        <v>0</v>
      </c>
      <c r="E6" s="1" t="s">
        <v>1</v>
      </c>
      <c r="F6" s="1" t="s">
        <v>2</v>
      </c>
      <c r="G6" s="1" t="s">
        <v>3</v>
      </c>
    </row>
    <row r="7" spans="2:7" x14ac:dyDescent="0.3">
      <c r="D7" s="3">
        <v>101</v>
      </c>
      <c r="E7" s="1" t="s">
        <v>4</v>
      </c>
      <c r="F7" s="4" t="s">
        <v>14</v>
      </c>
      <c r="G7" s="1" t="s">
        <v>24</v>
      </c>
    </row>
    <row r="8" spans="2:7" x14ac:dyDescent="0.3">
      <c r="D8" s="3">
        <v>102</v>
      </c>
      <c r="E8" s="1" t="s">
        <v>5</v>
      </c>
      <c r="F8" s="4" t="s">
        <v>15</v>
      </c>
      <c r="G8" s="1" t="s">
        <v>25</v>
      </c>
    </row>
    <row r="9" spans="2:7" x14ac:dyDescent="0.3">
      <c r="D9" s="3">
        <v>103</v>
      </c>
      <c r="E9" s="1" t="s">
        <v>6</v>
      </c>
      <c r="F9" s="4" t="s">
        <v>16</v>
      </c>
      <c r="G9" s="1" t="s">
        <v>24</v>
      </c>
    </row>
    <row r="10" spans="2:7" x14ac:dyDescent="0.3">
      <c r="D10" s="3">
        <v>104</v>
      </c>
      <c r="E10" s="1" t="s">
        <v>7</v>
      </c>
      <c r="F10" s="4" t="s">
        <v>17</v>
      </c>
      <c r="G10" s="1" t="s">
        <v>26</v>
      </c>
    </row>
    <row r="11" spans="2:7" x14ac:dyDescent="0.3">
      <c r="D11" s="3">
        <v>105</v>
      </c>
      <c r="E11" s="1" t="s">
        <v>8</v>
      </c>
      <c r="F11" s="4" t="s">
        <v>18</v>
      </c>
      <c r="G11" s="1" t="s">
        <v>27</v>
      </c>
    </row>
    <row r="12" spans="2:7" x14ac:dyDescent="0.3">
      <c r="D12" s="3">
        <v>106</v>
      </c>
      <c r="E12" s="1" t="s">
        <v>9</v>
      </c>
      <c r="F12" s="4" t="s">
        <v>19</v>
      </c>
      <c r="G12" s="1" t="s">
        <v>28</v>
      </c>
    </row>
    <row r="13" spans="2:7" x14ac:dyDescent="0.3">
      <c r="D13" s="3">
        <v>107</v>
      </c>
      <c r="E13" s="1" t="s">
        <v>10</v>
      </c>
      <c r="F13" s="4" t="s">
        <v>20</v>
      </c>
      <c r="G13" s="1" t="s">
        <v>29</v>
      </c>
    </row>
    <row r="14" spans="2:7" x14ac:dyDescent="0.3">
      <c r="D14" s="3">
        <v>108</v>
      </c>
      <c r="E14" s="1" t="s">
        <v>11</v>
      </c>
      <c r="F14" s="4" t="s">
        <v>21</v>
      </c>
      <c r="G14" s="1" t="s">
        <v>30</v>
      </c>
    </row>
    <row r="15" spans="2:7" x14ac:dyDescent="0.3">
      <c r="D15" s="3">
        <v>109</v>
      </c>
      <c r="E15" s="1" t="s">
        <v>12</v>
      </c>
      <c r="F15" s="4" t="s">
        <v>22</v>
      </c>
      <c r="G15" s="1" t="s">
        <v>31</v>
      </c>
    </row>
    <row r="16" spans="2:7" x14ac:dyDescent="0.3">
      <c r="D16" s="3">
        <v>110</v>
      </c>
      <c r="E16" s="1" t="s">
        <v>13</v>
      </c>
      <c r="F16" s="4" t="s">
        <v>23</v>
      </c>
      <c r="G16" s="1" t="s">
        <v>32</v>
      </c>
    </row>
    <row r="17" spans="4:6" x14ac:dyDescent="0.3">
      <c r="D17" s="3"/>
      <c r="F17" s="17"/>
    </row>
  </sheetData>
  <hyperlinks>
    <hyperlink ref="F7" r:id="rId1" xr:uid="{4DC2C3C9-E8CB-4B4B-B802-8F79419E9E66}"/>
    <hyperlink ref="F8" r:id="rId2" xr:uid="{04A2F197-2C1A-43E7-B4E1-84422BCB27B5}"/>
    <hyperlink ref="F9" r:id="rId3" xr:uid="{C54A072E-51A2-4C8D-9FD2-E326C08CD10E}"/>
    <hyperlink ref="F10" r:id="rId4" xr:uid="{2AC63796-893E-4AFB-8D0C-1B30DE772419}"/>
    <hyperlink ref="F11" r:id="rId5" xr:uid="{BC60011C-104B-4059-BEC5-95CDAB7D48A7}"/>
    <hyperlink ref="F12" r:id="rId6" xr:uid="{ED52BA68-738C-41A7-ADB4-C0CDAB6D9A26}"/>
    <hyperlink ref="F13" r:id="rId7" xr:uid="{9CFD8BEE-19B6-4D36-9F7B-D772CAACC9CF}"/>
    <hyperlink ref="F14" r:id="rId8" xr:uid="{58820E53-E284-4505-AE2F-859B64ED68AF}"/>
    <hyperlink ref="F15" r:id="rId9" xr:uid="{C13BF973-CF88-4CB0-B484-0D7853A5CDD3}"/>
    <hyperlink ref="F16" r:id="rId10" xr:uid="{7A75CB63-ACAA-4031-BF6B-968456FDB4F4}"/>
  </hyperlinks>
  <pageMargins left="0.7" right="0.7" top="0.75" bottom="0.75" header="0.3" footer="0.3"/>
  <drawing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DC52-A73F-4EBD-8F37-7CC9D4877180}">
  <dimension ref="B1:G16"/>
  <sheetViews>
    <sheetView showGridLines="0" showRowColHeaders="0" workbookViewId="0">
      <selection activeCell="E18" sqref="E18"/>
    </sheetView>
  </sheetViews>
  <sheetFormatPr defaultRowHeight="14.4" x14ac:dyDescent="0.3"/>
  <cols>
    <col min="1" max="1" width="3.109375" style="1" customWidth="1"/>
    <col min="2" max="2" width="22.33203125" style="2" customWidth="1"/>
    <col min="3" max="3" width="4.44140625" style="1" customWidth="1"/>
    <col min="4" max="4" width="11.6640625" style="1" bestFit="1" customWidth="1"/>
    <col min="5" max="5" width="17.33203125" style="1" bestFit="1" customWidth="1"/>
    <col min="6" max="6" width="8.88671875" style="1" customWidth="1"/>
    <col min="7" max="7" width="15.77734375" style="1" bestFit="1" customWidth="1"/>
    <col min="8" max="19" width="8.88671875" style="1" customWidth="1"/>
    <col min="20" max="16384" width="8.88671875" style="1"/>
  </cols>
  <sheetData>
    <row r="1" spans="2:7" x14ac:dyDescent="0.3">
      <c r="B1" s="1"/>
    </row>
    <row r="6" spans="2:7" x14ac:dyDescent="0.3">
      <c r="D6" s="1" t="s">
        <v>33</v>
      </c>
      <c r="E6" s="6" t="s">
        <v>34</v>
      </c>
      <c r="F6" s="6" t="s">
        <v>35</v>
      </c>
      <c r="G6" s="6" t="s">
        <v>36</v>
      </c>
    </row>
    <row r="7" spans="2:7" x14ac:dyDescent="0.3">
      <c r="D7" s="1" t="s">
        <v>37</v>
      </c>
      <c r="E7" s="1" t="s">
        <v>47</v>
      </c>
      <c r="F7" s="1">
        <v>980</v>
      </c>
      <c r="G7" s="1">
        <v>1100</v>
      </c>
    </row>
    <row r="8" spans="2:7" x14ac:dyDescent="0.3">
      <c r="D8" s="1" t="s">
        <v>38</v>
      </c>
      <c r="E8" s="1" t="s">
        <v>48</v>
      </c>
      <c r="F8" s="1">
        <v>550</v>
      </c>
      <c r="G8" s="1">
        <v>650</v>
      </c>
    </row>
    <row r="9" spans="2:7" x14ac:dyDescent="0.3">
      <c r="D9" s="1" t="s">
        <v>39</v>
      </c>
      <c r="E9" s="1" t="s">
        <v>49</v>
      </c>
      <c r="F9" s="1">
        <v>18000</v>
      </c>
      <c r="G9" s="1">
        <v>20000</v>
      </c>
    </row>
    <row r="10" spans="2:7" x14ac:dyDescent="0.3">
      <c r="D10" s="1" t="s">
        <v>40</v>
      </c>
      <c r="E10" s="1" t="s">
        <v>50</v>
      </c>
      <c r="F10" s="1">
        <v>3500</v>
      </c>
      <c r="G10" s="1">
        <v>4500</v>
      </c>
    </row>
    <row r="11" spans="2:7" x14ac:dyDescent="0.3">
      <c r="D11" s="1" t="s">
        <v>41</v>
      </c>
      <c r="E11" s="1" t="s">
        <v>51</v>
      </c>
      <c r="F11" s="1">
        <v>10500</v>
      </c>
      <c r="G11" s="1">
        <v>12000</v>
      </c>
    </row>
    <row r="12" spans="2:7" x14ac:dyDescent="0.3">
      <c r="D12" s="1" t="s">
        <v>42</v>
      </c>
      <c r="E12" s="1" t="s">
        <v>52</v>
      </c>
      <c r="F12" s="1">
        <v>650</v>
      </c>
      <c r="G12" s="1">
        <v>800</v>
      </c>
    </row>
    <row r="13" spans="2:7" x14ac:dyDescent="0.3">
      <c r="D13" s="1" t="s">
        <v>43</v>
      </c>
      <c r="E13" s="1" t="s">
        <v>53</v>
      </c>
      <c r="F13" s="1">
        <v>780</v>
      </c>
      <c r="G13" s="1">
        <v>850</v>
      </c>
    </row>
    <row r="14" spans="2:7" x14ac:dyDescent="0.3">
      <c r="D14" s="1" t="s">
        <v>44</v>
      </c>
      <c r="E14" s="1" t="s">
        <v>54</v>
      </c>
      <c r="F14" s="1">
        <v>25000</v>
      </c>
      <c r="G14" s="1">
        <v>26000</v>
      </c>
    </row>
    <row r="15" spans="2:7" x14ac:dyDescent="0.3">
      <c r="D15" s="1" t="s">
        <v>45</v>
      </c>
      <c r="E15" s="1" t="s">
        <v>55</v>
      </c>
      <c r="F15" s="1">
        <v>32000</v>
      </c>
      <c r="G15" s="1">
        <v>33000</v>
      </c>
    </row>
    <row r="16" spans="2:7" x14ac:dyDescent="0.3">
      <c r="D16" s="1" t="s">
        <v>46</v>
      </c>
      <c r="E16" s="1" t="s">
        <v>56</v>
      </c>
      <c r="F16" s="1">
        <v>1500</v>
      </c>
      <c r="G16" s="1">
        <v>1700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C641-F573-4CFC-8C5C-823E582FB542}">
  <dimension ref="B1:H16"/>
  <sheetViews>
    <sheetView showGridLines="0" showRowColHeaders="0" workbookViewId="0">
      <selection activeCell="D18" sqref="D18"/>
    </sheetView>
  </sheetViews>
  <sheetFormatPr defaultRowHeight="14.4" x14ac:dyDescent="0.3"/>
  <cols>
    <col min="1" max="1" width="3.109375" style="1" customWidth="1"/>
    <col min="2" max="2" width="22.33203125" style="2" customWidth="1"/>
    <col min="3" max="3" width="4.44140625" style="1" customWidth="1"/>
    <col min="4" max="4" width="11.33203125" style="1" customWidth="1"/>
    <col min="5" max="5" width="17.33203125" style="1" bestFit="1" customWidth="1"/>
    <col min="6" max="6" width="14.109375" style="1" customWidth="1"/>
    <col min="7" max="7" width="11" style="1" bestFit="1" customWidth="1"/>
    <col min="8" max="8" width="13.21875" style="1" bestFit="1" customWidth="1"/>
    <col min="9" max="16384" width="8.88671875" style="1"/>
  </cols>
  <sheetData>
    <row r="1" spans="2:8" x14ac:dyDescent="0.3">
      <c r="B1" s="1"/>
    </row>
    <row r="6" spans="2:8" x14ac:dyDescent="0.3">
      <c r="D6" s="7" t="s">
        <v>33</v>
      </c>
      <c r="E6" s="9" t="s">
        <v>34</v>
      </c>
      <c r="F6" s="1" t="s">
        <v>57</v>
      </c>
      <c r="G6" s="1" t="s">
        <v>58</v>
      </c>
      <c r="H6" s="1" t="s">
        <v>3</v>
      </c>
    </row>
    <row r="7" spans="2:8" x14ac:dyDescent="0.3">
      <c r="D7" s="1" t="s">
        <v>37</v>
      </c>
      <c r="E7" s="1" t="s">
        <v>47</v>
      </c>
      <c r="F7" s="1" t="s">
        <v>59</v>
      </c>
      <c r="G7" s="1" t="s">
        <v>62</v>
      </c>
      <c r="H7" s="1" t="s">
        <v>24</v>
      </c>
    </row>
    <row r="8" spans="2:8" x14ac:dyDescent="0.3">
      <c r="D8" s="1" t="s">
        <v>38</v>
      </c>
      <c r="E8" s="1" t="s">
        <v>48</v>
      </c>
      <c r="F8" s="1" t="s">
        <v>59</v>
      </c>
      <c r="G8" s="1" t="s">
        <v>63</v>
      </c>
      <c r="H8" s="1" t="s">
        <v>25</v>
      </c>
    </row>
    <row r="9" spans="2:8" x14ac:dyDescent="0.3">
      <c r="D9" s="1" t="s">
        <v>39</v>
      </c>
      <c r="E9" s="1" t="s">
        <v>49</v>
      </c>
      <c r="F9" s="1" t="s">
        <v>60</v>
      </c>
      <c r="G9" s="1" t="s">
        <v>64</v>
      </c>
      <c r="H9" s="1" t="s">
        <v>24</v>
      </c>
    </row>
    <row r="10" spans="2:8" x14ac:dyDescent="0.3">
      <c r="D10" s="1" t="s">
        <v>40</v>
      </c>
      <c r="E10" s="1" t="s">
        <v>50</v>
      </c>
      <c r="F10" s="1" t="s">
        <v>60</v>
      </c>
      <c r="G10" s="1" t="s">
        <v>65</v>
      </c>
      <c r="H10" s="1" t="s">
        <v>26</v>
      </c>
    </row>
    <row r="11" spans="2:8" x14ac:dyDescent="0.3">
      <c r="D11" s="1" t="s">
        <v>41</v>
      </c>
      <c r="E11" s="1" t="s">
        <v>51</v>
      </c>
      <c r="F11" s="1" t="s">
        <v>60</v>
      </c>
      <c r="G11" s="1" t="s">
        <v>66</v>
      </c>
      <c r="H11" s="1" t="s">
        <v>27</v>
      </c>
    </row>
    <row r="12" spans="2:8" x14ac:dyDescent="0.3">
      <c r="D12" s="1" t="s">
        <v>42</v>
      </c>
      <c r="E12" s="1" t="s">
        <v>52</v>
      </c>
      <c r="F12" s="1" t="s">
        <v>61</v>
      </c>
      <c r="G12" s="1" t="s">
        <v>67</v>
      </c>
      <c r="H12" s="1" t="s">
        <v>28</v>
      </c>
    </row>
    <row r="13" spans="2:8" x14ac:dyDescent="0.3">
      <c r="D13" s="1" t="s">
        <v>43</v>
      </c>
      <c r="E13" s="1" t="s">
        <v>53</v>
      </c>
      <c r="F13" s="1" t="s">
        <v>61</v>
      </c>
      <c r="G13" s="1" t="s">
        <v>68</v>
      </c>
      <c r="H13" s="1" t="s">
        <v>29</v>
      </c>
    </row>
    <row r="14" spans="2:8" x14ac:dyDescent="0.3">
      <c r="D14" s="1" t="s">
        <v>44</v>
      </c>
      <c r="E14" s="1" t="s">
        <v>54</v>
      </c>
      <c r="F14" s="1" t="s">
        <v>61</v>
      </c>
      <c r="G14" s="1" t="s">
        <v>69</v>
      </c>
      <c r="H14" s="1" t="s">
        <v>30</v>
      </c>
    </row>
    <row r="15" spans="2:8" x14ac:dyDescent="0.3">
      <c r="D15" s="1" t="s">
        <v>45</v>
      </c>
      <c r="E15" s="1" t="s">
        <v>55</v>
      </c>
      <c r="F15" s="1" t="s">
        <v>61</v>
      </c>
      <c r="G15" s="1" t="s">
        <v>70</v>
      </c>
      <c r="H15" s="1" t="s">
        <v>31</v>
      </c>
    </row>
    <row r="16" spans="2:8" x14ac:dyDescent="0.3">
      <c r="D16" s="8" t="s">
        <v>46</v>
      </c>
      <c r="E16" s="8" t="s">
        <v>56</v>
      </c>
      <c r="F16" s="1" t="s">
        <v>59</v>
      </c>
      <c r="G16" s="1" t="s">
        <v>71</v>
      </c>
      <c r="H16" s="8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5214-C779-4770-B9DE-D7F8CA9C3BE4}">
  <dimension ref="B1:K9"/>
  <sheetViews>
    <sheetView showGridLines="0" showRowColHeaders="0" workbookViewId="0">
      <selection activeCell="I7" sqref="I7:K9"/>
    </sheetView>
  </sheetViews>
  <sheetFormatPr defaultRowHeight="14.4" x14ac:dyDescent="0.3"/>
  <cols>
    <col min="1" max="1" width="3.109375" style="1" customWidth="1"/>
    <col min="2" max="2" width="22.33203125" style="2" customWidth="1"/>
    <col min="3" max="3" width="4.44140625" style="1" customWidth="1"/>
    <col min="4" max="5" width="8.88671875" style="1"/>
    <col min="6" max="6" width="16.33203125" style="1" customWidth="1"/>
    <col min="7" max="16384" width="8.88671875" style="1"/>
  </cols>
  <sheetData>
    <row r="1" spans="5:11" s="1" customFormat="1" x14ac:dyDescent="0.3"/>
    <row r="7" spans="5:11" ht="14.4" customHeight="1" x14ac:dyDescent="0.3">
      <c r="E7" s="21" t="s">
        <v>72</v>
      </c>
      <c r="F7" s="21"/>
      <c r="I7" s="20" t="s">
        <v>73</v>
      </c>
      <c r="J7" s="20"/>
      <c r="K7" s="20"/>
    </row>
    <row r="8" spans="5:11" ht="14.4" customHeight="1" x14ac:dyDescent="0.3">
      <c r="E8" s="21"/>
      <c r="F8" s="21"/>
      <c r="I8" s="20"/>
      <c r="J8" s="20"/>
      <c r="K8" s="20"/>
    </row>
    <row r="9" spans="5:11" ht="14.4" customHeight="1" x14ac:dyDescent="0.3">
      <c r="E9" s="21"/>
      <c r="F9" s="21"/>
      <c r="I9" s="20"/>
      <c r="J9" s="20"/>
      <c r="K9" s="20"/>
    </row>
  </sheetData>
  <mergeCells count="2">
    <mergeCell ref="E7:F9"/>
    <mergeCell ref="I7:K9"/>
  </mergeCells>
  <hyperlinks>
    <hyperlink ref="E7" location="Purchase!A1" display="Purchase Entry" xr:uid="{131B14F7-61BA-4DC9-AD48-AAB8AB2C78FB}"/>
    <hyperlink ref="I7" location="Sales!A1" display="Sales Entry" xr:uid="{A01832C2-5BAF-4C03-9FE5-50191D9F3967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DAD1-44ED-41B1-9045-2E779799A706}">
  <dimension ref="B1:J26"/>
  <sheetViews>
    <sheetView showGridLines="0" showRowColHeaders="0" workbookViewId="0">
      <pane xSplit="3" ySplit="6" topLeftCell="D7" activePane="bottomRight" state="frozen"/>
      <selection activeCell="F22" sqref="F22"/>
      <selection pane="topRight" activeCell="F22" sqref="F22"/>
      <selection pane="bottomLeft" activeCell="F22" sqref="F22"/>
      <selection pane="bottomRight" activeCell="H20" sqref="H20"/>
    </sheetView>
  </sheetViews>
  <sheetFormatPr defaultRowHeight="14.4" x14ac:dyDescent="0.3"/>
  <cols>
    <col min="1" max="1" width="3.109375" style="1" customWidth="1"/>
    <col min="2" max="2" width="22.33203125" style="2" customWidth="1"/>
    <col min="3" max="3" width="4.44140625" style="1" customWidth="1"/>
    <col min="4" max="4" width="11.33203125" style="1" customWidth="1"/>
    <col min="5" max="5" width="14.77734375" style="1" customWidth="1"/>
    <col min="6" max="6" width="9.5546875" style="1" customWidth="1"/>
    <col min="7" max="7" width="10.88671875" style="1" customWidth="1"/>
    <col min="8" max="8" width="11.33203125" style="1" customWidth="1"/>
    <col min="9" max="9" width="10.77734375" style="1" customWidth="1"/>
    <col min="10" max="10" width="9.33203125" style="1" customWidth="1"/>
    <col min="11" max="16384" width="8.88671875" style="1"/>
  </cols>
  <sheetData>
    <row r="1" spans="2:10" x14ac:dyDescent="0.3">
      <c r="B1" s="1"/>
    </row>
    <row r="6" spans="2:10" x14ac:dyDescent="0.3">
      <c r="D6" s="1" t="s">
        <v>33</v>
      </c>
      <c r="E6" s="1" t="s">
        <v>34</v>
      </c>
      <c r="F6" s="1" t="s">
        <v>74</v>
      </c>
      <c r="G6" s="1" t="s">
        <v>75</v>
      </c>
      <c r="H6" s="1" t="s">
        <v>76</v>
      </c>
      <c r="I6" s="1" t="s">
        <v>35</v>
      </c>
      <c r="J6" s="1" t="s">
        <v>77</v>
      </c>
    </row>
    <row r="7" spans="2:10" x14ac:dyDescent="0.3">
      <c r="D7" s="1" t="s">
        <v>37</v>
      </c>
      <c r="E7" s="1" t="str">
        <f>IFERROR(VLOOKUP(purchase[[#This Row],[HSN Code]],product[#All],2,0),"")</f>
        <v>Smart Watch</v>
      </c>
      <c r="F7" s="1" t="str">
        <f>IFERROR(VLOOKUP(purchase[[#This Row],[HSN Code]],vendor[#All],3,0),"")</f>
        <v>Tech99</v>
      </c>
      <c r="G7" s="10">
        <v>45809</v>
      </c>
      <c r="H7" s="1">
        <v>12</v>
      </c>
      <c r="I7" s="1">
        <f>IFERROR(VLOOKUP(purchase[[#This Row],[HSN Code]],product[#All],3,0),"")</f>
        <v>980</v>
      </c>
      <c r="J7" s="1">
        <f>IFERROR(purchase[[#This Row],[Units]]*purchase[[#This Row],[Cost]],"")</f>
        <v>11760</v>
      </c>
    </row>
    <row r="8" spans="2:10" x14ac:dyDescent="0.3">
      <c r="D8" s="1" t="s">
        <v>38</v>
      </c>
      <c r="E8" s="1" t="str">
        <f>IFERROR(VLOOKUP(purchase[[#This Row],[HSN Code]],product[#All],2,0),"")</f>
        <v>Head-phone</v>
      </c>
      <c r="F8" s="1" t="str">
        <f>IFERROR(VLOOKUP(purchase[[#This Row],[HSN Code]],vendor[#All],3,0),"")</f>
        <v>Tech99</v>
      </c>
      <c r="G8" s="10">
        <v>45809</v>
      </c>
      <c r="H8" s="1">
        <v>10</v>
      </c>
      <c r="I8" s="1">
        <f>IFERROR(VLOOKUP(purchase[[#This Row],[HSN Code]],product[#All],3,0),"")</f>
        <v>550</v>
      </c>
      <c r="J8" s="1">
        <f>IFERROR(purchase[[#This Row],[Units]]*purchase[[#This Row],[Cost]],"")</f>
        <v>5500</v>
      </c>
    </row>
    <row r="9" spans="2:10" x14ac:dyDescent="0.3">
      <c r="D9" s="1" t="s">
        <v>39</v>
      </c>
      <c r="E9" s="1" t="str">
        <f>IFERROR(VLOOKUP(purchase[[#This Row],[HSN Code]],product[#All],2,0),"")</f>
        <v>LCD</v>
      </c>
      <c r="F9" s="1" t="str">
        <f>IFERROR(VLOOKUP(purchase[[#This Row],[HSN Code]],vendor[#All],3,0),"")</f>
        <v>GG trader</v>
      </c>
      <c r="G9" s="10">
        <v>45809</v>
      </c>
      <c r="H9" s="1">
        <v>5</v>
      </c>
      <c r="I9" s="1">
        <f>IFERROR(VLOOKUP(purchase[[#This Row],[HSN Code]],product[#All],3,0),"")</f>
        <v>18000</v>
      </c>
      <c r="J9" s="1">
        <f>IFERROR(purchase[[#This Row],[Units]]*purchase[[#This Row],[Cost]],"")</f>
        <v>90000</v>
      </c>
    </row>
    <row r="10" spans="2:10" x14ac:dyDescent="0.3">
      <c r="D10" s="1" t="s">
        <v>40</v>
      </c>
      <c r="E10" s="1" t="str">
        <f>IFERROR(VLOOKUP(purchase[[#This Row],[HSN Code]],product[#All],2,0),"")</f>
        <v>wireless printer</v>
      </c>
      <c r="F10" s="1" t="str">
        <f>IFERROR(VLOOKUP(purchase[[#This Row],[HSN Code]],vendor[#All],3,0),"")</f>
        <v>GG trader</v>
      </c>
      <c r="G10" s="10">
        <v>45808</v>
      </c>
      <c r="H10" s="1">
        <v>4</v>
      </c>
      <c r="I10" s="1">
        <f>IFERROR(VLOOKUP(purchase[[#This Row],[HSN Code]],product[#All],3,0),"")</f>
        <v>3500</v>
      </c>
      <c r="J10" s="1">
        <f>IFERROR(purchase[[#This Row],[Units]]*purchase[[#This Row],[Cost]],"")</f>
        <v>14000</v>
      </c>
    </row>
    <row r="11" spans="2:10" x14ac:dyDescent="0.3">
      <c r="D11" s="1" t="s">
        <v>41</v>
      </c>
      <c r="E11" s="1" t="str">
        <f>IFERROR(VLOOKUP(purchase[[#This Row],[HSN Code]],product[#All],2,0),"")</f>
        <v>desktop</v>
      </c>
      <c r="F11" s="1" t="str">
        <f>IFERROR(VLOOKUP(purchase[[#This Row],[HSN Code]],vendor[#All],3,0),"")</f>
        <v>GG trader</v>
      </c>
      <c r="G11" s="10">
        <v>45807</v>
      </c>
      <c r="H11" s="1">
        <v>20</v>
      </c>
      <c r="I11" s="1">
        <f>IFERROR(VLOOKUP(purchase[[#This Row],[HSN Code]],product[#All],3,0),"")</f>
        <v>10500</v>
      </c>
      <c r="J11" s="1">
        <f>IFERROR(purchase[[#This Row],[Units]]*purchase[[#This Row],[Cost]],"")</f>
        <v>210000</v>
      </c>
    </row>
    <row r="12" spans="2:10" x14ac:dyDescent="0.3">
      <c r="D12" s="1" t="s">
        <v>43</v>
      </c>
      <c r="E12" s="1" t="str">
        <f>IFERROR(VLOOKUP(purchase[[#This Row],[HSN Code]],product[#All],2,0),"")</f>
        <v>keyboard</v>
      </c>
      <c r="F12" s="1" t="str">
        <f>IFERROR(VLOOKUP(purchase[[#This Row],[HSN Code]],vendor[#All],3,0),"")</f>
        <v>Compac</v>
      </c>
      <c r="G12" s="10">
        <v>45803</v>
      </c>
      <c r="H12" s="1">
        <v>8</v>
      </c>
      <c r="I12" s="1">
        <f>IFERROR(VLOOKUP(purchase[[#This Row],[HSN Code]],product[#All],3,0),"")</f>
        <v>780</v>
      </c>
      <c r="J12" s="1">
        <f>IFERROR(purchase[[#This Row],[Units]]*purchase[[#This Row],[Cost]],"")</f>
        <v>6240</v>
      </c>
    </row>
    <row r="13" spans="2:10" x14ac:dyDescent="0.3">
      <c r="D13" s="1" t="s">
        <v>39</v>
      </c>
      <c r="E13" s="1" t="str">
        <f>IFERROR(VLOOKUP(purchase[[#This Row],[HSN Code]],product[#All],2,0),"")</f>
        <v>LCD</v>
      </c>
      <c r="F13" s="1" t="str">
        <f>IFERROR(VLOOKUP(purchase[[#This Row],[HSN Code]],vendor[#All],3,0),"")</f>
        <v>GG trader</v>
      </c>
      <c r="G13" s="10">
        <v>45799</v>
      </c>
      <c r="H13" s="1">
        <v>7</v>
      </c>
      <c r="I13" s="1">
        <f>IFERROR(VLOOKUP(purchase[[#This Row],[HSN Code]],product[#All],3,0),"")</f>
        <v>18000</v>
      </c>
      <c r="J13" s="1">
        <f>IFERROR(purchase[[#This Row],[Units]]*purchase[[#This Row],[Cost]],"")</f>
        <v>126000</v>
      </c>
    </row>
    <row r="14" spans="2:10" x14ac:dyDescent="0.3">
      <c r="D14" s="1" t="s">
        <v>45</v>
      </c>
      <c r="E14" s="1" t="str">
        <f>IFERROR(VLOOKUP(purchase[[#This Row],[HSN Code]],product[#All],2,0),"")</f>
        <v>tablet</v>
      </c>
      <c r="F14" s="1" t="str">
        <f>IFERROR(VLOOKUP(purchase[[#This Row],[HSN Code]],vendor[#All],3,0),"")</f>
        <v>Compac</v>
      </c>
      <c r="G14" s="10">
        <v>45789</v>
      </c>
      <c r="H14" s="1">
        <v>15</v>
      </c>
      <c r="I14" s="1">
        <f>IFERROR(VLOOKUP(purchase[[#This Row],[HSN Code]],product[#All],3,0),"")</f>
        <v>32000</v>
      </c>
      <c r="J14" s="1">
        <f>IFERROR(purchase[[#This Row],[Units]]*purchase[[#This Row],[Cost]],"")</f>
        <v>480000</v>
      </c>
    </row>
    <row r="15" spans="2:10" x14ac:dyDescent="0.3">
      <c r="D15" s="1" t="s">
        <v>40</v>
      </c>
      <c r="E15" s="1" t="str">
        <f>IFERROR(VLOOKUP(purchase[[#This Row],[HSN Code]],product[#All],2,0),"")</f>
        <v>wireless printer</v>
      </c>
      <c r="F15" s="1" t="str">
        <f>IFERROR(VLOOKUP(purchase[[#This Row],[HSN Code]],vendor[#All],3,0),"")</f>
        <v>GG trader</v>
      </c>
      <c r="G15" s="10">
        <v>45730</v>
      </c>
      <c r="H15" s="1">
        <v>4</v>
      </c>
      <c r="I15" s="1">
        <f>IFERROR(VLOOKUP(purchase[[#This Row],[HSN Code]],product[#All],3,0),"")</f>
        <v>3500</v>
      </c>
      <c r="J15" s="1">
        <f>IFERROR(purchase[[#This Row],[Units]]*purchase[[#This Row],[Cost]],"")</f>
        <v>14000</v>
      </c>
    </row>
    <row r="16" spans="2:10" x14ac:dyDescent="0.3">
      <c r="D16" s="1" t="s">
        <v>46</v>
      </c>
      <c r="E16" s="1" t="str">
        <f>IFERROR(VLOOKUP(purchase[[#This Row],[HSN Code]],product[#All],2,0),"")</f>
        <v>Speaker</v>
      </c>
      <c r="F16" s="1" t="str">
        <f>IFERROR(VLOOKUP(purchase[[#This Row],[HSN Code]],vendor[#All],3,0),"")</f>
        <v>Tech99</v>
      </c>
      <c r="G16" s="10">
        <v>45773</v>
      </c>
      <c r="H16" s="1">
        <v>10</v>
      </c>
      <c r="I16" s="1">
        <f>IFERROR(VLOOKUP(purchase[[#This Row],[HSN Code]],product[#All],3,0),"")</f>
        <v>1500</v>
      </c>
      <c r="J16" s="1">
        <f>IFERROR(purchase[[#This Row],[Units]]*purchase[[#This Row],[Cost]],"")</f>
        <v>15000</v>
      </c>
    </row>
    <row r="17" spans="4:10" x14ac:dyDescent="0.3">
      <c r="D17" s="1" t="s">
        <v>38</v>
      </c>
      <c r="E17" s="1" t="str">
        <f>IFERROR(VLOOKUP(purchase[[#This Row],[HSN Code]],product[#All],2,0),"")</f>
        <v>Head-phone</v>
      </c>
      <c r="F17" s="1" t="str">
        <f>IFERROR(VLOOKUP(purchase[[#This Row],[HSN Code]],vendor[#All],3,0),"")</f>
        <v>Tech99</v>
      </c>
      <c r="G17" s="10">
        <v>45734</v>
      </c>
      <c r="H17" s="1">
        <v>50</v>
      </c>
      <c r="I17" s="1">
        <f>IFERROR(VLOOKUP(purchase[[#This Row],[HSN Code]],product[#All],3,0),"")</f>
        <v>550</v>
      </c>
      <c r="J17" s="1">
        <f>IFERROR(purchase[[#This Row],[Units]]*purchase[[#This Row],[Cost]],"")</f>
        <v>27500</v>
      </c>
    </row>
    <row r="18" spans="4:10" x14ac:dyDescent="0.3">
      <c r="D18" s="1" t="s">
        <v>41</v>
      </c>
      <c r="E18" s="11" t="str">
        <f>IFERROR(VLOOKUP(purchase[[#This Row],[HSN Code]],product[#All],2,0),"")</f>
        <v>desktop</v>
      </c>
      <c r="F18" s="11" t="str">
        <f>IFERROR(VLOOKUP(purchase[[#This Row],[HSN Code]],vendor[#All],3,0),"")</f>
        <v>GG trader</v>
      </c>
      <c r="G18" s="10">
        <v>45810</v>
      </c>
      <c r="H18" s="1">
        <v>20</v>
      </c>
      <c r="I18" s="11">
        <f>IFERROR(VLOOKUP(purchase[[#This Row],[HSN Code]],product[#All],3,0),"")</f>
        <v>10500</v>
      </c>
      <c r="J18" s="11">
        <f>IFERROR(purchase[[#This Row],[Units]]*purchase[[#This Row],[Cost]],"")</f>
        <v>210000</v>
      </c>
    </row>
    <row r="19" spans="4:10" x14ac:dyDescent="0.3">
      <c r="E19" s="11" t="str">
        <f>IFERROR(VLOOKUP(purchase[[#This Row],[HSN Code]],product[#All],2,0),"")</f>
        <v/>
      </c>
      <c r="F19" s="11" t="str">
        <f>IFERROR(VLOOKUP(purchase[[#This Row],[HSN Code]],vendor[#All],3,0),"")</f>
        <v/>
      </c>
      <c r="I19" s="11" t="str">
        <f>IFERROR(VLOOKUP(purchase[[#This Row],[HSN Code]],product[#All],3,0),"")</f>
        <v/>
      </c>
      <c r="J19" s="11" t="str">
        <f>IFERROR(purchase[[#This Row],[Units]]*purchase[[#This Row],[Cost]],"")</f>
        <v/>
      </c>
    </row>
    <row r="20" spans="4:10" x14ac:dyDescent="0.3">
      <c r="E20" s="11" t="str">
        <f>IFERROR(VLOOKUP(purchase[[#This Row],[HSN Code]],product[#All],2,0),"")</f>
        <v/>
      </c>
      <c r="F20" s="11" t="str">
        <f>IFERROR(VLOOKUP(purchase[[#This Row],[HSN Code]],vendor[#All],3,0),"")</f>
        <v/>
      </c>
      <c r="I20" s="11" t="str">
        <f>IFERROR(VLOOKUP(purchase[[#This Row],[HSN Code]],product[#All],3,0),"")</f>
        <v/>
      </c>
      <c r="J20" s="11" t="str">
        <f>IFERROR(purchase[[#This Row],[Units]]*purchase[[#This Row],[Cost]],"")</f>
        <v/>
      </c>
    </row>
    <row r="21" spans="4:10" x14ac:dyDescent="0.3">
      <c r="E21" s="11" t="str">
        <f>IFERROR(VLOOKUP(purchase[[#This Row],[HSN Code]],product[#All],2,0),"")</f>
        <v/>
      </c>
      <c r="F21" s="11" t="str">
        <f>IFERROR(VLOOKUP(purchase[[#This Row],[HSN Code]],vendor[#All],3,0),"")</f>
        <v/>
      </c>
      <c r="I21" s="11" t="str">
        <f>IFERROR(VLOOKUP(purchase[[#This Row],[HSN Code]],product[#All],3,0),"")</f>
        <v/>
      </c>
      <c r="J21" s="11" t="str">
        <f>IFERROR(purchase[[#This Row],[Units]]*purchase[[#This Row],[Cost]],"")</f>
        <v/>
      </c>
    </row>
    <row r="22" spans="4:10" x14ac:dyDescent="0.3">
      <c r="E22" s="11" t="str">
        <f>IFERROR(VLOOKUP(purchase[[#This Row],[HSN Code]],product[#All],2,0),"")</f>
        <v/>
      </c>
      <c r="F22" s="11" t="str">
        <f>IFERROR(VLOOKUP(purchase[[#This Row],[HSN Code]],vendor[#All],3,0),"")</f>
        <v/>
      </c>
      <c r="I22" s="11" t="str">
        <f>IFERROR(VLOOKUP(purchase[[#This Row],[HSN Code]],product[#All],3,0),"")</f>
        <v/>
      </c>
      <c r="J22" s="11" t="str">
        <f>IFERROR(purchase[[#This Row],[Units]]*purchase[[#This Row],[Cost]],"")</f>
        <v/>
      </c>
    </row>
    <row r="23" spans="4:10" x14ac:dyDescent="0.3">
      <c r="E23" s="11" t="str">
        <f>IFERROR(VLOOKUP(purchase[[#This Row],[HSN Code]],product[#All],2,0),"")</f>
        <v/>
      </c>
      <c r="F23" s="11" t="str">
        <f>IFERROR(VLOOKUP(purchase[[#This Row],[HSN Code]],vendor[#All],3,0),"")</f>
        <v/>
      </c>
      <c r="I23" s="11" t="str">
        <f>IFERROR(VLOOKUP(purchase[[#This Row],[HSN Code]],product[#All],3,0),"")</f>
        <v/>
      </c>
      <c r="J23" s="11" t="str">
        <f>IFERROR(purchase[[#This Row],[Units]]*purchase[[#This Row],[Cost]],"")</f>
        <v/>
      </c>
    </row>
    <row r="24" spans="4:10" x14ac:dyDescent="0.3">
      <c r="E24" s="11" t="str">
        <f>IFERROR(VLOOKUP(purchase[[#This Row],[HSN Code]],product[#All],2,0),"")</f>
        <v/>
      </c>
      <c r="F24" s="11" t="str">
        <f>IFERROR(VLOOKUP(purchase[[#This Row],[HSN Code]],vendor[#All],3,0),"")</f>
        <v/>
      </c>
      <c r="I24" s="11" t="str">
        <f>IFERROR(VLOOKUP(purchase[[#This Row],[HSN Code]],product[#All],3,0),"")</f>
        <v/>
      </c>
      <c r="J24" s="11" t="str">
        <f>IFERROR(purchase[[#This Row],[Units]]*purchase[[#This Row],[Cost]],"")</f>
        <v/>
      </c>
    </row>
    <row r="25" spans="4:10" x14ac:dyDescent="0.3">
      <c r="E25" s="11" t="str">
        <f>IFERROR(VLOOKUP(purchase[[#This Row],[HSN Code]],product[#All],2,0),"")</f>
        <v/>
      </c>
      <c r="F25" s="11" t="str">
        <f>IFERROR(VLOOKUP(purchase[[#This Row],[HSN Code]],vendor[#All],3,0),"")</f>
        <v/>
      </c>
      <c r="I25" s="11" t="str">
        <f>IFERROR(VLOOKUP(purchase[[#This Row],[HSN Code]],product[#All],3,0),"")</f>
        <v/>
      </c>
      <c r="J25" s="11" t="str">
        <f>IFERROR(purchase[[#This Row],[Units]]*purchase[[#This Row],[Cost]],"")</f>
        <v/>
      </c>
    </row>
    <row r="26" spans="4:10" x14ac:dyDescent="0.3">
      <c r="E26" s="11" t="str">
        <f>IFERROR(VLOOKUP(purchase[[#This Row],[HSN Code]],product[#All],2,0),"")</f>
        <v/>
      </c>
      <c r="F26" s="11" t="str">
        <f>IFERROR(VLOOKUP(purchase[[#This Row],[HSN Code]],vendor[#All],3,0),"")</f>
        <v/>
      </c>
      <c r="I26" s="11" t="str">
        <f>IFERROR(VLOOKUP(purchase[[#This Row],[HSN Code]],product[#All],3,0),"")</f>
        <v/>
      </c>
      <c r="J26" s="11" t="str">
        <f>IFERROR(purchase[[#This Row],[Units]]*purchase[[#This Row],[Cost]],"")</f>
        <v/>
      </c>
    </row>
  </sheetData>
  <dataValidations count="1">
    <dataValidation type="list" allowBlank="1" showInputMessage="1" showErrorMessage="1" sqref="D7:D26" xr:uid="{70E8367C-76E8-42E9-914C-C11889C0EFA0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7364-0BD9-43F5-B477-1FF4ADE9A4C6}">
  <dimension ref="B1:L19"/>
  <sheetViews>
    <sheetView showGridLines="0" showRowColHeaders="0" workbookViewId="0"/>
  </sheetViews>
  <sheetFormatPr defaultRowHeight="14.4" x14ac:dyDescent="0.3"/>
  <cols>
    <col min="1" max="1" width="3.109375" style="1" customWidth="1"/>
    <col min="2" max="2" width="22.33203125" style="2" customWidth="1"/>
    <col min="3" max="3" width="4.44140625" style="1" customWidth="1"/>
    <col min="4" max="4" width="9.21875" style="1" customWidth="1"/>
    <col min="5" max="5" width="12.44140625" style="1" customWidth="1"/>
    <col min="6" max="6" width="11.6640625" style="1" customWidth="1"/>
    <col min="7" max="7" width="14.77734375" style="1" customWidth="1"/>
    <col min="8" max="8" width="12.88671875" style="1" customWidth="1"/>
    <col min="9" max="9" width="14" style="1" customWidth="1"/>
    <col min="10" max="10" width="9.88671875" style="1" customWidth="1"/>
    <col min="11" max="11" width="9.77734375" style="1" customWidth="1"/>
    <col min="12" max="12" width="10.88671875" style="1" customWidth="1"/>
    <col min="13" max="16384" width="8.88671875" style="1"/>
  </cols>
  <sheetData>
    <row r="1" spans="2:12" x14ac:dyDescent="0.3">
      <c r="B1" s="1"/>
    </row>
    <row r="6" spans="2:12" x14ac:dyDescent="0.3">
      <c r="D6" s="1" t="s">
        <v>0</v>
      </c>
      <c r="E6" s="1" t="s">
        <v>78</v>
      </c>
      <c r="F6" s="1" t="s">
        <v>33</v>
      </c>
      <c r="G6" s="1" t="s">
        <v>34</v>
      </c>
      <c r="H6" s="1" t="s">
        <v>75</v>
      </c>
      <c r="I6" s="1" t="s">
        <v>79</v>
      </c>
      <c r="J6" s="1" t="s">
        <v>80</v>
      </c>
      <c r="K6" s="1" t="s">
        <v>81</v>
      </c>
      <c r="L6" s="1" t="s">
        <v>77</v>
      </c>
    </row>
    <row r="7" spans="2:12" x14ac:dyDescent="0.3">
      <c r="D7" s="1">
        <v>101</v>
      </c>
      <c r="E7" s="1" t="str">
        <f>IFERROR(VLOOKUP(sales[[#This Row],[Cust_ID]],customer[#All],2,0),"")</f>
        <v>rajesh</v>
      </c>
      <c r="F7" s="1" t="s">
        <v>37</v>
      </c>
      <c r="G7" s="1" t="str">
        <f>IFERROR(VLOOKUP(sales[[#This Row],[HSN Code]],product[#All],2,0),"")</f>
        <v>Smart Watch</v>
      </c>
      <c r="H7" s="10">
        <v>45658</v>
      </c>
      <c r="I7" s="1">
        <f>IFERROR(VLOOKUP(sales[[#This Row],[HSN Code]],inventory[#All],6,0),"")</f>
        <v>-8</v>
      </c>
      <c r="J7" s="1">
        <v>15</v>
      </c>
      <c r="K7" s="1">
        <f>IFERROR(VLOOKUP(sales[[#This Row],[HSN Code]],product[#All],4,0),"")</f>
        <v>1100</v>
      </c>
      <c r="L7" s="1">
        <f>IFERROR(sales[[#This Row],[Unit]]*sales[[#This Row],[Price]],"")</f>
        <v>16500</v>
      </c>
    </row>
    <row r="8" spans="2:12" x14ac:dyDescent="0.3">
      <c r="D8" s="1">
        <v>103</v>
      </c>
      <c r="E8" s="1" t="str">
        <f>IFERROR(VLOOKUP(sales[[#This Row],[Cust_ID]],customer[#All],2,0),"")</f>
        <v>pintu</v>
      </c>
      <c r="F8" s="1" t="s">
        <v>39</v>
      </c>
      <c r="G8" s="1" t="str">
        <f>IFERROR(VLOOKUP(sales[[#This Row],[HSN Code]],product[#All],2,0),"")</f>
        <v>LCD</v>
      </c>
      <c r="H8" s="10">
        <v>45781</v>
      </c>
      <c r="I8" s="1">
        <f>IFERROR(VLOOKUP(sales[[#This Row],[HSN Code]],inventory[#All],6,0),"")</f>
        <v>-15</v>
      </c>
      <c r="J8" s="1">
        <v>13</v>
      </c>
      <c r="K8" s="1">
        <f>IFERROR(VLOOKUP(sales[[#This Row],[HSN Code]],product[#All],4,0),"")</f>
        <v>20000</v>
      </c>
      <c r="L8" s="1">
        <f>IFERROR(sales[[#This Row],[Unit]]*sales[[#This Row],[Price]],"")</f>
        <v>260000</v>
      </c>
    </row>
    <row r="9" spans="2:12" x14ac:dyDescent="0.3">
      <c r="D9" s="1">
        <v>104</v>
      </c>
      <c r="E9" s="1" t="str">
        <f>IFERROR(VLOOKUP(sales[[#This Row],[Cust_ID]],customer[#All],2,0),"")</f>
        <v>ramesh</v>
      </c>
      <c r="F9" s="1" t="s">
        <v>41</v>
      </c>
      <c r="G9" s="1" t="str">
        <f>IFERROR(VLOOKUP(sales[[#This Row],[HSN Code]],product[#All],2,0),"")</f>
        <v>desktop</v>
      </c>
      <c r="H9" s="10">
        <v>45719</v>
      </c>
      <c r="I9" s="1">
        <f>IFERROR(VLOOKUP(sales[[#This Row],[HSN Code]],inventory[#All],6,0),"")</f>
        <v>35</v>
      </c>
      <c r="J9" s="1">
        <v>5</v>
      </c>
      <c r="K9" s="1">
        <f>IFERROR(VLOOKUP(sales[[#This Row],[HSN Code]],product[#All],4,0),"")</f>
        <v>12000</v>
      </c>
      <c r="L9" s="1">
        <f>IFERROR(sales[[#This Row],[Unit]]*sales[[#This Row],[Price]],"")</f>
        <v>60000</v>
      </c>
    </row>
    <row r="10" spans="2:12" x14ac:dyDescent="0.3">
      <c r="D10" s="1">
        <v>106</v>
      </c>
      <c r="E10" s="1" t="str">
        <f>IFERROR(VLOOKUP(sales[[#This Row],[Cust_ID]],customer[#All],2,0),"")</f>
        <v>raxit</v>
      </c>
      <c r="F10" s="1" t="s">
        <v>42</v>
      </c>
      <c r="G10" s="1" t="str">
        <f>IFERROR(VLOOKUP(sales[[#This Row],[HSN Code]],product[#All],2,0),"")</f>
        <v>mouse</v>
      </c>
      <c r="H10" s="10">
        <v>45657</v>
      </c>
      <c r="I10" s="1">
        <f>IFERROR(VLOOKUP(sales[[#This Row],[HSN Code]],inventory[#All],6,0),"")</f>
        <v>-3</v>
      </c>
      <c r="J10" s="1">
        <v>3</v>
      </c>
      <c r="K10" s="1">
        <f>IFERROR(VLOOKUP(sales[[#This Row],[HSN Code]],product[#All],4,0),"")</f>
        <v>800</v>
      </c>
      <c r="L10" s="1">
        <f>IFERROR(sales[[#This Row],[Unit]]*sales[[#This Row],[Price]],"")</f>
        <v>2400</v>
      </c>
    </row>
    <row r="11" spans="2:12" x14ac:dyDescent="0.3">
      <c r="D11" s="1">
        <v>107</v>
      </c>
      <c r="E11" s="1" t="str">
        <f>IFERROR(VLOOKUP(sales[[#This Row],[Cust_ID]],customer[#All],2,0),"")</f>
        <v>jay</v>
      </c>
      <c r="F11" s="1" t="s">
        <v>43</v>
      </c>
      <c r="G11" s="1" t="str">
        <f>IFERROR(VLOOKUP(sales[[#This Row],[HSN Code]],product[#All],2,0),"")</f>
        <v>keyboard</v>
      </c>
      <c r="H11" s="10">
        <v>45595</v>
      </c>
      <c r="I11" s="1">
        <f>IFERROR(VLOOKUP(sales[[#This Row],[HSN Code]],inventory[#All],6,0),"")</f>
        <v>-3</v>
      </c>
      <c r="J11" s="1">
        <v>4</v>
      </c>
      <c r="K11" s="1">
        <f>IFERROR(VLOOKUP(sales[[#This Row],[HSN Code]],product[#All],4,0),"")</f>
        <v>850</v>
      </c>
      <c r="L11" s="1">
        <f>IFERROR(sales[[#This Row],[Unit]]*sales[[#This Row],[Price]],"")</f>
        <v>3400</v>
      </c>
    </row>
    <row r="12" spans="2:12" x14ac:dyDescent="0.3">
      <c r="D12" s="1">
        <v>109</v>
      </c>
      <c r="E12" s="1" t="str">
        <f>IFERROR(VLOOKUP(sales[[#This Row],[Cust_ID]],customer[#All],2,0),"")</f>
        <v>ritesh</v>
      </c>
      <c r="F12" s="1" t="s">
        <v>44</v>
      </c>
      <c r="G12" s="1" t="str">
        <f>IFERROR(VLOOKUP(sales[[#This Row],[HSN Code]],product[#All],2,0),"")</f>
        <v>camera</v>
      </c>
      <c r="H12" s="10">
        <v>45533</v>
      </c>
      <c r="I12" s="1">
        <f>IFERROR(VLOOKUP(sales[[#This Row],[HSN Code]],inventory[#All],6,0),"")</f>
        <v>-11</v>
      </c>
      <c r="J12" s="1">
        <v>11</v>
      </c>
      <c r="K12" s="1">
        <f>IFERROR(VLOOKUP(sales[[#This Row],[HSN Code]],product[#All],4,0),"")</f>
        <v>26000</v>
      </c>
      <c r="L12" s="1">
        <f>IFERROR(sales[[#This Row],[Unit]]*sales[[#This Row],[Price]],"")</f>
        <v>286000</v>
      </c>
    </row>
    <row r="13" spans="2:12" x14ac:dyDescent="0.3">
      <c r="D13" s="1">
        <v>110</v>
      </c>
      <c r="E13" s="1" t="str">
        <f>IFERROR(VLOOKUP(sales[[#This Row],[Cust_ID]],customer[#All],2,0),"")</f>
        <v>mitesh</v>
      </c>
      <c r="F13" s="1" t="s">
        <v>45</v>
      </c>
      <c r="G13" s="1" t="str">
        <f>IFERROR(VLOOKUP(sales[[#This Row],[HSN Code]],product[#All],2,0),"")</f>
        <v>tablet</v>
      </c>
      <c r="H13" s="10">
        <v>45471</v>
      </c>
      <c r="I13" s="1">
        <f>IFERROR(VLOOKUP(sales[[#This Row],[HSN Code]],inventory[#All],6,0),"")</f>
        <v>8</v>
      </c>
      <c r="J13" s="1">
        <v>4</v>
      </c>
      <c r="K13" s="1">
        <f>IFERROR(VLOOKUP(sales[[#This Row],[HSN Code]],product[#All],4,0),"")</f>
        <v>33000</v>
      </c>
      <c r="L13" s="1">
        <f>IFERROR(sales[[#This Row],[Unit]]*sales[[#This Row],[Price]],"")</f>
        <v>132000</v>
      </c>
    </row>
    <row r="14" spans="2:12" x14ac:dyDescent="0.3">
      <c r="D14" s="1">
        <v>104</v>
      </c>
      <c r="E14" s="1" t="str">
        <f>IFERROR(VLOOKUP(sales[[#This Row],[Cust_ID]],customer[#All],2,0),"")</f>
        <v>ramesh</v>
      </c>
      <c r="F14" s="1" t="s">
        <v>45</v>
      </c>
      <c r="G14" s="1" t="str">
        <f>IFERROR(VLOOKUP(sales[[#This Row],[HSN Code]],product[#All],2,0),"")</f>
        <v>tablet</v>
      </c>
      <c r="H14" s="10">
        <v>45409</v>
      </c>
      <c r="I14" s="1">
        <f>IFERROR(VLOOKUP(sales[[#This Row],[HSN Code]],inventory[#All],6,0),"")</f>
        <v>8</v>
      </c>
      <c r="J14" s="1">
        <v>3</v>
      </c>
      <c r="K14" s="1">
        <f>IFERROR(VLOOKUP(sales[[#This Row],[HSN Code]],product[#All],4,0),"")</f>
        <v>33000</v>
      </c>
      <c r="L14" s="1">
        <f>IFERROR(sales[[#This Row],[Unit]]*sales[[#This Row],[Price]],"")</f>
        <v>99000</v>
      </c>
    </row>
    <row r="15" spans="2:12" x14ac:dyDescent="0.3">
      <c r="D15" s="1">
        <v>109</v>
      </c>
      <c r="E15" s="1" t="str">
        <f>IFERROR(VLOOKUP(sales[[#This Row],[Cust_ID]],customer[#All],2,0),"")</f>
        <v>ritesh</v>
      </c>
      <c r="F15" s="1" t="s">
        <v>46</v>
      </c>
      <c r="G15" s="1" t="str">
        <f>IFERROR(VLOOKUP(sales[[#This Row],[HSN Code]],product[#All],2,0),"")</f>
        <v>Speaker</v>
      </c>
      <c r="H15" s="10">
        <v>45347</v>
      </c>
      <c r="I15" s="1">
        <f>IFERROR(VLOOKUP(sales[[#This Row],[HSN Code]],inventory[#All],6,0),"")</f>
        <v>8</v>
      </c>
      <c r="J15" s="1">
        <v>2</v>
      </c>
      <c r="K15" s="1">
        <f>IFERROR(VLOOKUP(sales[[#This Row],[HSN Code]],product[#All],4,0),"")</f>
        <v>1700</v>
      </c>
      <c r="L15" s="1">
        <f>IFERROR(sales[[#This Row],[Unit]]*sales[[#This Row],[Price]],"")</f>
        <v>3400</v>
      </c>
    </row>
    <row r="16" spans="2:12" x14ac:dyDescent="0.3">
      <c r="D16" s="1">
        <v>110</v>
      </c>
      <c r="E16" s="1" t="str">
        <f>IFERROR(VLOOKUP(sales[[#This Row],[Cust_ID]],customer[#All],2,0),"")</f>
        <v>mitesh</v>
      </c>
      <c r="F16" s="1" t="s">
        <v>39</v>
      </c>
      <c r="G16" s="1" t="str">
        <f>IFERROR(VLOOKUP(sales[[#This Row],[HSN Code]],product[#All],2,0),"")</f>
        <v>LCD</v>
      </c>
      <c r="H16" s="10">
        <v>45285</v>
      </c>
      <c r="I16" s="1">
        <f>IFERROR(VLOOKUP(sales[[#This Row],[HSN Code]],inventory[#All],6,0),"")</f>
        <v>-15</v>
      </c>
      <c r="J16" s="1">
        <v>8</v>
      </c>
      <c r="K16" s="1">
        <f>IFERROR(VLOOKUP(sales[[#This Row],[HSN Code]],product[#All],4,0),"")</f>
        <v>20000</v>
      </c>
      <c r="L16" s="1">
        <f>IFERROR(sales[[#This Row],[Unit]]*sales[[#This Row],[Price]],"")</f>
        <v>160000</v>
      </c>
    </row>
    <row r="17" spans="4:12" x14ac:dyDescent="0.3">
      <c r="D17" s="1">
        <v>102</v>
      </c>
      <c r="E17" s="1" t="str">
        <f>IFERROR(VLOOKUP(sales[[#This Row],[Cust_ID]],customer[#All],2,0),"")</f>
        <v>vijay</v>
      </c>
      <c r="F17" s="1" t="s">
        <v>39</v>
      </c>
      <c r="G17" s="1" t="str">
        <f>IFERROR(VLOOKUP(sales[[#This Row],[HSN Code]],product[#All],2,0),"")</f>
        <v>LCD</v>
      </c>
      <c r="H17" s="10">
        <v>45223</v>
      </c>
      <c r="I17" s="1">
        <f>IFERROR(VLOOKUP(sales[[#This Row],[HSN Code]],inventory[#All],6,0),"")</f>
        <v>-15</v>
      </c>
      <c r="J17" s="1">
        <v>6</v>
      </c>
      <c r="K17" s="1">
        <f>IFERROR(VLOOKUP(sales[[#This Row],[HSN Code]],product[#All],4,0),"")</f>
        <v>20000</v>
      </c>
      <c r="L17" s="1">
        <f>IFERROR(sales[[#This Row],[Unit]]*sales[[#This Row],[Price]],"")</f>
        <v>120000</v>
      </c>
    </row>
    <row r="18" spans="4:12" x14ac:dyDescent="0.3">
      <c r="D18" s="1">
        <v>103</v>
      </c>
      <c r="E18" s="1" t="str">
        <f>IFERROR(VLOOKUP(sales[[#This Row],[Cust_ID]],customer[#All],2,0),"")</f>
        <v>pintu</v>
      </c>
      <c r="F18" s="1" t="s">
        <v>37</v>
      </c>
      <c r="G18" s="1" t="str">
        <f>IFERROR(VLOOKUP(sales[[#This Row],[HSN Code]],product[#All],2,0),"")</f>
        <v>Smart Watch</v>
      </c>
      <c r="H18" s="10">
        <v>45161</v>
      </c>
      <c r="I18" s="1">
        <f>IFERROR(VLOOKUP(sales[[#This Row],[HSN Code]],inventory[#All],6,0),"")</f>
        <v>-8</v>
      </c>
      <c r="J18" s="1">
        <v>5</v>
      </c>
      <c r="K18" s="1">
        <f>IFERROR(VLOOKUP(sales[[#This Row],[HSN Code]],product[#All],4,0),"")</f>
        <v>1100</v>
      </c>
      <c r="L18" s="1">
        <f>IFERROR(sales[[#This Row],[Unit]]*sales[[#This Row],[Price]],"")</f>
        <v>5500</v>
      </c>
    </row>
    <row r="19" spans="4:12" x14ac:dyDescent="0.3">
      <c r="D19" s="1">
        <v>105</v>
      </c>
      <c r="E19" s="1" t="str">
        <f>IFERROR(VLOOKUP(sales[[#This Row],[Cust_ID]],customer[#All],2,0),"")</f>
        <v>hitesh</v>
      </c>
      <c r="F19" s="1" t="s">
        <v>43</v>
      </c>
      <c r="G19" s="1" t="str">
        <f>IFERROR(VLOOKUP(sales[[#This Row],[HSN Code]],product[#All],2,0),"")</f>
        <v>keyboard</v>
      </c>
      <c r="H19" s="10">
        <v>45099</v>
      </c>
      <c r="I19" s="1">
        <f>IFERROR(VLOOKUP(sales[[#This Row],[HSN Code]],inventory[#All],6,0),"")</f>
        <v>-3</v>
      </c>
      <c r="J19" s="1">
        <v>7</v>
      </c>
      <c r="K19" s="1">
        <f>IFERROR(VLOOKUP(sales[[#This Row],[HSN Code]],product[#All],4,0),"")</f>
        <v>850</v>
      </c>
      <c r="L19" s="1">
        <f>IFERROR(sales[[#This Row],[Unit]]*sales[[#This Row],[Price]],"")</f>
        <v>5950</v>
      </c>
    </row>
  </sheetData>
  <dataValidations count="2">
    <dataValidation type="list" allowBlank="1" showInputMessage="1" showErrorMessage="1" sqref="D7:D19" xr:uid="{2812A5D4-3F30-40A3-93E4-77CDA4584233}">
      <formula1>cid</formula1>
    </dataValidation>
    <dataValidation type="list" allowBlank="1" showInputMessage="1" showErrorMessage="1" sqref="F7:F19" xr:uid="{B0215B5F-A3DA-476A-A169-92487998529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B82D-D2E8-4A69-A262-60A6957D24F1}">
  <dimension ref="B1:K86"/>
  <sheetViews>
    <sheetView showGridLines="0" showRowColHeaders="0" topLeftCell="A2" workbookViewId="0">
      <selection activeCell="I10" sqref="I10"/>
    </sheetView>
  </sheetViews>
  <sheetFormatPr defaultRowHeight="14.4" x14ac:dyDescent="0.3"/>
  <cols>
    <col min="1" max="1" width="3.109375" style="1" customWidth="1"/>
    <col min="2" max="2" width="22.33203125" style="2" customWidth="1"/>
    <col min="3" max="3" width="4.44140625" style="1" customWidth="1"/>
    <col min="4" max="4" width="11.33203125" style="1" customWidth="1"/>
    <col min="5" max="5" width="14.77734375" style="1" customWidth="1"/>
    <col min="6" max="6" width="12.44140625" style="1" customWidth="1"/>
    <col min="7" max="7" width="14.21875" style="1" customWidth="1"/>
    <col min="8" max="8" width="10.5546875" style="1" customWidth="1"/>
    <col min="9" max="9" width="11.6640625" style="1" customWidth="1"/>
    <col min="10" max="10" width="14.44140625" style="1" customWidth="1"/>
    <col min="11" max="11" width="45.77734375" style="1" customWidth="1"/>
    <col min="12" max="16384" width="8.88671875" style="1"/>
  </cols>
  <sheetData>
    <row r="1" spans="2:11" x14ac:dyDescent="0.3">
      <c r="B1" s="1"/>
    </row>
    <row r="6" spans="2:11" x14ac:dyDescent="0.3">
      <c r="D6" s="1" t="s">
        <v>33</v>
      </c>
      <c r="E6" s="1" t="s">
        <v>34</v>
      </c>
      <c r="F6" s="1" t="s">
        <v>35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99</v>
      </c>
    </row>
    <row r="7" spans="2:11" x14ac:dyDescent="0.3">
      <c r="D7" s="1" t="str">
        <f>IFERROR(product[[#This Row],[HSN Code]],"")</f>
        <v>N1001</v>
      </c>
      <c r="E7" s="1" t="str">
        <f>IFERROR(product[[#This Row],[Product Name]],"")</f>
        <v>Smart Watch</v>
      </c>
      <c r="F7" s="1">
        <f>IFERROR(product[[#This Row],[Cost]],"")</f>
        <v>980</v>
      </c>
      <c r="G7" s="1">
        <f>SUMIF(purchase[Product Name],inventory[[#This Row],[Product Name]],purchase[Units])</f>
        <v>12</v>
      </c>
      <c r="H7" s="1">
        <f>SUMIF(sales[Product Name],inventory[[#This Row],[Product Name]],sales[Unit])</f>
        <v>20</v>
      </c>
      <c r="I7" s="1">
        <f>inventory[[#This Row],[P Unit]]-inventory[[#This Row],[S Unit]]</f>
        <v>-8</v>
      </c>
      <c r="J7" s="1">
        <f>IFERROR(inventory[[#This Row],[Cost]]*inventory[[#This Row],[Stock]],"")</f>
        <v>-7840</v>
      </c>
      <c r="K7" s="11" t="str">
        <f>IFERROR(IF(inventory[[#This Row],[Stock]]&lt;5,"📞  "&amp; inventory[[#This Row],[Product Name]] &amp; " Need To Re-order !  PH  " &amp;  VLOOKUP(inventory[[#This Row],[HSN Code]],vendor[#All],4,0),""),"")</f>
        <v>📞  Smart Watch Need To Re-order !  PH  98654xxxxx</v>
      </c>
    </row>
    <row r="8" spans="2:11" x14ac:dyDescent="0.3">
      <c r="D8" s="1" t="str">
        <f>IFERROR(product[[#This Row],[HSN Code]],"")</f>
        <v>N1002</v>
      </c>
      <c r="E8" s="1" t="str">
        <f>IFERROR(product[[#This Row],[Product Name]],"")</f>
        <v>Head-phone</v>
      </c>
      <c r="F8" s="1">
        <f>IFERROR(product[[#This Row],[Cost]],"")</f>
        <v>550</v>
      </c>
      <c r="G8" s="1">
        <f>SUMIF(purchase[Product Name],inventory[[#This Row],[Product Name]],purchase[Units])</f>
        <v>60</v>
      </c>
      <c r="H8" s="1">
        <f>SUMIF(sales[Product Name],inventory[[#This Row],[Product Name]],sales[Unit])</f>
        <v>0</v>
      </c>
      <c r="I8" s="1">
        <f>inventory[[#This Row],[P Unit]]-inventory[[#This Row],[S Unit]]</f>
        <v>60</v>
      </c>
      <c r="J8" s="1">
        <f>IFERROR(inventory[[#This Row],[Cost]]*inventory[[#This Row],[Stock]],"")</f>
        <v>33000</v>
      </c>
      <c r="K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9" spans="2:11" x14ac:dyDescent="0.3">
      <c r="D9" s="1" t="str">
        <f>IFERROR(product[[#This Row],[HSN Code]],"")</f>
        <v>N1003</v>
      </c>
      <c r="E9" s="1" t="str">
        <f>IFERROR(product[[#This Row],[Product Name]],"")</f>
        <v>LCD</v>
      </c>
      <c r="F9" s="1">
        <f>IFERROR(product[[#This Row],[Cost]],"")</f>
        <v>18000</v>
      </c>
      <c r="G9" s="1">
        <f>SUMIF(purchase[Product Name],inventory[[#This Row],[Product Name]],purchase[Units])</f>
        <v>12</v>
      </c>
      <c r="H9" s="1">
        <f>SUMIF(sales[Product Name],inventory[[#This Row],[Product Name]],sales[Unit])</f>
        <v>27</v>
      </c>
      <c r="I9" s="1">
        <f>inventory[[#This Row],[P Unit]]-inventory[[#This Row],[S Unit]]</f>
        <v>-15</v>
      </c>
      <c r="J9" s="1">
        <f>IFERROR(inventory[[#This Row],[Cost]]*inventory[[#This Row],[Stock]],"")</f>
        <v>-270000</v>
      </c>
      <c r="K9" s="11" t="str">
        <f>IFERROR(IF(inventory[[#This Row],[Stock]]&lt;5,"📞  "&amp; inventory[[#This Row],[Product Name]] &amp; " Need To Re-order !  PH  " &amp;  VLOOKUP(inventory[[#This Row],[HSN Code]],vendor[#All],4,0),""),"")</f>
        <v>📞  LCD Need To Re-order !  PH  88765xxxxx</v>
      </c>
    </row>
    <row r="10" spans="2:11" x14ac:dyDescent="0.3">
      <c r="D10" s="1" t="str">
        <f>IFERROR(product[[#This Row],[HSN Code]],"")</f>
        <v>N1004</v>
      </c>
      <c r="E10" s="1" t="str">
        <f>IFERROR(product[[#This Row],[Product Name]],"")</f>
        <v>wireless printer</v>
      </c>
      <c r="F10" s="1">
        <f>IFERROR(product[[#This Row],[Cost]],"")</f>
        <v>3500</v>
      </c>
      <c r="G10" s="1">
        <f>SUMIF(purchase[Product Name],inventory[[#This Row],[Product Name]],purchase[Units])</f>
        <v>8</v>
      </c>
      <c r="H10" s="1">
        <f>SUMIF(sales[Product Name],inventory[[#This Row],[Product Name]],sales[Unit])</f>
        <v>0</v>
      </c>
      <c r="I10" s="1">
        <f>inventory[[#This Row],[P Unit]]-inventory[[#This Row],[S Unit]]</f>
        <v>8</v>
      </c>
      <c r="J10" s="1">
        <f>IFERROR(inventory[[#This Row],[Cost]]*inventory[[#This Row],[Stock]],"")</f>
        <v>28000</v>
      </c>
      <c r="K1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11" spans="2:11" x14ac:dyDescent="0.3">
      <c r="D11" s="1" t="str">
        <f>IFERROR(product[[#This Row],[HSN Code]],"")</f>
        <v>N1005</v>
      </c>
      <c r="E11" s="1" t="str">
        <f>IFERROR(product[[#This Row],[Product Name]],"")</f>
        <v>desktop</v>
      </c>
      <c r="F11" s="1">
        <f>IFERROR(product[[#This Row],[Cost]],"")</f>
        <v>10500</v>
      </c>
      <c r="G11" s="1">
        <f>SUMIF(purchase[Product Name],inventory[[#This Row],[Product Name]],purchase[Units])</f>
        <v>40</v>
      </c>
      <c r="H11" s="1">
        <f>SUMIF(sales[Product Name],inventory[[#This Row],[Product Name]],sales[Unit])</f>
        <v>5</v>
      </c>
      <c r="I11" s="1">
        <f>inventory[[#This Row],[P Unit]]-inventory[[#This Row],[S Unit]]</f>
        <v>35</v>
      </c>
      <c r="J11" s="1">
        <f>IFERROR(inventory[[#This Row],[Cost]]*inventory[[#This Row],[Stock]],"")</f>
        <v>367500</v>
      </c>
      <c r="K1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12" spans="2:11" x14ac:dyDescent="0.3">
      <c r="D12" s="1" t="str">
        <f>IFERROR(product[[#This Row],[HSN Code]],"")</f>
        <v>N1006</v>
      </c>
      <c r="E12" s="1" t="str">
        <f>IFERROR(product[[#This Row],[Product Name]],"")</f>
        <v>mouse</v>
      </c>
      <c r="F12" s="1">
        <f>IFERROR(product[[#This Row],[Cost]],"")</f>
        <v>650</v>
      </c>
      <c r="G12" s="1">
        <f>SUMIF(purchase[Product Name],inventory[[#This Row],[Product Name]],purchase[Units])</f>
        <v>0</v>
      </c>
      <c r="H12" s="1">
        <f>SUMIF(sales[Product Name],inventory[[#This Row],[Product Name]],sales[Unit])</f>
        <v>3</v>
      </c>
      <c r="I12" s="1">
        <f>inventory[[#This Row],[P Unit]]-inventory[[#This Row],[S Unit]]</f>
        <v>-3</v>
      </c>
      <c r="J12" s="1">
        <f>IFERROR(inventory[[#This Row],[Cost]]*inventory[[#This Row],[Stock]],"")</f>
        <v>-1950</v>
      </c>
      <c r="K12" s="11" t="str">
        <f>IFERROR(IF(inventory[[#This Row],[Stock]]&lt;5,"📞  "&amp; inventory[[#This Row],[Product Name]] &amp; " Need To Re-order !  PH  " &amp;  VLOOKUP(inventory[[#This Row],[HSN Code]],vendor[#All],4,0),""),"")</f>
        <v>📞  mouse Need To Re-order !  PH  77896xxxxx</v>
      </c>
    </row>
    <row r="13" spans="2:11" x14ac:dyDescent="0.3">
      <c r="D13" s="1" t="str">
        <f>IFERROR(product[[#This Row],[HSN Code]],"")</f>
        <v>N1007</v>
      </c>
      <c r="E13" s="1" t="str">
        <f>IFERROR(product[[#This Row],[Product Name]],"")</f>
        <v>keyboard</v>
      </c>
      <c r="F13" s="1">
        <f>IFERROR(product[[#This Row],[Cost]],"")</f>
        <v>780</v>
      </c>
      <c r="G13" s="1">
        <f>SUMIF(purchase[Product Name],inventory[[#This Row],[Product Name]],purchase[Units])</f>
        <v>8</v>
      </c>
      <c r="H13" s="1">
        <f>SUMIF(sales[Product Name],inventory[[#This Row],[Product Name]],sales[Unit])</f>
        <v>11</v>
      </c>
      <c r="I13" s="1">
        <f>inventory[[#This Row],[P Unit]]-inventory[[#This Row],[S Unit]]</f>
        <v>-3</v>
      </c>
      <c r="J13" s="1">
        <f>IFERROR(inventory[[#This Row],[Cost]]*inventory[[#This Row],[Stock]],"")</f>
        <v>-2340</v>
      </c>
      <c r="K13" s="11" t="str">
        <f>IFERROR(IF(inventory[[#This Row],[Stock]]&lt;5,"📞  "&amp; inventory[[#This Row],[Product Name]] &amp; " Need To Re-order !  PH  " &amp;  VLOOKUP(inventory[[#This Row],[HSN Code]],vendor[#All],4,0),""),"")</f>
        <v>📞  keyboard Need To Re-order !  PH  97545xxxxx</v>
      </c>
    </row>
    <row r="14" spans="2:11" x14ac:dyDescent="0.3">
      <c r="D14" s="1" t="str">
        <f>IFERROR(product[[#This Row],[HSN Code]],"")</f>
        <v>N1008</v>
      </c>
      <c r="E14" s="1" t="str">
        <f>IFERROR(product[[#This Row],[Product Name]],"")</f>
        <v>camera</v>
      </c>
      <c r="F14" s="1">
        <f>IFERROR(product[[#This Row],[Cost]],"")</f>
        <v>25000</v>
      </c>
      <c r="G14" s="1">
        <f>SUMIF(purchase[Product Name],inventory[[#This Row],[Product Name]],purchase[Units])</f>
        <v>0</v>
      </c>
      <c r="H14" s="1">
        <f>SUMIF(sales[Product Name],inventory[[#This Row],[Product Name]],sales[Unit])</f>
        <v>11</v>
      </c>
      <c r="I14" s="1">
        <f>inventory[[#This Row],[P Unit]]-inventory[[#This Row],[S Unit]]</f>
        <v>-11</v>
      </c>
      <c r="J14" s="1">
        <f>IFERROR(inventory[[#This Row],[Cost]]*inventory[[#This Row],[Stock]],"")</f>
        <v>-275000</v>
      </c>
      <c r="K14" s="11" t="str">
        <f>IFERROR(IF(inventory[[#This Row],[Stock]]&lt;5,"📞  "&amp; inventory[[#This Row],[Product Name]] &amp; " Need To Re-order !  PH  " &amp;  VLOOKUP(inventory[[#This Row],[HSN Code]],vendor[#All],4,0),""),"")</f>
        <v>📞  camera Need To Re-order !  PH  78964xxxxx</v>
      </c>
    </row>
    <row r="15" spans="2:11" x14ac:dyDescent="0.3">
      <c r="D15" s="1" t="str">
        <f>IFERROR(product[[#This Row],[HSN Code]],"")</f>
        <v>N1009</v>
      </c>
      <c r="E15" s="1" t="str">
        <f>IFERROR(product[[#This Row],[Product Name]],"")</f>
        <v>tablet</v>
      </c>
      <c r="F15" s="1">
        <f>IFERROR(product[[#This Row],[Cost]],"")</f>
        <v>32000</v>
      </c>
      <c r="G15" s="1">
        <f>SUMIF(purchase[Product Name],inventory[[#This Row],[Product Name]],purchase[Units])</f>
        <v>15</v>
      </c>
      <c r="H15" s="1">
        <f>SUMIF(sales[Product Name],inventory[[#This Row],[Product Name]],sales[Unit])</f>
        <v>7</v>
      </c>
      <c r="I15" s="1">
        <f>inventory[[#This Row],[P Unit]]-inventory[[#This Row],[S Unit]]</f>
        <v>8</v>
      </c>
      <c r="J15" s="1">
        <f>IFERROR(inventory[[#This Row],[Cost]]*inventory[[#This Row],[Stock]],"")</f>
        <v>256000</v>
      </c>
      <c r="K1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16" spans="2:11" x14ac:dyDescent="0.3">
      <c r="D16" s="1" t="str">
        <f>IFERROR(product[[#This Row],[HSN Code]],"")</f>
        <v>N1010</v>
      </c>
      <c r="E16" s="1" t="str">
        <f>IFERROR(product[[#This Row],[Product Name]],"")</f>
        <v>Speaker</v>
      </c>
      <c r="F16" s="1">
        <f>IFERROR(product[[#This Row],[Cost]],"")</f>
        <v>1500</v>
      </c>
      <c r="G16" s="1">
        <f>SUMIF(purchase[Product Name],inventory[[#This Row],[Product Name]],purchase[Units])</f>
        <v>10</v>
      </c>
      <c r="H16" s="1">
        <f>SUMIF(sales[Product Name],inventory[[#This Row],[Product Name]],sales[Unit])</f>
        <v>2</v>
      </c>
      <c r="I16" s="1">
        <f>inventory[[#This Row],[P Unit]]-inventory[[#This Row],[S Unit]]</f>
        <v>8</v>
      </c>
      <c r="J16" s="1">
        <f>IFERROR(inventory[[#This Row],[Cost]]*inventory[[#This Row],[Stock]],"")</f>
        <v>12000</v>
      </c>
      <c r="K16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17" spans="4:11" x14ac:dyDescent="0.3">
      <c r="D17" s="1" t="str">
        <f>IFERROR(product[[#This Row],[HSN Code]],"")</f>
        <v/>
      </c>
      <c r="E17" s="1" t="str">
        <f>IFERROR(product[[#This Row],[Product Name]],"")</f>
        <v/>
      </c>
      <c r="F17" s="1" t="str">
        <f>IFERROR(product[[#This Row],[Cost]],"")</f>
        <v/>
      </c>
      <c r="G17" s="1">
        <f>SUMIF(purchase[Product Name],inventory[[#This Row],[Product Name]],purchase[Units])</f>
        <v>0</v>
      </c>
      <c r="H17" s="1">
        <f>SUMIF(sales[Product Name],inventory[[#This Row],[Product Name]],sales[Unit])</f>
        <v>0</v>
      </c>
      <c r="I17" s="1">
        <f>inventory[[#This Row],[P Unit]]-inventory[[#This Row],[S Unit]]</f>
        <v>0</v>
      </c>
      <c r="J17" s="1" t="str">
        <f>IFERROR(inventory[[#This Row],[Cost]]*inventory[[#This Row],[Stock]],"")</f>
        <v/>
      </c>
      <c r="K17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18" spans="4:11" x14ac:dyDescent="0.3">
      <c r="D18" s="1" t="str">
        <f>IFERROR(product[[#This Row],[HSN Code]],"")</f>
        <v/>
      </c>
      <c r="E18" s="1" t="str">
        <f>IFERROR(product[[#This Row],[Product Name]],"")</f>
        <v/>
      </c>
      <c r="F18" s="1" t="str">
        <f>IFERROR(product[[#This Row],[Cost]],"")</f>
        <v/>
      </c>
      <c r="G18" s="1">
        <f>SUMIF(purchase[Product Name],inventory[[#This Row],[Product Name]],purchase[Units])</f>
        <v>0</v>
      </c>
      <c r="H18" s="1">
        <f>SUMIF(sales[Product Name],inventory[[#This Row],[Product Name]],sales[Unit])</f>
        <v>0</v>
      </c>
      <c r="I18" s="1">
        <f>inventory[[#This Row],[P Unit]]-inventory[[#This Row],[S Unit]]</f>
        <v>0</v>
      </c>
      <c r="J18" s="1" t="str">
        <f>IFERROR(inventory[[#This Row],[Cost]]*inventory[[#This Row],[Stock]],"")</f>
        <v/>
      </c>
      <c r="K1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19" spans="4:11" x14ac:dyDescent="0.3">
      <c r="D19" s="1" t="str">
        <f>IFERROR(product[[#This Row],[HSN Code]],"")</f>
        <v/>
      </c>
      <c r="E19" s="1" t="str">
        <f>IFERROR(product[[#This Row],[Product Name]],"")</f>
        <v/>
      </c>
      <c r="F19" s="1" t="str">
        <f>IFERROR(product[[#This Row],[Cost]],"")</f>
        <v/>
      </c>
      <c r="J19" s="1" t="str">
        <f>IFERROR(inventory[[#This Row],[Cost]]*inventory[[#This Row],[Stock]],"")</f>
        <v/>
      </c>
      <c r="K19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0" spans="4:11" x14ac:dyDescent="0.3">
      <c r="D20" s="1" t="str">
        <f>IFERROR(product[[#This Row],[HSN Code]],"")</f>
        <v/>
      </c>
      <c r="E20" s="1" t="str">
        <f>IFERROR(product[[#This Row],[Product Name]],"")</f>
        <v/>
      </c>
      <c r="F20" s="1" t="str">
        <f>IFERROR(product[[#This Row],[Cost]],"")</f>
        <v/>
      </c>
      <c r="J20" s="1" t="str">
        <f>IFERROR(inventory[[#This Row],[Cost]]*inventory[[#This Row],[Stock]],"")</f>
        <v/>
      </c>
      <c r="K2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1" spans="4:11" x14ac:dyDescent="0.3">
      <c r="D21" s="1" t="str">
        <f>IFERROR(product[[#This Row],[HSN Code]],"")</f>
        <v/>
      </c>
      <c r="E21" s="1" t="str">
        <f>IFERROR(product[[#This Row],[Product Name]],"")</f>
        <v/>
      </c>
      <c r="F21" s="1" t="str">
        <f>IFERROR(product[[#This Row],[Cost]],"")</f>
        <v/>
      </c>
      <c r="J21" s="1" t="str">
        <f>IFERROR(inventory[[#This Row],[Cost]]*inventory[[#This Row],[Stock]],"")</f>
        <v/>
      </c>
      <c r="K2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2" spans="4:11" x14ac:dyDescent="0.3">
      <c r="D22" s="1" t="str">
        <f>IFERROR(product[[#This Row],[HSN Code]],"")</f>
        <v/>
      </c>
      <c r="E22" s="1" t="str">
        <f>IFERROR(product[[#This Row],[Product Name]],"")</f>
        <v/>
      </c>
      <c r="F22" s="1" t="str">
        <f>IFERROR(product[[#This Row],[Cost]],"")</f>
        <v/>
      </c>
      <c r="J22" s="1" t="str">
        <f>IFERROR(inventory[[#This Row],[Cost]]*inventory[[#This Row],[Stock]],"")</f>
        <v/>
      </c>
      <c r="K22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3" spans="4:11" x14ac:dyDescent="0.3">
      <c r="D23" s="1" t="str">
        <f>IFERROR(product[[#This Row],[HSN Code]],"")</f>
        <v/>
      </c>
      <c r="E23" s="1" t="str">
        <f>IFERROR(product[[#This Row],[Product Name]],"")</f>
        <v/>
      </c>
      <c r="F23" s="1" t="str">
        <f>IFERROR(product[[#This Row],[Cost]],"")</f>
        <v/>
      </c>
      <c r="J23" s="1" t="str">
        <f>IFERROR(inventory[[#This Row],[Cost]]*inventory[[#This Row],[Stock]],"")</f>
        <v/>
      </c>
      <c r="K23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4" spans="4:11" x14ac:dyDescent="0.3">
      <c r="D24" s="1" t="str">
        <f>IFERROR(product[[#This Row],[HSN Code]],"")</f>
        <v/>
      </c>
      <c r="E24" s="1" t="str">
        <f>IFERROR(product[[#This Row],[Product Name]],"")</f>
        <v/>
      </c>
      <c r="F24" s="1" t="str">
        <f>IFERROR(product[[#This Row],[Cost]],"")</f>
        <v/>
      </c>
      <c r="J24" s="1" t="str">
        <f>IFERROR(inventory[[#This Row],[Cost]]*inventory[[#This Row],[Stock]],"")</f>
        <v/>
      </c>
      <c r="K24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5" spans="4:11" x14ac:dyDescent="0.3">
      <c r="D25" s="1" t="str">
        <f>IFERROR(product[[#This Row],[HSN Code]],"")</f>
        <v/>
      </c>
      <c r="E25" s="1" t="str">
        <f>IFERROR(product[[#This Row],[Product Name]],"")</f>
        <v/>
      </c>
      <c r="F25" s="1" t="str">
        <f>IFERROR(product[[#This Row],[Cost]],"")</f>
        <v/>
      </c>
      <c r="J25" s="1" t="str">
        <f>IFERROR(inventory[[#This Row],[Cost]]*inventory[[#This Row],[Stock]],"")</f>
        <v/>
      </c>
      <c r="K2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6" spans="4:11" x14ac:dyDescent="0.3">
      <c r="D26" s="1" t="str">
        <f>IFERROR(product[[#This Row],[HSN Code]],"")</f>
        <v/>
      </c>
      <c r="E26" s="1" t="str">
        <f>IFERROR(product[[#This Row],[Product Name]],"")</f>
        <v/>
      </c>
      <c r="F26" s="1" t="str">
        <f>IFERROR(product[[#This Row],[Cost]],"")</f>
        <v/>
      </c>
      <c r="J26" s="1" t="str">
        <f>IFERROR(inventory[[#This Row],[Cost]]*inventory[[#This Row],[Stock]],"")</f>
        <v/>
      </c>
      <c r="K26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7" spans="4:11" x14ac:dyDescent="0.3">
      <c r="D27" s="1" t="str">
        <f>IFERROR(product[[#This Row],[HSN Code]],"")</f>
        <v/>
      </c>
      <c r="E27" s="1" t="str">
        <f>IFERROR(product[[#This Row],[Product Name]],"")</f>
        <v/>
      </c>
      <c r="F27" s="1" t="str">
        <f>IFERROR(product[[#This Row],[Cost]],"")</f>
        <v/>
      </c>
      <c r="J27" s="1" t="str">
        <f>IFERROR(inventory[[#This Row],[Cost]]*inventory[[#This Row],[Stock]],"")</f>
        <v/>
      </c>
      <c r="K27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8" spans="4:11" x14ac:dyDescent="0.3">
      <c r="D28" s="1" t="str">
        <f>IFERROR(product[[#This Row],[HSN Code]],"")</f>
        <v/>
      </c>
      <c r="E28" s="1" t="str">
        <f>IFERROR(product[[#This Row],[Product Name]],"")</f>
        <v/>
      </c>
      <c r="F28" s="1" t="str">
        <f>IFERROR(product[[#This Row],[Cost]],"")</f>
        <v/>
      </c>
      <c r="J28" s="1" t="str">
        <f>IFERROR(inventory[[#This Row],[Cost]]*inventory[[#This Row],[Stock]],"")</f>
        <v/>
      </c>
      <c r="K2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29" spans="4:11" x14ac:dyDescent="0.3">
      <c r="D29" s="1" t="str">
        <f>IFERROR(product[[#This Row],[HSN Code]],"")</f>
        <v/>
      </c>
      <c r="E29" s="1" t="str">
        <f>IFERROR(product[[#This Row],[Product Name]],"")</f>
        <v/>
      </c>
      <c r="F29" s="1" t="str">
        <f>IFERROR(product[[#This Row],[Cost]],"")</f>
        <v/>
      </c>
      <c r="J29" s="1" t="str">
        <f>IFERROR(inventory[[#This Row],[Cost]]*inventory[[#This Row],[Stock]],"")</f>
        <v/>
      </c>
      <c r="K29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0" spans="4:11" x14ac:dyDescent="0.3">
      <c r="D30" s="1" t="str">
        <f>IFERROR(product[[#This Row],[HSN Code]],"")</f>
        <v/>
      </c>
      <c r="E30" s="1" t="str">
        <f>IFERROR(product[[#This Row],[Product Name]],"")</f>
        <v/>
      </c>
      <c r="F30" s="1" t="str">
        <f>IFERROR(product[[#This Row],[Cost]],"")</f>
        <v/>
      </c>
      <c r="J30" s="1" t="str">
        <f>IFERROR(inventory[[#This Row],[Cost]]*inventory[[#This Row],[Stock]],"")</f>
        <v/>
      </c>
      <c r="K3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1" spans="4:11" x14ac:dyDescent="0.3">
      <c r="D31" s="1" t="str">
        <f>IFERROR(product[[#This Row],[HSN Code]],"")</f>
        <v/>
      </c>
      <c r="E31" s="1" t="str">
        <f>IFERROR(product[[#This Row],[Product Name]],"")</f>
        <v/>
      </c>
      <c r="F31" s="1" t="str">
        <f>IFERROR(product[[#This Row],[Cost]],"")</f>
        <v/>
      </c>
      <c r="J31" s="1" t="str">
        <f>IFERROR(inventory[[#This Row],[Cost]]*inventory[[#This Row],[Stock]],"")</f>
        <v/>
      </c>
      <c r="K3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2" spans="4:11" x14ac:dyDescent="0.3">
      <c r="D32" s="1" t="str">
        <f>IFERROR(product[[#This Row],[HSN Code]],"")</f>
        <v/>
      </c>
      <c r="E32" s="1" t="str">
        <f>IFERROR(product[[#This Row],[Product Name]],"")</f>
        <v/>
      </c>
      <c r="F32" s="1" t="str">
        <f>IFERROR(product[[#This Row],[Cost]],"")</f>
        <v/>
      </c>
      <c r="J32" s="1" t="str">
        <f>IFERROR(inventory[[#This Row],[Cost]]*inventory[[#This Row],[Stock]],"")</f>
        <v/>
      </c>
      <c r="K32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3" spans="4:11" x14ac:dyDescent="0.3">
      <c r="D33" s="1" t="str">
        <f>IFERROR(product[[#This Row],[HSN Code]],"")</f>
        <v/>
      </c>
      <c r="E33" s="1" t="str">
        <f>IFERROR(product[[#This Row],[Product Name]],"")</f>
        <v/>
      </c>
      <c r="F33" s="1" t="str">
        <f>IFERROR(product[[#This Row],[Cost]],"")</f>
        <v/>
      </c>
      <c r="J33" s="1" t="str">
        <f>IFERROR(inventory[[#This Row],[Cost]]*inventory[[#This Row],[Stock]],"")</f>
        <v/>
      </c>
      <c r="K33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4" spans="4:11" x14ac:dyDescent="0.3">
      <c r="D34" s="1" t="str">
        <f>IFERROR(product[[#This Row],[HSN Code]],"")</f>
        <v/>
      </c>
      <c r="E34" s="1" t="str">
        <f>IFERROR(product[[#This Row],[Product Name]],"")</f>
        <v/>
      </c>
      <c r="F34" s="1" t="str">
        <f>IFERROR(product[[#This Row],[Cost]],"")</f>
        <v/>
      </c>
      <c r="J34" s="1" t="str">
        <f>IFERROR(inventory[[#This Row],[Cost]]*inventory[[#This Row],[Stock]],"")</f>
        <v/>
      </c>
      <c r="K34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5" spans="4:11" x14ac:dyDescent="0.3">
      <c r="D35" s="1" t="str">
        <f>IFERROR(product[[#This Row],[HSN Code]],"")</f>
        <v/>
      </c>
      <c r="E35" s="1" t="str">
        <f>IFERROR(product[[#This Row],[Product Name]],"")</f>
        <v/>
      </c>
      <c r="F35" s="1" t="str">
        <f>IFERROR(product[[#This Row],[Cost]],"")</f>
        <v/>
      </c>
      <c r="J35" s="1" t="str">
        <f>IFERROR(inventory[[#This Row],[Cost]]*inventory[[#This Row],[Stock]],"")</f>
        <v/>
      </c>
      <c r="K3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6" spans="4:11" x14ac:dyDescent="0.3">
      <c r="D36" s="1" t="str">
        <f>IFERROR(product[[#This Row],[HSN Code]],"")</f>
        <v/>
      </c>
      <c r="E36" s="1" t="str">
        <f>IFERROR(product[[#This Row],[Product Name]],"")</f>
        <v/>
      </c>
      <c r="F36" s="1" t="str">
        <f>IFERROR(product[[#This Row],[Cost]],"")</f>
        <v/>
      </c>
      <c r="J36" s="1" t="str">
        <f>IFERROR(inventory[[#This Row],[Cost]]*inventory[[#This Row],[Stock]],"")</f>
        <v/>
      </c>
      <c r="K36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7" spans="4:11" x14ac:dyDescent="0.3">
      <c r="D37" s="1" t="str">
        <f>IFERROR(product[[#This Row],[HSN Code]],"")</f>
        <v/>
      </c>
      <c r="E37" s="1" t="str">
        <f>IFERROR(product[[#This Row],[Product Name]],"")</f>
        <v/>
      </c>
      <c r="F37" s="1" t="str">
        <f>IFERROR(product[[#This Row],[Cost]],"")</f>
        <v/>
      </c>
      <c r="J37" s="1" t="str">
        <f>IFERROR(inventory[[#This Row],[Cost]]*inventory[[#This Row],[Stock]],"")</f>
        <v/>
      </c>
      <c r="K37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8" spans="4:11" x14ac:dyDescent="0.3">
      <c r="D38" s="1" t="str">
        <f>IFERROR(product[[#This Row],[HSN Code]],"")</f>
        <v/>
      </c>
      <c r="E38" s="1" t="str">
        <f>IFERROR(product[[#This Row],[Product Name]],"")</f>
        <v/>
      </c>
      <c r="F38" s="1" t="str">
        <f>IFERROR(product[[#This Row],[Cost]],"")</f>
        <v/>
      </c>
      <c r="J38" s="1" t="str">
        <f>IFERROR(inventory[[#This Row],[Cost]]*inventory[[#This Row],[Stock]],"")</f>
        <v/>
      </c>
      <c r="K3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39" spans="4:11" x14ac:dyDescent="0.3">
      <c r="D39" s="1" t="str">
        <f>IFERROR(product[[#This Row],[HSN Code]],"")</f>
        <v/>
      </c>
      <c r="E39" s="1" t="str">
        <f>IFERROR(product[[#This Row],[Product Name]],"")</f>
        <v/>
      </c>
      <c r="F39" s="1" t="str">
        <f>IFERROR(product[[#This Row],[Cost]],"")</f>
        <v/>
      </c>
      <c r="J39" s="1" t="str">
        <f>IFERROR(inventory[[#This Row],[Cost]]*inventory[[#This Row],[Stock]],"")</f>
        <v/>
      </c>
      <c r="K39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0" spans="4:11" x14ac:dyDescent="0.3">
      <c r="D40" s="1" t="str">
        <f>IFERROR(product[[#This Row],[HSN Code]],"")</f>
        <v/>
      </c>
      <c r="E40" s="1" t="str">
        <f>IFERROR(product[[#This Row],[Product Name]],"")</f>
        <v/>
      </c>
      <c r="F40" s="1" t="str">
        <f>IFERROR(product[[#This Row],[Cost]],"")</f>
        <v/>
      </c>
      <c r="J40" s="1" t="str">
        <f>IFERROR(inventory[[#This Row],[Cost]]*inventory[[#This Row],[Stock]],"")</f>
        <v/>
      </c>
      <c r="K4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1" spans="4:11" x14ac:dyDescent="0.3">
      <c r="D41" s="1" t="str">
        <f>IFERROR(product[[#This Row],[HSN Code]],"")</f>
        <v/>
      </c>
      <c r="E41" s="1" t="str">
        <f>IFERROR(product[[#This Row],[Product Name]],"")</f>
        <v/>
      </c>
      <c r="F41" s="1" t="str">
        <f>IFERROR(product[[#This Row],[Cost]],"")</f>
        <v/>
      </c>
      <c r="J41" s="1" t="str">
        <f>IFERROR(inventory[[#This Row],[Cost]]*inventory[[#This Row],[Stock]],"")</f>
        <v/>
      </c>
      <c r="K4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2" spans="4:11" x14ac:dyDescent="0.3">
      <c r="D42" s="1" t="str">
        <f>IFERROR(product[[#This Row],[HSN Code]],"")</f>
        <v/>
      </c>
      <c r="E42" s="1" t="str">
        <f>IFERROR(product[[#This Row],[Product Name]],"")</f>
        <v/>
      </c>
      <c r="F42" s="1" t="str">
        <f>IFERROR(product[[#This Row],[Cost]],"")</f>
        <v/>
      </c>
      <c r="J42" s="1" t="str">
        <f>IFERROR(inventory[[#This Row],[Cost]]*inventory[[#This Row],[Stock]],"")</f>
        <v/>
      </c>
      <c r="K42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3" spans="4:11" x14ac:dyDescent="0.3">
      <c r="D43" s="1" t="str">
        <f>IFERROR(product[[#This Row],[HSN Code]],"")</f>
        <v/>
      </c>
      <c r="E43" s="1" t="str">
        <f>IFERROR(product[[#This Row],[Product Name]],"")</f>
        <v/>
      </c>
      <c r="F43" s="1" t="str">
        <f>IFERROR(product[[#This Row],[Cost]],"")</f>
        <v/>
      </c>
      <c r="J43" s="1" t="str">
        <f>IFERROR(inventory[[#This Row],[Cost]]*inventory[[#This Row],[Stock]],"")</f>
        <v/>
      </c>
      <c r="K43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4" spans="4:11" x14ac:dyDescent="0.3">
      <c r="D44" s="1" t="str">
        <f>IFERROR(product[[#This Row],[HSN Code]],"")</f>
        <v/>
      </c>
      <c r="E44" s="1" t="str">
        <f>IFERROR(product[[#This Row],[Product Name]],"")</f>
        <v/>
      </c>
      <c r="F44" s="1" t="str">
        <f>IFERROR(product[[#This Row],[Cost]],"")</f>
        <v/>
      </c>
      <c r="J44" s="1" t="str">
        <f>IFERROR(inventory[[#This Row],[Cost]]*inventory[[#This Row],[Stock]],"")</f>
        <v/>
      </c>
      <c r="K44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5" spans="4:11" x14ac:dyDescent="0.3">
      <c r="D45" s="1" t="str">
        <f>IFERROR(product[[#This Row],[HSN Code]],"")</f>
        <v/>
      </c>
      <c r="E45" s="1" t="str">
        <f>IFERROR(product[[#This Row],[Product Name]],"")</f>
        <v/>
      </c>
      <c r="F45" s="1" t="str">
        <f>IFERROR(product[[#This Row],[Cost]],"")</f>
        <v/>
      </c>
      <c r="J45" s="1" t="str">
        <f>IFERROR(inventory[[#This Row],[Cost]]*inventory[[#This Row],[Stock]],"")</f>
        <v/>
      </c>
      <c r="K4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6" spans="4:11" x14ac:dyDescent="0.3">
      <c r="D46" s="1" t="str">
        <f>IFERROR(product[[#This Row],[HSN Code]],"")</f>
        <v/>
      </c>
      <c r="E46" s="1" t="str">
        <f>IFERROR(product[[#This Row],[Product Name]],"")</f>
        <v/>
      </c>
      <c r="F46" s="1" t="str">
        <f>IFERROR(product[[#This Row],[Cost]],"")</f>
        <v/>
      </c>
      <c r="J46" s="1" t="str">
        <f>IFERROR(inventory[[#This Row],[Cost]]*inventory[[#This Row],[Stock]],"")</f>
        <v/>
      </c>
      <c r="K46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7" spans="4:11" x14ac:dyDescent="0.3">
      <c r="D47" s="1" t="str">
        <f>IFERROR(product[[#This Row],[HSN Code]],"")</f>
        <v/>
      </c>
      <c r="E47" s="1" t="str">
        <f>IFERROR(product[[#This Row],[Product Name]],"")</f>
        <v/>
      </c>
      <c r="F47" s="1" t="str">
        <f>IFERROR(product[[#This Row],[Cost]],"")</f>
        <v/>
      </c>
      <c r="J47" s="1" t="str">
        <f>IFERROR(inventory[[#This Row],[Cost]]*inventory[[#This Row],[Stock]],"")</f>
        <v/>
      </c>
      <c r="K47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8" spans="4:11" x14ac:dyDescent="0.3">
      <c r="D48" s="1" t="str">
        <f>IFERROR(product[[#This Row],[HSN Code]],"")</f>
        <v/>
      </c>
      <c r="E48" s="1" t="str">
        <f>IFERROR(product[[#This Row],[Product Name]],"")</f>
        <v/>
      </c>
      <c r="F48" s="1" t="str">
        <f>IFERROR(product[[#This Row],[Cost]],"")</f>
        <v/>
      </c>
      <c r="J48" s="1" t="str">
        <f>IFERROR(inventory[[#This Row],[Cost]]*inventory[[#This Row],[Stock]],"")</f>
        <v/>
      </c>
      <c r="K4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49" spans="4:11" x14ac:dyDescent="0.3">
      <c r="D49" s="1" t="str">
        <f>IFERROR(product[[#This Row],[HSN Code]],"")</f>
        <v/>
      </c>
      <c r="E49" s="1" t="str">
        <f>IFERROR(product[[#This Row],[Product Name]],"")</f>
        <v/>
      </c>
      <c r="F49" s="1" t="str">
        <f>IFERROR(product[[#This Row],[Cost]],"")</f>
        <v/>
      </c>
      <c r="J49" s="1" t="str">
        <f>IFERROR(inventory[[#This Row],[Cost]]*inventory[[#This Row],[Stock]],"")</f>
        <v/>
      </c>
      <c r="K49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0" spans="4:11" x14ac:dyDescent="0.3">
      <c r="D50" s="1" t="str">
        <f>IFERROR(product[[#This Row],[HSN Code]],"")</f>
        <v/>
      </c>
      <c r="E50" s="1" t="str">
        <f>IFERROR(product[[#This Row],[Product Name]],"")</f>
        <v/>
      </c>
      <c r="F50" s="1" t="str">
        <f>IFERROR(product[[#This Row],[Cost]],"")</f>
        <v/>
      </c>
      <c r="J50" s="1" t="str">
        <f>IFERROR(inventory[[#This Row],[Cost]]*inventory[[#This Row],[Stock]],"")</f>
        <v/>
      </c>
      <c r="K5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1" spans="4:11" x14ac:dyDescent="0.3">
      <c r="D51" s="1" t="str">
        <f>IFERROR(product[[#This Row],[HSN Code]],"")</f>
        <v/>
      </c>
      <c r="E51" s="1" t="str">
        <f>IFERROR(product[[#This Row],[Product Name]],"")</f>
        <v/>
      </c>
      <c r="F51" s="1" t="str">
        <f>IFERROR(product[[#This Row],[Cost]],"")</f>
        <v/>
      </c>
      <c r="J51" s="1" t="str">
        <f>IFERROR(inventory[[#This Row],[Cost]]*inventory[[#This Row],[Stock]],"")</f>
        <v/>
      </c>
      <c r="K5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2" spans="4:11" x14ac:dyDescent="0.3">
      <c r="D52" s="1" t="str">
        <f>IFERROR(product[[#This Row],[HSN Code]],"")</f>
        <v/>
      </c>
      <c r="E52" s="1" t="str">
        <f>IFERROR(product[[#This Row],[Product Name]],"")</f>
        <v/>
      </c>
      <c r="F52" s="1" t="str">
        <f>IFERROR(product[[#This Row],[Cost]],"")</f>
        <v/>
      </c>
      <c r="J52" s="1" t="str">
        <f>IFERROR(inventory[[#This Row],[Cost]]*inventory[[#This Row],[Stock]],"")</f>
        <v/>
      </c>
      <c r="K52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3" spans="4:11" x14ac:dyDescent="0.3">
      <c r="D53" s="1" t="str">
        <f>IFERROR(product[[#This Row],[HSN Code]],"")</f>
        <v/>
      </c>
      <c r="E53" s="1" t="str">
        <f>IFERROR(product[[#This Row],[Product Name]],"")</f>
        <v/>
      </c>
      <c r="F53" s="1" t="str">
        <f>IFERROR(product[[#This Row],[Cost]],"")</f>
        <v/>
      </c>
      <c r="J53" s="1" t="str">
        <f>IFERROR(inventory[[#This Row],[Cost]]*inventory[[#This Row],[Stock]],"")</f>
        <v/>
      </c>
      <c r="K53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4" spans="4:11" x14ac:dyDescent="0.3">
      <c r="D54" s="1" t="str">
        <f>IFERROR(product[[#This Row],[HSN Code]],"")</f>
        <v/>
      </c>
      <c r="E54" s="1" t="str">
        <f>IFERROR(product[[#This Row],[Product Name]],"")</f>
        <v/>
      </c>
      <c r="F54" s="1" t="str">
        <f>IFERROR(product[[#This Row],[Cost]],"")</f>
        <v/>
      </c>
      <c r="J54" s="1" t="str">
        <f>IFERROR(inventory[[#This Row],[Cost]]*inventory[[#This Row],[Stock]],"")</f>
        <v/>
      </c>
      <c r="K54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5" spans="4:11" x14ac:dyDescent="0.3">
      <c r="D55" s="1" t="str">
        <f>IFERROR(product[[#This Row],[HSN Code]],"")</f>
        <v/>
      </c>
      <c r="E55" s="1" t="str">
        <f>IFERROR(product[[#This Row],[Product Name]],"")</f>
        <v/>
      </c>
      <c r="F55" s="1" t="str">
        <f>IFERROR(product[[#This Row],[Cost]],"")</f>
        <v/>
      </c>
      <c r="J55" s="1" t="str">
        <f>IFERROR(inventory[[#This Row],[Cost]]*inventory[[#This Row],[Stock]],"")</f>
        <v/>
      </c>
      <c r="K5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6" spans="4:11" x14ac:dyDescent="0.3">
      <c r="D56" s="1" t="str">
        <f>IFERROR(product[[#This Row],[HSN Code]],"")</f>
        <v/>
      </c>
      <c r="E56" s="1" t="str">
        <f>IFERROR(product[[#This Row],[Product Name]],"")</f>
        <v/>
      </c>
      <c r="F56" s="1" t="str">
        <f>IFERROR(product[[#This Row],[Cost]],"")</f>
        <v/>
      </c>
      <c r="J56" s="1" t="str">
        <f>IFERROR(inventory[[#This Row],[Cost]]*inventory[[#This Row],[Stock]],"")</f>
        <v/>
      </c>
      <c r="K56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7" spans="4:11" x14ac:dyDescent="0.3">
      <c r="D57" s="1" t="str">
        <f>IFERROR(product[[#This Row],[HSN Code]],"")</f>
        <v/>
      </c>
      <c r="E57" s="1" t="str">
        <f>IFERROR(product[[#This Row],[Product Name]],"")</f>
        <v/>
      </c>
      <c r="F57" s="1" t="str">
        <f>IFERROR(product[[#This Row],[Cost]],"")</f>
        <v/>
      </c>
      <c r="J57" s="1" t="str">
        <f>IFERROR(inventory[[#This Row],[Cost]]*inventory[[#This Row],[Stock]],"")</f>
        <v/>
      </c>
      <c r="K57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8" spans="4:11" x14ac:dyDescent="0.3">
      <c r="D58" s="1" t="str">
        <f>IFERROR(product[[#This Row],[HSN Code]],"")</f>
        <v/>
      </c>
      <c r="E58" s="1" t="str">
        <f>IFERROR(product[[#This Row],[Product Name]],"")</f>
        <v/>
      </c>
      <c r="F58" s="1" t="str">
        <f>IFERROR(product[[#This Row],[Cost]],"")</f>
        <v/>
      </c>
      <c r="J58" s="1" t="str">
        <f>IFERROR(inventory[[#This Row],[Cost]]*inventory[[#This Row],[Stock]],"")</f>
        <v/>
      </c>
      <c r="K5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59" spans="4:11" x14ac:dyDescent="0.3">
      <c r="D59" s="1" t="str">
        <f>IFERROR(product[[#This Row],[HSN Code]],"")</f>
        <v/>
      </c>
      <c r="E59" s="1" t="str">
        <f>IFERROR(product[[#This Row],[Product Name]],"")</f>
        <v/>
      </c>
      <c r="F59" s="1" t="str">
        <f>IFERROR(product[[#This Row],[Cost]],"")</f>
        <v/>
      </c>
      <c r="J59" s="1" t="str">
        <f>IFERROR(inventory[[#This Row],[Cost]]*inventory[[#This Row],[Stock]],"")</f>
        <v/>
      </c>
      <c r="K59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0" spans="4:11" x14ac:dyDescent="0.3">
      <c r="D60" s="1" t="str">
        <f>IFERROR(product[[#This Row],[HSN Code]],"")</f>
        <v/>
      </c>
      <c r="E60" s="1" t="str">
        <f>IFERROR(product[[#This Row],[Product Name]],"")</f>
        <v/>
      </c>
      <c r="F60" s="1" t="str">
        <f>IFERROR(product[[#This Row],[Cost]],"")</f>
        <v/>
      </c>
      <c r="J60" s="1" t="str">
        <f>IFERROR(inventory[[#This Row],[Cost]]*inventory[[#This Row],[Stock]],"")</f>
        <v/>
      </c>
      <c r="K6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1" spans="4:11" x14ac:dyDescent="0.3">
      <c r="D61" s="1" t="str">
        <f>IFERROR(product[[#This Row],[HSN Code]],"")</f>
        <v/>
      </c>
      <c r="E61" s="1" t="str">
        <f>IFERROR(product[[#This Row],[Product Name]],"")</f>
        <v/>
      </c>
      <c r="F61" s="1" t="str">
        <f>IFERROR(product[[#This Row],[Cost]],"")</f>
        <v/>
      </c>
      <c r="J61" s="1" t="str">
        <f>IFERROR(inventory[[#This Row],[Cost]]*inventory[[#This Row],[Stock]],"")</f>
        <v/>
      </c>
      <c r="K6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2" spans="4:11" x14ac:dyDescent="0.3">
      <c r="D62" s="1" t="str">
        <f>IFERROR(product[[#This Row],[HSN Code]],"")</f>
        <v/>
      </c>
      <c r="E62" s="1" t="str">
        <f>IFERROR(product[[#This Row],[Product Name]],"")</f>
        <v/>
      </c>
      <c r="F62" s="1" t="str">
        <f>IFERROR(product[[#This Row],[Cost]],"")</f>
        <v/>
      </c>
      <c r="J62" s="1" t="str">
        <f>IFERROR(inventory[[#This Row],[Cost]]*inventory[[#This Row],[Stock]],"")</f>
        <v/>
      </c>
      <c r="K62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3" spans="4:11" x14ac:dyDescent="0.3">
      <c r="D63" s="1" t="str">
        <f>IFERROR(product[[#This Row],[HSN Code]],"")</f>
        <v/>
      </c>
      <c r="E63" s="1" t="str">
        <f>IFERROR(product[[#This Row],[Product Name]],"")</f>
        <v/>
      </c>
      <c r="F63" s="1" t="str">
        <f>IFERROR(product[[#This Row],[Cost]],"")</f>
        <v/>
      </c>
      <c r="J63" s="1" t="str">
        <f>IFERROR(inventory[[#This Row],[Cost]]*inventory[[#This Row],[Stock]],"")</f>
        <v/>
      </c>
      <c r="K63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4" spans="4:11" x14ac:dyDescent="0.3">
      <c r="D64" s="1" t="str">
        <f>IFERROR(product[[#This Row],[HSN Code]],"")</f>
        <v/>
      </c>
      <c r="E64" s="1" t="str">
        <f>IFERROR(product[[#This Row],[Product Name]],"")</f>
        <v/>
      </c>
      <c r="F64" s="1" t="str">
        <f>IFERROR(product[[#This Row],[Cost]],"")</f>
        <v/>
      </c>
      <c r="J64" s="1" t="str">
        <f>IFERROR(inventory[[#This Row],[Cost]]*inventory[[#This Row],[Stock]],"")</f>
        <v/>
      </c>
      <c r="K64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5" spans="4:11" x14ac:dyDescent="0.3">
      <c r="D65" s="1" t="str">
        <f>IFERROR(product[[#This Row],[HSN Code]],"")</f>
        <v/>
      </c>
      <c r="E65" s="1" t="str">
        <f>IFERROR(product[[#This Row],[Product Name]],"")</f>
        <v/>
      </c>
      <c r="F65" s="1" t="str">
        <f>IFERROR(product[[#This Row],[Cost]],"")</f>
        <v/>
      </c>
      <c r="J65" s="1" t="str">
        <f>IFERROR(inventory[[#This Row],[Cost]]*inventory[[#This Row],[Stock]],"")</f>
        <v/>
      </c>
      <c r="K6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6" spans="4:11" x14ac:dyDescent="0.3">
      <c r="D66" s="1" t="str">
        <f>IFERROR(product[[#This Row],[HSN Code]],"")</f>
        <v/>
      </c>
      <c r="E66" s="1" t="str">
        <f>IFERROR(product[[#This Row],[Product Name]],"")</f>
        <v/>
      </c>
      <c r="F66" s="1" t="str">
        <f>IFERROR(product[[#This Row],[Cost]],"")</f>
        <v/>
      </c>
      <c r="J66" s="1" t="str">
        <f>IFERROR(inventory[[#This Row],[Cost]]*inventory[[#This Row],[Stock]],"")</f>
        <v/>
      </c>
      <c r="K66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7" spans="4:11" x14ac:dyDescent="0.3">
      <c r="D67" s="1" t="str">
        <f>IFERROR(product[[#This Row],[HSN Code]],"")</f>
        <v/>
      </c>
      <c r="E67" s="1" t="str">
        <f>IFERROR(product[[#This Row],[Product Name]],"")</f>
        <v/>
      </c>
      <c r="F67" s="1" t="str">
        <f>IFERROR(product[[#This Row],[Cost]],"")</f>
        <v/>
      </c>
      <c r="J67" s="1" t="str">
        <f>IFERROR(inventory[[#This Row],[Cost]]*inventory[[#This Row],[Stock]],"")</f>
        <v/>
      </c>
      <c r="K67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8" spans="4:11" x14ac:dyDescent="0.3">
      <c r="D68" s="1" t="str">
        <f>IFERROR(product[[#This Row],[HSN Code]],"")</f>
        <v/>
      </c>
      <c r="E68" s="1" t="str">
        <f>IFERROR(product[[#This Row],[Product Name]],"")</f>
        <v/>
      </c>
      <c r="F68" s="1" t="str">
        <f>IFERROR(product[[#This Row],[Cost]],"")</f>
        <v/>
      </c>
      <c r="J68" s="1" t="str">
        <f>IFERROR(inventory[[#This Row],[Cost]]*inventory[[#This Row],[Stock]],"")</f>
        <v/>
      </c>
      <c r="K6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69" spans="4:11" x14ac:dyDescent="0.3">
      <c r="D69" s="1" t="str">
        <f>IFERROR(product[[#This Row],[HSN Code]],"")</f>
        <v/>
      </c>
      <c r="E69" s="1" t="str">
        <f>IFERROR(product[[#This Row],[Product Name]],"")</f>
        <v/>
      </c>
      <c r="F69" s="1" t="str">
        <f>IFERROR(product[[#This Row],[Cost]],"")</f>
        <v/>
      </c>
      <c r="J69" s="1" t="str">
        <f>IFERROR(inventory[[#This Row],[Cost]]*inventory[[#This Row],[Stock]],"")</f>
        <v/>
      </c>
      <c r="K69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0" spans="4:11" x14ac:dyDescent="0.3">
      <c r="D70" s="1" t="str">
        <f>IFERROR(product[[#This Row],[HSN Code]],"")</f>
        <v/>
      </c>
      <c r="E70" s="1" t="str">
        <f>IFERROR(product[[#This Row],[Product Name]],"")</f>
        <v/>
      </c>
      <c r="F70" s="1" t="str">
        <f>IFERROR(product[[#This Row],[Cost]],"")</f>
        <v/>
      </c>
      <c r="J70" s="1" t="str">
        <f>IFERROR(inventory[[#This Row],[Cost]]*inventory[[#This Row],[Stock]],"")</f>
        <v/>
      </c>
      <c r="K7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1" spans="4:11" x14ac:dyDescent="0.3">
      <c r="D71" s="1" t="str">
        <f>IFERROR(product[[#This Row],[HSN Code]],"")</f>
        <v/>
      </c>
      <c r="E71" s="1" t="str">
        <f>IFERROR(product[[#This Row],[Product Name]],"")</f>
        <v/>
      </c>
      <c r="F71" s="1" t="str">
        <f>IFERROR(product[[#This Row],[Cost]],"")</f>
        <v/>
      </c>
      <c r="J71" s="1" t="str">
        <f>IFERROR(inventory[[#This Row],[Cost]]*inventory[[#This Row],[Stock]],"")</f>
        <v/>
      </c>
      <c r="K7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2" spans="4:11" x14ac:dyDescent="0.3">
      <c r="D72" s="1" t="str">
        <f>IFERROR(product[[#This Row],[HSN Code]],"")</f>
        <v/>
      </c>
      <c r="E72" s="1" t="str">
        <f>IFERROR(product[[#This Row],[Product Name]],"")</f>
        <v/>
      </c>
      <c r="F72" s="1" t="str">
        <f>IFERROR(product[[#This Row],[Cost]],"")</f>
        <v/>
      </c>
      <c r="J72" s="1" t="str">
        <f>IFERROR(inventory[[#This Row],[Cost]]*inventory[[#This Row],[Stock]],"")</f>
        <v/>
      </c>
      <c r="K72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3" spans="4:11" x14ac:dyDescent="0.3">
      <c r="D73" s="1" t="str">
        <f>IFERROR(product[[#This Row],[HSN Code]],"")</f>
        <v/>
      </c>
      <c r="E73" s="1" t="str">
        <f>IFERROR(product[[#This Row],[Product Name]],"")</f>
        <v/>
      </c>
      <c r="F73" s="1" t="str">
        <f>IFERROR(product[[#This Row],[Cost]],"")</f>
        <v/>
      </c>
      <c r="J73" s="1" t="str">
        <f>IFERROR(inventory[[#This Row],[Cost]]*inventory[[#This Row],[Stock]],"")</f>
        <v/>
      </c>
      <c r="K73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4" spans="4:11" x14ac:dyDescent="0.3">
      <c r="D74" s="1" t="str">
        <f>IFERROR(product[[#This Row],[HSN Code]],"")</f>
        <v/>
      </c>
      <c r="E74" s="1" t="str">
        <f>IFERROR(product[[#This Row],[Product Name]],"")</f>
        <v/>
      </c>
      <c r="F74" s="1" t="str">
        <f>IFERROR(product[[#This Row],[Cost]],"")</f>
        <v/>
      </c>
      <c r="J74" s="1" t="str">
        <f>IFERROR(inventory[[#This Row],[Cost]]*inventory[[#This Row],[Stock]],"")</f>
        <v/>
      </c>
      <c r="K74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5" spans="4:11" x14ac:dyDescent="0.3">
      <c r="D75" s="1" t="str">
        <f>IFERROR(product[[#This Row],[HSN Code]],"")</f>
        <v/>
      </c>
      <c r="E75" s="1" t="str">
        <f>IFERROR(product[[#This Row],[Product Name]],"")</f>
        <v/>
      </c>
      <c r="F75" s="1" t="str">
        <f>IFERROR(product[[#This Row],[Cost]],"")</f>
        <v/>
      </c>
      <c r="J75" s="1" t="str">
        <f>IFERROR(inventory[[#This Row],[Cost]]*inventory[[#This Row],[Stock]],"")</f>
        <v/>
      </c>
      <c r="K7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6" spans="4:11" x14ac:dyDescent="0.3">
      <c r="D76" s="1" t="str">
        <f>IFERROR(product[[#This Row],[HSN Code]],"")</f>
        <v/>
      </c>
      <c r="E76" s="1" t="str">
        <f>IFERROR(product[[#This Row],[Product Name]],"")</f>
        <v/>
      </c>
      <c r="F76" s="1" t="str">
        <f>IFERROR(product[[#This Row],[Cost]],"")</f>
        <v/>
      </c>
      <c r="J76" s="1" t="str">
        <f>IFERROR(inventory[[#This Row],[Cost]]*inventory[[#This Row],[Stock]],"")</f>
        <v/>
      </c>
      <c r="K76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7" spans="4:11" x14ac:dyDescent="0.3">
      <c r="D77" s="1" t="str">
        <f>IFERROR(product[[#This Row],[HSN Code]],"")</f>
        <v/>
      </c>
      <c r="E77" s="1" t="str">
        <f>IFERROR(product[[#This Row],[Product Name]],"")</f>
        <v/>
      </c>
      <c r="F77" s="1" t="str">
        <f>IFERROR(product[[#This Row],[Cost]],"")</f>
        <v/>
      </c>
      <c r="J77" s="1" t="str">
        <f>IFERROR(inventory[[#This Row],[Cost]]*inventory[[#This Row],[Stock]],"")</f>
        <v/>
      </c>
      <c r="K77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8" spans="4:11" x14ac:dyDescent="0.3">
      <c r="D78" s="1" t="str">
        <f>IFERROR(product[[#This Row],[HSN Code]],"")</f>
        <v/>
      </c>
      <c r="E78" s="1" t="str">
        <f>IFERROR(product[[#This Row],[Product Name]],"")</f>
        <v/>
      </c>
      <c r="F78" s="1" t="str">
        <f>IFERROR(product[[#This Row],[Cost]],"")</f>
        <v/>
      </c>
      <c r="J78" s="1" t="str">
        <f>IFERROR(inventory[[#This Row],[Cost]]*inventory[[#This Row],[Stock]],"")</f>
        <v/>
      </c>
      <c r="K78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79" spans="4:11" x14ac:dyDescent="0.3">
      <c r="D79" s="1" t="str">
        <f>IFERROR(product[[#This Row],[HSN Code]],"")</f>
        <v/>
      </c>
      <c r="E79" s="1" t="str">
        <f>IFERROR(product[[#This Row],[Product Name]],"")</f>
        <v/>
      </c>
      <c r="F79" s="1" t="str">
        <f>IFERROR(product[[#This Row],[Cost]],"")</f>
        <v/>
      </c>
      <c r="J79" s="1" t="str">
        <f>IFERROR(inventory[[#This Row],[Cost]]*inventory[[#This Row],[Stock]],"")</f>
        <v/>
      </c>
      <c r="K79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80" spans="4:11" x14ac:dyDescent="0.3">
      <c r="D80" s="1" t="str">
        <f>IFERROR(product[[#This Row],[HSN Code]],"")</f>
        <v/>
      </c>
      <c r="E80" s="1" t="str">
        <f>IFERROR(product[[#This Row],[Product Name]],"")</f>
        <v/>
      </c>
      <c r="F80" s="1" t="str">
        <f>IFERROR(product[[#This Row],[Cost]],"")</f>
        <v/>
      </c>
      <c r="J80" s="1" t="str">
        <f>IFERROR(inventory[[#This Row],[Cost]]*inventory[[#This Row],[Stock]],"")</f>
        <v/>
      </c>
      <c r="K80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81" spans="4:11" x14ac:dyDescent="0.3">
      <c r="D81" s="1" t="str">
        <f>IFERROR(product[[#This Row],[HSN Code]],"")</f>
        <v/>
      </c>
      <c r="E81" s="1" t="str">
        <f>IFERROR(product[[#This Row],[Product Name]],"")</f>
        <v/>
      </c>
      <c r="F81" s="1" t="str">
        <f>IFERROR(product[[#This Row],[Cost]],"")</f>
        <v/>
      </c>
      <c r="J81" s="1" t="str">
        <f>IFERROR(inventory[[#This Row],[Cost]]*inventory[[#This Row],[Stock]],"")</f>
        <v/>
      </c>
      <c r="K81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82" spans="4:11" x14ac:dyDescent="0.3">
      <c r="D82" s="1" t="str">
        <f>IFERROR(product[[#This Row],[HSN Code]],"")</f>
        <v/>
      </c>
      <c r="E82" s="1" t="str">
        <f>IFERROR(product[[#This Row],[Product Name]],"")</f>
        <v/>
      </c>
      <c r="F82" s="1" t="str">
        <f>IFERROR(product[[#This Row],[Cost]],"")</f>
        <v/>
      </c>
      <c r="J82" s="1" t="str">
        <f>IFERROR(inventory[[#This Row],[Cost]]*inventory[[#This Row],[Stock]],"")</f>
        <v/>
      </c>
      <c r="K82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83" spans="4:11" x14ac:dyDescent="0.3">
      <c r="D83" s="1" t="str">
        <f>IFERROR(product[[#This Row],[HSN Code]],"")</f>
        <v/>
      </c>
      <c r="E83" s="1" t="str">
        <f>IFERROR(product[[#This Row],[Product Name]],"")</f>
        <v/>
      </c>
      <c r="F83" s="1" t="str">
        <f>IFERROR(product[[#This Row],[Cost]],"")</f>
        <v/>
      </c>
      <c r="J83" s="1" t="str">
        <f>IFERROR(inventory[[#This Row],[Cost]]*inventory[[#This Row],[Stock]],"")</f>
        <v/>
      </c>
      <c r="K83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84" spans="4:11" x14ac:dyDescent="0.3">
      <c r="D84" s="1" t="str">
        <f>IFERROR(product[[#This Row],[HSN Code]],"")</f>
        <v/>
      </c>
      <c r="E84" s="1" t="str">
        <f>IFERROR(product[[#This Row],[Product Name]],"")</f>
        <v/>
      </c>
      <c r="F84" s="1" t="str">
        <f>IFERROR(product[[#This Row],[Cost]],"")</f>
        <v/>
      </c>
      <c r="J84" s="1" t="str">
        <f>IFERROR(inventory[[#This Row],[Cost]]*inventory[[#This Row],[Stock]],"")</f>
        <v/>
      </c>
      <c r="K84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85" spans="4:11" x14ac:dyDescent="0.3">
      <c r="D85" s="1" t="str">
        <f>IFERROR(product[[#This Row],[HSN Code]],"")</f>
        <v/>
      </c>
      <c r="E85" s="1" t="str">
        <f>IFERROR(product[[#This Row],[Product Name]],"")</f>
        <v/>
      </c>
      <c r="F85" s="1" t="str">
        <f>IFERROR(product[[#This Row],[Cost]],"")</f>
        <v/>
      </c>
      <c r="J85" s="1" t="str">
        <f>IFERROR(inventory[[#This Row],[Cost]]*inventory[[#This Row],[Stock]],"")</f>
        <v/>
      </c>
      <c r="K85" s="11" t="str">
        <f>IFERROR(IF(inventory[[#This Row],[Stock]]&lt;5,"📞  "&amp; inventory[[#This Row],[Product Name]] &amp; " Need To Re-order !  PH  " &amp;  VLOOKUP(inventory[[#This Row],[HSN Code]],vendor[#All],4,0),""),"")</f>
        <v/>
      </c>
    </row>
    <row r="86" spans="4:11" x14ac:dyDescent="0.3">
      <c r="D86" s="1" t="str">
        <f>IFERROR(product[[#This Row],[HSN Code]],"")</f>
        <v/>
      </c>
      <c r="E86" s="1" t="str">
        <f>IFERROR(product[[#This Row],[Product Name]],"")</f>
        <v/>
      </c>
      <c r="F86" s="1" t="str">
        <f>IFERROR(product[[#This Row],[Cost]],"")</f>
        <v/>
      </c>
      <c r="J86" s="1" t="str">
        <f>IFERROR(inventory[[#This Row],[Cost]]*inventory[[#This Row],[Stock]],"")</f>
        <v/>
      </c>
      <c r="K86" s="11" t="str">
        <f>IFERROR(IF(inventory[[#This Row],[Stock]]&lt;5,"📞  "&amp; inventory[[#This Row],[Product Name]] &amp; " Need To Re-order !  PH  " &amp;  VLOOKUP(inventory[[#This Row],[HSN Code]],vendor[#All],4,0),""),"")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F732-6A58-405C-9063-346CDC2DB698}">
  <dimension ref="A3:H36"/>
  <sheetViews>
    <sheetView zoomScale="85" zoomScaleNormal="85" workbookViewId="0">
      <selection activeCell="P11" sqref="P11"/>
    </sheetView>
  </sheetViews>
  <sheetFormatPr defaultRowHeight="14.4" x14ac:dyDescent="0.3"/>
  <cols>
    <col min="1" max="1" width="19.5546875" bestFit="1" customWidth="1"/>
    <col min="2" max="2" width="12.21875" bestFit="1" customWidth="1"/>
    <col min="4" max="4" width="15.77734375" customWidth="1"/>
    <col min="7" max="7" width="13" bestFit="1" customWidth="1"/>
    <col min="8" max="8" width="12.44140625" bestFit="1" customWidth="1"/>
  </cols>
  <sheetData>
    <row r="3" spans="1:8" x14ac:dyDescent="0.3">
      <c r="A3" t="s">
        <v>86</v>
      </c>
      <c r="D3" t="s">
        <v>87</v>
      </c>
      <c r="G3" s="14" t="s">
        <v>95</v>
      </c>
      <c r="H3" t="s">
        <v>97</v>
      </c>
    </row>
    <row r="4" spans="1:8" x14ac:dyDescent="0.3">
      <c r="A4" s="12">
        <v>10</v>
      </c>
      <c r="D4">
        <f>GETPIVOTDATA("Name",$A$3)</f>
        <v>10</v>
      </c>
      <c r="G4" s="15" t="s">
        <v>49</v>
      </c>
      <c r="H4" s="12">
        <v>27</v>
      </c>
    </row>
    <row r="5" spans="1:8" x14ac:dyDescent="0.3">
      <c r="G5" s="15" t="s">
        <v>47</v>
      </c>
      <c r="H5" s="12">
        <v>20</v>
      </c>
    </row>
    <row r="6" spans="1:8" x14ac:dyDescent="0.3">
      <c r="A6" t="s">
        <v>88</v>
      </c>
      <c r="D6" t="s">
        <v>89</v>
      </c>
      <c r="G6" s="15" t="s">
        <v>53</v>
      </c>
      <c r="H6" s="12">
        <v>11</v>
      </c>
    </row>
    <row r="7" spans="1:8" x14ac:dyDescent="0.3">
      <c r="A7" s="12">
        <v>10</v>
      </c>
      <c r="D7">
        <f>GETPIVOTDATA("Product Name",$A$6)</f>
        <v>10</v>
      </c>
      <c r="G7" s="15" t="s">
        <v>54</v>
      </c>
      <c r="H7" s="12">
        <v>11</v>
      </c>
    </row>
    <row r="8" spans="1:8" x14ac:dyDescent="0.3">
      <c r="G8" s="15" t="s">
        <v>55</v>
      </c>
      <c r="H8" s="12">
        <v>7</v>
      </c>
    </row>
    <row r="9" spans="1:8" x14ac:dyDescent="0.3">
      <c r="A9" t="s">
        <v>90</v>
      </c>
      <c r="D9" t="s">
        <v>91</v>
      </c>
      <c r="G9" s="15" t="s">
        <v>96</v>
      </c>
      <c r="H9" s="12">
        <v>76</v>
      </c>
    </row>
    <row r="10" spans="1:8" x14ac:dyDescent="0.3">
      <c r="A10" s="12">
        <v>1214900</v>
      </c>
      <c r="D10" s="13">
        <f>GETPIVOTDATA("Amount",$A$9)</f>
        <v>1214900</v>
      </c>
    </row>
    <row r="12" spans="1:8" x14ac:dyDescent="0.3">
      <c r="G12" s="14" t="s">
        <v>95</v>
      </c>
      <c r="H12" t="s">
        <v>90</v>
      </c>
    </row>
    <row r="13" spans="1:8" x14ac:dyDescent="0.3">
      <c r="A13" t="s">
        <v>90</v>
      </c>
      <c r="D13" t="s">
        <v>92</v>
      </c>
      <c r="G13" s="15" t="s">
        <v>13</v>
      </c>
      <c r="H13" s="12">
        <v>292000</v>
      </c>
    </row>
    <row r="14" spans="1:8" x14ac:dyDescent="0.3">
      <c r="A14" s="12">
        <v>1154150</v>
      </c>
      <c r="D14" s="13">
        <f>GETPIVOTDATA("Amount",$A$13)</f>
        <v>1154150</v>
      </c>
      <c r="G14" s="15" t="s">
        <v>12</v>
      </c>
      <c r="H14" s="12">
        <v>289400</v>
      </c>
    </row>
    <row r="15" spans="1:8" x14ac:dyDescent="0.3">
      <c r="G15" s="15" t="s">
        <v>6</v>
      </c>
      <c r="H15" s="12">
        <v>265500</v>
      </c>
    </row>
    <row r="16" spans="1:8" x14ac:dyDescent="0.3">
      <c r="G16" s="15" t="s">
        <v>7</v>
      </c>
      <c r="H16" s="12">
        <v>159000</v>
      </c>
    </row>
    <row r="17" spans="1:8" x14ac:dyDescent="0.3">
      <c r="A17" t="s">
        <v>93</v>
      </c>
      <c r="D17" t="s">
        <v>85</v>
      </c>
      <c r="G17" s="15" t="s">
        <v>5</v>
      </c>
      <c r="H17" s="12">
        <v>120000</v>
      </c>
    </row>
    <row r="18" spans="1:8" x14ac:dyDescent="0.3">
      <c r="A18" s="12">
        <v>144270</v>
      </c>
      <c r="D18" s="13">
        <f>GETPIVOTDATA("Stock Amount",$A$17)</f>
        <v>144270</v>
      </c>
      <c r="G18" s="15" t="s">
        <v>96</v>
      </c>
      <c r="H18" s="12">
        <v>1125900</v>
      </c>
    </row>
    <row r="21" spans="1:8" x14ac:dyDescent="0.3">
      <c r="D21" t="s">
        <v>94</v>
      </c>
    </row>
    <row r="22" spans="1:8" x14ac:dyDescent="0.3">
      <c r="D22" s="13">
        <f>D18+D14-D10</f>
        <v>83520</v>
      </c>
    </row>
    <row r="25" spans="1:8" x14ac:dyDescent="0.3">
      <c r="A25" s="14" t="s">
        <v>95</v>
      </c>
      <c r="B25" t="s">
        <v>100</v>
      </c>
    </row>
    <row r="26" spans="1:8" x14ac:dyDescent="0.3">
      <c r="A26" s="15" t="s">
        <v>54</v>
      </c>
      <c r="B26" s="12">
        <v>-11</v>
      </c>
    </row>
    <row r="27" spans="1:8" x14ac:dyDescent="0.3">
      <c r="A27" s="15" t="s">
        <v>51</v>
      </c>
      <c r="B27" s="12">
        <v>35</v>
      </c>
    </row>
    <row r="28" spans="1:8" x14ac:dyDescent="0.3">
      <c r="A28" s="15" t="s">
        <v>48</v>
      </c>
      <c r="B28" s="12">
        <v>60</v>
      </c>
    </row>
    <row r="29" spans="1:8" x14ac:dyDescent="0.3">
      <c r="A29" s="15" t="s">
        <v>53</v>
      </c>
      <c r="B29" s="12">
        <v>-3</v>
      </c>
    </row>
    <row r="30" spans="1:8" x14ac:dyDescent="0.3">
      <c r="A30" s="15" t="s">
        <v>49</v>
      </c>
      <c r="B30" s="12">
        <v>-15</v>
      </c>
    </row>
    <row r="31" spans="1:8" x14ac:dyDescent="0.3">
      <c r="A31" s="15" t="s">
        <v>52</v>
      </c>
      <c r="B31" s="12">
        <v>-3</v>
      </c>
    </row>
    <row r="32" spans="1:8" x14ac:dyDescent="0.3">
      <c r="A32" s="15" t="s">
        <v>47</v>
      </c>
      <c r="B32" s="12">
        <v>-3</v>
      </c>
    </row>
    <row r="33" spans="1:2" x14ac:dyDescent="0.3">
      <c r="A33" s="15" t="s">
        <v>56</v>
      </c>
      <c r="B33" s="12">
        <v>8</v>
      </c>
    </row>
    <row r="34" spans="1:2" x14ac:dyDescent="0.3">
      <c r="A34" s="15" t="s">
        <v>55</v>
      </c>
      <c r="B34" s="12">
        <v>8</v>
      </c>
    </row>
    <row r="35" spans="1:2" x14ac:dyDescent="0.3">
      <c r="A35" s="15" t="s">
        <v>50</v>
      </c>
      <c r="B35" s="12">
        <v>8</v>
      </c>
    </row>
    <row r="36" spans="1:2" x14ac:dyDescent="0.3">
      <c r="A36" s="15" t="s">
        <v>96</v>
      </c>
      <c r="B36" s="1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Patel</dc:creator>
  <cp:lastModifiedBy>Nirav Patel</cp:lastModifiedBy>
  <dcterms:created xsi:type="dcterms:W3CDTF">2025-06-01T04:14:19Z</dcterms:created>
  <dcterms:modified xsi:type="dcterms:W3CDTF">2025-06-02T07:37:14Z</dcterms:modified>
</cp:coreProperties>
</file>