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irbhay.patil\documents\h wing\"/>
    </mc:Choice>
  </mc:AlternateContent>
  <xr:revisionPtr revIDLastSave="0" documentId="13_ncr:1_{E6CE377B-EB87-409C-9F32-67718C97F8F6}" xr6:coauthVersionLast="45" xr6:coauthVersionMax="45" xr10:uidLastSave="{00000000-0000-0000-0000-000000000000}"/>
  <bookViews>
    <workbookView xWindow="-110" yWindow="-110" windowWidth="19420" windowHeight="10420" tabRatio="756" activeTab="3" xr2:uid="{00000000-000D-0000-FFFF-FFFF00000000}"/>
  </bookViews>
  <sheets>
    <sheet name="Summary" sheetId="1" r:id="rId1"/>
    <sheet name="income and expenses" sheetId="7" r:id="rId2"/>
    <sheet name="Oct'20-to-March'20" sheetId="3" r:id="rId3"/>
    <sheet name="Apr'20-to-July'20" sheetId="4" r:id="rId4"/>
    <sheet name="Aug'20-to-Dec'20" sheetId="5" r:id="rId5"/>
    <sheet name="Sinking Fund- one time" sheetId="6" r:id="rId6"/>
  </sheets>
  <definedNames>
    <definedName name="_xlnm._FilterDatabase" localSheetId="3" hidden="1">'Apr''20-to-July''20'!$F$107:$F$108</definedName>
    <definedName name="_xlnm._FilterDatabase" localSheetId="4" hidden="1">'Aug''20-to-Dec''20'!$F$107:$F$108</definedName>
    <definedName name="_xlnm._FilterDatabase" localSheetId="2" hidden="1">'Oct''20-to-March''20'!$F$107:$F$108</definedName>
    <definedName name="_xlnm._FilterDatabase" localSheetId="5" hidden="1">'Sinking Fund- one time'!$F$107:$F$108</definedName>
    <definedName name="_xlnm.Print_Area" localSheetId="3">'Apr''20-to-July''20'!$A$1:$Q$30</definedName>
    <definedName name="_xlnm.Print_Area" localSheetId="4">'Aug''20-to-Dec''20'!$A$1:$S$30</definedName>
    <definedName name="_xlnm.Print_Area" localSheetId="2">'Oct''20-to-March''20'!$A$1:$R$30</definedName>
    <definedName name="_xlnm.Print_Area" localSheetId="5">'Sinking Fund- one time'!$A$1:$G$30</definedName>
    <definedName name="_xlnm.Print_Area" localSheetId="0">Summary!$A$1:$S$60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0" i="1" l="1"/>
  <c r="F79" i="1"/>
  <c r="F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66" i="1"/>
  <c r="W51" i="1"/>
  <c r="T51" i="1"/>
  <c r="V51" i="1"/>
  <c r="G66" i="1" l="1"/>
  <c r="G79" i="1"/>
  <c r="U45" i="1"/>
  <c r="U51" i="1" s="1"/>
  <c r="T52" i="1" s="1"/>
  <c r="W2" i="1" l="1"/>
  <c r="V2" i="1"/>
  <c r="U2" i="1"/>
  <c r="T2" i="1"/>
  <c r="S2" i="1"/>
  <c r="R2" i="1"/>
  <c r="O28" i="1"/>
  <c r="M13" i="1"/>
  <c r="K2" i="1" l="1"/>
  <c r="K6" i="1"/>
  <c r="L7" i="1"/>
  <c r="J2" i="1" l="1"/>
  <c r="I2" i="1"/>
  <c r="H2" i="1"/>
  <c r="G2" i="1"/>
  <c r="F2" i="1"/>
  <c r="E2" i="1"/>
  <c r="D2" i="1"/>
  <c r="C2" i="1"/>
  <c r="B2" i="1"/>
  <c r="M17" i="5" l="1"/>
  <c r="I1" i="1" l="1"/>
  <c r="K5" i="4" l="1"/>
  <c r="K6" i="4"/>
  <c r="K7" i="4"/>
  <c r="K8" i="4"/>
  <c r="K9" i="4"/>
  <c r="K10" i="4"/>
  <c r="K11" i="4"/>
  <c r="K12" i="4"/>
  <c r="E44" i="1" s="1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4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10" i="4"/>
  <c r="L9" i="4"/>
  <c r="L8" i="4"/>
  <c r="L7" i="4"/>
  <c r="L6" i="4"/>
  <c r="L5" i="4"/>
  <c r="L4" i="4"/>
  <c r="H36" i="1" l="1"/>
  <c r="E36" i="1"/>
  <c r="M4" i="4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M5" i="5"/>
  <c r="F67" i="1" s="1"/>
  <c r="G67" i="1" s="1"/>
  <c r="M6" i="5"/>
  <c r="F68" i="1" s="1"/>
  <c r="G68" i="1" s="1"/>
  <c r="M7" i="5"/>
  <c r="F69" i="1" s="1"/>
  <c r="G69" i="1" s="1"/>
  <c r="M8" i="5"/>
  <c r="F70" i="1" s="1"/>
  <c r="G70" i="1" s="1"/>
  <c r="M9" i="5"/>
  <c r="F71" i="1" s="1"/>
  <c r="G71" i="1" s="1"/>
  <c r="M10" i="5"/>
  <c r="F72" i="1" s="1"/>
  <c r="G72" i="1" s="1"/>
  <c r="M11" i="5"/>
  <c r="F73" i="1" s="1"/>
  <c r="G73" i="1" s="1"/>
  <c r="M12" i="5"/>
  <c r="F74" i="1" s="1"/>
  <c r="G74" i="1" s="1"/>
  <c r="M13" i="5"/>
  <c r="F75" i="1" s="1"/>
  <c r="G75" i="1" s="1"/>
  <c r="M14" i="5"/>
  <c r="F76" i="1" s="1"/>
  <c r="G76" i="1" s="1"/>
  <c r="M15" i="5"/>
  <c r="F77" i="1" s="1"/>
  <c r="G77" i="1" s="1"/>
  <c r="M16" i="5"/>
  <c r="F78" i="1" s="1"/>
  <c r="G78" i="1" s="1"/>
  <c r="M19" i="5"/>
  <c r="F81" i="1" s="1"/>
  <c r="G81" i="1" s="1"/>
  <c r="M20" i="5"/>
  <c r="F82" i="1" s="1"/>
  <c r="G82" i="1" s="1"/>
  <c r="M21" i="5"/>
  <c r="F83" i="1" s="1"/>
  <c r="G83" i="1" s="1"/>
  <c r="M22" i="5"/>
  <c r="F84" i="1" s="1"/>
  <c r="G84" i="1" s="1"/>
  <c r="M23" i="5"/>
  <c r="F85" i="1" s="1"/>
  <c r="G85" i="1" s="1"/>
  <c r="M24" i="5"/>
  <c r="F86" i="1" s="1"/>
  <c r="G86" i="1" s="1"/>
  <c r="M25" i="5"/>
  <c r="F87" i="1" s="1"/>
  <c r="G87" i="1" s="1"/>
  <c r="M26" i="5"/>
  <c r="F88" i="1" s="1"/>
  <c r="G88" i="1" s="1"/>
  <c r="M27" i="5"/>
  <c r="F89" i="1" s="1"/>
  <c r="G89" i="1" s="1"/>
  <c r="M4" i="5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8" i="1"/>
  <c r="D59" i="1"/>
  <c r="D36" i="1"/>
  <c r="G28" i="6"/>
  <c r="U1" i="1" s="1"/>
  <c r="C4" i="7" s="1"/>
  <c r="F28" i="6"/>
  <c r="T28" i="5"/>
  <c r="Q2" i="1" s="1"/>
  <c r="S28" i="5"/>
  <c r="P2" i="1" s="1"/>
  <c r="R28" i="5"/>
  <c r="O2" i="1" s="1"/>
  <c r="Q28" i="5"/>
  <c r="N2" i="1" s="1"/>
  <c r="P28" i="5"/>
  <c r="M2" i="1" s="1"/>
  <c r="O28" i="5"/>
  <c r="L2" i="1" s="1"/>
  <c r="F28" i="5"/>
  <c r="J27" i="5"/>
  <c r="H27" i="5"/>
  <c r="J26" i="5"/>
  <c r="H26" i="5"/>
  <c r="J25" i="5"/>
  <c r="H25" i="5"/>
  <c r="J24" i="5"/>
  <c r="H24" i="5"/>
  <c r="K24" i="5" s="1"/>
  <c r="J23" i="5"/>
  <c r="H23" i="5"/>
  <c r="J22" i="5"/>
  <c r="H22" i="5"/>
  <c r="J21" i="5"/>
  <c r="H21" i="5"/>
  <c r="J20" i="5"/>
  <c r="H20" i="5"/>
  <c r="K20" i="5" s="1"/>
  <c r="J19" i="5"/>
  <c r="H19" i="5"/>
  <c r="N28" i="5"/>
  <c r="J18" i="5"/>
  <c r="H18" i="5"/>
  <c r="J17" i="5"/>
  <c r="H17" i="5"/>
  <c r="J16" i="5"/>
  <c r="H16" i="5"/>
  <c r="J15" i="5"/>
  <c r="H15" i="5"/>
  <c r="J14" i="5"/>
  <c r="H14" i="5"/>
  <c r="J13" i="5"/>
  <c r="H13" i="5"/>
  <c r="J12" i="5"/>
  <c r="H12" i="5"/>
  <c r="J11" i="5"/>
  <c r="H11" i="5"/>
  <c r="J10" i="5"/>
  <c r="H10" i="5"/>
  <c r="J9" i="5"/>
  <c r="H9" i="5"/>
  <c r="J8" i="5"/>
  <c r="H8" i="5"/>
  <c r="J7" i="5"/>
  <c r="H7" i="5"/>
  <c r="J6" i="5"/>
  <c r="H6" i="5"/>
  <c r="J5" i="5"/>
  <c r="H5" i="5"/>
  <c r="J4" i="5"/>
  <c r="H4" i="5"/>
  <c r="Q28" i="4"/>
  <c r="P28" i="4"/>
  <c r="O28" i="4"/>
  <c r="N28" i="4"/>
  <c r="F28" i="4"/>
  <c r="M27" i="4"/>
  <c r="H27" i="4"/>
  <c r="J27" i="4" s="1"/>
  <c r="M26" i="4"/>
  <c r="H26" i="4"/>
  <c r="J26" i="4" s="1"/>
  <c r="M25" i="4"/>
  <c r="H25" i="4"/>
  <c r="M24" i="4"/>
  <c r="H24" i="4"/>
  <c r="M23" i="4"/>
  <c r="H23" i="4"/>
  <c r="J23" i="4" s="1"/>
  <c r="M22" i="4"/>
  <c r="H22" i="4"/>
  <c r="M21" i="4"/>
  <c r="H21" i="4"/>
  <c r="M20" i="4"/>
  <c r="H20" i="4"/>
  <c r="M19" i="4"/>
  <c r="H19" i="4"/>
  <c r="M18" i="4"/>
  <c r="H18" i="4"/>
  <c r="J18" i="4" s="1"/>
  <c r="M17" i="4"/>
  <c r="H17" i="4"/>
  <c r="J17" i="4" s="1"/>
  <c r="M16" i="4"/>
  <c r="H16" i="4"/>
  <c r="M15" i="4"/>
  <c r="E47" i="1" s="1"/>
  <c r="H15" i="4"/>
  <c r="J15" i="4" s="1"/>
  <c r="M14" i="4"/>
  <c r="H14" i="4"/>
  <c r="J14" i="4" s="1"/>
  <c r="M13" i="4"/>
  <c r="H13" i="4"/>
  <c r="M12" i="4"/>
  <c r="H12" i="4"/>
  <c r="M11" i="4"/>
  <c r="H11" i="4"/>
  <c r="J11" i="4" s="1"/>
  <c r="M10" i="4"/>
  <c r="H10" i="4"/>
  <c r="J10" i="4" s="1"/>
  <c r="M9" i="4"/>
  <c r="H9" i="4"/>
  <c r="M8" i="4"/>
  <c r="H8" i="4"/>
  <c r="M7" i="4"/>
  <c r="H7" i="4"/>
  <c r="J7" i="4" s="1"/>
  <c r="M6" i="4"/>
  <c r="H6" i="4"/>
  <c r="J6" i="4" s="1"/>
  <c r="M5" i="4"/>
  <c r="H5" i="4"/>
  <c r="H4" i="4"/>
  <c r="J4" i="4" s="1"/>
  <c r="R28" i="3"/>
  <c r="Q28" i="3"/>
  <c r="P28" i="3"/>
  <c r="O28" i="3"/>
  <c r="N28" i="3"/>
  <c r="M28" i="3"/>
  <c r="F28" i="3"/>
  <c r="L27" i="3"/>
  <c r="J27" i="3"/>
  <c r="K27" i="3" s="1"/>
  <c r="H27" i="3"/>
  <c r="L26" i="3"/>
  <c r="J26" i="3"/>
  <c r="K26" i="3" s="1"/>
  <c r="H26" i="3"/>
  <c r="L25" i="3"/>
  <c r="J25" i="3"/>
  <c r="K25" i="3" s="1"/>
  <c r="D57" i="1" s="1"/>
  <c r="H25" i="3"/>
  <c r="L24" i="3"/>
  <c r="J24" i="3"/>
  <c r="K24" i="3" s="1"/>
  <c r="H24" i="3"/>
  <c r="L23" i="3"/>
  <c r="J23" i="3"/>
  <c r="K23" i="3" s="1"/>
  <c r="H23" i="3"/>
  <c r="L22" i="3"/>
  <c r="J22" i="3"/>
  <c r="K22" i="3" s="1"/>
  <c r="H22" i="3"/>
  <c r="L21" i="3"/>
  <c r="J21" i="3"/>
  <c r="K21" i="3" s="1"/>
  <c r="H21" i="3"/>
  <c r="L20" i="3"/>
  <c r="J20" i="3"/>
  <c r="K20" i="3" s="1"/>
  <c r="H20" i="3"/>
  <c r="L19" i="3"/>
  <c r="J19" i="3"/>
  <c r="K19" i="3" s="1"/>
  <c r="H19" i="3"/>
  <c r="L18" i="3"/>
  <c r="J18" i="3"/>
  <c r="K18" i="3" s="1"/>
  <c r="H18" i="3"/>
  <c r="L17" i="3"/>
  <c r="J17" i="3"/>
  <c r="K17" i="3" s="1"/>
  <c r="H17" i="3"/>
  <c r="L16" i="3"/>
  <c r="J16" i="3"/>
  <c r="K16" i="3" s="1"/>
  <c r="H16" i="3"/>
  <c r="L15" i="3"/>
  <c r="J15" i="3"/>
  <c r="K15" i="3" s="1"/>
  <c r="H15" i="3"/>
  <c r="L14" i="3"/>
  <c r="J14" i="3"/>
  <c r="K14" i="3" s="1"/>
  <c r="H14" i="3"/>
  <c r="L13" i="3"/>
  <c r="J13" i="3"/>
  <c r="K13" i="3" s="1"/>
  <c r="H13" i="3"/>
  <c r="L12" i="3"/>
  <c r="J12" i="3"/>
  <c r="K12" i="3" s="1"/>
  <c r="H12" i="3"/>
  <c r="L11" i="3"/>
  <c r="J11" i="3"/>
  <c r="K11" i="3" s="1"/>
  <c r="H11" i="3"/>
  <c r="L10" i="3"/>
  <c r="J10" i="3"/>
  <c r="K10" i="3" s="1"/>
  <c r="H10" i="3"/>
  <c r="L9" i="3"/>
  <c r="J9" i="3"/>
  <c r="K9" i="3" s="1"/>
  <c r="H9" i="3"/>
  <c r="L8" i="3"/>
  <c r="J8" i="3"/>
  <c r="K8" i="3" s="1"/>
  <c r="H8" i="3"/>
  <c r="L7" i="3"/>
  <c r="J7" i="3"/>
  <c r="K7" i="3" s="1"/>
  <c r="H7" i="3"/>
  <c r="L6" i="3"/>
  <c r="J6" i="3"/>
  <c r="K6" i="3" s="1"/>
  <c r="H6" i="3"/>
  <c r="L5" i="3"/>
  <c r="J5" i="3"/>
  <c r="K5" i="3" s="1"/>
  <c r="H5" i="3"/>
  <c r="L4" i="3"/>
  <c r="J4" i="3"/>
  <c r="K4" i="3" s="1"/>
  <c r="H4" i="3"/>
  <c r="K5" i="5" l="1"/>
  <c r="L5" i="5" s="1"/>
  <c r="F37" i="1" s="1"/>
  <c r="K7" i="5"/>
  <c r="L7" i="5" s="1"/>
  <c r="F39" i="1" s="1"/>
  <c r="K9" i="5"/>
  <c r="L9" i="5" s="1"/>
  <c r="F41" i="1" s="1"/>
  <c r="L4" i="5"/>
  <c r="L12" i="5"/>
  <c r="F44" i="1" s="1"/>
  <c r="K4" i="5"/>
  <c r="K8" i="5"/>
  <c r="L8" i="5" s="1"/>
  <c r="F40" i="1" s="1"/>
  <c r="K12" i="5"/>
  <c r="K16" i="5"/>
  <c r="K19" i="5"/>
  <c r="L19" i="5"/>
  <c r="F51" i="1" s="1"/>
  <c r="K21" i="5"/>
  <c r="L21" i="5"/>
  <c r="F53" i="1" s="1"/>
  <c r="K23" i="5"/>
  <c r="L23" i="5"/>
  <c r="F55" i="1" s="1"/>
  <c r="K25" i="5"/>
  <c r="L25" i="5"/>
  <c r="K27" i="5"/>
  <c r="L27" i="5"/>
  <c r="F56" i="1"/>
  <c r="L20" i="5"/>
  <c r="L24" i="5"/>
  <c r="F59" i="1"/>
  <c r="M28" i="5"/>
  <c r="Q1" i="1" s="1"/>
  <c r="L16" i="5"/>
  <c r="F48" i="1" s="1"/>
  <c r="F52" i="1"/>
  <c r="E58" i="1"/>
  <c r="E42" i="1"/>
  <c r="E38" i="1"/>
  <c r="E59" i="1"/>
  <c r="E55" i="1"/>
  <c r="E43" i="1"/>
  <c r="E39" i="1"/>
  <c r="E49" i="1"/>
  <c r="E50" i="1"/>
  <c r="E46" i="1"/>
  <c r="H60" i="1"/>
  <c r="K22" i="5"/>
  <c r="L22" i="5" s="1"/>
  <c r="F54" i="1" s="1"/>
  <c r="K26" i="5"/>
  <c r="L26" i="5" s="1"/>
  <c r="F58" i="1" s="1"/>
  <c r="K6" i="5"/>
  <c r="L6" i="5" s="1"/>
  <c r="F38" i="1" s="1"/>
  <c r="K10" i="5"/>
  <c r="L10" i="5" s="1"/>
  <c r="F42" i="1" s="1"/>
  <c r="K14" i="5"/>
  <c r="L14" i="5" s="1"/>
  <c r="F46" i="1" s="1"/>
  <c r="K18" i="5"/>
  <c r="L18" i="5" s="1"/>
  <c r="K11" i="5"/>
  <c r="L11" i="5" s="1"/>
  <c r="F43" i="1" s="1"/>
  <c r="K13" i="5"/>
  <c r="L13" i="5" s="1"/>
  <c r="F45" i="1" s="1"/>
  <c r="K15" i="5"/>
  <c r="L15" i="5" s="1"/>
  <c r="F47" i="1" s="1"/>
  <c r="G47" i="1" s="1"/>
  <c r="K17" i="5"/>
  <c r="L17" i="5" s="1"/>
  <c r="F49" i="1" s="1"/>
  <c r="M18" i="5"/>
  <c r="F80" i="1" s="1"/>
  <c r="G80" i="1" s="1"/>
  <c r="M28" i="4"/>
  <c r="M1" i="1" s="1"/>
  <c r="F29" i="6"/>
  <c r="F30" i="6" s="1"/>
  <c r="F36" i="1"/>
  <c r="G36" i="1" s="1"/>
  <c r="J8" i="4"/>
  <c r="J12" i="4"/>
  <c r="J22" i="4"/>
  <c r="J19" i="4"/>
  <c r="L28" i="3"/>
  <c r="F29" i="5"/>
  <c r="F30" i="5" s="1"/>
  <c r="J5" i="4"/>
  <c r="J9" i="4"/>
  <c r="J13" i="4"/>
  <c r="J16" i="4"/>
  <c r="J21" i="4"/>
  <c r="J25" i="4"/>
  <c r="J20" i="4"/>
  <c r="J24" i="4"/>
  <c r="F29" i="4"/>
  <c r="F30" i="4" s="1"/>
  <c r="F29" i="3"/>
  <c r="F30" i="3" s="1"/>
  <c r="C5" i="7" l="1"/>
  <c r="C8" i="7" s="1"/>
  <c r="G59" i="1"/>
  <c r="G39" i="1"/>
  <c r="F50" i="1"/>
  <c r="G50" i="1" s="1"/>
  <c r="G42" i="1"/>
  <c r="G49" i="1"/>
  <c r="G55" i="1"/>
  <c r="G58" i="1"/>
  <c r="F57" i="1"/>
  <c r="G46" i="1"/>
  <c r="G43" i="1"/>
  <c r="G38" i="1"/>
  <c r="E56" i="1"/>
  <c r="G56" i="1" s="1"/>
  <c r="G44" i="1"/>
  <c r="E45" i="1"/>
  <c r="G45" i="1" s="1"/>
  <c r="E40" i="1"/>
  <c r="G40" i="1" s="1"/>
  <c r="E57" i="1"/>
  <c r="E41" i="1"/>
  <c r="G41" i="1" s="1"/>
  <c r="E48" i="1"/>
  <c r="G48" i="1" s="1"/>
  <c r="E52" i="1"/>
  <c r="G52" i="1" s="1"/>
  <c r="E53" i="1"/>
  <c r="G53" i="1" s="1"/>
  <c r="E37" i="1"/>
  <c r="G37" i="1" s="1"/>
  <c r="E51" i="1"/>
  <c r="G51" i="1" s="1"/>
  <c r="E54" i="1"/>
  <c r="G54" i="1" s="1"/>
  <c r="G57" i="1" l="1"/>
  <c r="G60" i="1" s="1"/>
  <c r="S28" i="1" l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M28" i="1"/>
  <c r="N28" i="1"/>
  <c r="P28" i="1"/>
  <c r="Q28" i="1"/>
  <c r="R28" i="1"/>
  <c r="L28" i="1"/>
  <c r="K28" i="1"/>
  <c r="J28" i="1"/>
  <c r="I28" i="1"/>
  <c r="H28" i="1"/>
  <c r="G28" i="1"/>
  <c r="F28" i="1"/>
  <c r="E28" i="1"/>
  <c r="D28" i="1"/>
  <c r="C28" i="1"/>
  <c r="B28" i="1"/>
  <c r="F6" i="7" l="1"/>
  <c r="F8" i="7" s="1"/>
  <c r="AM2" i="1"/>
  <c r="AM29" i="1" s="1"/>
  <c r="AL2" i="1"/>
  <c r="AK2" i="1"/>
  <c r="AJ2" i="1"/>
  <c r="AI2" i="1"/>
  <c r="AI29" i="1" s="1"/>
  <c r="AH2" i="1"/>
  <c r="AG2" i="1"/>
  <c r="AF2" i="1"/>
  <c r="AC2" i="1"/>
  <c r="AB2" i="1"/>
  <c r="AB29" i="1" s="1"/>
  <c r="AA2" i="1"/>
  <c r="AA29" i="1" s="1"/>
  <c r="Z2" i="1"/>
  <c r="Z29" i="1" s="1"/>
  <c r="Y2" i="1"/>
  <c r="X2" i="1"/>
  <c r="X29" i="1" s="1"/>
  <c r="W29" i="1"/>
  <c r="U29" i="1"/>
  <c r="S29" i="1"/>
  <c r="AE2" i="1"/>
  <c r="AE29" i="1" s="1"/>
  <c r="AD2" i="1"/>
  <c r="AD29" i="1" s="1"/>
  <c r="B29" i="1" l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/>
  <c r="T29" i="1"/>
  <c r="AF29" i="1"/>
  <c r="AJ29" i="1"/>
  <c r="Q29" i="1"/>
  <c r="Y29" i="1"/>
  <c r="AG29" i="1"/>
  <c r="AC29" i="1"/>
  <c r="AK29" i="1"/>
  <c r="V29" i="1"/>
  <c r="AL29" i="1"/>
  <c r="R29" i="1"/>
  <c r="AH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Patil, Nirbhay</author>
  </authors>
  <commentList>
    <comment ref="A2" authorId="0" shapeId="0" xr:uid="{00000000-0006-0000-0000-000001000000}">
      <text>
        <r>
          <rPr>
            <sz val="11"/>
            <color rgb="FF000000"/>
            <rFont val="Calibri"/>
            <family val="2"/>
          </rPr>
          <t>Ghanshyam Sonkeshri:
Will pop-up this amount based on collection per month.</t>
        </r>
      </text>
    </comment>
    <comment ref="J4" authorId="1" shapeId="0" xr:uid="{2F50B098-EEC8-464E-B7BC-2F814BC6F985}">
      <text>
        <r>
          <rPr>
            <b/>
            <sz val="9"/>
            <color indexed="81"/>
            <rFont val="Tahoma"/>
            <family val="2"/>
          </rPr>
          <t>Patil, Nirbhay:</t>
        </r>
        <r>
          <rPr>
            <sz val="9"/>
            <color indexed="81"/>
            <rFont val="Tahoma"/>
            <family val="2"/>
          </rPr>
          <t xml:space="preserve">
MSEDCL payment
</t>
        </r>
      </text>
    </comment>
    <comment ref="K4" authorId="1" shapeId="0" xr:uid="{9781AE25-1582-4D1F-BB88-0A4A1E23B35C}">
      <text>
        <r>
          <rPr>
            <b/>
            <sz val="9"/>
            <color indexed="81"/>
            <rFont val="Tahoma"/>
            <family val="2"/>
          </rPr>
          <t>Patil, Nirbhay:</t>
        </r>
        <r>
          <rPr>
            <sz val="9"/>
            <color indexed="81"/>
            <rFont val="Tahoma"/>
            <family val="2"/>
          </rPr>
          <t xml:space="preserve">
bore motor starter replacement</t>
        </r>
      </text>
    </comment>
    <comment ref="K6" authorId="1" shapeId="0" xr:uid="{533A2E2A-7D61-454A-94D9-B59420465FA7}">
      <text>
        <r>
          <rPr>
            <b/>
            <sz val="9"/>
            <color indexed="81"/>
            <rFont val="Tahoma"/>
            <family val="2"/>
          </rPr>
          <t>Patil, Nirbhay:</t>
        </r>
        <r>
          <rPr>
            <sz val="9"/>
            <color indexed="81"/>
            <rFont val="Tahoma"/>
            <family val="2"/>
          </rPr>
          <t xml:space="preserve">
lift switches and 
door above lift room</t>
        </r>
      </text>
    </comment>
    <comment ref="J10" authorId="1" shapeId="0" xr:uid="{2927B470-84DA-4594-A24C-BEE671B64FFC}">
      <text>
        <r>
          <rPr>
            <b/>
            <sz val="9"/>
            <color indexed="81"/>
            <rFont val="Tahoma"/>
            <family val="2"/>
          </rPr>
          <t>Patil, Nirbhay:</t>
        </r>
        <r>
          <rPr>
            <sz val="9"/>
            <color indexed="81"/>
            <rFont val="Tahoma"/>
            <family val="2"/>
          </rPr>
          <t xml:space="preserve">
payment for pipe payment.</t>
        </r>
      </text>
    </comment>
    <comment ref="L25" authorId="1" shapeId="0" xr:uid="{019B7BAB-DBF8-4D82-BA34-C8C0BD8C987A}">
      <text>
        <r>
          <rPr>
            <b/>
            <sz val="9"/>
            <color indexed="81"/>
            <rFont val="Tahoma"/>
            <family val="2"/>
          </rPr>
          <t>Patil, Nirbhay:</t>
        </r>
        <r>
          <rPr>
            <sz val="9"/>
            <color indexed="81"/>
            <rFont val="Tahoma"/>
            <family val="2"/>
          </rPr>
          <t xml:space="preserve">
shade work</t>
        </r>
      </text>
    </comment>
    <comment ref="M25" authorId="1" shapeId="0" xr:uid="{E2E18CEA-C694-40CE-A974-46031240D9D1}">
      <text>
        <r>
          <rPr>
            <b/>
            <sz val="9"/>
            <color indexed="81"/>
            <rFont val="Tahoma"/>
            <family val="2"/>
          </rPr>
          <t>Patil, Nirbhay:</t>
        </r>
        <r>
          <rPr>
            <sz val="9"/>
            <color indexed="81"/>
            <rFont val="Tahoma"/>
            <family val="2"/>
          </rPr>
          <t xml:space="preserve">
capacitor and relay repaired on 10.9.2020</t>
        </r>
      </text>
    </comment>
    <comment ref="L27" authorId="1" shapeId="0" xr:uid="{1F6227F3-1492-43E2-AAB6-4DBD253BA03E}">
      <text>
        <r>
          <rPr>
            <b/>
            <sz val="9"/>
            <color indexed="81"/>
            <rFont val="Tahoma"/>
            <family val="2"/>
          </rPr>
          <t>Patil, Nirbhay:</t>
        </r>
        <r>
          <rPr>
            <sz val="9"/>
            <color indexed="81"/>
            <rFont val="Tahoma"/>
            <family val="2"/>
          </rPr>
          <t xml:space="preserve">
Rubber Stamps.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Patil, Nirbhay</author>
  </authors>
  <commentList>
    <comment ref="K15" authorId="0" shapeId="0" xr:uid="{EB1D2B13-D026-44CD-9795-68EA0B0D26F3}">
      <text>
        <r>
          <rPr>
            <b/>
            <sz val="9"/>
            <color indexed="81"/>
            <rFont val="Tahoma"/>
            <family val="2"/>
          </rPr>
          <t xml:space="preserve">Patil, Nirbhay
no Tenant as informed by Kiran
</t>
        </r>
      </text>
    </comment>
  </commentList>
</comments>
</file>

<file path=xl/sharedStrings.xml><?xml version="1.0" encoding="utf-8"?>
<sst xmlns="http://schemas.openxmlformats.org/spreadsheetml/2006/main" count="577" uniqueCount="135">
  <si>
    <t>H wing Monthly Collection and Expenditure Summary sheet</t>
  </si>
  <si>
    <t>Collection Oct'19 to Mar'20</t>
  </si>
  <si>
    <t xml:space="preserve">Sinking Fund Collection </t>
  </si>
  <si>
    <t>Monthly collection</t>
  </si>
  <si>
    <t>Month</t>
  </si>
  <si>
    <t>Water Bill</t>
  </si>
  <si>
    <t>Lift Material</t>
  </si>
  <si>
    <t>Electric Work</t>
  </si>
  <si>
    <t>Total Expenses</t>
  </si>
  <si>
    <t>Note:</t>
  </si>
  <si>
    <t>1. Only 'NO COLOR' cells are to be used for data entry.</t>
  </si>
  <si>
    <t>2. Do not touch 'GREY', 'PURPLE' and 'ORANGE' colour cells, all are formula based.</t>
  </si>
  <si>
    <t>Flat No.</t>
  </si>
  <si>
    <t>Owner Name</t>
  </si>
  <si>
    <t>H101</t>
  </si>
  <si>
    <t>Mahesh Ghanekar</t>
  </si>
  <si>
    <t>H102</t>
  </si>
  <si>
    <t>Nitin Nandurkar</t>
  </si>
  <si>
    <t>H103</t>
  </si>
  <si>
    <t>Vinod Raina</t>
  </si>
  <si>
    <t>H104</t>
  </si>
  <si>
    <t>Vikrant Bansode</t>
  </si>
  <si>
    <t>H201</t>
  </si>
  <si>
    <t>H202</t>
  </si>
  <si>
    <t>Nikhil Dahake</t>
  </si>
  <si>
    <t>H203</t>
  </si>
  <si>
    <t>Priti Jadhav</t>
  </si>
  <si>
    <t>H204</t>
  </si>
  <si>
    <t>Yogesh Powar</t>
  </si>
  <si>
    <t>H301</t>
  </si>
  <si>
    <t>Raju Waghule</t>
  </si>
  <si>
    <t>H302</t>
  </si>
  <si>
    <t>Mahesh Nannaware</t>
  </si>
  <si>
    <t>H303</t>
  </si>
  <si>
    <t>Sushant Gawade</t>
  </si>
  <si>
    <t>H304</t>
  </si>
  <si>
    <t>Kiran Somwanshi</t>
  </si>
  <si>
    <t>H401</t>
  </si>
  <si>
    <t>Ritesh Nigam</t>
  </si>
  <si>
    <t>H402</t>
  </si>
  <si>
    <t>Vijay Muthe</t>
  </si>
  <si>
    <t>H403</t>
  </si>
  <si>
    <t>Sachin Dighe</t>
  </si>
  <si>
    <t>H404</t>
  </si>
  <si>
    <t>H501</t>
  </si>
  <si>
    <t>Mahesh Thakker</t>
  </si>
  <si>
    <t>H502</t>
  </si>
  <si>
    <t>Nirbhay Patil</t>
  </si>
  <si>
    <t>H503</t>
  </si>
  <si>
    <t>Ghanshyam S</t>
  </si>
  <si>
    <t>H504</t>
  </si>
  <si>
    <t>Abhishek Chiplunkar</t>
  </si>
  <si>
    <t>H601</t>
  </si>
  <si>
    <t>Shabbir Sayaad</t>
  </si>
  <si>
    <t>H602</t>
  </si>
  <si>
    <t>Ambar Nanaware</t>
  </si>
  <si>
    <t>H603</t>
  </si>
  <si>
    <t>Rahul Patil</t>
  </si>
  <si>
    <t>H604</t>
  </si>
  <si>
    <t>Flat No</t>
  </si>
  <si>
    <t>Owner's Contact No.</t>
  </si>
  <si>
    <t>Owner's e-mail address</t>
  </si>
  <si>
    <t>Flat (Sq. Ft)</t>
  </si>
  <si>
    <t>Resident</t>
  </si>
  <si>
    <t>Common Maintenance</t>
  </si>
  <si>
    <t>Sinking Fund</t>
  </si>
  <si>
    <t>H Wing Maintenance</t>
  </si>
  <si>
    <t>Tenant Charges
(Oct2019 to march2020)</t>
  </si>
  <si>
    <t>Maintenance per Month
(Oct2019 to March 2020)</t>
  </si>
  <si>
    <t>Sinking Fund
1 time only</t>
  </si>
  <si>
    <t>Owner</t>
  </si>
  <si>
    <t>vraina40@gmail.com</t>
  </si>
  <si>
    <t>bansode_vikrant@rediffmail.com</t>
  </si>
  <si>
    <t>9325324010 / 8411943060/9822189030
(7588703557)</t>
  </si>
  <si>
    <t>nageshbhusse@gmail.com</t>
  </si>
  <si>
    <t>Tenant</t>
  </si>
  <si>
    <t>01nikhildahake@gmail.com</t>
  </si>
  <si>
    <t>pritij50@gmail.com</t>
  </si>
  <si>
    <t>srwaghule@gmail.com</t>
  </si>
  <si>
    <t>sushantgawade@live.com, sushant9sushant@gmail.com</t>
  </si>
  <si>
    <t>kiran.somwanshi31@gmail.com</t>
  </si>
  <si>
    <t>nigamreetesh84@gmail.com</t>
  </si>
  <si>
    <t>sachin.dighe16@gmail.com</t>
  </si>
  <si>
    <t>mjthakker25@gmail.com</t>
  </si>
  <si>
    <t>nirbhaypatil@gmail.com/devesh.garud7@gmail.com</t>
  </si>
  <si>
    <t>gh2keshri@yahoo.co.in</t>
  </si>
  <si>
    <t>abhishek.chiplunkar@gmail.com</t>
  </si>
  <si>
    <t>shabbir.s.2015@gmail.com</t>
  </si>
  <si>
    <t>ambarnanaware@gmail.com</t>
  </si>
  <si>
    <t>rahulsidgondapatil@gmail.com</t>
  </si>
  <si>
    <t>Total Flats</t>
  </si>
  <si>
    <t>Total</t>
  </si>
  <si>
    <t>Sanket Mahajan</t>
  </si>
  <si>
    <t>H Wing Maintenance from August 2020</t>
  </si>
  <si>
    <t>Tenant Charges
(August 2020 &amp; onwards)</t>
  </si>
  <si>
    <t>Maintenance per Month
(From August 2020)</t>
  </si>
  <si>
    <r>
      <rPr>
        <sz val="11"/>
        <color rgb="FF000000"/>
        <rFont val="Calibri"/>
        <family val="2"/>
      </rPr>
      <t>Collection</t>
    </r>
    <r>
      <rPr>
        <b/>
        <sz val="11"/>
        <color rgb="FF000000"/>
        <rFont val="Calibri"/>
        <family val="2"/>
      </rPr>
      <t xml:space="preserve"> Apr'20 to July 20 date</t>
    </r>
  </si>
  <si>
    <t>Collection Apr'20 to July'20 date</t>
  </si>
  <si>
    <t>House keeping &amp;
 Security Services</t>
  </si>
  <si>
    <t>Other Cash Expenses</t>
  </si>
  <si>
    <t>Water Tank Cleaning</t>
  </si>
  <si>
    <r>
      <rPr>
        <sz val="11"/>
        <color rgb="FF000000"/>
        <rFont val="Calibri"/>
        <family val="2"/>
      </rPr>
      <t>Collection</t>
    </r>
    <r>
      <rPr>
        <b/>
        <sz val="11"/>
        <color rgb="FF000000"/>
        <rFont val="Calibri"/>
        <family val="2"/>
      </rPr>
      <t xml:space="preserve"> August'20 to till date</t>
    </r>
  </si>
  <si>
    <t>Total Collection</t>
  </si>
  <si>
    <t>April to July</t>
  </si>
  <si>
    <t>Oct to March</t>
  </si>
  <si>
    <t>Pending maintainance</t>
  </si>
  <si>
    <t>Pending One time maintaince</t>
  </si>
  <si>
    <t>August and September</t>
  </si>
  <si>
    <t>Civil &amp; Plumbing Work</t>
  </si>
  <si>
    <t>Electric and Light Bill</t>
  </si>
  <si>
    <t xml:space="preserve">Maintenance per Month
</t>
  </si>
  <si>
    <t xml:space="preserve">Tenant Charges
</t>
  </si>
  <si>
    <t>Maintenance per Month
without tenant charges</t>
  </si>
  <si>
    <t xml:space="preserve">Total Sinking Fund </t>
  </si>
  <si>
    <t xml:space="preserve">Cash in hand </t>
  </si>
  <si>
    <t>AMC fund returned 
by Zen elevators</t>
  </si>
  <si>
    <t>Income</t>
  </si>
  <si>
    <t>Expenses</t>
  </si>
  <si>
    <t>Cash withdrawn</t>
  </si>
  <si>
    <t>Stamps</t>
  </si>
  <si>
    <t xml:space="preserve">Water bill </t>
  </si>
  <si>
    <t xml:space="preserve">Civil work </t>
  </si>
  <si>
    <t>Drainage pipe repair</t>
  </si>
  <si>
    <t>Borewell starter replacement</t>
  </si>
  <si>
    <t xml:space="preserve">Un-accounted credit </t>
  </si>
  <si>
    <t>Collection August'20 to till date</t>
  </si>
  <si>
    <t>Balance Funds</t>
  </si>
  <si>
    <t>Ledger balance</t>
  </si>
  <si>
    <t>Lift AMC, repair &amp; maintenance</t>
  </si>
  <si>
    <t>Total cash expenditure</t>
  </si>
  <si>
    <t xml:space="preserve">Balance </t>
  </si>
  <si>
    <t>Total monthly 
maintenance fund</t>
  </si>
  <si>
    <t>Fixed Deposit</t>
  </si>
  <si>
    <t>Paidmaintainance</t>
  </si>
  <si>
    <t>in Rupees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</si>
</sst>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8" x14ac:knownFonts="1">
    <font>
      <sz val="11"/>
      <color rgb="FF000000"/>
      <name val="Calibri"/>
    </font>
    <font>
      <sz val="14"/>
      <color rgb="FF00000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</font>
    <font>
      <b/>
      <sz val="10"/>
      <color rgb="FF000000"/>
      <name val="Calibri"/>
      <family val="2"/>
    </font>
    <font>
      <sz val="11"/>
      <color rgb="FF0070C0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b/>
      <sz val="11"/>
      <color rgb="FFFF0000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000000"/>
      <name val="Calibri"/>
      <family val="2"/>
    </font>
    <font>
      <b/>
      <i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EAF1DD"/>
        <bgColor rgb="FFEAF1DD"/>
      </patternFill>
    </fill>
    <fill>
      <patternFill patternType="solid">
        <fgColor rgb="FFB2A1C7"/>
        <bgColor rgb="FFB2A1C7"/>
      </patternFill>
    </fill>
    <fill>
      <patternFill patternType="solid">
        <fgColor rgb="FFFABF8F"/>
        <bgColor rgb="FFFABF8F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center" vertical="center"/>
    </xf>
    <xf numFmtId="4" fontId="4" fillId="3" borderId="3" xfId="0" applyNumberFormat="1" applyFont="1" applyFill="1" applyBorder="1" applyAlignment="1">
      <alignment vertical="center"/>
    </xf>
    <xf numFmtId="0" fontId="5" fillId="2" borderId="11" xfId="0" applyFont="1" applyFill="1" applyBorder="1"/>
    <xf numFmtId="3" fontId="5" fillId="2" borderId="11" xfId="0" applyNumberFormat="1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17" fontId="0" fillId="2" borderId="11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/>
    <xf numFmtId="0" fontId="6" fillId="2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3" fontId="7" fillId="2" borderId="1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7" fontId="0" fillId="4" borderId="13" xfId="0" applyNumberFormat="1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2" fontId="0" fillId="0" borderId="0" xfId="0" applyNumberFormat="1" applyFont="1"/>
    <xf numFmtId="0" fontId="0" fillId="4" borderId="19" xfId="0" applyFont="1" applyFill="1" applyBorder="1" applyAlignment="1">
      <alignment horizontal="center"/>
    </xf>
    <xf numFmtId="0" fontId="0" fillId="0" borderId="0" xfId="0" applyFont="1"/>
    <xf numFmtId="0" fontId="0" fillId="4" borderId="13" xfId="0" applyFont="1" applyFill="1" applyBorder="1" applyAlignment="1">
      <alignment horizontal="center" vertical="center" wrapText="1"/>
    </xf>
    <xf numFmtId="2" fontId="0" fillId="4" borderId="13" xfId="0" applyNumberFormat="1" applyFont="1" applyFill="1" applyBorder="1" applyAlignment="1">
      <alignment horizontal="center" vertical="center" wrapText="1"/>
    </xf>
    <xf numFmtId="2" fontId="10" fillId="4" borderId="13" xfId="0" applyNumberFormat="1" applyFont="1" applyFill="1" applyBorder="1" applyAlignment="1">
      <alignment horizontal="center" vertical="center" wrapText="1"/>
    </xf>
    <xf numFmtId="17" fontId="0" fillId="0" borderId="0" xfId="0" applyNumberFormat="1" applyFont="1" applyAlignment="1">
      <alignment horizontal="center" wrapText="1"/>
    </xf>
    <xf numFmtId="0" fontId="0" fillId="4" borderId="12" xfId="0" applyFont="1" applyFill="1" applyBorder="1" applyAlignment="1">
      <alignment horizontal="center" vertical="center" wrapText="1"/>
    </xf>
    <xf numFmtId="2" fontId="0" fillId="4" borderId="12" xfId="0" applyNumberFormat="1" applyFont="1" applyFill="1" applyBorder="1" applyAlignment="1">
      <alignment horizontal="center" vertical="center" wrapText="1"/>
    </xf>
    <xf numFmtId="2" fontId="0" fillId="4" borderId="22" xfId="0" applyNumberFormat="1" applyFont="1" applyFill="1" applyBorder="1" applyAlignment="1">
      <alignment horizontal="center" vertical="center" wrapText="1"/>
    </xf>
    <xf numFmtId="0" fontId="0" fillId="4" borderId="11" xfId="0" applyFont="1" applyFill="1" applyBorder="1"/>
    <xf numFmtId="0" fontId="11" fillId="4" borderId="11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5" borderId="11" xfId="0" applyFont="1" applyFill="1" applyBorder="1" applyAlignment="1">
      <alignment horizontal="center" vertical="center" wrapText="1"/>
    </xf>
    <xf numFmtId="2" fontId="0" fillId="5" borderId="11" xfId="0" applyNumberFormat="1" applyFont="1" applyFill="1" applyBorder="1" applyAlignment="1">
      <alignment horizontal="center" vertical="center" wrapText="1"/>
    </xf>
    <xf numFmtId="2" fontId="0" fillId="0" borderId="11" xfId="0" applyNumberFormat="1" applyFont="1" applyBorder="1" applyAlignment="1">
      <alignment horizontal="center" vertical="center" wrapText="1"/>
    </xf>
    <xf numFmtId="2" fontId="0" fillId="5" borderId="11" xfId="0" applyNumberFormat="1" applyFont="1" applyFill="1" applyBorder="1" applyAlignment="1">
      <alignment horizontal="center" vertical="center"/>
    </xf>
    <xf numFmtId="2" fontId="0" fillId="5" borderId="23" xfId="0" applyNumberFormat="1" applyFont="1" applyFill="1" applyBorder="1" applyAlignment="1">
      <alignment horizontal="center" vertical="center"/>
    </xf>
    <xf numFmtId="2" fontId="11" fillId="6" borderId="11" xfId="0" applyNumberFormat="1" applyFont="1" applyFill="1" applyBorder="1" applyAlignment="1">
      <alignment horizontal="center" vertical="center"/>
    </xf>
    <xf numFmtId="2" fontId="11" fillId="7" borderId="11" xfId="0" applyNumberFormat="1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4" borderId="11" xfId="0" applyFont="1" applyFill="1" applyBorder="1" applyAlignment="1">
      <alignment horizontal="left" vertical="top"/>
    </xf>
    <xf numFmtId="2" fontId="0" fillId="6" borderId="11" xfId="0" applyNumberFormat="1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left" vertical="top" wrapText="1"/>
    </xf>
    <xf numFmtId="2" fontId="0" fillId="3" borderId="11" xfId="0" applyNumberFormat="1" applyFont="1" applyFill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/>
    </xf>
    <xf numFmtId="0" fontId="0" fillId="0" borderId="11" xfId="0" applyFont="1" applyBorder="1"/>
    <xf numFmtId="0" fontId="0" fillId="0" borderId="11" xfId="0" applyFont="1" applyBorder="1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4" fontId="9" fillId="0" borderId="0" xfId="0" applyNumberFormat="1" applyFont="1" applyAlignment="1">
      <alignment horizontal="center" vertical="center"/>
    </xf>
    <xf numFmtId="4" fontId="12" fillId="7" borderId="11" xfId="0" applyNumberFormat="1" applyFont="1" applyFill="1" applyBorder="1" applyAlignment="1">
      <alignment horizontal="center" vertical="center"/>
    </xf>
    <xf numFmtId="4" fontId="10" fillId="8" borderId="11" xfId="0" applyNumberFormat="1" applyFont="1" applyFill="1" applyBorder="1" applyAlignment="1">
      <alignment horizontal="center" vertical="center"/>
    </xf>
    <xf numFmtId="0" fontId="0" fillId="3" borderId="11" xfId="0" applyFont="1" applyFill="1" applyBorder="1"/>
    <xf numFmtId="0" fontId="0" fillId="3" borderId="11" xfId="0" applyFont="1" applyFill="1" applyBorder="1" applyAlignment="1">
      <alignment wrapText="1"/>
    </xf>
    <xf numFmtId="0" fontId="0" fillId="0" borderId="0" xfId="0" applyFont="1" applyAlignment="1">
      <alignment horizontal="left" vertical="top"/>
    </xf>
    <xf numFmtId="0" fontId="13" fillId="0" borderId="11" xfId="0" applyFont="1" applyBorder="1" applyAlignment="1">
      <alignment horizontal="center" vertical="center"/>
    </xf>
    <xf numFmtId="0" fontId="3" fillId="4" borderId="11" xfId="0" applyFont="1" applyFill="1" applyBorder="1" applyAlignment="1">
      <alignment horizontal="left" vertical="top" wrapText="1"/>
    </xf>
    <xf numFmtId="4" fontId="0" fillId="0" borderId="0" xfId="0" applyNumberFormat="1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9" borderId="11" xfId="0" applyFont="1" applyFill="1" applyBorder="1" applyAlignment="1">
      <alignment horizontal="center" vertical="center" wrapText="1"/>
    </xf>
    <xf numFmtId="2" fontId="0" fillId="9" borderId="11" xfId="0" applyNumberFormat="1" applyFont="1" applyFill="1" applyBorder="1" applyAlignment="1">
      <alignment horizontal="center" vertical="center" wrapText="1"/>
    </xf>
    <xf numFmtId="2" fontId="13" fillId="4" borderId="13" xfId="0" applyNumberFormat="1" applyFont="1" applyFill="1" applyBorder="1" applyAlignment="1">
      <alignment horizontal="center" vertical="center" wrapText="1"/>
    </xf>
    <xf numFmtId="4" fontId="0" fillId="0" borderId="0" xfId="0" applyNumberFormat="1" applyFont="1" applyAlignment="1"/>
    <xf numFmtId="2" fontId="13" fillId="6" borderId="11" xfId="0" applyNumberFormat="1" applyFont="1" applyFill="1" applyBorder="1" applyAlignment="1">
      <alignment horizontal="center" vertical="center"/>
    </xf>
    <xf numFmtId="2" fontId="3" fillId="6" borderId="11" xfId="0" applyNumberFormat="1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4" fontId="4" fillId="3" borderId="0" xfId="0" applyNumberFormat="1" applyFont="1" applyFill="1" applyBorder="1" applyAlignment="1">
      <alignment vertical="center"/>
    </xf>
    <xf numFmtId="0" fontId="10" fillId="0" borderId="0" xfId="0" applyFont="1" applyAlignment="1"/>
    <xf numFmtId="0" fontId="3" fillId="0" borderId="0" xfId="0" applyFont="1" applyBorder="1"/>
    <xf numFmtId="0" fontId="4" fillId="0" borderId="0" xfId="0" applyFont="1" applyBorder="1" applyAlignment="1">
      <alignment vertical="center"/>
    </xf>
    <xf numFmtId="164" fontId="0" fillId="5" borderId="11" xfId="0" applyNumberFormat="1" applyFont="1" applyFill="1" applyBorder="1" applyAlignment="1">
      <alignment horizontal="center" vertical="center" wrapText="1"/>
    </xf>
    <xf numFmtId="164" fontId="0" fillId="5" borderId="23" xfId="0" applyNumberFormat="1" applyFont="1" applyFill="1" applyBorder="1" applyAlignment="1">
      <alignment horizontal="center" vertical="center"/>
    </xf>
    <xf numFmtId="2" fontId="4" fillId="0" borderId="0" xfId="0" applyNumberFormat="1" applyFont="1" applyBorder="1" applyAlignment="1">
      <alignment vertical="center"/>
    </xf>
    <xf numFmtId="0" fontId="13" fillId="0" borderId="0" xfId="0" applyFont="1" applyAlignment="1"/>
    <xf numFmtId="0" fontId="16" fillId="0" borderId="25" xfId="0" applyFont="1" applyBorder="1" applyAlignment="1">
      <alignment vertical="center"/>
    </xf>
    <xf numFmtId="2" fontId="3" fillId="0" borderId="25" xfId="0" applyNumberFormat="1" applyFont="1" applyBorder="1"/>
    <xf numFmtId="2" fontId="2" fillId="0" borderId="25" xfId="0" applyNumberFormat="1" applyFont="1" applyBorder="1" applyAlignment="1">
      <alignment vertical="center"/>
    </xf>
    <xf numFmtId="4" fontId="13" fillId="0" borderId="0" xfId="0" applyNumberFormat="1" applyFont="1" applyAlignment="1"/>
    <xf numFmtId="4" fontId="0" fillId="0" borderId="0" xfId="0" applyNumberFormat="1" applyFont="1" applyAlignment="1">
      <alignment wrapText="1"/>
    </xf>
    <xf numFmtId="0" fontId="10" fillId="4" borderId="19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/>
    <xf numFmtId="2" fontId="12" fillId="0" borderId="0" xfId="0" applyNumberFormat="1" applyFont="1" applyBorder="1"/>
    <xf numFmtId="0" fontId="13" fillId="4" borderId="13" xfId="0" applyFont="1" applyFill="1" applyBorder="1" applyAlignment="1">
      <alignment horizontal="center" vertical="center" wrapText="1"/>
    </xf>
    <xf numFmtId="2" fontId="12" fillId="7" borderId="11" xfId="0" applyNumberFormat="1" applyFont="1" applyFill="1" applyBorder="1" applyAlignment="1">
      <alignment horizontal="center" vertical="center"/>
    </xf>
    <xf numFmtId="17" fontId="0" fillId="2" borderId="11" xfId="0" applyNumberFormat="1" applyFill="1" applyBorder="1" applyAlignment="1">
      <alignment horizontal="center"/>
    </xf>
    <xf numFmtId="0" fontId="6" fillId="9" borderId="11" xfId="0" applyFont="1" applyFill="1" applyBorder="1"/>
    <xf numFmtId="0" fontId="0" fillId="9" borderId="0" xfId="0" applyFont="1" applyFill="1" applyAlignment="1"/>
    <xf numFmtId="4" fontId="13" fillId="0" borderId="0" xfId="0" applyNumberFormat="1" applyFont="1" applyAlignment="1">
      <alignment wrapText="1"/>
    </xf>
    <xf numFmtId="0" fontId="10" fillId="0" borderId="0" xfId="0" applyFont="1" applyFill="1" applyBorder="1" applyAlignment="1"/>
    <xf numFmtId="16" fontId="0" fillId="0" borderId="0" xfId="0" applyNumberFormat="1" applyFont="1" applyAlignment="1"/>
    <xf numFmtId="0" fontId="0" fillId="2" borderId="24" xfId="0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6" fillId="9" borderId="24" xfId="0" applyFont="1" applyFill="1" applyBorder="1" applyAlignment="1"/>
    <xf numFmtId="0" fontId="10" fillId="10" borderId="0" xfId="0" applyFont="1" applyFill="1" applyAlignment="1"/>
    <xf numFmtId="0" fontId="0" fillId="10" borderId="0" xfId="0" applyFont="1" applyFill="1" applyAlignment="1"/>
    <xf numFmtId="0" fontId="17" fillId="10" borderId="0" xfId="0" applyFont="1" applyFill="1" applyAlignment="1"/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2" fontId="0" fillId="0" borderId="20" xfId="0" applyNumberFormat="1" applyFont="1" applyBorder="1" applyAlignment="1">
      <alignment horizontal="left" vertical="center"/>
    </xf>
    <xf numFmtId="0" fontId="3" fillId="0" borderId="21" xfId="0" applyFont="1" applyBorder="1"/>
    <xf numFmtId="2" fontId="0" fillId="0" borderId="17" xfId="0" applyNumberFormat="1" applyFont="1" applyBorder="1" applyAlignment="1">
      <alignment horizontal="left" vertical="center"/>
    </xf>
    <xf numFmtId="0" fontId="3" fillId="0" borderId="18" xfId="0" applyFont="1" applyBorder="1"/>
    <xf numFmtId="2" fontId="0" fillId="0" borderId="15" xfId="0" applyNumberFormat="1" applyFont="1" applyBorder="1" applyAlignment="1">
      <alignment horizontal="left" vertical="center"/>
    </xf>
    <xf numFmtId="0" fontId="3" fillId="0" borderId="22" xfId="0" applyFont="1" applyBorder="1"/>
    <xf numFmtId="0" fontId="16" fillId="0" borderId="25" xfId="0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right" vertical="center"/>
    </xf>
    <xf numFmtId="0" fontId="3" fillId="0" borderId="4" xfId="0" applyFont="1" applyBorder="1"/>
    <xf numFmtId="0" fontId="3" fillId="0" borderId="5" xfId="0" applyFont="1" applyBorder="1"/>
    <xf numFmtId="4" fontId="4" fillId="3" borderId="9" xfId="0" applyNumberFormat="1" applyFont="1" applyFill="1" applyBorder="1" applyAlignment="1">
      <alignment horizontal="center" vertical="center"/>
    </xf>
    <xf numFmtId="0" fontId="3" fillId="0" borderId="10" xfId="0" applyFont="1" applyBorder="1"/>
    <xf numFmtId="0" fontId="2" fillId="2" borderId="1" xfId="0" applyFont="1" applyFill="1" applyBorder="1" applyAlignment="1">
      <alignment horizontal="right" vertical="center"/>
    </xf>
    <xf numFmtId="0" fontId="3" fillId="0" borderId="2" xfId="0" applyFont="1" applyBorder="1"/>
    <xf numFmtId="0" fontId="2" fillId="2" borderId="6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0" fillId="2" borderId="1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121"/>
  <sheetViews>
    <sheetView topLeftCell="A70" zoomScale="90" zoomScaleNormal="90" workbookViewId="0">
      <selection activeCell="E83" sqref="E83"/>
    </sheetView>
  </sheetViews>
  <sheetFormatPr defaultColWidth="14.453125" defaultRowHeight="15" customHeight="1" x14ac:dyDescent="0.35"/>
  <cols>
    <col min="1" max="1" width="18.7265625" customWidth="1"/>
    <col min="2" max="2" width="8.7265625" customWidth="1"/>
    <col min="3" max="3" width="9.26953125" customWidth="1"/>
    <col min="4" max="4" width="12.81640625" bestFit="1" customWidth="1"/>
    <col min="5" max="5" width="11.7265625" bestFit="1" customWidth="1"/>
    <col min="6" max="6" width="21.81640625" bestFit="1" customWidth="1"/>
    <col min="7" max="7" width="14.54296875" bestFit="1" customWidth="1"/>
    <col min="8" max="8" width="15.81640625" bestFit="1" customWidth="1"/>
    <col min="9" max="9" width="11" customWidth="1"/>
    <col min="10" max="10" width="8.7265625" bestFit="1" customWidth="1"/>
    <col min="11" max="11" width="9.7265625" bestFit="1" customWidth="1"/>
    <col min="12" max="12" width="8.7265625" customWidth="1"/>
    <col min="13" max="13" width="8.36328125" bestFit="1" customWidth="1"/>
    <col min="14" max="14" width="12.81640625" customWidth="1"/>
    <col min="15" max="15" width="23.26953125" bestFit="1" customWidth="1"/>
    <col min="16" max="16" width="10.6328125" bestFit="1" customWidth="1"/>
    <col min="17" max="17" width="14.7265625" bestFit="1" customWidth="1"/>
    <col min="18" max="18" width="19" bestFit="1" customWidth="1"/>
    <col min="19" max="19" width="19.1796875" bestFit="1" customWidth="1"/>
    <col min="20" max="20" width="10.6328125" bestFit="1" customWidth="1"/>
    <col min="21" max="35" width="8.7265625" customWidth="1"/>
    <col min="36" max="39" width="9.08984375" customWidth="1"/>
  </cols>
  <sheetData>
    <row r="1" spans="1:39" ht="23.25" customHeight="1" thickBot="1" x14ac:dyDescent="0.4">
      <c r="A1" s="1" t="s">
        <v>0</v>
      </c>
      <c r="B1" s="2"/>
      <c r="C1" s="2"/>
      <c r="D1" s="2"/>
      <c r="E1" s="2"/>
      <c r="G1" s="115" t="s">
        <v>1</v>
      </c>
      <c r="H1" s="116"/>
      <c r="I1" s="3">
        <f>'Oct''20-to-March''20'!L28</f>
        <v>82455</v>
      </c>
      <c r="J1" s="110" t="s">
        <v>97</v>
      </c>
      <c r="K1" s="111"/>
      <c r="L1" s="112"/>
      <c r="M1" s="3">
        <f>'Apr''20-to-July''20'!M28</f>
        <v>67104.459999999992</v>
      </c>
      <c r="N1" s="110" t="s">
        <v>125</v>
      </c>
      <c r="O1" s="111"/>
      <c r="P1" s="112"/>
      <c r="Q1" s="68">
        <f>'Aug''20-to-Dec''20'!M28</f>
        <v>49005.83</v>
      </c>
      <c r="R1" s="117" t="s">
        <v>2</v>
      </c>
      <c r="S1" s="118"/>
      <c r="T1" s="119"/>
      <c r="U1" s="113">
        <f>'Sinking Fund- one time'!G28</f>
        <v>440000</v>
      </c>
      <c r="V1" s="114"/>
    </row>
    <row r="2" spans="1:39" ht="14.25" customHeight="1" x14ac:dyDescent="0.35">
      <c r="A2" s="4" t="s">
        <v>3</v>
      </c>
      <c r="B2" s="5">
        <f>'Oct''20-to-March''20'!M28</f>
        <v>13742.5</v>
      </c>
      <c r="C2" s="5">
        <f>'Oct''20-to-March''20'!N28</f>
        <v>13742.5</v>
      </c>
      <c r="D2" s="5">
        <f>'Oct''20-to-March''20'!O28</f>
        <v>13742.5</v>
      </c>
      <c r="E2" s="5">
        <f>'Oct''20-to-March''20'!P28</f>
        <v>13742.5</v>
      </c>
      <c r="F2" s="5">
        <f>'Oct''20-to-March''20'!Q28</f>
        <v>13742.5</v>
      </c>
      <c r="G2" s="5">
        <f>'Oct''20-to-March''20'!R28</f>
        <v>13742.5</v>
      </c>
      <c r="H2" s="5">
        <f>'Apr''20-to-July''20'!N28</f>
        <v>17800.099999999999</v>
      </c>
      <c r="I2" s="5">
        <f>'Apr''20-to-July''20'!O28</f>
        <v>17799.599999999999</v>
      </c>
      <c r="J2" s="5">
        <f>'Apr''20-to-July''20'!P28</f>
        <v>16166.119999999997</v>
      </c>
      <c r="K2" s="5">
        <f>'Apr''20-to-July''20'!Q28</f>
        <v>15338.639999999998</v>
      </c>
      <c r="L2" s="6">
        <f>'Aug''20-to-Dec''20'!O28</f>
        <v>19793.87</v>
      </c>
      <c r="M2" s="6">
        <f>'Aug''20-to-Dec''20'!P28</f>
        <v>6866.9</v>
      </c>
      <c r="N2" s="6">
        <f>'Aug''20-to-Dec''20'!Q28</f>
        <v>810.54000000000008</v>
      </c>
      <c r="O2" s="6">
        <f>'Aug''20-to-Dec''20'!R28</f>
        <v>0</v>
      </c>
      <c r="P2" s="6">
        <f>'Aug''20-to-Dec''20'!S28</f>
        <v>0</v>
      </c>
      <c r="Q2" s="6">
        <f>'Aug''20-to-Dec''20'!T28</f>
        <v>0</v>
      </c>
      <c r="R2" s="6">
        <f>'Aug''20-to-Dec''20'!U28</f>
        <v>0</v>
      </c>
      <c r="S2" s="6">
        <f>'Aug''20-to-Dec''20'!V28</f>
        <v>0</v>
      </c>
      <c r="T2" s="6">
        <f>'Aug''20-to-Dec''20'!W28</f>
        <v>0</v>
      </c>
      <c r="U2" s="6">
        <f>'Aug''20-to-Dec''20'!X28</f>
        <v>0</v>
      </c>
      <c r="V2" s="6">
        <f>'Aug''20-to-Dec''20'!Y28</f>
        <v>0</v>
      </c>
      <c r="W2" s="6">
        <f>'Aug''20-to-Dec''20'!Z28</f>
        <v>0</v>
      </c>
      <c r="X2" s="5" t="e">
        <f>#REF!</f>
        <v>#REF!</v>
      </c>
      <c r="Y2" s="5" t="e">
        <f>#REF!</f>
        <v>#REF!</v>
      </c>
      <c r="Z2" s="5" t="e">
        <f>#REF!</f>
        <v>#REF!</v>
      </c>
      <c r="AA2" s="5" t="e">
        <f>#REF!</f>
        <v>#REF!</v>
      </c>
      <c r="AB2" s="5" t="e">
        <f>#REF!</f>
        <v>#REF!</v>
      </c>
      <c r="AC2" s="5" t="e">
        <f>#REF!</f>
        <v>#REF!</v>
      </c>
      <c r="AD2" s="5" t="e">
        <f>#REF!</f>
        <v>#REF!</v>
      </c>
      <c r="AE2" s="5" t="e">
        <f>#REF!</f>
        <v>#REF!</v>
      </c>
      <c r="AF2" s="5" t="e">
        <f>#REF!</f>
        <v>#REF!</v>
      </c>
      <c r="AG2" s="5" t="e">
        <f>#REF!</f>
        <v>#REF!</v>
      </c>
      <c r="AH2" s="5" t="e">
        <f>#REF!</f>
        <v>#REF!</v>
      </c>
      <c r="AI2" s="5" t="e">
        <f>#REF!</f>
        <v>#REF!</v>
      </c>
      <c r="AJ2" s="5" t="e">
        <f>#REF!</f>
        <v>#REF!</v>
      </c>
      <c r="AK2" s="5" t="e">
        <f>#REF!</f>
        <v>#REF!</v>
      </c>
      <c r="AL2" s="5" t="e">
        <f>#REF!</f>
        <v>#REF!</v>
      </c>
      <c r="AM2" s="5" t="e">
        <f>#REF!</f>
        <v>#REF!</v>
      </c>
    </row>
    <row r="3" spans="1:39" ht="14.25" customHeight="1" x14ac:dyDescent="0.35">
      <c r="A3" s="7" t="s">
        <v>4</v>
      </c>
      <c r="B3" s="8">
        <v>43739</v>
      </c>
      <c r="C3" s="8">
        <v>43770</v>
      </c>
      <c r="D3" s="87">
        <v>43800</v>
      </c>
      <c r="E3" s="87">
        <v>43831</v>
      </c>
      <c r="F3" s="87">
        <v>43862</v>
      </c>
      <c r="G3" s="87">
        <v>43891</v>
      </c>
      <c r="H3" s="8">
        <v>43922</v>
      </c>
      <c r="I3" s="8">
        <v>43952</v>
      </c>
      <c r="J3" s="8">
        <v>43983</v>
      </c>
      <c r="K3" s="8">
        <v>44013</v>
      </c>
      <c r="L3" s="8">
        <v>44044</v>
      </c>
      <c r="M3" s="8">
        <v>44075</v>
      </c>
      <c r="N3" s="8">
        <v>44105</v>
      </c>
      <c r="O3" s="8">
        <v>44136</v>
      </c>
      <c r="P3" s="8">
        <v>44166</v>
      </c>
      <c r="Q3" s="8">
        <v>44197</v>
      </c>
      <c r="R3" s="8">
        <v>44228</v>
      </c>
      <c r="S3" s="8">
        <v>44256</v>
      </c>
      <c r="T3" s="8">
        <v>44287</v>
      </c>
      <c r="U3" s="8">
        <v>44317</v>
      </c>
      <c r="V3" s="8">
        <v>44348</v>
      </c>
      <c r="W3" s="8">
        <v>44409</v>
      </c>
      <c r="X3" s="8">
        <v>44440</v>
      </c>
      <c r="Y3" s="8">
        <v>44470</v>
      </c>
      <c r="Z3" s="8">
        <v>44501</v>
      </c>
      <c r="AA3" s="8">
        <v>44531</v>
      </c>
      <c r="AB3" s="8">
        <v>44562</v>
      </c>
      <c r="AC3" s="8">
        <v>44593</v>
      </c>
      <c r="AD3" s="8">
        <v>44621</v>
      </c>
      <c r="AE3" s="8">
        <v>44652</v>
      </c>
      <c r="AF3" s="8">
        <v>44682</v>
      </c>
      <c r="AG3" s="8">
        <v>44713</v>
      </c>
      <c r="AH3" s="8">
        <v>44743</v>
      </c>
      <c r="AI3" s="8">
        <v>44774</v>
      </c>
      <c r="AJ3" s="8">
        <v>44805</v>
      </c>
      <c r="AK3" s="8">
        <v>44835</v>
      </c>
      <c r="AL3" s="8">
        <v>44866</v>
      </c>
      <c r="AM3" s="8">
        <v>44896</v>
      </c>
    </row>
    <row r="4" spans="1:39" ht="14.25" customHeight="1" x14ac:dyDescent="0.35">
      <c r="A4" s="7" t="s">
        <v>109</v>
      </c>
      <c r="B4" s="9">
        <v>0</v>
      </c>
      <c r="C4" s="9">
        <v>0</v>
      </c>
      <c r="D4" s="9"/>
      <c r="E4" s="9"/>
      <c r="F4" s="10"/>
      <c r="G4" s="10"/>
      <c r="H4" s="10"/>
      <c r="I4" s="10"/>
      <c r="J4" s="10">
        <v>30000</v>
      </c>
      <c r="K4" s="88">
        <v>250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 spans="1:39" ht="14.25" customHeight="1" x14ac:dyDescent="0.35">
      <c r="A5" s="7" t="s">
        <v>5</v>
      </c>
      <c r="B5" s="9">
        <v>0</v>
      </c>
      <c r="C5" s="9">
        <v>0</v>
      </c>
      <c r="D5" s="9"/>
      <c r="E5" s="9"/>
      <c r="F5" s="10"/>
      <c r="G5" s="10"/>
      <c r="H5" s="10"/>
      <c r="I5" s="10"/>
      <c r="J5" s="10"/>
      <c r="K5" s="10"/>
      <c r="L5" s="88">
        <v>3397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4.25" customHeight="1" x14ac:dyDescent="0.35">
      <c r="A6" s="7" t="s">
        <v>128</v>
      </c>
      <c r="B6" s="9">
        <v>0</v>
      </c>
      <c r="C6" s="9">
        <v>0</v>
      </c>
      <c r="D6" s="9"/>
      <c r="E6" s="9"/>
      <c r="F6" s="10"/>
      <c r="G6" s="10"/>
      <c r="H6" s="9"/>
      <c r="I6" s="9">
        <v>15000</v>
      </c>
      <c r="J6" s="10"/>
      <c r="K6" s="10">
        <f>2140+4000</f>
        <v>6140</v>
      </c>
      <c r="L6" s="10">
        <v>10000</v>
      </c>
      <c r="M6" s="10">
        <v>18000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</row>
    <row r="7" spans="1:39" ht="14.5" x14ac:dyDescent="0.35">
      <c r="A7" s="122" t="s">
        <v>98</v>
      </c>
      <c r="B7" s="9">
        <v>0</v>
      </c>
      <c r="C7" s="9">
        <v>0</v>
      </c>
      <c r="D7" s="9"/>
      <c r="E7" s="9"/>
      <c r="F7" s="10"/>
      <c r="G7" s="10"/>
      <c r="H7" s="9"/>
      <c r="I7" s="9"/>
      <c r="J7" s="10"/>
      <c r="K7" s="10"/>
      <c r="L7" s="10">
        <f>7466</f>
        <v>7466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</row>
    <row r="8" spans="1:39" ht="14.5" x14ac:dyDescent="0.35">
      <c r="A8" s="123"/>
      <c r="B8" s="9"/>
      <c r="C8" s="9"/>
      <c r="D8" s="9"/>
      <c r="E8" s="9"/>
      <c r="F8" s="10"/>
      <c r="G8" s="10"/>
      <c r="H8" s="9"/>
      <c r="I8" s="9"/>
      <c r="J8" s="10"/>
      <c r="K8" s="10"/>
      <c r="L8" s="10">
        <v>6300</v>
      </c>
      <c r="M8" s="10">
        <v>6300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</row>
    <row r="9" spans="1:39" ht="14.25" customHeight="1" x14ac:dyDescent="0.35">
      <c r="A9" s="7" t="s">
        <v>6</v>
      </c>
      <c r="B9" s="9">
        <v>0</v>
      </c>
      <c r="C9" s="9">
        <v>0</v>
      </c>
      <c r="D9" s="9"/>
      <c r="E9" s="9"/>
      <c r="F9" s="10"/>
      <c r="G9" s="10"/>
      <c r="H9" s="10"/>
      <c r="I9" s="10"/>
      <c r="J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</row>
    <row r="10" spans="1:39" ht="14.25" customHeight="1" x14ac:dyDescent="0.35">
      <c r="A10" s="120" t="s">
        <v>108</v>
      </c>
      <c r="B10" s="9">
        <v>0</v>
      </c>
      <c r="C10" s="9">
        <v>0</v>
      </c>
      <c r="D10" s="9"/>
      <c r="E10" s="9"/>
      <c r="F10" s="10"/>
      <c r="G10" s="10"/>
      <c r="H10" s="10"/>
      <c r="I10" s="10"/>
      <c r="J10" s="88">
        <v>500</v>
      </c>
      <c r="K10" s="10"/>
      <c r="L10" s="88">
        <v>500</v>
      </c>
      <c r="M10" s="88">
        <v>1600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</row>
    <row r="11" spans="1:39" ht="14.25" customHeight="1" x14ac:dyDescent="0.35">
      <c r="A11" s="121"/>
      <c r="B11" s="9"/>
      <c r="C11" s="9"/>
      <c r="D11" s="9"/>
      <c r="E11" s="9"/>
      <c r="F11" s="10"/>
      <c r="G11" s="10"/>
      <c r="H11" s="10"/>
      <c r="I11" s="10"/>
      <c r="J11" s="10"/>
      <c r="K11" s="10"/>
      <c r="L11" s="88">
        <v>700</v>
      </c>
      <c r="M11" s="88">
        <v>2100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</row>
    <row r="12" spans="1:39" ht="14.25" customHeight="1" x14ac:dyDescent="0.35">
      <c r="A12" s="121"/>
      <c r="B12" s="9"/>
      <c r="C12" s="9"/>
      <c r="D12" s="9"/>
      <c r="E12" s="9"/>
      <c r="F12" s="10"/>
      <c r="G12" s="10"/>
      <c r="H12" s="10"/>
      <c r="I12" s="10"/>
      <c r="J12" s="10"/>
      <c r="K12" s="10"/>
      <c r="L12" s="88">
        <v>5600</v>
      </c>
      <c r="M12" s="88">
        <v>1600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</row>
    <row r="13" spans="1:39" ht="14.25" customHeight="1" x14ac:dyDescent="0.35">
      <c r="A13" s="121"/>
      <c r="B13" s="9"/>
      <c r="C13" s="9"/>
      <c r="D13" s="9"/>
      <c r="E13" s="9"/>
      <c r="F13" s="10"/>
      <c r="G13" s="10"/>
      <c r="H13" s="10"/>
      <c r="I13" s="10"/>
      <c r="J13" s="10"/>
      <c r="K13" s="10"/>
      <c r="L13" s="88">
        <v>2000</v>
      </c>
      <c r="M13" s="88">
        <f>3120+1600</f>
        <v>4720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 spans="1:39" ht="14.25" customHeight="1" x14ac:dyDescent="0.35">
      <c r="A14" s="121"/>
      <c r="B14" s="9"/>
      <c r="C14" s="9"/>
      <c r="D14" s="9"/>
      <c r="E14" s="9"/>
      <c r="F14" s="10"/>
      <c r="G14" s="10"/>
      <c r="H14" s="10"/>
      <c r="I14" s="10"/>
      <c r="J14" s="10"/>
      <c r="K14" s="10"/>
      <c r="L14" s="88">
        <v>1200</v>
      </c>
      <c r="M14" s="88">
        <v>2000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 spans="1:39" ht="14.25" customHeight="1" x14ac:dyDescent="0.35">
      <c r="A15" s="121"/>
      <c r="B15" s="9"/>
      <c r="C15" s="9"/>
      <c r="D15" s="9"/>
      <c r="E15" s="9"/>
      <c r="F15" s="10"/>
      <c r="G15" s="10"/>
      <c r="H15" s="10"/>
      <c r="I15" s="10"/>
      <c r="J15" s="10"/>
      <c r="K15" s="10"/>
      <c r="L15" s="88">
        <v>1600</v>
      </c>
      <c r="M15" s="88">
        <v>1600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</row>
    <row r="16" spans="1:39" ht="14.25" customHeight="1" x14ac:dyDescent="0.35">
      <c r="A16" s="121"/>
      <c r="B16" s="9"/>
      <c r="C16" s="9"/>
      <c r="D16" s="9"/>
      <c r="E16" s="9"/>
      <c r="F16" s="10"/>
      <c r="G16" s="10"/>
      <c r="H16" s="10"/>
      <c r="I16" s="10"/>
      <c r="J16" s="10"/>
      <c r="K16" s="10"/>
      <c r="L16" s="88">
        <v>700</v>
      </c>
      <c r="M16" s="88">
        <v>1930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</row>
    <row r="17" spans="1:39" ht="14.25" customHeight="1" x14ac:dyDescent="0.35">
      <c r="A17" s="121"/>
      <c r="B17" s="9"/>
      <c r="C17" s="9"/>
      <c r="D17" s="9"/>
      <c r="E17" s="9"/>
      <c r="F17" s="10"/>
      <c r="G17" s="10"/>
      <c r="H17" s="10"/>
      <c r="I17" s="10"/>
      <c r="J17" s="10"/>
      <c r="K17" s="10"/>
      <c r="L17" s="88">
        <v>2000</v>
      </c>
      <c r="M17" s="88">
        <v>1600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</row>
    <row r="18" spans="1:39" ht="14.25" customHeight="1" x14ac:dyDescent="0.35">
      <c r="A18" s="121"/>
      <c r="B18" s="9"/>
      <c r="C18" s="9"/>
      <c r="D18" s="9"/>
      <c r="E18" s="9"/>
      <c r="F18" s="10"/>
      <c r="G18" s="10"/>
      <c r="H18" s="10"/>
      <c r="I18" s="10"/>
      <c r="J18" s="10"/>
      <c r="K18" s="10"/>
      <c r="L18" s="88">
        <v>700</v>
      </c>
      <c r="M18" s="88">
        <v>800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</row>
    <row r="19" spans="1:39" ht="14.25" customHeight="1" x14ac:dyDescent="0.35">
      <c r="A19" s="121"/>
      <c r="B19" s="9"/>
      <c r="C19" s="9"/>
      <c r="D19" s="9"/>
      <c r="E19" s="9"/>
      <c r="F19" s="10"/>
      <c r="G19" s="10"/>
      <c r="H19" s="10"/>
      <c r="I19" s="10"/>
      <c r="J19" s="10"/>
      <c r="K19" s="10"/>
      <c r="L19" s="88">
        <v>1600</v>
      </c>
      <c r="M19" s="88">
        <v>1000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</row>
    <row r="20" spans="1:39" ht="14.25" customHeight="1" x14ac:dyDescent="0.35">
      <c r="A20" s="121"/>
      <c r="B20" s="9"/>
      <c r="C20" s="9"/>
      <c r="D20" s="9"/>
      <c r="E20" s="9"/>
      <c r="F20" s="10"/>
      <c r="G20" s="10"/>
      <c r="H20" s="10"/>
      <c r="I20" s="10"/>
      <c r="J20" s="10"/>
      <c r="K20" s="10"/>
      <c r="M20" s="95">
        <v>1500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</row>
    <row r="21" spans="1:39" ht="14.25" customHeight="1" x14ac:dyDescent="0.35">
      <c r="A21" s="93"/>
      <c r="B21" s="9"/>
      <c r="C21" s="9"/>
      <c r="D21" s="9"/>
      <c r="E21" s="9"/>
      <c r="F21" s="10"/>
      <c r="G21" s="10"/>
      <c r="H21" s="10"/>
      <c r="I21" s="10"/>
      <c r="J21" s="10"/>
      <c r="K21" s="10"/>
      <c r="M21" s="95">
        <v>1500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</row>
    <row r="22" spans="1:39" ht="14.25" customHeight="1" x14ac:dyDescent="0.35">
      <c r="A22" s="93"/>
      <c r="B22" s="9"/>
      <c r="C22" s="9"/>
      <c r="D22" s="9"/>
      <c r="E22" s="9"/>
      <c r="F22" s="10"/>
      <c r="G22" s="10"/>
      <c r="H22" s="10"/>
      <c r="I22" s="10"/>
      <c r="J22" s="10"/>
      <c r="K22" s="10"/>
      <c r="M22" s="95">
        <v>2650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 spans="1:39" ht="14.25" customHeight="1" x14ac:dyDescent="0.35">
      <c r="A23" s="93"/>
      <c r="B23" s="9"/>
      <c r="C23" s="9"/>
      <c r="D23" s="9"/>
      <c r="E23" s="9"/>
      <c r="F23" s="10"/>
      <c r="G23" s="10"/>
      <c r="H23" s="10"/>
      <c r="I23" s="10"/>
      <c r="J23" s="10"/>
      <c r="K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</row>
    <row r="24" spans="1:39" ht="14.25" customHeight="1" x14ac:dyDescent="0.35">
      <c r="A24" s="93"/>
      <c r="B24" s="9"/>
      <c r="C24" s="9"/>
      <c r="D24" s="9"/>
      <c r="E24" s="9"/>
      <c r="F24" s="10"/>
      <c r="G24" s="10"/>
      <c r="H24" s="10"/>
      <c r="I24" s="10"/>
      <c r="J24" s="10"/>
      <c r="K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</row>
    <row r="25" spans="1:39" ht="14.25" customHeight="1" x14ac:dyDescent="0.35">
      <c r="A25" s="7" t="s">
        <v>7</v>
      </c>
      <c r="B25" s="9">
        <v>0</v>
      </c>
      <c r="C25" s="9">
        <v>0</v>
      </c>
      <c r="D25" s="9"/>
      <c r="E25" s="9"/>
      <c r="F25" s="10"/>
      <c r="G25" s="10"/>
      <c r="H25" s="10"/>
      <c r="I25" s="10"/>
      <c r="J25" s="10"/>
      <c r="K25" s="10"/>
      <c r="L25" s="10">
        <v>32000</v>
      </c>
      <c r="M25" s="88">
        <v>800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</row>
    <row r="26" spans="1:39" ht="14.25" customHeight="1" x14ac:dyDescent="0.35">
      <c r="A26" s="7" t="s">
        <v>100</v>
      </c>
      <c r="B26" s="9"/>
      <c r="C26" s="9"/>
      <c r="D26" s="9"/>
      <c r="E26" s="9"/>
      <c r="F26" s="10"/>
      <c r="G26" s="10"/>
      <c r="H26" s="10"/>
      <c r="I26" s="10"/>
      <c r="J26" s="10">
        <v>1652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</row>
    <row r="27" spans="1:39" ht="14.25" customHeight="1" x14ac:dyDescent="0.35">
      <c r="A27" s="7" t="s">
        <v>99</v>
      </c>
      <c r="B27" s="9">
        <v>0</v>
      </c>
      <c r="C27" s="9">
        <v>0</v>
      </c>
      <c r="D27" s="9"/>
      <c r="E27" s="9"/>
      <c r="F27" s="10"/>
      <c r="G27" s="10"/>
      <c r="H27" s="10"/>
      <c r="I27" s="10"/>
      <c r="J27" s="10"/>
      <c r="K27" s="10"/>
      <c r="L27" s="89">
        <v>550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</row>
    <row r="28" spans="1:39" ht="14.25" customHeight="1" x14ac:dyDescent="0.35">
      <c r="A28" s="11" t="s">
        <v>8</v>
      </c>
      <c r="B28" s="11">
        <f t="shared" ref="B28:J28" si="0">SUM(B4:B27)</f>
        <v>0</v>
      </c>
      <c r="C28" s="11">
        <f t="shared" si="0"/>
        <v>0</v>
      </c>
      <c r="D28" s="11">
        <f t="shared" si="0"/>
        <v>0</v>
      </c>
      <c r="E28" s="11">
        <f t="shared" si="0"/>
        <v>0</v>
      </c>
      <c r="F28" s="11">
        <f t="shared" si="0"/>
        <v>0</v>
      </c>
      <c r="G28" s="11">
        <f t="shared" si="0"/>
        <v>0</v>
      </c>
      <c r="H28" s="11">
        <f t="shared" si="0"/>
        <v>0</v>
      </c>
      <c r="I28" s="11">
        <f t="shared" si="0"/>
        <v>15000</v>
      </c>
      <c r="J28" s="11">
        <f t="shared" si="0"/>
        <v>32152</v>
      </c>
      <c r="K28" s="11">
        <f>SUM(K4:K26)</f>
        <v>6390</v>
      </c>
      <c r="L28" s="11">
        <f t="shared" ref="L28:AM28" si="1">SUM(L4:L27)</f>
        <v>76313</v>
      </c>
      <c r="M28" s="11">
        <f t="shared" si="1"/>
        <v>49700</v>
      </c>
      <c r="N28" s="11">
        <f t="shared" si="1"/>
        <v>0</v>
      </c>
      <c r="O28" s="11">
        <f t="shared" si="1"/>
        <v>0</v>
      </c>
      <c r="P28" s="11">
        <f t="shared" si="1"/>
        <v>0</v>
      </c>
      <c r="Q28" s="11">
        <f t="shared" si="1"/>
        <v>0</v>
      </c>
      <c r="R28" s="11">
        <f t="shared" si="1"/>
        <v>0</v>
      </c>
      <c r="S28" s="11">
        <f t="shared" si="1"/>
        <v>0</v>
      </c>
      <c r="T28" s="11">
        <f t="shared" si="1"/>
        <v>0</v>
      </c>
      <c r="U28" s="11">
        <f t="shared" si="1"/>
        <v>0</v>
      </c>
      <c r="V28" s="11">
        <f t="shared" si="1"/>
        <v>0</v>
      </c>
      <c r="W28" s="11">
        <f t="shared" si="1"/>
        <v>0</v>
      </c>
      <c r="X28" s="11">
        <f t="shared" si="1"/>
        <v>0</v>
      </c>
      <c r="Y28" s="11">
        <f t="shared" si="1"/>
        <v>0</v>
      </c>
      <c r="Z28" s="11">
        <f t="shared" si="1"/>
        <v>0</v>
      </c>
      <c r="AA28" s="11">
        <f t="shared" si="1"/>
        <v>0</v>
      </c>
      <c r="AB28" s="11">
        <f t="shared" si="1"/>
        <v>0</v>
      </c>
      <c r="AC28" s="11">
        <f t="shared" si="1"/>
        <v>0</v>
      </c>
      <c r="AD28" s="11">
        <f t="shared" si="1"/>
        <v>0</v>
      </c>
      <c r="AE28" s="11">
        <f t="shared" si="1"/>
        <v>0</v>
      </c>
      <c r="AF28" s="11">
        <f t="shared" si="1"/>
        <v>0</v>
      </c>
      <c r="AG28" s="11">
        <f t="shared" si="1"/>
        <v>0</v>
      </c>
      <c r="AH28" s="11">
        <f t="shared" si="1"/>
        <v>0</v>
      </c>
      <c r="AI28" s="11">
        <f t="shared" si="1"/>
        <v>0</v>
      </c>
      <c r="AJ28" s="11">
        <f t="shared" si="1"/>
        <v>0</v>
      </c>
      <c r="AK28" s="11">
        <f t="shared" si="1"/>
        <v>0</v>
      </c>
      <c r="AL28" s="11">
        <f t="shared" si="1"/>
        <v>0</v>
      </c>
      <c r="AM28" s="11">
        <f t="shared" si="1"/>
        <v>0</v>
      </c>
    </row>
    <row r="29" spans="1:39" ht="14.25" customHeight="1" x14ac:dyDescent="0.35">
      <c r="A29" s="12" t="s">
        <v>126</v>
      </c>
      <c r="B29" s="13">
        <f>B2-B28</f>
        <v>13742.5</v>
      </c>
      <c r="C29" s="13">
        <f t="shared" ref="C29:O29" si="2">C2-C28+B29</f>
        <v>27485</v>
      </c>
      <c r="D29" s="13">
        <f t="shared" si="2"/>
        <v>41227.5</v>
      </c>
      <c r="E29" s="13">
        <f t="shared" si="2"/>
        <v>54970</v>
      </c>
      <c r="F29" s="13">
        <f t="shared" si="2"/>
        <v>68712.5</v>
      </c>
      <c r="G29" s="13">
        <f t="shared" si="2"/>
        <v>82455</v>
      </c>
      <c r="H29" s="13">
        <f t="shared" si="2"/>
        <v>100255.1</v>
      </c>
      <c r="I29" s="13">
        <f t="shared" si="2"/>
        <v>103054.70000000001</v>
      </c>
      <c r="J29" s="13">
        <f t="shared" si="2"/>
        <v>87068.82</v>
      </c>
      <c r="K29" s="13">
        <f t="shared" si="2"/>
        <v>96017.46</v>
      </c>
      <c r="L29" s="13">
        <f t="shared" si="2"/>
        <v>39498.33</v>
      </c>
      <c r="M29" s="13">
        <f t="shared" si="2"/>
        <v>-3334.7699999999968</v>
      </c>
      <c r="N29" s="13">
        <f t="shared" si="2"/>
        <v>-2524.2299999999968</v>
      </c>
      <c r="O29" s="13">
        <f t="shared" si="2"/>
        <v>-2524.2299999999968</v>
      </c>
      <c r="P29" s="13">
        <f t="shared" ref="P29:AM29" si="3">P2-P28</f>
        <v>0</v>
      </c>
      <c r="Q29" s="13">
        <f t="shared" si="3"/>
        <v>0</v>
      </c>
      <c r="R29" s="13">
        <f t="shared" si="3"/>
        <v>0</v>
      </c>
      <c r="S29" s="13">
        <f t="shared" si="3"/>
        <v>0</v>
      </c>
      <c r="T29" s="13">
        <f t="shared" si="3"/>
        <v>0</v>
      </c>
      <c r="U29" s="13">
        <f t="shared" si="3"/>
        <v>0</v>
      </c>
      <c r="V29" s="13">
        <f t="shared" si="3"/>
        <v>0</v>
      </c>
      <c r="W29" s="13">
        <f t="shared" si="3"/>
        <v>0</v>
      </c>
      <c r="X29" s="13" t="e">
        <f t="shared" si="3"/>
        <v>#REF!</v>
      </c>
      <c r="Y29" s="13" t="e">
        <f t="shared" si="3"/>
        <v>#REF!</v>
      </c>
      <c r="Z29" s="13" t="e">
        <f t="shared" si="3"/>
        <v>#REF!</v>
      </c>
      <c r="AA29" s="13" t="e">
        <f t="shared" si="3"/>
        <v>#REF!</v>
      </c>
      <c r="AB29" s="13" t="e">
        <f t="shared" si="3"/>
        <v>#REF!</v>
      </c>
      <c r="AC29" s="13" t="e">
        <f t="shared" si="3"/>
        <v>#REF!</v>
      </c>
      <c r="AD29" s="13" t="e">
        <f t="shared" si="3"/>
        <v>#REF!</v>
      </c>
      <c r="AE29" s="13" t="e">
        <f t="shared" si="3"/>
        <v>#REF!</v>
      </c>
      <c r="AF29" s="13" t="e">
        <f t="shared" si="3"/>
        <v>#REF!</v>
      </c>
      <c r="AG29" s="13" t="e">
        <f t="shared" si="3"/>
        <v>#REF!</v>
      </c>
      <c r="AH29" s="13" t="e">
        <f t="shared" si="3"/>
        <v>#REF!</v>
      </c>
      <c r="AI29" s="13" t="e">
        <f t="shared" si="3"/>
        <v>#REF!</v>
      </c>
      <c r="AJ29" s="13" t="e">
        <f t="shared" si="3"/>
        <v>#REF!</v>
      </c>
      <c r="AK29" s="13" t="e">
        <f t="shared" si="3"/>
        <v>#REF!</v>
      </c>
      <c r="AL29" s="13" t="e">
        <f t="shared" si="3"/>
        <v>#REF!</v>
      </c>
      <c r="AM29" s="13" t="e">
        <f t="shared" si="3"/>
        <v>#REF!</v>
      </c>
    </row>
    <row r="30" spans="1:39" ht="14.25" customHeight="1" x14ac:dyDescent="0.35">
      <c r="A30" s="2"/>
      <c r="B30" s="2"/>
      <c r="C30" s="2"/>
      <c r="D30" s="2"/>
      <c r="E30" s="2"/>
    </row>
    <row r="31" spans="1:39" ht="14.25" customHeight="1" x14ac:dyDescent="0.35">
      <c r="A31" s="14" t="s">
        <v>9</v>
      </c>
      <c r="B31" s="15" t="s">
        <v>10</v>
      </c>
      <c r="C31" s="2"/>
      <c r="D31" s="2"/>
      <c r="E31" s="2"/>
    </row>
    <row r="32" spans="1:39" ht="14.25" customHeight="1" x14ac:dyDescent="0.35">
      <c r="A32" s="14"/>
      <c r="B32" s="15" t="s">
        <v>11</v>
      </c>
      <c r="C32" s="2"/>
      <c r="D32" s="2"/>
      <c r="E32" s="2"/>
      <c r="S32" s="97"/>
      <c r="T32" s="97"/>
    </row>
    <row r="33" spans="1:23" ht="14.25" customHeight="1" x14ac:dyDescent="0.35">
      <c r="A33" s="2"/>
      <c r="B33" s="16"/>
      <c r="C33" s="2"/>
      <c r="D33" s="2"/>
      <c r="E33" s="2"/>
      <c r="S33" s="69" t="s">
        <v>118</v>
      </c>
      <c r="T33" s="69">
        <v>50000</v>
      </c>
    </row>
    <row r="34" spans="1:23" ht="15.5" x14ac:dyDescent="0.35">
      <c r="A34" s="99" t="s">
        <v>12</v>
      </c>
      <c r="B34" s="99" t="s">
        <v>13</v>
      </c>
      <c r="C34" s="99"/>
      <c r="D34" s="100" t="s">
        <v>105</v>
      </c>
      <c r="E34" s="101"/>
      <c r="F34" s="101"/>
      <c r="G34" s="102"/>
      <c r="H34" s="109" t="s">
        <v>106</v>
      </c>
      <c r="I34" s="71"/>
      <c r="J34" s="71"/>
      <c r="K34" s="71"/>
      <c r="M34" s="75"/>
      <c r="S34" s="75" t="s">
        <v>119</v>
      </c>
      <c r="T34" s="75">
        <v>550</v>
      </c>
    </row>
    <row r="35" spans="1:23" ht="14.25" customHeight="1" x14ac:dyDescent="0.35">
      <c r="A35" s="99"/>
      <c r="B35" s="99"/>
      <c r="C35" s="99"/>
      <c r="D35" s="76" t="s">
        <v>104</v>
      </c>
      <c r="E35" s="76" t="s">
        <v>103</v>
      </c>
      <c r="F35" s="76" t="s">
        <v>107</v>
      </c>
      <c r="G35" s="76" t="s">
        <v>91</v>
      </c>
      <c r="H35" s="109"/>
      <c r="I35" s="71"/>
      <c r="J35" s="71"/>
      <c r="K35" s="71"/>
      <c r="L35" s="64"/>
      <c r="M35" s="79"/>
      <c r="S35" s="75" t="s">
        <v>122</v>
      </c>
      <c r="T35" s="75">
        <v>500</v>
      </c>
      <c r="W35" s="64"/>
    </row>
    <row r="36" spans="1:23" ht="14.25" customHeight="1" x14ac:dyDescent="0.35">
      <c r="A36" s="18" t="s">
        <v>14</v>
      </c>
      <c r="B36" s="107" t="s">
        <v>15</v>
      </c>
      <c r="C36" s="108"/>
      <c r="D36" s="77">
        <f>'Oct''20-to-March''20'!K4*6-'Oct''20-to-March''20'!L4</f>
        <v>0</v>
      </c>
      <c r="E36" s="77">
        <f>4*('Apr''20-to-July''20'!K4)-'Apr''20-to-July''20'!M4</f>
        <v>0</v>
      </c>
      <c r="F36" s="77">
        <f>'Aug''20-to-Dec''20'!L4*2-'Aug''20-to-Dec''20'!M4</f>
        <v>162.85999999999967</v>
      </c>
      <c r="G36" s="77">
        <f>SUM(D36:F36)</f>
        <v>162.85999999999967</v>
      </c>
      <c r="H36" s="78">
        <f>20000-'Sinking Fund- one time'!G4</f>
        <v>0</v>
      </c>
      <c r="I36" s="70"/>
      <c r="J36" s="70"/>
      <c r="K36" s="70"/>
      <c r="S36" s="75" t="s">
        <v>123</v>
      </c>
      <c r="T36" s="75">
        <v>250</v>
      </c>
      <c r="W36" s="64">
        <v>800</v>
      </c>
    </row>
    <row r="37" spans="1:23" ht="14.25" customHeight="1" x14ac:dyDescent="0.35">
      <c r="A37" s="19" t="s">
        <v>16</v>
      </c>
      <c r="B37" s="105" t="s">
        <v>17</v>
      </c>
      <c r="C37" s="106"/>
      <c r="D37" s="77">
        <f>'Oct''20-to-March''20'!K5*6-'Oct''20-to-March''20'!L5</f>
        <v>3450</v>
      </c>
      <c r="E37" s="77">
        <f>4*('Apr''20-to-July''20'!K5)-'Apr''20-to-July''20'!M5</f>
        <v>2989.24</v>
      </c>
      <c r="F37" s="77">
        <f>'Aug''20-to-Dec''20'!L5*2-'Aug''20-to-Dec''20'!M5</f>
        <v>2394.62</v>
      </c>
      <c r="G37" s="77">
        <f t="shared" ref="G37:G59" si="4">SUM(D37:F37)</f>
        <v>8833.86</v>
      </c>
      <c r="H37" s="78">
        <f>20000-'Sinking Fund- one time'!G5</f>
        <v>20000</v>
      </c>
      <c r="I37" s="70"/>
      <c r="J37" s="70"/>
      <c r="K37" s="70"/>
      <c r="S37" s="75" t="s">
        <v>120</v>
      </c>
      <c r="T37" s="75">
        <v>3397</v>
      </c>
      <c r="W37" s="64"/>
    </row>
    <row r="38" spans="1:23" ht="14.25" customHeight="1" x14ac:dyDescent="0.35">
      <c r="A38" s="19" t="s">
        <v>18</v>
      </c>
      <c r="B38" s="105" t="s">
        <v>19</v>
      </c>
      <c r="C38" s="106"/>
      <c r="D38" s="77">
        <f>'Oct''20-to-March''20'!K6*6-'Oct''20-to-March''20'!L6</f>
        <v>0</v>
      </c>
      <c r="E38" s="77">
        <f>4*('Apr''20-to-July''20'!K6)-'Apr''20-to-July''20'!M6</f>
        <v>0</v>
      </c>
      <c r="F38" s="77">
        <f>'Aug''20-to-Dec''20'!L6*2-'Aug''20-to-Dec''20'!M6</f>
        <v>-1066.1400000000003</v>
      </c>
      <c r="G38" s="77">
        <f t="shared" si="4"/>
        <v>-1066.1400000000003</v>
      </c>
      <c r="H38" s="78">
        <f>20000-'Sinking Fund- one time'!G6</f>
        <v>0</v>
      </c>
      <c r="S38" s="75" t="s">
        <v>121</v>
      </c>
      <c r="U38" s="64">
        <v>700</v>
      </c>
      <c r="V38" s="64">
        <v>5600</v>
      </c>
    </row>
    <row r="39" spans="1:23" ht="14.25" customHeight="1" x14ac:dyDescent="0.35">
      <c r="A39" s="19" t="s">
        <v>20</v>
      </c>
      <c r="B39" s="105" t="s">
        <v>21</v>
      </c>
      <c r="C39" s="106"/>
      <c r="D39" s="77">
        <f>'Oct''20-to-March''20'!K7*6-'Oct''20-to-March''20'!L7</f>
        <v>0</v>
      </c>
      <c r="E39" s="77">
        <f>4*('Apr''20-to-July''20'!K7)-'Apr''20-to-July''20'!M7</f>
        <v>0</v>
      </c>
      <c r="F39" s="77">
        <f>'Aug''20-to-Dec''20'!L7*2-'Aug''20-to-Dec''20'!M7</f>
        <v>-1366.1399999999999</v>
      </c>
      <c r="G39" s="77">
        <f t="shared" si="4"/>
        <v>-1366.1399999999999</v>
      </c>
      <c r="H39" s="78">
        <f>20000-'Sinking Fund- one time'!G7</f>
        <v>0</v>
      </c>
      <c r="U39" s="64">
        <v>2000</v>
      </c>
      <c r="V39" s="64">
        <v>2000</v>
      </c>
    </row>
    <row r="40" spans="1:23" ht="14.25" customHeight="1" x14ac:dyDescent="0.35">
      <c r="A40" s="19" t="s">
        <v>22</v>
      </c>
      <c r="B40" s="105" t="s">
        <v>92</v>
      </c>
      <c r="C40" s="106"/>
      <c r="D40" s="77">
        <f>'Oct''20-to-March''20'!K8*6-'Oct''20-to-March''20'!L8</f>
        <v>0</v>
      </c>
      <c r="E40" s="77">
        <f>4*('Apr''20-to-July''20'!K8)-'Apr''20-to-July''20'!M8</f>
        <v>0</v>
      </c>
      <c r="F40" s="77">
        <f>'Aug''20-to-Dec''20'!L8*2-'Aug''20-to-Dec''20'!M8</f>
        <v>0</v>
      </c>
      <c r="G40" s="77">
        <f t="shared" si="4"/>
        <v>0</v>
      </c>
      <c r="H40" s="78">
        <f>20000-'Sinking Fund- one time'!G8</f>
        <v>10000</v>
      </c>
      <c r="O40" s="64"/>
      <c r="R40" s="64"/>
      <c r="S40" s="91"/>
      <c r="U40" s="64">
        <v>700</v>
      </c>
      <c r="V40" s="64">
        <v>1200</v>
      </c>
    </row>
    <row r="41" spans="1:23" ht="14.25" customHeight="1" x14ac:dyDescent="0.35">
      <c r="A41" s="19" t="s">
        <v>23</v>
      </c>
      <c r="B41" s="105" t="s">
        <v>24</v>
      </c>
      <c r="C41" s="106"/>
      <c r="D41" s="77">
        <f>'Oct''20-to-March''20'!K9*6-'Oct''20-to-March''20'!L9</f>
        <v>0</v>
      </c>
      <c r="E41" s="77">
        <f>4*('Apr''20-to-July''20'!K9)-'Apr''20-to-July''20'!M9</f>
        <v>0</v>
      </c>
      <c r="F41" s="77">
        <f>'Aug''20-to-Dec''20'!L9*2-'Aug''20-to-Dec''20'!M9</f>
        <v>0</v>
      </c>
      <c r="G41" s="77">
        <f t="shared" si="4"/>
        <v>0</v>
      </c>
      <c r="H41" s="78">
        <f>20000-'Sinking Fund- one time'!G9</f>
        <v>0</v>
      </c>
      <c r="U41" s="64">
        <v>1600</v>
      </c>
      <c r="V41" s="64">
        <v>1500</v>
      </c>
    </row>
    <row r="42" spans="1:23" ht="14.25" customHeight="1" x14ac:dyDescent="0.35">
      <c r="A42" s="19" t="s">
        <v>25</v>
      </c>
      <c r="B42" s="105" t="s">
        <v>26</v>
      </c>
      <c r="C42" s="106"/>
      <c r="D42" s="77">
        <f>'Oct''20-to-March''20'!K10*6-'Oct''20-to-March''20'!L10</f>
        <v>0</v>
      </c>
      <c r="E42" s="77">
        <f>4*('Apr''20-to-July''20'!K10)-'Apr''20-to-July''20'!M10</f>
        <v>0</v>
      </c>
      <c r="F42" s="77">
        <f>'Aug''20-to-Dec''20'!L10*2-'Aug''20-to-Dec''20'!M10</f>
        <v>-456</v>
      </c>
      <c r="G42" s="77">
        <f t="shared" si="4"/>
        <v>-456</v>
      </c>
      <c r="H42" s="78">
        <f>20000-'Sinking Fund- one time'!G10</f>
        <v>0</v>
      </c>
      <c r="U42" s="64">
        <v>1600</v>
      </c>
      <c r="V42" s="64">
        <v>1500</v>
      </c>
    </row>
    <row r="43" spans="1:23" ht="14.25" customHeight="1" x14ac:dyDescent="0.35">
      <c r="A43" s="19" t="s">
        <v>27</v>
      </c>
      <c r="B43" s="105" t="s">
        <v>28</v>
      </c>
      <c r="C43" s="106"/>
      <c r="D43" s="77">
        <f>'Oct''20-to-March''20'!K11*6-'Oct''20-to-March''20'!L11</f>
        <v>0</v>
      </c>
      <c r="E43" s="77">
        <f>4*('Apr''20-to-July''20'!K11)-'Apr''20-to-July''20'!M11</f>
        <v>0</v>
      </c>
      <c r="F43" s="77">
        <f>'Aug''20-to-Dec''20'!L11*2-'Aug''20-to-Dec''20'!M11</f>
        <v>157.5</v>
      </c>
      <c r="G43" s="77">
        <f t="shared" si="4"/>
        <v>157.5</v>
      </c>
      <c r="H43" s="78">
        <f>20000-'Sinking Fund- one time'!G11</f>
        <v>10000</v>
      </c>
      <c r="U43" s="64">
        <v>2100</v>
      </c>
      <c r="V43" s="64">
        <v>2650</v>
      </c>
    </row>
    <row r="44" spans="1:23" ht="14.25" customHeight="1" x14ac:dyDescent="0.35">
      <c r="A44" s="19" t="s">
        <v>29</v>
      </c>
      <c r="B44" s="105" t="s">
        <v>30</v>
      </c>
      <c r="C44" s="106"/>
      <c r="D44" s="77">
        <f>'Oct''20-to-March''20'!K12*6-'Oct''20-to-March''20'!L12</f>
        <v>0</v>
      </c>
      <c r="E44" s="77">
        <f>4*('Apr''20-to-July''20'!K12)-'Apr''20-to-July''20'!M12</f>
        <v>0</v>
      </c>
      <c r="F44" s="77">
        <f>'Aug''20-to-Dec''20'!L12*2-'Aug''20-to-Dec''20'!M12</f>
        <v>0.23999999999978172</v>
      </c>
      <c r="G44" s="77">
        <f t="shared" si="4"/>
        <v>0.23999999999978172</v>
      </c>
      <c r="H44" s="78">
        <f>20000-'Sinking Fund- one time'!G12</f>
        <v>0</v>
      </c>
      <c r="R44" s="64"/>
      <c r="S44" s="64"/>
      <c r="U44" s="64">
        <v>1600</v>
      </c>
      <c r="V44" s="64">
        <v>1000</v>
      </c>
    </row>
    <row r="45" spans="1:23" ht="14.25" customHeight="1" x14ac:dyDescent="0.35">
      <c r="A45" s="19" t="s">
        <v>31</v>
      </c>
      <c r="B45" s="105" t="s">
        <v>32</v>
      </c>
      <c r="C45" s="106"/>
      <c r="D45" s="77">
        <f>'Oct''20-to-March''20'!K13*6-'Oct''20-to-March''20'!L13</f>
        <v>0</v>
      </c>
      <c r="E45" s="77">
        <f>4*('Apr''20-to-July''20'!K13)-'Apr''20-to-July''20'!M13</f>
        <v>0</v>
      </c>
      <c r="F45" s="77">
        <f>'Aug''20-to-Dec''20'!L13*2-'Aug''20-to-Dec''20'!M13</f>
        <v>-790.13999999999987</v>
      </c>
      <c r="G45" s="77">
        <f t="shared" si="4"/>
        <v>-790.13999999999987</v>
      </c>
      <c r="H45" s="78">
        <f>20000-'Sinking Fund- one time'!G13</f>
        <v>0</v>
      </c>
      <c r="U45" s="64">
        <f>3120+1600</f>
        <v>4720</v>
      </c>
      <c r="V45" s="64">
        <v>1600</v>
      </c>
    </row>
    <row r="46" spans="1:23" ht="14.25" customHeight="1" x14ac:dyDescent="0.35">
      <c r="A46" s="19" t="s">
        <v>33</v>
      </c>
      <c r="B46" s="105" t="s">
        <v>34</v>
      </c>
      <c r="C46" s="106"/>
      <c r="D46" s="77">
        <f>'Oct''20-to-March''20'!K14*6-'Oct''20-to-March''20'!L14</f>
        <v>0</v>
      </c>
      <c r="E46" s="77">
        <f>4*('Apr''20-to-July''20'!K14)-'Apr''20-to-July''20'!M14</f>
        <v>0</v>
      </c>
      <c r="F46" s="77">
        <f>'Aug''20-to-Dec''20'!L14*2-'Aug''20-to-Dec''20'!M14</f>
        <v>-1839.37</v>
      </c>
      <c r="G46" s="77">
        <f t="shared" si="4"/>
        <v>-1839.37</v>
      </c>
      <c r="H46" s="78">
        <f>20000-'Sinking Fund- one time'!G14</f>
        <v>0</v>
      </c>
      <c r="U46" s="64">
        <v>2000</v>
      </c>
      <c r="V46" s="75">
        <v>1200</v>
      </c>
    </row>
    <row r="47" spans="1:23" ht="14.25" customHeight="1" x14ac:dyDescent="0.35">
      <c r="A47" s="19" t="s">
        <v>35</v>
      </c>
      <c r="B47" s="105" t="s">
        <v>36</v>
      </c>
      <c r="C47" s="106"/>
      <c r="D47" s="77">
        <f>'Oct''20-to-March''20'!K15*6-'Oct''20-to-March''20'!L15</f>
        <v>0</v>
      </c>
      <c r="E47" s="77">
        <f>(2*'Apr''20-to-July''20'!K15+2*'Apr''20-to-July''20'!L15)-'Apr''20-to-July''20'!M15</f>
        <v>0</v>
      </c>
      <c r="F47" s="77">
        <f>'Aug''20-to-Dec''20'!L15*2-'Aug''20-to-Dec''20'!M15</f>
        <v>0</v>
      </c>
      <c r="G47" s="77">
        <f t="shared" si="4"/>
        <v>0</v>
      </c>
      <c r="H47" s="78">
        <f>20000-'Sinking Fund- one time'!G15</f>
        <v>0</v>
      </c>
      <c r="U47" s="64">
        <v>1600</v>
      </c>
    </row>
    <row r="48" spans="1:23" ht="14.25" customHeight="1" x14ac:dyDescent="0.35">
      <c r="A48" s="19" t="s">
        <v>37</v>
      </c>
      <c r="B48" s="105" t="s">
        <v>38</v>
      </c>
      <c r="C48" s="106"/>
      <c r="D48" s="77">
        <f>'Oct''20-to-March''20'!K16*6-'Oct''20-to-March''20'!L16</f>
        <v>0</v>
      </c>
      <c r="E48" s="77">
        <f>4*('Apr''20-to-July''20'!K16)-'Apr''20-to-July''20'!M16</f>
        <v>0</v>
      </c>
      <c r="F48" s="77">
        <f>'Aug''20-to-Dec''20'!L16*2-'Aug''20-to-Dec''20'!M16</f>
        <v>0</v>
      </c>
      <c r="G48" s="77">
        <f t="shared" si="4"/>
        <v>0</v>
      </c>
      <c r="H48" s="78">
        <f>20000-'Sinking Fund- one time'!G16</f>
        <v>0</v>
      </c>
      <c r="U48" s="64">
        <v>1930</v>
      </c>
    </row>
    <row r="49" spans="1:23" ht="14.25" customHeight="1" x14ac:dyDescent="0.35">
      <c r="A49" s="19" t="s">
        <v>39</v>
      </c>
      <c r="B49" s="105" t="s">
        <v>40</v>
      </c>
      <c r="C49" s="106"/>
      <c r="D49" s="77">
        <f>'Oct''20-to-March''20'!K17*6-'Oct''20-to-March''20'!L17</f>
        <v>0</v>
      </c>
      <c r="E49" s="77">
        <f>4*('Apr''20-to-July''20'!K17)-'Apr''20-to-July''20'!M17</f>
        <v>0</v>
      </c>
      <c r="F49" s="77">
        <f>'Aug''20-to-Dec''20'!L17*2-'Aug''20-to-Dec''20'!M17</f>
        <v>-1100</v>
      </c>
      <c r="G49" s="77">
        <f t="shared" si="4"/>
        <v>-1100</v>
      </c>
      <c r="H49" s="78">
        <f>20000-'Sinking Fund- one time'!G17</f>
        <v>0</v>
      </c>
      <c r="U49" s="64">
        <v>1600</v>
      </c>
    </row>
    <row r="50" spans="1:23" ht="14.25" customHeight="1" x14ac:dyDescent="0.35">
      <c r="A50" s="19" t="s">
        <v>41</v>
      </c>
      <c r="B50" s="105" t="s">
        <v>42</v>
      </c>
      <c r="C50" s="106"/>
      <c r="D50" s="77">
        <f>'Oct''20-to-March''20'!K18*6-'Oct''20-to-March''20'!L18</f>
        <v>0</v>
      </c>
      <c r="E50" s="77">
        <f>4*('Apr''20-to-July''20'!K18)-'Apr''20-to-July''20'!M18</f>
        <v>0</v>
      </c>
      <c r="F50" s="77">
        <f>'Aug''20-to-Dec''20'!L18*2-'Aug''20-to-Dec''20'!M18</f>
        <v>0</v>
      </c>
      <c r="G50" s="77">
        <f t="shared" si="4"/>
        <v>0</v>
      </c>
      <c r="H50" s="78">
        <f>20000-'Sinking Fund- one time'!G18</f>
        <v>0</v>
      </c>
      <c r="U50" s="64">
        <v>800</v>
      </c>
    </row>
    <row r="51" spans="1:23" ht="14.25" customHeight="1" x14ac:dyDescent="0.35">
      <c r="A51" s="19" t="s">
        <v>43</v>
      </c>
      <c r="B51" s="105" t="s">
        <v>42</v>
      </c>
      <c r="C51" s="106"/>
      <c r="D51" s="77">
        <f>'Oct''20-to-March''20'!K19*6-'Oct''20-to-March''20'!L19</f>
        <v>0</v>
      </c>
      <c r="E51" s="77">
        <f>4*('Apr''20-to-July''20'!K19)-'Apr''20-to-July''20'!M19</f>
        <v>0</v>
      </c>
      <c r="F51" s="77">
        <f>'Aug''20-to-Dec''20'!L19*2-'Aug''20-to-Dec''20'!M19</f>
        <v>0</v>
      </c>
      <c r="G51" s="77">
        <f t="shared" si="4"/>
        <v>0</v>
      </c>
      <c r="H51" s="78">
        <f>20000-'Sinking Fund- one time'!G19</f>
        <v>0</v>
      </c>
      <c r="S51" s="69" t="s">
        <v>129</v>
      </c>
      <c r="T51">
        <f>SUM(T34:T50)</f>
        <v>4697</v>
      </c>
      <c r="U51">
        <f>SUM(U34:U50)</f>
        <v>22950</v>
      </c>
      <c r="V51">
        <f>SUM(V38:V50)</f>
        <v>18250</v>
      </c>
      <c r="W51">
        <f>SUM(W35:W50)</f>
        <v>800</v>
      </c>
    </row>
    <row r="52" spans="1:23" ht="14.25" customHeight="1" x14ac:dyDescent="0.35">
      <c r="A52" s="19" t="s">
        <v>44</v>
      </c>
      <c r="B52" s="105" t="s">
        <v>45</v>
      </c>
      <c r="C52" s="106"/>
      <c r="D52" s="77">
        <f>'Oct''20-to-March''20'!K20*6-'Oct''20-to-March''20'!L20</f>
        <v>0</v>
      </c>
      <c r="E52" s="77">
        <f>4*('Apr''20-to-July''20'!K20)-'Apr''20-to-July''20'!M20</f>
        <v>0</v>
      </c>
      <c r="F52" s="77">
        <f>'Aug''20-to-Dec''20'!L20*2-'Aug''20-to-Dec''20'!M20</f>
        <v>1077.54</v>
      </c>
      <c r="G52" s="77">
        <f t="shared" si="4"/>
        <v>1077.54</v>
      </c>
      <c r="H52" s="78">
        <f>20000-'Sinking Fund- one time'!G20</f>
        <v>0</v>
      </c>
      <c r="S52" s="69" t="s">
        <v>130</v>
      </c>
      <c r="T52" s="75">
        <f>T33-T51-U51-V51-W51</f>
        <v>3303</v>
      </c>
      <c r="U52" s="94"/>
    </row>
    <row r="53" spans="1:23" ht="14.25" customHeight="1" x14ac:dyDescent="0.35">
      <c r="A53" s="19" t="s">
        <v>46</v>
      </c>
      <c r="B53" s="105" t="s">
        <v>47</v>
      </c>
      <c r="C53" s="106"/>
      <c r="D53" s="77">
        <f>'Oct''20-to-March''20'!K21*6-'Oct''20-to-March''20'!L21</f>
        <v>0</v>
      </c>
      <c r="E53" s="77">
        <f>4*('Apr''20-to-July''20'!K21)-'Apr''20-to-July''20'!M21</f>
        <v>0</v>
      </c>
      <c r="F53" s="77">
        <f>'Aug''20-to-Dec''20'!L21*2-'Aug''20-to-Dec''20'!M21</f>
        <v>499.8599999999999</v>
      </c>
      <c r="G53" s="77">
        <f t="shared" si="4"/>
        <v>499.8599999999999</v>
      </c>
      <c r="H53" s="78">
        <f>20000-'Sinking Fund- one time'!G21</f>
        <v>0</v>
      </c>
    </row>
    <row r="54" spans="1:23" ht="14.25" customHeight="1" x14ac:dyDescent="0.35">
      <c r="A54" s="19" t="s">
        <v>48</v>
      </c>
      <c r="B54" s="105" t="s">
        <v>49</v>
      </c>
      <c r="C54" s="106"/>
      <c r="D54" s="77">
        <f>'Oct''20-to-March''20'!K22*6-'Oct''20-to-March''20'!L22</f>
        <v>0</v>
      </c>
      <c r="E54" s="77">
        <f>4*('Apr''20-to-July''20'!K22)-'Apr''20-to-July''20'!M22</f>
        <v>368.23999999999978</v>
      </c>
      <c r="F54" s="77">
        <f>'Aug''20-to-Dec''20'!L22*2-'Aug''20-to-Dec''20'!M22</f>
        <v>2394.62</v>
      </c>
      <c r="G54" s="77">
        <f t="shared" si="4"/>
        <v>2762.8599999999997</v>
      </c>
      <c r="H54" s="78">
        <f>20000-'Sinking Fund- one time'!G22</f>
        <v>0</v>
      </c>
    </row>
    <row r="55" spans="1:23" ht="14.25" customHeight="1" x14ac:dyDescent="0.35">
      <c r="A55" s="19" t="s">
        <v>50</v>
      </c>
      <c r="B55" s="105" t="s">
        <v>51</v>
      </c>
      <c r="C55" s="106"/>
      <c r="D55" s="77">
        <f>'Oct''20-to-March''20'!K23*6-'Oct''20-to-March''20'!L23</f>
        <v>0</v>
      </c>
      <c r="E55" s="77">
        <f>4*('Apr''20-to-July''20'!K23)-'Apr''20-to-July''20'!M23</f>
        <v>459.23999999999978</v>
      </c>
      <c r="F55" s="77">
        <f>'Aug''20-to-Dec''20'!L23*2-'Aug''20-to-Dec''20'!M23</f>
        <v>2394.62</v>
      </c>
      <c r="G55" s="77">
        <f t="shared" si="4"/>
        <v>2853.8599999999997</v>
      </c>
      <c r="H55" s="78">
        <f>20000-'Sinking Fund- one time'!G23</f>
        <v>0</v>
      </c>
    </row>
    <row r="56" spans="1:23" ht="14.25" customHeight="1" x14ac:dyDescent="0.35">
      <c r="A56" s="19" t="s">
        <v>52</v>
      </c>
      <c r="B56" s="105" t="s">
        <v>53</v>
      </c>
      <c r="C56" s="106"/>
      <c r="D56" s="77">
        <f>'Oct''20-to-March''20'!K24*6-'Oct''20-to-March''20'!L24</f>
        <v>0</v>
      </c>
      <c r="E56" s="77">
        <f>4*('Apr''20-to-July''20'!K24)-'Apr''20-to-July''20'!M24</f>
        <v>0</v>
      </c>
      <c r="F56" s="77">
        <f>'Aug''20-to-Dec''20'!L24*2-'Aug''20-to-Dec''20'!M24</f>
        <v>-314.5</v>
      </c>
      <c r="G56" s="77">
        <f t="shared" si="4"/>
        <v>-314.5</v>
      </c>
      <c r="H56" s="78">
        <f>20000-'Sinking Fund- one time'!G24</f>
        <v>0</v>
      </c>
    </row>
    <row r="57" spans="1:23" ht="14.25" customHeight="1" x14ac:dyDescent="0.35">
      <c r="A57" s="19" t="s">
        <v>54</v>
      </c>
      <c r="B57" s="105" t="s">
        <v>55</v>
      </c>
      <c r="C57" s="106"/>
      <c r="D57" s="77">
        <f>'Oct''20-to-March''20'!K25*6-'Oct''20-to-March''20'!L25</f>
        <v>0</v>
      </c>
      <c r="E57" s="77">
        <f>4*('Apr''20-to-July''20'!K25)-'Apr''20-to-July''20'!M25</f>
        <v>0</v>
      </c>
      <c r="F57" s="77">
        <f>'Aug''20-to-Dec''20'!L25*2-'Aug''20-to-Dec''20'!M25</f>
        <v>2623.5</v>
      </c>
      <c r="G57" s="77">
        <f t="shared" si="4"/>
        <v>2623.5</v>
      </c>
      <c r="H57" s="78">
        <f>20000-'Sinking Fund- one time'!G25</f>
        <v>0</v>
      </c>
    </row>
    <row r="58" spans="1:23" ht="14.25" customHeight="1" x14ac:dyDescent="0.35">
      <c r="A58" s="19" t="s">
        <v>56</v>
      </c>
      <c r="B58" s="105" t="s">
        <v>57</v>
      </c>
      <c r="C58" s="106"/>
      <c r="D58" s="77">
        <f>'Oct''20-to-March''20'!K26*6-'Oct''20-to-March''20'!L26</f>
        <v>0</v>
      </c>
      <c r="E58" s="77">
        <f>4*('Apr''20-to-July''20'!K26)-'Apr''20-to-July''20'!M26</f>
        <v>1485</v>
      </c>
      <c r="F58" s="77">
        <f>'Aug''20-to-Dec''20'!L26*2-'Aug''20-to-Dec''20'!M26</f>
        <v>2385</v>
      </c>
      <c r="G58" s="77">
        <f t="shared" si="4"/>
        <v>3870</v>
      </c>
      <c r="H58" s="78">
        <f>20000-'Sinking Fund- one time'!G26</f>
        <v>0</v>
      </c>
    </row>
    <row r="59" spans="1:23" ht="14.25" customHeight="1" thickBot="1" x14ac:dyDescent="0.4">
      <c r="A59" s="21" t="s">
        <v>58</v>
      </c>
      <c r="B59" s="103" t="s">
        <v>57</v>
      </c>
      <c r="C59" s="104"/>
      <c r="D59" s="77">
        <f>'Oct''20-to-March''20'!K27*6-'Oct''20-to-March''20'!L27</f>
        <v>0</v>
      </c>
      <c r="E59" s="77">
        <f>4*('Apr''20-to-July''20'!K27)-'Apr''20-to-July''20'!M27</f>
        <v>1634</v>
      </c>
      <c r="F59" s="77">
        <f>'Aug''20-to-Dec''20'!L27*2-'Aug''20-to-Dec''20'!M27</f>
        <v>2623.5</v>
      </c>
      <c r="G59" s="77">
        <f t="shared" si="4"/>
        <v>4257.5</v>
      </c>
      <c r="H59" s="78">
        <f>20000-'Sinking Fund- one time'!G27</f>
        <v>0</v>
      </c>
    </row>
    <row r="60" spans="1:23" ht="14.25" customHeight="1" thickBot="1" x14ac:dyDescent="0.4">
      <c r="A60" s="81" t="s">
        <v>91</v>
      </c>
      <c r="B60" s="82"/>
      <c r="C60" s="82"/>
      <c r="D60" s="83"/>
      <c r="E60" s="84"/>
      <c r="F60" s="83"/>
      <c r="G60" s="83">
        <f>SUM(G36:G59)</f>
        <v>20167.29</v>
      </c>
      <c r="H60" s="74">
        <f>SUM(H36:H59)</f>
        <v>40000</v>
      </c>
    </row>
    <row r="61" spans="1:23" ht="14.25" customHeight="1" x14ac:dyDescent="0.35">
      <c r="A61" s="2"/>
      <c r="B61" s="2"/>
      <c r="C61" s="2"/>
    </row>
    <row r="62" spans="1:23" ht="14.25" customHeight="1" x14ac:dyDescent="0.35">
      <c r="A62" s="2"/>
      <c r="B62" s="2"/>
      <c r="C62" s="2"/>
    </row>
    <row r="63" spans="1:23" ht="14.25" customHeight="1" x14ac:dyDescent="0.35">
      <c r="A63" s="2"/>
      <c r="B63" s="2"/>
      <c r="C63" s="2"/>
    </row>
    <row r="64" spans="1:23" ht="14.25" customHeight="1" x14ac:dyDescent="0.35">
      <c r="A64" s="99" t="s">
        <v>12</v>
      </c>
      <c r="B64" s="99" t="s">
        <v>13</v>
      </c>
      <c r="C64" s="99"/>
      <c r="D64" s="100" t="s">
        <v>133</v>
      </c>
      <c r="E64" s="101"/>
      <c r="F64" s="101"/>
      <c r="G64" s="102"/>
    </row>
    <row r="65" spans="1:17" ht="14.25" customHeight="1" x14ac:dyDescent="0.35">
      <c r="A65" s="99"/>
      <c r="B65" s="99"/>
      <c r="C65" s="99"/>
      <c r="D65" s="76" t="s">
        <v>104</v>
      </c>
      <c r="E65" s="76" t="s">
        <v>103</v>
      </c>
      <c r="F65" s="76" t="s">
        <v>107</v>
      </c>
      <c r="G65" s="76" t="s">
        <v>91</v>
      </c>
    </row>
    <row r="66" spans="1:17" ht="14.25" customHeight="1" x14ac:dyDescent="0.35">
      <c r="A66" s="77" t="s">
        <v>14</v>
      </c>
      <c r="B66" s="77" t="s">
        <v>15</v>
      </c>
      <c r="C66" s="77"/>
      <c r="D66" s="77">
        <f>'Oct''20-to-March''20'!L4</f>
        <v>3450</v>
      </c>
      <c r="E66" s="77">
        <f>'Apr''20-to-July''20'!M4</f>
        <v>2989.24</v>
      </c>
      <c r="F66" s="77">
        <f>'Aug''20-to-Dec''20'!M4</f>
        <v>2231.7600000000002</v>
      </c>
      <c r="G66" s="77">
        <f t="shared" ref="G66:G89" si="5">SUM(D66:F66)</f>
        <v>8671</v>
      </c>
    </row>
    <row r="67" spans="1:17" ht="14.25" customHeight="1" x14ac:dyDescent="0.35">
      <c r="A67" s="77" t="s">
        <v>16</v>
      </c>
      <c r="B67" s="77" t="s">
        <v>17</v>
      </c>
      <c r="C67" s="77"/>
      <c r="D67" s="77">
        <f>'Oct''20-to-March''20'!L5</f>
        <v>0</v>
      </c>
      <c r="E67" s="77">
        <f>'Apr''20-to-July''20'!M5</f>
        <v>0</v>
      </c>
      <c r="F67" s="77">
        <f>'Aug''20-to-Dec''20'!M5</f>
        <v>0</v>
      </c>
      <c r="G67" s="77">
        <f t="shared" si="5"/>
        <v>0</v>
      </c>
    </row>
    <row r="68" spans="1:17" ht="14.25" customHeight="1" x14ac:dyDescent="0.35">
      <c r="A68" s="77" t="s">
        <v>18</v>
      </c>
      <c r="B68" s="77" t="s">
        <v>19</v>
      </c>
      <c r="C68" s="77"/>
      <c r="D68" s="77">
        <f>'Oct''20-to-March''20'!L6</f>
        <v>3450</v>
      </c>
      <c r="E68" s="77">
        <f>'Apr''20-to-July''20'!M6</f>
        <v>2989.24</v>
      </c>
      <c r="F68" s="77">
        <f>'Aug''20-to-Dec''20'!M6</f>
        <v>3460.76</v>
      </c>
      <c r="G68" s="77">
        <f t="shared" si="5"/>
        <v>9900</v>
      </c>
    </row>
    <row r="69" spans="1:17" ht="14.25" customHeight="1" x14ac:dyDescent="0.35">
      <c r="A69" s="77" t="s">
        <v>20</v>
      </c>
      <c r="B69" s="77" t="s">
        <v>21</v>
      </c>
      <c r="C69" s="77"/>
      <c r="D69" s="77">
        <f>'Oct''20-to-March''20'!L7</f>
        <v>3450</v>
      </c>
      <c r="E69" s="77">
        <f>'Apr''20-to-July''20'!M7</f>
        <v>2989.24</v>
      </c>
      <c r="F69" s="77">
        <f>'Aug''20-to-Dec''20'!M7</f>
        <v>3760.7599999999998</v>
      </c>
      <c r="G69" s="77">
        <f t="shared" si="5"/>
        <v>10200</v>
      </c>
      <c r="O69" s="92"/>
      <c r="P69" s="92"/>
      <c r="Q69" s="92"/>
    </row>
    <row r="70" spans="1:17" ht="14.25" customHeight="1" x14ac:dyDescent="0.35">
      <c r="A70" s="77" t="s">
        <v>22</v>
      </c>
      <c r="B70" s="77" t="s">
        <v>92</v>
      </c>
      <c r="C70" s="77"/>
      <c r="D70" s="77">
        <f>'Oct''20-to-March''20'!L8</f>
        <v>3795</v>
      </c>
      <c r="E70" s="77">
        <f>'Apr''20-to-July''20'!M8</f>
        <v>3267</v>
      </c>
      <c r="F70" s="77">
        <f>'Aug''20-to-Dec''20'!M8</f>
        <v>2623.5</v>
      </c>
      <c r="G70" s="77">
        <f t="shared" si="5"/>
        <v>9685.5</v>
      </c>
      <c r="O70" s="92"/>
      <c r="P70" s="92"/>
      <c r="Q70" s="92"/>
    </row>
    <row r="71" spans="1:17" ht="14.25" customHeight="1" x14ac:dyDescent="0.35">
      <c r="A71" s="77" t="s">
        <v>23</v>
      </c>
      <c r="B71" s="77" t="s">
        <v>24</v>
      </c>
      <c r="C71" s="77"/>
      <c r="D71" s="77">
        <f>'Oct''20-to-March''20'!L9</f>
        <v>3450</v>
      </c>
      <c r="E71" s="77">
        <f>'Apr''20-to-July''20'!M9</f>
        <v>2970</v>
      </c>
      <c r="F71" s="77">
        <f>'Aug''20-to-Dec''20'!M9</f>
        <v>2385</v>
      </c>
      <c r="G71" s="77">
        <f t="shared" si="5"/>
        <v>8805</v>
      </c>
      <c r="O71" s="92"/>
      <c r="P71" s="92"/>
      <c r="Q71" s="92"/>
    </row>
    <row r="72" spans="1:17" ht="14.25" customHeight="1" x14ac:dyDescent="0.35">
      <c r="A72" s="77" t="s">
        <v>25</v>
      </c>
      <c r="B72" s="77" t="s">
        <v>26</v>
      </c>
      <c r="C72" s="77"/>
      <c r="D72" s="77">
        <f>'Oct''20-to-March''20'!L10</f>
        <v>3450</v>
      </c>
      <c r="E72" s="77">
        <f>'Apr''20-to-July''20'!M10</f>
        <v>2970</v>
      </c>
      <c r="F72" s="77">
        <f>'Aug''20-to-Dec''20'!M10</f>
        <v>2841</v>
      </c>
      <c r="G72" s="77">
        <f t="shared" si="5"/>
        <v>9261</v>
      </c>
      <c r="O72" s="92"/>
      <c r="P72" s="92"/>
      <c r="Q72" s="92"/>
    </row>
    <row r="73" spans="1:17" ht="14.25" customHeight="1" x14ac:dyDescent="0.35">
      <c r="A73" s="77" t="s">
        <v>27</v>
      </c>
      <c r="B73" s="77" t="s">
        <v>28</v>
      </c>
      <c r="C73" s="77"/>
      <c r="D73" s="77">
        <f>'Oct''20-to-March''20'!L11</f>
        <v>3450</v>
      </c>
      <c r="E73" s="77">
        <f>'Apr''20-to-July''20'!M11</f>
        <v>2970</v>
      </c>
      <c r="F73" s="77">
        <f>'Aug''20-to-Dec''20'!M11</f>
        <v>2227.5</v>
      </c>
      <c r="G73" s="77">
        <f t="shared" si="5"/>
        <v>8647.5</v>
      </c>
      <c r="O73" s="92"/>
      <c r="P73" s="92"/>
      <c r="Q73" s="92"/>
    </row>
    <row r="74" spans="1:17" ht="14.25" customHeight="1" x14ac:dyDescent="0.35">
      <c r="A74" s="77" t="s">
        <v>29</v>
      </c>
      <c r="B74" s="77" t="s">
        <v>30</v>
      </c>
      <c r="C74" s="77"/>
      <c r="D74" s="77">
        <f>'Oct''20-to-March''20'!L12</f>
        <v>3795</v>
      </c>
      <c r="E74" s="77">
        <f>'Apr''20-to-July''20'!M12</f>
        <v>3288.16</v>
      </c>
      <c r="F74" s="77">
        <f>'Aug''20-to-Dec''20'!M12</f>
        <v>2633.84</v>
      </c>
      <c r="G74" s="77">
        <f t="shared" si="5"/>
        <v>9717</v>
      </c>
      <c r="O74" s="92"/>
      <c r="P74" s="92"/>
      <c r="Q74" s="92"/>
    </row>
    <row r="75" spans="1:17" ht="14.25" customHeight="1" x14ac:dyDescent="0.35">
      <c r="A75" s="77" t="s">
        <v>31</v>
      </c>
      <c r="B75" s="77" t="s">
        <v>32</v>
      </c>
      <c r="C75" s="77"/>
      <c r="D75" s="77">
        <f>'Oct''20-to-March''20'!L13</f>
        <v>3450</v>
      </c>
      <c r="E75" s="77">
        <f>'Apr''20-to-July''20'!M13</f>
        <v>2989.24</v>
      </c>
      <c r="F75" s="77">
        <f>'Aug''20-to-Dec''20'!M13</f>
        <v>3184.7599999999998</v>
      </c>
      <c r="G75" s="77">
        <f t="shared" si="5"/>
        <v>9624</v>
      </c>
      <c r="O75" s="92"/>
      <c r="P75" s="92"/>
      <c r="Q75" s="92"/>
    </row>
    <row r="76" spans="1:17" ht="14.25" customHeight="1" x14ac:dyDescent="0.35">
      <c r="A76" s="77" t="s">
        <v>33</v>
      </c>
      <c r="B76" s="77" t="s">
        <v>34</v>
      </c>
      <c r="C76" s="77"/>
      <c r="D76" s="77">
        <f>'Oct''20-to-March''20'!L14</f>
        <v>3450</v>
      </c>
      <c r="E76" s="77">
        <f>'Apr''20-to-July''20'!M14</f>
        <v>2989.24</v>
      </c>
      <c r="F76" s="77">
        <f>'Aug''20-to-Dec''20'!M14</f>
        <v>4233.99</v>
      </c>
      <c r="G76" s="77">
        <f t="shared" si="5"/>
        <v>10673.23</v>
      </c>
    </row>
    <row r="77" spans="1:17" ht="14.25" customHeight="1" x14ac:dyDescent="0.35">
      <c r="A77" s="77" t="s">
        <v>35</v>
      </c>
      <c r="B77" s="77" t="s">
        <v>36</v>
      </c>
      <c r="C77" s="77"/>
      <c r="D77" s="77">
        <f>'Oct''20-to-March''20'!L15</f>
        <v>3795</v>
      </c>
      <c r="E77" s="77">
        <f>'Apr''20-to-July''20'!M15</f>
        <v>3138.7</v>
      </c>
      <c r="F77" s="77">
        <f>'Aug''20-to-Dec''20'!M15</f>
        <v>2394.62</v>
      </c>
      <c r="G77" s="77">
        <f t="shared" si="5"/>
        <v>9328.32</v>
      </c>
    </row>
    <row r="78" spans="1:17" ht="14.25" customHeight="1" x14ac:dyDescent="0.35">
      <c r="A78" s="77" t="s">
        <v>37</v>
      </c>
      <c r="B78" s="77" t="s">
        <v>38</v>
      </c>
      <c r="C78" s="77"/>
      <c r="D78" s="77">
        <f>'Oct''20-to-March''20'!L16</f>
        <v>3795</v>
      </c>
      <c r="E78" s="77">
        <f>'Apr''20-to-July''20'!M16</f>
        <v>3267</v>
      </c>
      <c r="F78" s="77">
        <f>'Aug''20-to-Dec''20'!M16</f>
        <v>2385</v>
      </c>
      <c r="G78" s="77">
        <f t="shared" si="5"/>
        <v>9447</v>
      </c>
    </row>
    <row r="79" spans="1:17" ht="14.25" customHeight="1" x14ac:dyDescent="0.35">
      <c r="A79" s="77" t="s">
        <v>39</v>
      </c>
      <c r="B79" s="77" t="s">
        <v>40</v>
      </c>
      <c r="C79" s="77"/>
      <c r="D79" s="77">
        <f>'Oct''20-to-March''20'!L17</f>
        <v>3450</v>
      </c>
      <c r="E79" s="77">
        <f>'Apr''20-to-July''20'!M17</f>
        <v>2970</v>
      </c>
      <c r="F79" s="77">
        <f>'Aug''20-to-Dec''20'!M17</f>
        <v>3485</v>
      </c>
      <c r="G79" s="77">
        <f t="shared" si="5"/>
        <v>9905</v>
      </c>
    </row>
    <row r="80" spans="1:17" ht="14.25" customHeight="1" x14ac:dyDescent="0.35">
      <c r="A80" s="77" t="s">
        <v>41</v>
      </c>
      <c r="B80" s="77" t="s">
        <v>42</v>
      </c>
      <c r="C80" s="77"/>
      <c r="D80" s="77">
        <f>'Oct''20-to-March''20'!L18</f>
        <v>3795</v>
      </c>
      <c r="E80" s="77">
        <f>'Apr''20-to-July''20'!M18</f>
        <v>3267</v>
      </c>
      <c r="F80" s="77">
        <f>'Aug''20-to-Dec''20'!M18</f>
        <v>2623.5</v>
      </c>
      <c r="G80" s="77">
        <f t="shared" si="5"/>
        <v>9685.5</v>
      </c>
    </row>
    <row r="81" spans="1:7" ht="14.25" customHeight="1" x14ac:dyDescent="0.35">
      <c r="A81" s="77" t="s">
        <v>43</v>
      </c>
      <c r="B81" s="77" t="s">
        <v>42</v>
      </c>
      <c r="C81" s="77"/>
      <c r="D81" s="77">
        <f>'Oct''20-to-March''20'!L19</f>
        <v>3450</v>
      </c>
      <c r="E81" s="77">
        <f>'Apr''20-to-July''20'!M19</f>
        <v>2970</v>
      </c>
      <c r="F81" s="77">
        <f>'Aug''20-to-Dec''20'!M19</f>
        <v>2385</v>
      </c>
      <c r="G81" s="77">
        <f t="shared" si="5"/>
        <v>8805</v>
      </c>
    </row>
    <row r="82" spans="1:7" ht="14.25" customHeight="1" x14ac:dyDescent="0.35">
      <c r="A82" s="77" t="s">
        <v>44</v>
      </c>
      <c r="B82" s="77" t="s">
        <v>45</v>
      </c>
      <c r="C82" s="77"/>
      <c r="D82" s="77">
        <f>'Oct''20-to-March''20'!L20</f>
        <v>3795</v>
      </c>
      <c r="E82" s="77">
        <f>'Apr''20-to-July''20'!M20</f>
        <v>3288.16</v>
      </c>
      <c r="F82" s="77">
        <f>'Aug''20-to-Dec''20'!M20</f>
        <v>1317.08</v>
      </c>
      <c r="G82" s="77">
        <f t="shared" si="5"/>
        <v>8400.24</v>
      </c>
    </row>
    <row r="83" spans="1:7" ht="14.25" customHeight="1" x14ac:dyDescent="0.35">
      <c r="A83" s="77" t="s">
        <v>46</v>
      </c>
      <c r="B83" s="77" t="s">
        <v>47</v>
      </c>
      <c r="C83" s="77"/>
      <c r="D83" s="77">
        <f>'Oct''20-to-March''20'!L21</f>
        <v>3450</v>
      </c>
      <c r="E83" s="77">
        <f>'Apr''20-to-July''20'!M21</f>
        <v>2989.24</v>
      </c>
      <c r="F83" s="77">
        <f>'Aug''20-to-Dec''20'!M21</f>
        <v>1894.76</v>
      </c>
      <c r="G83" s="77">
        <f t="shared" si="5"/>
        <v>8334</v>
      </c>
    </row>
    <row r="84" spans="1:7" ht="14.25" customHeight="1" x14ac:dyDescent="0.35">
      <c r="A84" s="77" t="s">
        <v>48</v>
      </c>
      <c r="B84" s="77" t="s">
        <v>49</v>
      </c>
      <c r="C84" s="77"/>
      <c r="D84" s="77">
        <f>'Oct''20-to-March''20'!L22</f>
        <v>3450</v>
      </c>
      <c r="E84" s="77">
        <f>'Apr''20-to-July''20'!M22</f>
        <v>2621</v>
      </c>
      <c r="F84" s="77">
        <f>'Aug''20-to-Dec''20'!M22</f>
        <v>0</v>
      </c>
      <c r="G84" s="77">
        <f t="shared" si="5"/>
        <v>6071</v>
      </c>
    </row>
    <row r="85" spans="1:7" ht="14.25" customHeight="1" x14ac:dyDescent="0.35">
      <c r="A85" s="77" t="s">
        <v>50</v>
      </c>
      <c r="B85" s="77" t="s">
        <v>51</v>
      </c>
      <c r="C85" s="77"/>
      <c r="D85" s="77">
        <f>'Oct''20-to-March''20'!L23</f>
        <v>3450</v>
      </c>
      <c r="E85" s="77">
        <f>'Apr''20-to-July''20'!M23</f>
        <v>2530</v>
      </c>
      <c r="F85" s="77">
        <f>'Aug''20-to-Dec''20'!M23</f>
        <v>0</v>
      </c>
      <c r="G85" s="77">
        <f t="shared" si="5"/>
        <v>5980</v>
      </c>
    </row>
    <row r="86" spans="1:7" ht="14.25" customHeight="1" x14ac:dyDescent="0.35">
      <c r="A86" s="77" t="s">
        <v>52</v>
      </c>
      <c r="B86" s="77" t="s">
        <v>53</v>
      </c>
      <c r="C86" s="77"/>
      <c r="D86" s="77">
        <f>'Oct''20-to-March''20'!L24</f>
        <v>3795</v>
      </c>
      <c r="E86" s="77">
        <f>'Apr''20-to-July''20'!M24</f>
        <v>3267</v>
      </c>
      <c r="F86" s="77">
        <f>'Aug''20-to-Dec''20'!M24</f>
        <v>2938</v>
      </c>
      <c r="G86" s="77">
        <f t="shared" si="5"/>
        <v>10000</v>
      </c>
    </row>
    <row r="87" spans="1:7" ht="14.25" customHeight="1" x14ac:dyDescent="0.35">
      <c r="A87" s="77" t="s">
        <v>54</v>
      </c>
      <c r="B87" s="77" t="s">
        <v>55</v>
      </c>
      <c r="C87" s="77"/>
      <c r="D87" s="77">
        <f>'Oct''20-to-March''20'!L25</f>
        <v>3795</v>
      </c>
      <c r="E87" s="77">
        <f>'Apr''20-to-July''20'!M25</f>
        <v>3267</v>
      </c>
      <c r="F87" s="77">
        <f>'Aug''20-to-Dec''20'!M25</f>
        <v>0</v>
      </c>
      <c r="G87" s="77">
        <f t="shared" si="5"/>
        <v>7062</v>
      </c>
    </row>
    <row r="88" spans="1:7" ht="14.25" customHeight="1" x14ac:dyDescent="0.35">
      <c r="A88" s="77" t="s">
        <v>56</v>
      </c>
      <c r="B88" s="77" t="s">
        <v>57</v>
      </c>
      <c r="C88" s="77"/>
      <c r="D88" s="77">
        <f>'Oct''20-to-March''20'!L26</f>
        <v>3450</v>
      </c>
      <c r="E88" s="77">
        <f>'Apr''20-to-July''20'!M26</f>
        <v>1485</v>
      </c>
      <c r="F88" s="77">
        <f>'Aug''20-to-Dec''20'!M26</f>
        <v>0</v>
      </c>
      <c r="G88" s="77">
        <f t="shared" si="5"/>
        <v>4935</v>
      </c>
    </row>
    <row r="89" spans="1:7" ht="14.25" customHeight="1" x14ac:dyDescent="0.35">
      <c r="A89" s="77" t="s">
        <v>58</v>
      </c>
      <c r="B89" s="77" t="s">
        <v>57</v>
      </c>
      <c r="C89" s="77"/>
      <c r="D89" s="77">
        <f>'Oct''20-to-March''20'!L27</f>
        <v>3795</v>
      </c>
      <c r="E89" s="77">
        <f>'Apr''20-to-July''20'!M27</f>
        <v>1633</v>
      </c>
      <c r="F89" s="77">
        <f>'Aug''20-to-Dec''20'!M27</f>
        <v>0</v>
      </c>
      <c r="G89" s="77">
        <f t="shared" si="5"/>
        <v>5428</v>
      </c>
    </row>
    <row r="90" spans="1:7" ht="14.25" customHeight="1" x14ac:dyDescent="0.35">
      <c r="A90" s="82" t="s">
        <v>91</v>
      </c>
      <c r="B90" s="82"/>
      <c r="C90" s="82"/>
      <c r="D90" s="82"/>
      <c r="E90" s="82"/>
      <c r="F90" s="69"/>
      <c r="G90" s="83">
        <f>SUM(G66:G89)</f>
        <v>198565.28999999998</v>
      </c>
    </row>
    <row r="91" spans="1:7" ht="14.25" customHeight="1" x14ac:dyDescent="0.35">
      <c r="A91" s="2"/>
      <c r="B91" s="2"/>
      <c r="C91" s="2"/>
      <c r="D91" s="2"/>
      <c r="E91" s="2"/>
    </row>
    <row r="92" spans="1:7" ht="14.25" customHeight="1" x14ac:dyDescent="0.35">
      <c r="A92" s="2"/>
      <c r="B92" s="2"/>
      <c r="C92" s="2"/>
      <c r="D92" s="2"/>
      <c r="E92" s="2"/>
    </row>
    <row r="93" spans="1:7" ht="14.25" customHeight="1" x14ac:dyDescent="0.35">
      <c r="A93" s="2"/>
      <c r="B93" s="2"/>
      <c r="C93" s="2"/>
      <c r="D93" s="2"/>
      <c r="E93" s="2"/>
    </row>
    <row r="94" spans="1:7" ht="14.25" customHeight="1" x14ac:dyDescent="0.35">
      <c r="A94" s="2"/>
      <c r="B94" s="2"/>
      <c r="C94" s="2"/>
      <c r="D94" s="2"/>
      <c r="E94" s="2"/>
    </row>
    <row r="95" spans="1:7" ht="14.25" customHeight="1" x14ac:dyDescent="0.35">
      <c r="A95" s="2"/>
      <c r="B95" s="2"/>
      <c r="C95" s="2"/>
      <c r="D95" s="2"/>
      <c r="E95" s="2"/>
    </row>
    <row r="96" spans="1:7" ht="14.25" customHeight="1" x14ac:dyDescent="0.35">
      <c r="A96" s="2"/>
      <c r="B96" s="2"/>
      <c r="C96" s="2"/>
      <c r="D96" s="2"/>
      <c r="E96" s="2"/>
    </row>
    <row r="97" spans="1:5" ht="14.25" customHeight="1" x14ac:dyDescent="0.35">
      <c r="A97" s="2"/>
      <c r="B97" s="2"/>
      <c r="C97" s="2"/>
      <c r="D97" s="2"/>
      <c r="E97" s="2"/>
    </row>
    <row r="98" spans="1:5" ht="14.25" customHeight="1" x14ac:dyDescent="0.35">
      <c r="A98" s="2"/>
      <c r="B98" s="2"/>
      <c r="C98" s="2"/>
      <c r="D98" s="2"/>
      <c r="E98" s="2"/>
    </row>
    <row r="99" spans="1:5" ht="14.25" customHeight="1" x14ac:dyDescent="0.35">
      <c r="A99" s="2"/>
      <c r="B99" s="2"/>
      <c r="C99" s="2"/>
      <c r="D99" s="2"/>
      <c r="E99" s="2"/>
    </row>
    <row r="100" spans="1:5" ht="14.25" customHeight="1" x14ac:dyDescent="0.35">
      <c r="A100" s="2"/>
      <c r="B100" s="2"/>
      <c r="C100" s="2"/>
      <c r="D100" s="2"/>
      <c r="E100" s="2"/>
    </row>
    <row r="101" spans="1:5" ht="14.25" customHeight="1" x14ac:dyDescent="0.35">
      <c r="A101" s="2"/>
      <c r="B101" s="2"/>
      <c r="C101" s="2"/>
      <c r="D101" s="2"/>
      <c r="E101" s="2"/>
    </row>
    <row r="102" spans="1:5" ht="14.25" customHeight="1" x14ac:dyDescent="0.35">
      <c r="A102" s="2"/>
      <c r="B102" s="2"/>
      <c r="C102" s="2"/>
      <c r="D102" s="2"/>
      <c r="E102" s="2"/>
    </row>
    <row r="103" spans="1:5" ht="14.25" customHeight="1" x14ac:dyDescent="0.35">
      <c r="A103" s="2"/>
      <c r="B103" s="2"/>
      <c r="C103" s="2"/>
      <c r="D103" s="2"/>
      <c r="E103" s="2"/>
    </row>
    <row r="104" spans="1:5" ht="14.25" customHeight="1" x14ac:dyDescent="0.35">
      <c r="A104" s="2"/>
      <c r="B104" s="2"/>
      <c r="C104" s="2"/>
      <c r="D104" s="2"/>
      <c r="E104" s="2"/>
    </row>
    <row r="105" spans="1:5" ht="14.25" customHeight="1" x14ac:dyDescent="0.35">
      <c r="A105" s="2"/>
      <c r="B105" s="2"/>
      <c r="C105" s="2"/>
      <c r="D105" s="2"/>
      <c r="E105" s="2"/>
    </row>
    <row r="106" spans="1:5" ht="14.25" customHeight="1" x14ac:dyDescent="0.35">
      <c r="A106" s="2"/>
      <c r="B106" s="2"/>
      <c r="C106" s="2"/>
      <c r="D106" s="2"/>
      <c r="E106" s="2"/>
    </row>
    <row r="107" spans="1:5" ht="14.25" customHeight="1" x14ac:dyDescent="0.35">
      <c r="A107" s="2"/>
      <c r="B107" s="2"/>
      <c r="C107" s="2"/>
      <c r="D107" s="2"/>
      <c r="E107" s="2"/>
    </row>
    <row r="108" spans="1:5" ht="14.25" customHeight="1" x14ac:dyDescent="0.35">
      <c r="A108" s="2"/>
      <c r="B108" s="2"/>
      <c r="C108" s="2"/>
      <c r="D108" s="2"/>
      <c r="E108" s="2"/>
    </row>
    <row r="109" spans="1:5" ht="14.25" customHeight="1" x14ac:dyDescent="0.35">
      <c r="A109" s="2"/>
      <c r="B109" s="2"/>
      <c r="C109" s="2"/>
      <c r="D109" s="2"/>
      <c r="E109" s="2"/>
    </row>
    <row r="110" spans="1:5" ht="14.25" customHeight="1" x14ac:dyDescent="0.35">
      <c r="A110" s="2"/>
      <c r="B110" s="2"/>
      <c r="C110" s="2"/>
      <c r="D110" s="2"/>
      <c r="E110" s="2"/>
    </row>
    <row r="111" spans="1:5" ht="14.25" customHeight="1" x14ac:dyDescent="0.35">
      <c r="A111" s="2"/>
      <c r="B111" s="2"/>
      <c r="C111" s="2"/>
      <c r="D111" s="2"/>
      <c r="E111" s="2"/>
    </row>
    <row r="112" spans="1:5" ht="14.25" customHeight="1" x14ac:dyDescent="0.35">
      <c r="A112" s="2"/>
      <c r="B112" s="2"/>
      <c r="C112" s="2"/>
      <c r="D112" s="2"/>
      <c r="E112" s="2"/>
    </row>
    <row r="113" spans="1:5" ht="14.25" customHeight="1" x14ac:dyDescent="0.35">
      <c r="A113" s="2"/>
      <c r="B113" s="2"/>
      <c r="C113" s="2"/>
      <c r="D113" s="2"/>
      <c r="E113" s="2"/>
    </row>
    <row r="114" spans="1:5" ht="14.25" customHeight="1" x14ac:dyDescent="0.35">
      <c r="A114" s="2"/>
      <c r="B114" s="2"/>
      <c r="C114" s="2"/>
      <c r="D114" s="2"/>
      <c r="E114" s="2"/>
    </row>
    <row r="115" spans="1:5" ht="14.25" customHeight="1" x14ac:dyDescent="0.35">
      <c r="A115" s="2"/>
      <c r="B115" s="2"/>
      <c r="C115" s="2"/>
      <c r="D115" s="2"/>
      <c r="E115" s="2"/>
    </row>
    <row r="116" spans="1:5" ht="14.25" customHeight="1" x14ac:dyDescent="0.35">
      <c r="A116" s="2"/>
      <c r="B116" s="2"/>
      <c r="C116" s="2"/>
      <c r="D116" s="2"/>
      <c r="E116" s="2"/>
    </row>
    <row r="117" spans="1:5" ht="14.25" customHeight="1" x14ac:dyDescent="0.35">
      <c r="A117" s="2"/>
      <c r="B117" s="2"/>
      <c r="C117" s="2"/>
      <c r="D117" s="2"/>
      <c r="E117" s="2"/>
    </row>
    <row r="118" spans="1:5" ht="14.25" customHeight="1" x14ac:dyDescent="0.35">
      <c r="A118" s="2"/>
      <c r="B118" s="2"/>
      <c r="C118" s="2"/>
      <c r="D118" s="2"/>
      <c r="E118" s="2"/>
    </row>
    <row r="119" spans="1:5" ht="14.25" customHeight="1" x14ac:dyDescent="0.35">
      <c r="A119" s="2"/>
      <c r="B119" s="2"/>
      <c r="C119" s="2"/>
      <c r="D119" s="2"/>
      <c r="E119" s="2"/>
    </row>
    <row r="120" spans="1:5" ht="15" customHeight="1" x14ac:dyDescent="0.35">
      <c r="A120" s="2"/>
      <c r="B120" s="2"/>
      <c r="C120" s="2"/>
      <c r="D120" s="2"/>
      <c r="E120" s="2"/>
    </row>
    <row r="121" spans="1:5" ht="15" customHeight="1" x14ac:dyDescent="0.35">
      <c r="A121" s="2"/>
      <c r="B121" s="2"/>
      <c r="C121" s="2"/>
      <c r="D121" s="2"/>
      <c r="E121" s="2"/>
    </row>
  </sheetData>
  <sortState xmlns:xlrd2="http://schemas.microsoft.com/office/spreadsheetml/2017/richdata2" ref="L10:M22">
    <sortCondition sortBy="cellColor" ref="L10:L22" dxfId="7"/>
  </sortState>
  <mergeCells count="38">
    <mergeCell ref="A34:A35"/>
    <mergeCell ref="N1:P1"/>
    <mergeCell ref="U1:V1"/>
    <mergeCell ref="G1:H1"/>
    <mergeCell ref="J1:L1"/>
    <mergeCell ref="R1:T1"/>
    <mergeCell ref="A10:A20"/>
    <mergeCell ref="A7:A8"/>
    <mergeCell ref="B37:C37"/>
    <mergeCell ref="B36:C36"/>
    <mergeCell ref="H34:H35"/>
    <mergeCell ref="D34:G34"/>
    <mergeCell ref="B34:C35"/>
    <mergeCell ref="B38:C38"/>
    <mergeCell ref="B39:C39"/>
    <mergeCell ref="B40:C40"/>
    <mergeCell ref="B41:C41"/>
    <mergeCell ref="B42:C42"/>
    <mergeCell ref="B48:C48"/>
    <mergeCell ref="B49:C49"/>
    <mergeCell ref="B56:C56"/>
    <mergeCell ref="B57:C57"/>
    <mergeCell ref="B50:C50"/>
    <mergeCell ref="B43:C43"/>
    <mergeCell ref="B44:C44"/>
    <mergeCell ref="B45:C45"/>
    <mergeCell ref="B46:C46"/>
    <mergeCell ref="B47:C47"/>
    <mergeCell ref="A64:A65"/>
    <mergeCell ref="B64:C65"/>
    <mergeCell ref="D64:G64"/>
    <mergeCell ref="B59:C59"/>
    <mergeCell ref="B51:C51"/>
    <mergeCell ref="B52:C52"/>
    <mergeCell ref="B53:C53"/>
    <mergeCell ref="B54:C54"/>
    <mergeCell ref="B55:C55"/>
    <mergeCell ref="B58:C58"/>
  </mergeCells>
  <pageMargins left="0.70866141732283472" right="0.70866141732283472" top="0.74803149606299213" bottom="0.74803149606299213" header="0" footer="0"/>
  <pageSetup scale="60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0DAD-6210-486A-923A-FE3CB02F9550}">
  <dimension ref="B3:F8"/>
  <sheetViews>
    <sheetView workbookViewId="0">
      <selection activeCell="F7" sqref="F7"/>
    </sheetView>
  </sheetViews>
  <sheetFormatPr defaultRowHeight="14.5" x14ac:dyDescent="0.35"/>
  <cols>
    <col min="2" max="2" width="18.26953125" bestFit="1" customWidth="1"/>
    <col min="3" max="3" width="10.26953125" bestFit="1" customWidth="1"/>
    <col min="5" max="5" width="13.36328125" bestFit="1" customWidth="1"/>
    <col min="6" max="6" width="10.26953125" bestFit="1" customWidth="1"/>
  </cols>
  <sheetData>
    <row r="3" spans="2:6" x14ac:dyDescent="0.35">
      <c r="B3" s="96" t="s">
        <v>116</v>
      </c>
      <c r="C3" s="98" t="s">
        <v>134</v>
      </c>
      <c r="D3" s="97"/>
      <c r="E3" s="96" t="s">
        <v>117</v>
      </c>
      <c r="F3" s="98" t="s">
        <v>134</v>
      </c>
    </row>
    <row r="4" spans="2:6" x14ac:dyDescent="0.35">
      <c r="B4" s="75" t="s">
        <v>113</v>
      </c>
      <c r="C4" s="79">
        <f>Summary!U1</f>
        <v>440000</v>
      </c>
      <c r="D4" s="69"/>
      <c r="E4" s="75" t="s">
        <v>114</v>
      </c>
      <c r="F4" s="75">
        <v>3303</v>
      </c>
    </row>
    <row r="5" spans="2:6" ht="29" x14ac:dyDescent="0.35">
      <c r="B5" s="90" t="s">
        <v>131</v>
      </c>
      <c r="C5" s="64">
        <f>SUM(Summary!I1,Summary!M1,Summary!Q1)</f>
        <v>198565.28999999998</v>
      </c>
      <c r="D5" s="80"/>
      <c r="E5" s="75" t="s">
        <v>132</v>
      </c>
      <c r="F5">
        <v>200000</v>
      </c>
    </row>
    <row r="6" spans="2:6" ht="29" x14ac:dyDescent="0.35">
      <c r="B6" s="90" t="s">
        <v>115</v>
      </c>
      <c r="C6" s="64">
        <v>10000</v>
      </c>
      <c r="D6" s="64"/>
      <c r="E6" s="79" t="s">
        <v>8</v>
      </c>
      <c r="F6" s="64">
        <f>SUM(Summary!28:28)</f>
        <v>179555</v>
      </c>
    </row>
    <row r="7" spans="2:6" x14ac:dyDescent="0.35">
      <c r="B7" s="75" t="s">
        <v>124</v>
      </c>
      <c r="C7" s="64">
        <v>1</v>
      </c>
      <c r="E7" s="75" t="s">
        <v>127</v>
      </c>
      <c r="F7" s="64">
        <v>265708.28999999998</v>
      </c>
    </row>
    <row r="8" spans="2:6" x14ac:dyDescent="0.35">
      <c r="C8" s="64">
        <f>SUM(C4:C7)</f>
        <v>648566.29</v>
      </c>
      <c r="F8" s="64">
        <f>SUM(F4:F7)</f>
        <v>648566.29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31E48-38FE-4BFC-B02F-ABFB9661EE3C}">
  <sheetPr>
    <pageSetUpPr fitToPage="1"/>
  </sheetPr>
  <dimension ref="A1:R100"/>
  <sheetViews>
    <sheetView showWhiteSpace="0" zoomScale="90" zoomScaleNormal="90" workbookViewId="0">
      <pane xSplit="2" topLeftCell="C1" activePane="topRight" state="frozen"/>
      <selection activeCell="I15" sqref="I15"/>
      <selection pane="topRight" activeCell="K4" sqref="K4"/>
    </sheetView>
  </sheetViews>
  <sheetFormatPr defaultColWidth="14.453125" defaultRowHeight="15" customHeight="1" x14ac:dyDescent="0.35"/>
  <cols>
    <col min="1" max="1" width="6.6328125" bestFit="1" customWidth="1"/>
    <col min="2" max="2" width="18.08984375" bestFit="1" customWidth="1"/>
    <col min="3" max="3" width="12.08984375" bestFit="1" customWidth="1"/>
    <col min="4" max="4" width="48.7265625" hidden="1" customWidth="1"/>
    <col min="5" max="5" width="10.08984375" bestFit="1" customWidth="1"/>
    <col min="6" max="6" width="8" bestFit="1" customWidth="1"/>
    <col min="7" max="7" width="13.90625" customWidth="1"/>
    <col min="8" max="8" width="6.7265625" bestFit="1" customWidth="1"/>
    <col min="9" max="9" width="9.90625" bestFit="1" customWidth="1"/>
    <col min="10" max="10" width="10.7265625" customWidth="1"/>
    <col min="11" max="11" width="11.7265625" bestFit="1" customWidth="1"/>
    <col min="12" max="12" width="12.08984375" customWidth="1"/>
    <col min="13" max="18" width="8.90625" bestFit="1" customWidth="1"/>
  </cols>
  <sheetData>
    <row r="1" spans="1:18" ht="14.5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0"/>
      <c r="N1" s="22"/>
      <c r="O1" s="22"/>
      <c r="P1" s="22"/>
      <c r="Q1" s="22"/>
      <c r="R1" s="22"/>
    </row>
    <row r="2" spans="1:18" ht="67" customHeight="1" x14ac:dyDescent="0.35">
      <c r="A2" s="23" t="s">
        <v>59</v>
      </c>
      <c r="B2" s="23" t="s">
        <v>13</v>
      </c>
      <c r="C2" s="23" t="s">
        <v>60</v>
      </c>
      <c r="D2" s="23" t="s">
        <v>61</v>
      </c>
      <c r="E2" s="23" t="s">
        <v>62</v>
      </c>
      <c r="F2" s="23" t="s">
        <v>63</v>
      </c>
      <c r="G2" s="23" t="s">
        <v>64</v>
      </c>
      <c r="H2" s="24" t="s">
        <v>65</v>
      </c>
      <c r="I2" s="23" t="s">
        <v>66</v>
      </c>
      <c r="J2" s="24" t="s">
        <v>67</v>
      </c>
      <c r="K2" s="24" t="s">
        <v>68</v>
      </c>
      <c r="L2" s="63" t="s">
        <v>102</v>
      </c>
      <c r="M2" s="17">
        <v>43739</v>
      </c>
      <c r="N2" s="17">
        <v>43770</v>
      </c>
      <c r="O2" s="17">
        <v>43800</v>
      </c>
      <c r="P2" s="17">
        <v>43831</v>
      </c>
      <c r="Q2" s="17">
        <v>43862</v>
      </c>
      <c r="R2" s="17">
        <v>43891</v>
      </c>
    </row>
    <row r="3" spans="1:18" ht="14.5" x14ac:dyDescent="0.35">
      <c r="A3" s="27"/>
      <c r="B3" s="27"/>
      <c r="C3" s="27"/>
      <c r="D3" s="27"/>
      <c r="E3" s="27"/>
      <c r="F3" s="27"/>
      <c r="G3" s="27"/>
      <c r="H3" s="28">
        <v>0.25</v>
      </c>
      <c r="I3" s="27"/>
      <c r="J3" s="28">
        <v>0.1</v>
      </c>
      <c r="K3" s="28"/>
      <c r="L3" s="28"/>
      <c r="M3" s="28"/>
      <c r="N3" s="28"/>
      <c r="O3" s="28"/>
      <c r="P3" s="28"/>
      <c r="Q3" s="28"/>
      <c r="R3" s="28"/>
    </row>
    <row r="4" spans="1:18" ht="14.5" x14ac:dyDescent="0.35">
      <c r="A4" s="30" t="s">
        <v>14</v>
      </c>
      <c r="B4" s="42" t="s">
        <v>15</v>
      </c>
      <c r="C4" s="31"/>
      <c r="D4" s="31"/>
      <c r="E4" s="32">
        <v>689.25</v>
      </c>
      <c r="F4" s="33" t="s">
        <v>70</v>
      </c>
      <c r="G4" s="34">
        <v>450</v>
      </c>
      <c r="H4" s="35">
        <f t="shared" ref="H4:H27" si="0">E4*$H$3</f>
        <v>172.3125</v>
      </c>
      <c r="I4" s="34">
        <v>575</v>
      </c>
      <c r="J4" s="36">
        <f t="shared" ref="J4:J27" si="1">IF(F4=$A$34,0,((I4)*$J$3))</f>
        <v>0</v>
      </c>
      <c r="K4" s="37">
        <f t="shared" ref="K4:K27" si="2">+I4+J4</f>
        <v>575</v>
      </c>
      <c r="L4" s="40">
        <f t="shared" ref="L4:L27" si="3">SUM(M4:R4)</f>
        <v>3450</v>
      </c>
      <c r="M4" s="41">
        <v>575</v>
      </c>
      <c r="N4" s="41">
        <v>575</v>
      </c>
      <c r="O4" s="41">
        <v>575</v>
      </c>
      <c r="P4" s="41">
        <v>575</v>
      </c>
      <c r="Q4" s="41">
        <v>575</v>
      </c>
      <c r="R4" s="41">
        <v>575</v>
      </c>
    </row>
    <row r="5" spans="1:18" ht="14.5" x14ac:dyDescent="0.35">
      <c r="A5" s="30" t="s">
        <v>16</v>
      </c>
      <c r="B5" s="42" t="s">
        <v>17</v>
      </c>
      <c r="C5" s="42">
        <v>8793314482</v>
      </c>
      <c r="D5" s="42"/>
      <c r="E5" s="32">
        <v>689.25</v>
      </c>
      <c r="F5" s="33" t="s">
        <v>70</v>
      </c>
      <c r="G5" s="34">
        <v>900</v>
      </c>
      <c r="H5" s="35">
        <f t="shared" si="0"/>
        <v>172.3125</v>
      </c>
      <c r="I5" s="34">
        <v>575</v>
      </c>
      <c r="J5" s="36">
        <f t="shared" si="1"/>
        <v>0</v>
      </c>
      <c r="K5" s="37">
        <f t="shared" si="2"/>
        <v>575</v>
      </c>
      <c r="L5" s="40">
        <f t="shared" si="3"/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</row>
    <row r="6" spans="1:18" ht="14.5" x14ac:dyDescent="0.35">
      <c r="A6" s="30" t="s">
        <v>18</v>
      </c>
      <c r="B6" s="31" t="s">
        <v>19</v>
      </c>
      <c r="C6" s="42"/>
      <c r="D6" s="31" t="s">
        <v>71</v>
      </c>
      <c r="E6" s="32">
        <v>689.25</v>
      </c>
      <c r="F6" s="33" t="s">
        <v>70</v>
      </c>
      <c r="G6" s="34">
        <v>900</v>
      </c>
      <c r="H6" s="35">
        <f t="shared" si="0"/>
        <v>172.3125</v>
      </c>
      <c r="I6" s="34">
        <v>575</v>
      </c>
      <c r="J6" s="36">
        <f t="shared" si="1"/>
        <v>0</v>
      </c>
      <c r="K6" s="37">
        <f t="shared" si="2"/>
        <v>575</v>
      </c>
      <c r="L6" s="40">
        <f t="shared" si="3"/>
        <v>3450</v>
      </c>
      <c r="M6" s="41">
        <v>575</v>
      </c>
      <c r="N6" s="41">
        <v>575</v>
      </c>
      <c r="O6" s="41">
        <v>575</v>
      </c>
      <c r="P6" s="41">
        <v>575</v>
      </c>
      <c r="Q6" s="41">
        <v>575</v>
      </c>
      <c r="R6" s="41">
        <v>575</v>
      </c>
    </row>
    <row r="7" spans="1:18" ht="14.5" x14ac:dyDescent="0.35">
      <c r="A7" s="30" t="s">
        <v>20</v>
      </c>
      <c r="B7" s="31" t="s">
        <v>21</v>
      </c>
      <c r="C7" s="31">
        <v>9822402729</v>
      </c>
      <c r="D7" s="31" t="s">
        <v>72</v>
      </c>
      <c r="E7" s="32">
        <v>689.25</v>
      </c>
      <c r="F7" s="33" t="s">
        <v>70</v>
      </c>
      <c r="G7" s="34">
        <v>900</v>
      </c>
      <c r="H7" s="35">
        <f t="shared" si="0"/>
        <v>172.3125</v>
      </c>
      <c r="I7" s="34">
        <v>575</v>
      </c>
      <c r="J7" s="36">
        <f t="shared" si="1"/>
        <v>0</v>
      </c>
      <c r="K7" s="37">
        <f t="shared" si="2"/>
        <v>575</v>
      </c>
      <c r="L7" s="40">
        <f t="shared" si="3"/>
        <v>3450</v>
      </c>
      <c r="M7" s="41">
        <v>575</v>
      </c>
      <c r="N7" s="41">
        <v>575</v>
      </c>
      <c r="O7" s="41">
        <v>575</v>
      </c>
      <c r="P7" s="41">
        <v>575</v>
      </c>
      <c r="Q7" s="41">
        <v>575</v>
      </c>
      <c r="R7" s="41">
        <v>575</v>
      </c>
    </row>
    <row r="8" spans="1:18" ht="14.25" customHeight="1" x14ac:dyDescent="0.35">
      <c r="A8" s="30" t="s">
        <v>22</v>
      </c>
      <c r="B8" s="58" t="s">
        <v>92</v>
      </c>
      <c r="C8" s="44" t="s">
        <v>73</v>
      </c>
      <c r="D8" s="31" t="s">
        <v>74</v>
      </c>
      <c r="E8" s="32">
        <v>670</v>
      </c>
      <c r="F8" s="33" t="s">
        <v>75</v>
      </c>
      <c r="G8" s="34">
        <v>900</v>
      </c>
      <c r="H8" s="35">
        <f t="shared" si="0"/>
        <v>167.5</v>
      </c>
      <c r="I8" s="34">
        <v>575</v>
      </c>
      <c r="J8" s="45">
        <f t="shared" si="1"/>
        <v>57.5</v>
      </c>
      <c r="K8" s="37">
        <f t="shared" si="2"/>
        <v>632.5</v>
      </c>
      <c r="L8" s="40">
        <f t="shared" si="3"/>
        <v>3795</v>
      </c>
      <c r="M8" s="41">
        <v>632.5</v>
      </c>
      <c r="N8" s="41">
        <v>632.5</v>
      </c>
      <c r="O8" s="41">
        <v>632.5</v>
      </c>
      <c r="P8" s="41">
        <v>632.5</v>
      </c>
      <c r="Q8" s="41">
        <v>632.5</v>
      </c>
      <c r="R8" s="41">
        <v>632.5</v>
      </c>
    </row>
    <row r="9" spans="1:18" ht="14.5" x14ac:dyDescent="0.35">
      <c r="A9" s="30" t="s">
        <v>23</v>
      </c>
      <c r="B9" s="31" t="s">
        <v>24</v>
      </c>
      <c r="C9" s="31">
        <v>7385343784</v>
      </c>
      <c r="D9" s="31" t="s">
        <v>76</v>
      </c>
      <c r="E9" s="32">
        <v>670</v>
      </c>
      <c r="F9" s="33" t="s">
        <v>70</v>
      </c>
      <c r="G9" s="34">
        <v>900</v>
      </c>
      <c r="H9" s="35">
        <f t="shared" si="0"/>
        <v>167.5</v>
      </c>
      <c r="I9" s="34">
        <v>575</v>
      </c>
      <c r="J9" s="36">
        <f t="shared" si="1"/>
        <v>0</v>
      </c>
      <c r="K9" s="37">
        <f t="shared" si="2"/>
        <v>575</v>
      </c>
      <c r="L9" s="40">
        <f t="shared" si="3"/>
        <v>3450</v>
      </c>
      <c r="M9" s="41">
        <v>575</v>
      </c>
      <c r="N9" s="41">
        <v>575</v>
      </c>
      <c r="O9" s="41">
        <v>575</v>
      </c>
      <c r="P9" s="41">
        <v>575</v>
      </c>
      <c r="Q9" s="41">
        <v>575</v>
      </c>
      <c r="R9" s="41">
        <v>575</v>
      </c>
    </row>
    <row r="10" spans="1:18" ht="14.5" x14ac:dyDescent="0.35">
      <c r="A10" s="30" t="s">
        <v>25</v>
      </c>
      <c r="B10" s="31" t="s">
        <v>26</v>
      </c>
      <c r="C10" s="42">
        <v>9423828315</v>
      </c>
      <c r="D10" s="31" t="s">
        <v>77</v>
      </c>
      <c r="E10" s="32">
        <v>670</v>
      </c>
      <c r="F10" s="33" t="s">
        <v>70</v>
      </c>
      <c r="G10" s="34">
        <v>900</v>
      </c>
      <c r="H10" s="35">
        <f t="shared" si="0"/>
        <v>167.5</v>
      </c>
      <c r="I10" s="34">
        <v>575</v>
      </c>
      <c r="J10" s="36">
        <f t="shared" si="1"/>
        <v>0</v>
      </c>
      <c r="K10" s="37">
        <f t="shared" si="2"/>
        <v>575</v>
      </c>
      <c r="L10" s="40">
        <f t="shared" si="3"/>
        <v>3450</v>
      </c>
      <c r="M10" s="41">
        <v>575</v>
      </c>
      <c r="N10" s="41">
        <v>575</v>
      </c>
      <c r="O10" s="41">
        <v>575</v>
      </c>
      <c r="P10" s="41">
        <v>575</v>
      </c>
      <c r="Q10" s="41">
        <v>575</v>
      </c>
      <c r="R10" s="41">
        <v>575</v>
      </c>
    </row>
    <row r="11" spans="1:18" ht="14.5" x14ac:dyDescent="0.35">
      <c r="A11" s="30" t="s">
        <v>27</v>
      </c>
      <c r="B11" s="31" t="s">
        <v>28</v>
      </c>
      <c r="C11" s="31">
        <v>9175795911</v>
      </c>
      <c r="D11" s="31"/>
      <c r="E11" s="32">
        <v>670</v>
      </c>
      <c r="F11" s="33" t="s">
        <v>70</v>
      </c>
      <c r="G11" s="34">
        <v>900</v>
      </c>
      <c r="H11" s="35">
        <f t="shared" si="0"/>
        <v>167.5</v>
      </c>
      <c r="I11" s="34">
        <v>575</v>
      </c>
      <c r="J11" s="36">
        <f t="shared" si="1"/>
        <v>0</v>
      </c>
      <c r="K11" s="37">
        <f t="shared" si="2"/>
        <v>575</v>
      </c>
      <c r="L11" s="40">
        <f t="shared" si="3"/>
        <v>3450</v>
      </c>
      <c r="M11" s="41">
        <v>575</v>
      </c>
      <c r="N11" s="41">
        <v>575</v>
      </c>
      <c r="O11" s="41">
        <v>575</v>
      </c>
      <c r="P11" s="41">
        <v>575</v>
      </c>
      <c r="Q11" s="41">
        <v>575</v>
      </c>
      <c r="R11" s="41">
        <v>575</v>
      </c>
    </row>
    <row r="12" spans="1:18" ht="14.5" x14ac:dyDescent="0.35">
      <c r="A12" s="30" t="s">
        <v>29</v>
      </c>
      <c r="B12" s="31" t="s">
        <v>30</v>
      </c>
      <c r="C12" s="31">
        <v>7738555424</v>
      </c>
      <c r="D12" s="31" t="s">
        <v>78</v>
      </c>
      <c r="E12" s="32">
        <v>689.25</v>
      </c>
      <c r="F12" s="33" t="s">
        <v>75</v>
      </c>
      <c r="G12" s="34">
        <v>900</v>
      </c>
      <c r="H12" s="35">
        <f t="shared" si="0"/>
        <v>172.3125</v>
      </c>
      <c r="I12" s="34">
        <v>575</v>
      </c>
      <c r="J12" s="45">
        <f t="shared" si="1"/>
        <v>57.5</v>
      </c>
      <c r="K12" s="37">
        <f t="shared" si="2"/>
        <v>632.5</v>
      </c>
      <c r="L12" s="40">
        <f t="shared" si="3"/>
        <v>3795</v>
      </c>
      <c r="M12" s="41">
        <v>632.5</v>
      </c>
      <c r="N12" s="41">
        <v>632.5</v>
      </c>
      <c r="O12" s="41">
        <v>632.5</v>
      </c>
      <c r="P12" s="41">
        <v>632.5</v>
      </c>
      <c r="Q12" s="41">
        <v>632.5</v>
      </c>
      <c r="R12" s="41">
        <v>632.5</v>
      </c>
    </row>
    <row r="13" spans="1:18" ht="14.5" x14ac:dyDescent="0.35">
      <c r="A13" s="30" t="s">
        <v>31</v>
      </c>
      <c r="B13" s="31" t="s">
        <v>32</v>
      </c>
      <c r="C13" s="31">
        <v>9766439972</v>
      </c>
      <c r="D13" s="42"/>
      <c r="E13" s="32">
        <v>689.25</v>
      </c>
      <c r="F13" s="33" t="s">
        <v>70</v>
      </c>
      <c r="G13" s="34">
        <v>900</v>
      </c>
      <c r="H13" s="35">
        <f t="shared" si="0"/>
        <v>172.3125</v>
      </c>
      <c r="I13" s="34">
        <v>575</v>
      </c>
      <c r="J13" s="36">
        <f t="shared" si="1"/>
        <v>0</v>
      </c>
      <c r="K13" s="37">
        <f t="shared" si="2"/>
        <v>575</v>
      </c>
      <c r="L13" s="40">
        <f t="shared" si="3"/>
        <v>3450</v>
      </c>
      <c r="M13" s="41">
        <v>575</v>
      </c>
      <c r="N13" s="41">
        <v>575</v>
      </c>
      <c r="O13" s="41">
        <v>575</v>
      </c>
      <c r="P13" s="41">
        <v>575</v>
      </c>
      <c r="Q13" s="41">
        <v>575</v>
      </c>
      <c r="R13" s="41">
        <v>575</v>
      </c>
    </row>
    <row r="14" spans="1:18" ht="14.5" x14ac:dyDescent="0.35">
      <c r="A14" s="30" t="s">
        <v>33</v>
      </c>
      <c r="B14" s="31" t="s">
        <v>34</v>
      </c>
      <c r="C14" s="31">
        <v>9923958565</v>
      </c>
      <c r="D14" s="31" t="s">
        <v>79</v>
      </c>
      <c r="E14" s="32">
        <v>689.25</v>
      </c>
      <c r="F14" s="33" t="s">
        <v>70</v>
      </c>
      <c r="G14" s="34">
        <v>900</v>
      </c>
      <c r="H14" s="35">
        <f t="shared" si="0"/>
        <v>172.3125</v>
      </c>
      <c r="I14" s="34">
        <v>575</v>
      </c>
      <c r="J14" s="36">
        <f t="shared" si="1"/>
        <v>0</v>
      </c>
      <c r="K14" s="37">
        <f t="shared" si="2"/>
        <v>575</v>
      </c>
      <c r="L14" s="40">
        <f t="shared" si="3"/>
        <v>3450</v>
      </c>
      <c r="M14" s="41">
        <v>575</v>
      </c>
      <c r="N14" s="41">
        <v>575</v>
      </c>
      <c r="O14" s="41">
        <v>575</v>
      </c>
      <c r="P14" s="41">
        <v>575</v>
      </c>
      <c r="Q14" s="41">
        <v>575</v>
      </c>
      <c r="R14" s="41">
        <v>575</v>
      </c>
    </row>
    <row r="15" spans="1:18" ht="14.5" x14ac:dyDescent="0.35">
      <c r="A15" s="30" t="s">
        <v>35</v>
      </c>
      <c r="B15" s="31" t="s">
        <v>36</v>
      </c>
      <c r="C15" s="31">
        <v>9922757125</v>
      </c>
      <c r="D15" s="31" t="s">
        <v>80</v>
      </c>
      <c r="E15" s="32">
        <v>689.25</v>
      </c>
      <c r="F15" s="61" t="s">
        <v>75</v>
      </c>
      <c r="G15" s="34">
        <v>900</v>
      </c>
      <c r="H15" s="35">
        <f t="shared" si="0"/>
        <v>172.3125</v>
      </c>
      <c r="I15" s="34">
        <v>575</v>
      </c>
      <c r="J15" s="45">
        <f t="shared" si="1"/>
        <v>57.5</v>
      </c>
      <c r="K15" s="37">
        <f t="shared" si="2"/>
        <v>632.5</v>
      </c>
      <c r="L15" s="40">
        <f t="shared" si="3"/>
        <v>3795</v>
      </c>
      <c r="M15" s="41">
        <v>632.5</v>
      </c>
      <c r="N15" s="41">
        <v>632.5</v>
      </c>
      <c r="O15" s="41">
        <v>632.5</v>
      </c>
      <c r="P15" s="41">
        <v>632.5</v>
      </c>
      <c r="Q15" s="41">
        <v>632.5</v>
      </c>
      <c r="R15" s="41">
        <v>632.5</v>
      </c>
    </row>
    <row r="16" spans="1:18" ht="14.5" x14ac:dyDescent="0.35">
      <c r="A16" s="30" t="s">
        <v>37</v>
      </c>
      <c r="B16" s="31" t="s">
        <v>38</v>
      </c>
      <c r="C16" s="31">
        <v>8888868019</v>
      </c>
      <c r="D16" s="31" t="s">
        <v>81</v>
      </c>
      <c r="E16" s="32">
        <v>670</v>
      </c>
      <c r="F16" s="33" t="s">
        <v>75</v>
      </c>
      <c r="G16" s="34">
        <v>900</v>
      </c>
      <c r="H16" s="35">
        <f t="shared" si="0"/>
        <v>167.5</v>
      </c>
      <c r="I16" s="34">
        <v>575</v>
      </c>
      <c r="J16" s="45">
        <f t="shared" si="1"/>
        <v>57.5</v>
      </c>
      <c r="K16" s="37">
        <f t="shared" si="2"/>
        <v>632.5</v>
      </c>
      <c r="L16" s="40">
        <f t="shared" si="3"/>
        <v>3795</v>
      </c>
      <c r="M16" s="57">
        <v>632.5</v>
      </c>
      <c r="N16" s="57">
        <v>632.5</v>
      </c>
      <c r="O16" s="57">
        <v>632.5</v>
      </c>
      <c r="P16" s="57">
        <v>632.5</v>
      </c>
      <c r="Q16" s="57">
        <v>632.5</v>
      </c>
      <c r="R16" s="57">
        <v>632.5</v>
      </c>
    </row>
    <row r="17" spans="1:18" ht="14.5" x14ac:dyDescent="0.35">
      <c r="A17" s="30" t="s">
        <v>39</v>
      </c>
      <c r="B17" s="31" t="s">
        <v>40</v>
      </c>
      <c r="C17" s="31">
        <v>9028598001</v>
      </c>
      <c r="D17" s="31"/>
      <c r="E17" s="32">
        <v>670</v>
      </c>
      <c r="F17" s="33" t="s">
        <v>70</v>
      </c>
      <c r="G17" s="34">
        <v>900</v>
      </c>
      <c r="H17" s="35">
        <f t="shared" si="0"/>
        <v>167.5</v>
      </c>
      <c r="I17" s="34">
        <v>575</v>
      </c>
      <c r="J17" s="36">
        <f t="shared" si="1"/>
        <v>0</v>
      </c>
      <c r="K17" s="37">
        <f t="shared" si="2"/>
        <v>575</v>
      </c>
      <c r="L17" s="40">
        <f t="shared" si="3"/>
        <v>3450</v>
      </c>
      <c r="M17" s="41">
        <v>575</v>
      </c>
      <c r="N17" s="41">
        <v>575</v>
      </c>
      <c r="O17" s="41">
        <v>575</v>
      </c>
      <c r="P17" s="41">
        <v>575</v>
      </c>
      <c r="Q17" s="41">
        <v>575</v>
      </c>
      <c r="R17" s="41">
        <v>575</v>
      </c>
    </row>
    <row r="18" spans="1:18" ht="14.5" x14ac:dyDescent="0.35">
      <c r="A18" s="30" t="s">
        <v>41</v>
      </c>
      <c r="B18" s="31" t="s">
        <v>42</v>
      </c>
      <c r="C18" s="31">
        <v>9881464779</v>
      </c>
      <c r="D18" s="31" t="s">
        <v>82</v>
      </c>
      <c r="E18" s="32">
        <v>670</v>
      </c>
      <c r="F18" s="33" t="s">
        <v>75</v>
      </c>
      <c r="G18" s="34">
        <v>900</v>
      </c>
      <c r="H18" s="35">
        <f>E18*$H$3</f>
        <v>167.5</v>
      </c>
      <c r="I18" s="34">
        <v>575</v>
      </c>
      <c r="J18" s="45">
        <f t="shared" si="1"/>
        <v>57.5</v>
      </c>
      <c r="K18" s="37">
        <f t="shared" si="2"/>
        <v>632.5</v>
      </c>
      <c r="L18" s="40">
        <f t="shared" si="3"/>
        <v>3795</v>
      </c>
      <c r="M18" s="41">
        <v>632.5</v>
      </c>
      <c r="N18" s="41">
        <v>632.5</v>
      </c>
      <c r="O18" s="41">
        <v>632.5</v>
      </c>
      <c r="P18" s="41">
        <v>632.5</v>
      </c>
      <c r="Q18" s="41">
        <v>632.5</v>
      </c>
      <c r="R18" s="41">
        <v>632.5</v>
      </c>
    </row>
    <row r="19" spans="1:18" ht="14.5" x14ac:dyDescent="0.35">
      <c r="A19" s="30" t="s">
        <v>43</v>
      </c>
      <c r="B19" s="31" t="s">
        <v>42</v>
      </c>
      <c r="C19" s="31">
        <v>9881464779</v>
      </c>
      <c r="D19" s="31" t="s">
        <v>82</v>
      </c>
      <c r="E19" s="32">
        <v>670</v>
      </c>
      <c r="F19" s="33" t="s">
        <v>70</v>
      </c>
      <c r="G19" s="34">
        <v>900</v>
      </c>
      <c r="H19" s="35">
        <f t="shared" si="0"/>
        <v>167.5</v>
      </c>
      <c r="I19" s="34">
        <v>575</v>
      </c>
      <c r="J19" s="36">
        <f t="shared" si="1"/>
        <v>0</v>
      </c>
      <c r="K19" s="37">
        <f t="shared" si="2"/>
        <v>575</v>
      </c>
      <c r="L19" s="40">
        <f t="shared" si="3"/>
        <v>3450</v>
      </c>
      <c r="M19" s="41">
        <v>575</v>
      </c>
      <c r="N19" s="41">
        <v>575</v>
      </c>
      <c r="O19" s="41">
        <v>575</v>
      </c>
      <c r="P19" s="41">
        <v>575</v>
      </c>
      <c r="Q19" s="41">
        <v>575</v>
      </c>
      <c r="R19" s="41">
        <v>575</v>
      </c>
    </row>
    <row r="20" spans="1:18" ht="14.5" x14ac:dyDescent="0.35">
      <c r="A20" s="30" t="s">
        <v>44</v>
      </c>
      <c r="B20" s="31" t="s">
        <v>45</v>
      </c>
      <c r="C20" s="31">
        <v>9850602696</v>
      </c>
      <c r="D20" s="31" t="s">
        <v>83</v>
      </c>
      <c r="E20" s="32">
        <v>689.25</v>
      </c>
      <c r="F20" s="33" t="s">
        <v>75</v>
      </c>
      <c r="G20" s="34">
        <v>900</v>
      </c>
      <c r="H20" s="35">
        <f t="shared" si="0"/>
        <v>172.3125</v>
      </c>
      <c r="I20" s="34">
        <v>575</v>
      </c>
      <c r="J20" s="45">
        <f t="shared" si="1"/>
        <v>57.5</v>
      </c>
      <c r="K20" s="37">
        <f t="shared" si="2"/>
        <v>632.5</v>
      </c>
      <c r="L20" s="40">
        <f t="shared" si="3"/>
        <v>3795</v>
      </c>
      <c r="M20" s="41">
        <v>632.5</v>
      </c>
      <c r="N20" s="41">
        <v>632.5</v>
      </c>
      <c r="O20" s="41">
        <v>632.5</v>
      </c>
      <c r="P20" s="41">
        <v>632.5</v>
      </c>
      <c r="Q20" s="41">
        <v>632.5</v>
      </c>
      <c r="R20" s="41">
        <v>632.5</v>
      </c>
    </row>
    <row r="21" spans="1:18" ht="15.75" customHeight="1" x14ac:dyDescent="0.35">
      <c r="A21" s="30" t="s">
        <v>46</v>
      </c>
      <c r="B21" s="31" t="s">
        <v>47</v>
      </c>
      <c r="C21" s="31">
        <v>9867763559</v>
      </c>
      <c r="D21" s="31" t="s">
        <v>84</v>
      </c>
      <c r="E21" s="32">
        <v>689.25</v>
      </c>
      <c r="F21" s="33" t="s">
        <v>70</v>
      </c>
      <c r="G21" s="34">
        <v>900</v>
      </c>
      <c r="H21" s="35">
        <f t="shared" si="0"/>
        <v>172.3125</v>
      </c>
      <c r="I21" s="34">
        <v>575</v>
      </c>
      <c r="J21" s="36">
        <f t="shared" si="1"/>
        <v>0</v>
      </c>
      <c r="K21" s="37">
        <f t="shared" si="2"/>
        <v>575</v>
      </c>
      <c r="L21" s="40">
        <f t="shared" si="3"/>
        <v>3450</v>
      </c>
      <c r="M21" s="41">
        <v>575</v>
      </c>
      <c r="N21" s="41">
        <v>575</v>
      </c>
      <c r="O21" s="41">
        <v>575</v>
      </c>
      <c r="P21" s="41">
        <v>575</v>
      </c>
      <c r="Q21" s="41">
        <v>575</v>
      </c>
      <c r="R21" s="41">
        <v>575</v>
      </c>
    </row>
    <row r="22" spans="1:18" ht="15.75" customHeight="1" x14ac:dyDescent="0.35">
      <c r="A22" s="30" t="s">
        <v>48</v>
      </c>
      <c r="B22" s="31" t="s">
        <v>49</v>
      </c>
      <c r="C22" s="31">
        <v>9762462043</v>
      </c>
      <c r="D22" s="31" t="s">
        <v>85</v>
      </c>
      <c r="E22" s="32">
        <v>689.25</v>
      </c>
      <c r="F22" s="33" t="s">
        <v>70</v>
      </c>
      <c r="G22" s="34">
        <v>900</v>
      </c>
      <c r="H22" s="35">
        <f t="shared" si="0"/>
        <v>172.3125</v>
      </c>
      <c r="I22" s="34">
        <v>575</v>
      </c>
      <c r="J22" s="36">
        <f t="shared" si="1"/>
        <v>0</v>
      </c>
      <c r="K22" s="37">
        <f t="shared" si="2"/>
        <v>575</v>
      </c>
      <c r="L22" s="40">
        <f t="shared" si="3"/>
        <v>3450</v>
      </c>
      <c r="M22" s="41">
        <v>575</v>
      </c>
      <c r="N22" s="41">
        <v>575</v>
      </c>
      <c r="O22" s="41">
        <v>575</v>
      </c>
      <c r="P22" s="41">
        <v>575</v>
      </c>
      <c r="Q22" s="41">
        <v>575</v>
      </c>
      <c r="R22" s="41">
        <v>575</v>
      </c>
    </row>
    <row r="23" spans="1:18" ht="15.75" customHeight="1" x14ac:dyDescent="0.35">
      <c r="A23" s="30" t="s">
        <v>50</v>
      </c>
      <c r="B23" s="31" t="s">
        <v>51</v>
      </c>
      <c r="C23" s="31">
        <v>8008800176</v>
      </c>
      <c r="D23" s="31" t="s">
        <v>86</v>
      </c>
      <c r="E23" s="32">
        <v>689.25</v>
      </c>
      <c r="F23" s="33" t="s">
        <v>70</v>
      </c>
      <c r="G23" s="34">
        <v>900</v>
      </c>
      <c r="H23" s="35">
        <f t="shared" si="0"/>
        <v>172.3125</v>
      </c>
      <c r="I23" s="34">
        <v>575</v>
      </c>
      <c r="J23" s="36">
        <f t="shared" si="1"/>
        <v>0</v>
      </c>
      <c r="K23" s="37">
        <f t="shared" si="2"/>
        <v>575</v>
      </c>
      <c r="L23" s="40">
        <f t="shared" si="3"/>
        <v>3450</v>
      </c>
      <c r="M23" s="41">
        <v>575</v>
      </c>
      <c r="N23" s="41">
        <v>575</v>
      </c>
      <c r="O23" s="41">
        <v>575</v>
      </c>
      <c r="P23" s="41">
        <v>575</v>
      </c>
      <c r="Q23" s="41">
        <v>575</v>
      </c>
      <c r="R23" s="41">
        <v>575</v>
      </c>
    </row>
    <row r="24" spans="1:18" ht="15.75" customHeight="1" x14ac:dyDescent="0.35">
      <c r="A24" s="30" t="s">
        <v>52</v>
      </c>
      <c r="B24" s="31" t="s">
        <v>53</v>
      </c>
      <c r="C24" s="31">
        <v>8007965786</v>
      </c>
      <c r="D24" s="31" t="s">
        <v>87</v>
      </c>
      <c r="E24" s="32">
        <v>670</v>
      </c>
      <c r="F24" s="33" t="s">
        <v>75</v>
      </c>
      <c r="G24" s="34">
        <v>900</v>
      </c>
      <c r="H24" s="35">
        <f t="shared" si="0"/>
        <v>167.5</v>
      </c>
      <c r="I24" s="34">
        <v>575</v>
      </c>
      <c r="J24" s="45">
        <f t="shared" si="1"/>
        <v>57.5</v>
      </c>
      <c r="K24" s="37">
        <f t="shared" si="2"/>
        <v>632.5</v>
      </c>
      <c r="L24" s="40">
        <f t="shared" si="3"/>
        <v>3795</v>
      </c>
      <c r="M24" s="41">
        <v>632.5</v>
      </c>
      <c r="N24" s="41">
        <v>632.5</v>
      </c>
      <c r="O24" s="41">
        <v>632.5</v>
      </c>
      <c r="P24" s="41">
        <v>632.5</v>
      </c>
      <c r="Q24" s="41">
        <v>632.5</v>
      </c>
      <c r="R24" s="41">
        <v>632.5</v>
      </c>
    </row>
    <row r="25" spans="1:18" ht="15.75" customHeight="1" x14ac:dyDescent="0.35">
      <c r="A25" s="30" t="s">
        <v>54</v>
      </c>
      <c r="B25" s="31" t="s">
        <v>55</v>
      </c>
      <c r="C25" s="31">
        <v>9970061478</v>
      </c>
      <c r="D25" s="31" t="s">
        <v>88</v>
      </c>
      <c r="E25" s="32">
        <v>670</v>
      </c>
      <c r="F25" s="33" t="s">
        <v>75</v>
      </c>
      <c r="G25" s="34">
        <v>900</v>
      </c>
      <c r="H25" s="35">
        <f t="shared" si="0"/>
        <v>167.5</v>
      </c>
      <c r="I25" s="34">
        <v>575</v>
      </c>
      <c r="J25" s="45">
        <f t="shared" si="1"/>
        <v>57.5</v>
      </c>
      <c r="K25" s="37">
        <f t="shared" si="2"/>
        <v>632.5</v>
      </c>
      <c r="L25" s="40">
        <f t="shared" si="3"/>
        <v>3795</v>
      </c>
      <c r="M25" s="41">
        <v>632.5</v>
      </c>
      <c r="N25" s="41">
        <v>632.5</v>
      </c>
      <c r="O25" s="41">
        <v>632.5</v>
      </c>
      <c r="P25" s="41">
        <v>632.5</v>
      </c>
      <c r="Q25" s="41">
        <v>632.5</v>
      </c>
      <c r="R25" s="41">
        <v>632.5</v>
      </c>
    </row>
    <row r="26" spans="1:18" ht="15.75" customHeight="1" x14ac:dyDescent="0.35">
      <c r="A26" s="30" t="s">
        <v>56</v>
      </c>
      <c r="B26" s="31" t="s">
        <v>57</v>
      </c>
      <c r="C26" s="31">
        <v>9970195294</v>
      </c>
      <c r="D26" s="31" t="s">
        <v>89</v>
      </c>
      <c r="E26" s="32">
        <v>670</v>
      </c>
      <c r="F26" s="33" t="s">
        <v>70</v>
      </c>
      <c r="G26" s="34">
        <v>900</v>
      </c>
      <c r="H26" s="35">
        <f t="shared" si="0"/>
        <v>167.5</v>
      </c>
      <c r="I26" s="34">
        <v>575</v>
      </c>
      <c r="J26" s="36">
        <f t="shared" si="1"/>
        <v>0</v>
      </c>
      <c r="K26" s="37">
        <f t="shared" si="2"/>
        <v>575</v>
      </c>
      <c r="L26" s="40">
        <f t="shared" si="3"/>
        <v>3450</v>
      </c>
      <c r="M26" s="41">
        <v>575</v>
      </c>
      <c r="N26" s="41">
        <v>575</v>
      </c>
      <c r="O26" s="41">
        <v>575</v>
      </c>
      <c r="P26" s="41">
        <v>575</v>
      </c>
      <c r="Q26" s="41">
        <v>575</v>
      </c>
      <c r="R26" s="41">
        <v>575</v>
      </c>
    </row>
    <row r="27" spans="1:18" ht="15.75" customHeight="1" x14ac:dyDescent="0.35">
      <c r="A27" s="30" t="s">
        <v>58</v>
      </c>
      <c r="B27" s="31" t="s">
        <v>57</v>
      </c>
      <c r="C27" s="31">
        <v>9970195294</v>
      </c>
      <c r="D27" s="31" t="s">
        <v>89</v>
      </c>
      <c r="E27" s="32">
        <v>670</v>
      </c>
      <c r="F27" s="33" t="s">
        <v>75</v>
      </c>
      <c r="G27" s="34">
        <v>900</v>
      </c>
      <c r="H27" s="35">
        <f t="shared" si="0"/>
        <v>167.5</v>
      </c>
      <c r="I27" s="34">
        <v>575</v>
      </c>
      <c r="J27" s="45">
        <f t="shared" si="1"/>
        <v>57.5</v>
      </c>
      <c r="K27" s="37">
        <f t="shared" si="2"/>
        <v>632.5</v>
      </c>
      <c r="L27" s="40">
        <f t="shared" si="3"/>
        <v>3795</v>
      </c>
      <c r="M27" s="41">
        <v>632.5</v>
      </c>
      <c r="N27" s="41">
        <v>632.5</v>
      </c>
      <c r="O27" s="41">
        <v>632.5</v>
      </c>
      <c r="P27" s="41">
        <v>632.5</v>
      </c>
      <c r="Q27" s="41">
        <v>632.5</v>
      </c>
      <c r="R27" s="41">
        <v>632.5</v>
      </c>
    </row>
    <row r="28" spans="1:18" ht="15.75" customHeight="1" x14ac:dyDescent="0.35">
      <c r="A28" s="22"/>
      <c r="B28" s="22"/>
      <c r="C28" s="22"/>
      <c r="D28" s="22"/>
      <c r="E28" s="47" t="s">
        <v>70</v>
      </c>
      <c r="F28" s="48">
        <f>COUNTIF(F4:F27,"Owner")</f>
        <v>15</v>
      </c>
      <c r="G28" s="49"/>
      <c r="H28" s="50"/>
      <c r="I28" s="49"/>
      <c r="J28" s="50"/>
      <c r="K28" s="50"/>
      <c r="L28" s="52">
        <f>SUM(M28:R28)</f>
        <v>82455</v>
      </c>
      <c r="M28" s="53">
        <f t="shared" ref="M28:R28" si="4">SUM(M4:M27)</f>
        <v>13742.5</v>
      </c>
      <c r="N28" s="53">
        <f t="shared" si="4"/>
        <v>13742.5</v>
      </c>
      <c r="O28" s="53">
        <f t="shared" si="4"/>
        <v>13742.5</v>
      </c>
      <c r="P28" s="53">
        <f t="shared" si="4"/>
        <v>13742.5</v>
      </c>
      <c r="Q28" s="53">
        <f t="shared" si="4"/>
        <v>13742.5</v>
      </c>
      <c r="R28" s="53">
        <f t="shared" si="4"/>
        <v>13742.5</v>
      </c>
    </row>
    <row r="29" spans="1:18" ht="15.75" customHeight="1" x14ac:dyDescent="0.35">
      <c r="A29" s="22"/>
      <c r="B29" s="22"/>
      <c r="C29" s="22"/>
      <c r="D29" s="22"/>
      <c r="E29" s="54" t="s">
        <v>75</v>
      </c>
      <c r="F29" s="55">
        <f>COUNTIF(F4:F28,"Tenant")</f>
        <v>9</v>
      </c>
      <c r="G29" s="49"/>
      <c r="H29" s="50"/>
      <c r="I29" s="49"/>
      <c r="J29" s="50"/>
      <c r="K29" s="50"/>
      <c r="L29" s="20"/>
      <c r="M29" s="22"/>
      <c r="N29" s="22"/>
      <c r="O29" s="22"/>
      <c r="P29" s="22"/>
      <c r="Q29" s="22"/>
      <c r="R29" s="22"/>
    </row>
    <row r="30" spans="1:18" ht="15.75" customHeight="1" x14ac:dyDescent="0.35">
      <c r="A30" s="22"/>
      <c r="B30" s="22"/>
      <c r="C30" s="22"/>
      <c r="D30" s="22"/>
      <c r="E30" s="47" t="s">
        <v>90</v>
      </c>
      <c r="F30" s="48">
        <f>F28+F29</f>
        <v>24</v>
      </c>
      <c r="G30" s="49"/>
      <c r="H30" s="50"/>
      <c r="I30" s="49"/>
      <c r="J30" s="50"/>
      <c r="K30" s="50"/>
      <c r="L30" s="22"/>
      <c r="M30" s="22"/>
      <c r="N30" s="22"/>
      <c r="O30" s="22"/>
      <c r="P30" s="22"/>
      <c r="Q30" s="22"/>
      <c r="R30" s="22"/>
    </row>
    <row r="31" spans="1:18" ht="15.75" customHeight="1" x14ac:dyDescent="0.35">
      <c r="A31" s="22"/>
      <c r="B31" s="22"/>
      <c r="C31" s="22"/>
      <c r="D31" s="22"/>
      <c r="E31" s="22"/>
      <c r="F31" s="49"/>
      <c r="G31" s="49"/>
      <c r="H31" s="50"/>
      <c r="I31" s="49"/>
      <c r="J31" s="50"/>
      <c r="K31" s="20"/>
      <c r="L31" s="20"/>
      <c r="M31" s="22"/>
      <c r="N31" s="22"/>
      <c r="O31" s="22"/>
      <c r="P31" s="22"/>
      <c r="Q31" s="22"/>
      <c r="R31" s="22"/>
    </row>
    <row r="32" spans="1:18" ht="15.75" customHeight="1" x14ac:dyDescent="0.35">
      <c r="A32" s="22"/>
      <c r="B32" s="2"/>
      <c r="C32" s="16"/>
      <c r="D32" s="22"/>
      <c r="E32" s="22"/>
      <c r="F32" s="14" t="s">
        <v>9</v>
      </c>
      <c r="G32" s="15" t="s">
        <v>10</v>
      </c>
      <c r="H32" s="50"/>
      <c r="I32" s="49"/>
      <c r="J32" s="50"/>
      <c r="K32" s="20"/>
      <c r="L32" s="2"/>
      <c r="M32" s="16"/>
      <c r="N32" s="16"/>
      <c r="O32" s="16"/>
      <c r="P32" s="16"/>
      <c r="Q32" s="22"/>
      <c r="R32" s="22"/>
    </row>
    <row r="33" spans="1:18" ht="15.75" customHeight="1" x14ac:dyDescent="0.35">
      <c r="A33" s="22"/>
      <c r="B33" s="2"/>
      <c r="C33" s="56"/>
      <c r="D33" s="22"/>
      <c r="E33" s="22"/>
      <c r="F33" s="14"/>
      <c r="G33" s="15" t="s">
        <v>11</v>
      </c>
      <c r="H33" s="50"/>
      <c r="I33" s="49"/>
      <c r="J33" s="50"/>
      <c r="K33" s="20"/>
      <c r="L33" s="2"/>
      <c r="M33" s="56"/>
      <c r="N33" s="56"/>
      <c r="O33" s="56"/>
      <c r="P33" s="56"/>
      <c r="Q33" s="22"/>
      <c r="R33" s="22"/>
    </row>
    <row r="34" spans="1:18" ht="15.75" customHeight="1" x14ac:dyDescent="0.35">
      <c r="A34" s="22" t="s">
        <v>70</v>
      </c>
      <c r="B34" s="2"/>
      <c r="C34" s="16"/>
      <c r="D34" s="22"/>
      <c r="E34" s="22"/>
      <c r="F34" s="2"/>
      <c r="G34" s="16"/>
      <c r="H34" s="50"/>
      <c r="I34" s="49"/>
      <c r="J34" s="50"/>
      <c r="K34" s="20"/>
      <c r="L34" s="2"/>
      <c r="M34" s="16"/>
      <c r="N34" s="16"/>
      <c r="O34" s="16"/>
      <c r="P34" s="16"/>
      <c r="Q34" s="22"/>
      <c r="R34" s="22"/>
    </row>
    <row r="35" spans="1:18" ht="15.75" customHeight="1" x14ac:dyDescent="0.35">
      <c r="A35" s="22" t="s">
        <v>75</v>
      </c>
      <c r="B35" s="22"/>
      <c r="C35" s="22"/>
      <c r="D35" s="22"/>
      <c r="E35" s="22"/>
      <c r="F35" s="49"/>
      <c r="G35" s="49"/>
      <c r="H35" s="50"/>
      <c r="I35" s="49"/>
      <c r="J35" s="50"/>
      <c r="K35" s="20"/>
      <c r="L35" s="20"/>
      <c r="M35" s="22"/>
      <c r="N35" s="22"/>
      <c r="O35" s="22"/>
      <c r="P35" s="22"/>
      <c r="Q35" s="22"/>
      <c r="R35" s="22"/>
    </row>
    <row r="36" spans="1:18" ht="15.75" customHeight="1" x14ac:dyDescent="0.35">
      <c r="A36" s="22"/>
      <c r="B36" s="22"/>
      <c r="C36" s="22"/>
      <c r="D36" s="22"/>
      <c r="E36" s="22"/>
      <c r="F36" s="49"/>
      <c r="G36" s="49"/>
      <c r="H36" s="50"/>
      <c r="I36" s="49"/>
      <c r="J36" s="50"/>
      <c r="K36" s="20"/>
      <c r="L36" s="20"/>
      <c r="M36" s="22"/>
      <c r="N36" s="22"/>
      <c r="O36" s="22"/>
      <c r="P36" s="22"/>
      <c r="Q36" s="22"/>
      <c r="R36" s="22"/>
    </row>
    <row r="37" spans="1:18" ht="15.75" customHeight="1" x14ac:dyDescent="0.35">
      <c r="A37" s="22"/>
      <c r="B37" s="22"/>
      <c r="C37" s="22"/>
      <c r="D37" s="22"/>
      <c r="E37" s="22"/>
      <c r="F37" s="49"/>
      <c r="G37" s="49"/>
      <c r="H37" s="50"/>
      <c r="I37" s="49"/>
      <c r="J37" s="50"/>
      <c r="K37" s="20"/>
      <c r="L37" s="20"/>
      <c r="M37" s="22"/>
      <c r="N37" s="22"/>
      <c r="O37" s="22"/>
      <c r="P37" s="22"/>
      <c r="Q37" s="22"/>
      <c r="R37" s="22"/>
    </row>
    <row r="38" spans="1:18" ht="15.75" customHeight="1" x14ac:dyDescent="0.35">
      <c r="A38" s="22"/>
      <c r="B38" s="22"/>
      <c r="C38" s="22"/>
      <c r="D38" s="22"/>
      <c r="E38" s="22"/>
      <c r="F38" s="49"/>
      <c r="G38" s="49"/>
      <c r="H38" s="50"/>
      <c r="I38" s="49"/>
      <c r="J38" s="50"/>
      <c r="K38" s="20"/>
      <c r="L38" s="20"/>
      <c r="M38" s="22"/>
      <c r="N38" s="22"/>
      <c r="O38" s="22"/>
      <c r="P38" s="22"/>
      <c r="Q38" s="22"/>
      <c r="R38" s="22"/>
    </row>
    <row r="39" spans="1:18" ht="15.75" customHeight="1" x14ac:dyDescent="0.35">
      <c r="A39" s="22"/>
      <c r="B39" s="22"/>
      <c r="C39" s="22"/>
      <c r="D39" s="22"/>
      <c r="E39" s="22"/>
      <c r="F39" s="49"/>
      <c r="G39" s="49"/>
      <c r="H39" s="50"/>
      <c r="I39" s="49"/>
      <c r="J39" s="50"/>
      <c r="K39" s="20"/>
      <c r="L39" s="20"/>
      <c r="M39" s="22"/>
      <c r="N39" s="22"/>
      <c r="O39" s="22"/>
      <c r="P39" s="22"/>
      <c r="Q39" s="22"/>
      <c r="R39" s="22"/>
    </row>
    <row r="40" spans="1:18" ht="15.75" customHeight="1" x14ac:dyDescent="0.35">
      <c r="A40" s="22"/>
      <c r="B40" s="22"/>
      <c r="C40" s="22"/>
      <c r="D40" s="22"/>
      <c r="E40" s="22"/>
      <c r="F40" s="49"/>
      <c r="G40" s="49"/>
      <c r="H40" s="50"/>
      <c r="I40" s="49"/>
      <c r="J40" s="50"/>
      <c r="K40" s="20"/>
      <c r="L40" s="20"/>
      <c r="M40" s="22"/>
      <c r="N40" s="22"/>
      <c r="O40" s="22"/>
      <c r="P40" s="22"/>
      <c r="Q40" s="22"/>
      <c r="R40" s="22"/>
    </row>
    <row r="41" spans="1:18" ht="15.75" customHeight="1" x14ac:dyDescent="0.35">
      <c r="A41" s="22"/>
      <c r="B41" s="22"/>
      <c r="C41" s="22"/>
      <c r="D41" s="22"/>
      <c r="E41" s="22"/>
      <c r="F41" s="49"/>
      <c r="G41" s="49"/>
      <c r="H41" s="50"/>
      <c r="I41" s="49"/>
      <c r="J41" s="50"/>
      <c r="K41" s="20"/>
      <c r="L41" s="20"/>
      <c r="M41" s="22"/>
      <c r="N41" s="22"/>
      <c r="O41" s="22"/>
      <c r="P41" s="22"/>
      <c r="Q41" s="22"/>
      <c r="R41" s="22"/>
    </row>
    <row r="42" spans="1:18" ht="15.75" customHeight="1" x14ac:dyDescent="0.35">
      <c r="A42" s="22"/>
      <c r="B42" s="22"/>
      <c r="C42" s="22"/>
      <c r="D42" s="22"/>
      <c r="E42" s="22"/>
      <c r="F42" s="49"/>
      <c r="G42" s="49"/>
      <c r="H42" s="50"/>
      <c r="I42" s="49"/>
      <c r="J42" s="50"/>
      <c r="K42" s="20"/>
      <c r="L42" s="20"/>
      <c r="M42" s="22"/>
      <c r="N42" s="22"/>
      <c r="O42" s="22"/>
      <c r="P42" s="22"/>
      <c r="Q42" s="22"/>
      <c r="R42" s="22"/>
    </row>
    <row r="43" spans="1:18" ht="15.75" customHeight="1" x14ac:dyDescent="0.35">
      <c r="A43" s="22"/>
      <c r="B43" s="22"/>
      <c r="C43" s="22"/>
      <c r="D43" s="22"/>
      <c r="E43" s="22"/>
      <c r="F43" s="49"/>
      <c r="G43" s="49"/>
      <c r="H43" s="50"/>
      <c r="I43" s="49"/>
      <c r="J43" s="50"/>
      <c r="K43" s="20"/>
      <c r="L43" s="20"/>
      <c r="M43" s="22"/>
      <c r="N43" s="22"/>
      <c r="O43" s="22"/>
      <c r="P43" s="22"/>
      <c r="Q43" s="22"/>
      <c r="R43" s="22"/>
    </row>
    <row r="44" spans="1:18" ht="15.75" customHeight="1" x14ac:dyDescent="0.35">
      <c r="A44" s="22"/>
      <c r="B44" s="22"/>
      <c r="C44" s="22"/>
      <c r="D44" s="22"/>
      <c r="E44" s="22"/>
      <c r="F44" s="49"/>
      <c r="G44" s="49"/>
      <c r="H44" s="50"/>
      <c r="I44" s="49"/>
      <c r="J44" s="50"/>
      <c r="K44" s="20"/>
      <c r="L44" s="20"/>
      <c r="M44" s="22"/>
      <c r="N44" s="22"/>
      <c r="O44" s="22"/>
      <c r="P44" s="22"/>
      <c r="Q44" s="22"/>
      <c r="R44" s="22"/>
    </row>
    <row r="45" spans="1:18" ht="15.75" customHeight="1" x14ac:dyDescent="0.35">
      <c r="A45" s="22"/>
      <c r="B45" s="22"/>
      <c r="C45" s="22"/>
      <c r="D45" s="22"/>
      <c r="E45" s="22"/>
      <c r="F45" s="49"/>
      <c r="G45" s="49"/>
      <c r="H45" s="50"/>
      <c r="I45" s="49"/>
      <c r="J45" s="50"/>
      <c r="K45" s="20"/>
      <c r="L45" s="20"/>
      <c r="M45" s="22"/>
      <c r="N45" s="22"/>
      <c r="O45" s="22"/>
      <c r="P45" s="22"/>
      <c r="Q45" s="22"/>
      <c r="R45" s="22"/>
    </row>
    <row r="46" spans="1:18" ht="15.75" customHeight="1" x14ac:dyDescent="0.35">
      <c r="A46" s="22"/>
      <c r="B46" s="22"/>
      <c r="C46" s="22"/>
      <c r="D46" s="22"/>
      <c r="E46" s="22"/>
      <c r="F46" s="49"/>
      <c r="G46" s="49"/>
      <c r="H46" s="50"/>
      <c r="I46" s="49"/>
      <c r="J46" s="50"/>
      <c r="K46" s="20"/>
      <c r="L46" s="20"/>
      <c r="M46" s="22"/>
      <c r="N46" s="22"/>
      <c r="O46" s="22"/>
      <c r="P46" s="22"/>
      <c r="Q46" s="22"/>
      <c r="R46" s="22"/>
    </row>
    <row r="47" spans="1:18" ht="15.75" customHeight="1" x14ac:dyDescent="0.35">
      <c r="A47" s="22"/>
      <c r="B47" s="22"/>
      <c r="C47" s="22"/>
      <c r="D47" s="22"/>
      <c r="E47" s="22"/>
      <c r="F47" s="49"/>
      <c r="G47" s="49"/>
      <c r="H47" s="50"/>
      <c r="I47" s="49"/>
      <c r="J47" s="50"/>
      <c r="K47" s="20"/>
      <c r="L47" s="20"/>
      <c r="M47" s="22"/>
      <c r="N47" s="22"/>
      <c r="O47" s="22"/>
      <c r="P47" s="22"/>
      <c r="Q47" s="22"/>
      <c r="R47" s="22"/>
    </row>
    <row r="48" spans="1:18" ht="15.75" customHeight="1" x14ac:dyDescent="0.35">
      <c r="A48" s="22"/>
      <c r="B48" s="22"/>
      <c r="C48" s="22"/>
      <c r="D48" s="22"/>
      <c r="E48" s="22"/>
      <c r="F48" s="49"/>
      <c r="G48" s="49"/>
      <c r="H48" s="50"/>
      <c r="I48" s="49"/>
      <c r="J48" s="50"/>
      <c r="K48" s="20"/>
      <c r="L48" s="20"/>
      <c r="M48" s="22"/>
      <c r="N48" s="22"/>
      <c r="O48" s="22"/>
      <c r="P48" s="22"/>
      <c r="Q48" s="22"/>
      <c r="R48" s="22"/>
    </row>
    <row r="49" spans="1:18" ht="15.75" customHeight="1" x14ac:dyDescent="0.35">
      <c r="A49" s="22"/>
      <c r="B49" s="22"/>
      <c r="C49" s="22"/>
      <c r="D49" s="22"/>
      <c r="E49" s="22"/>
      <c r="F49" s="49"/>
      <c r="G49" s="49"/>
      <c r="H49" s="50"/>
      <c r="I49" s="49"/>
      <c r="J49" s="50"/>
      <c r="K49" s="20"/>
      <c r="L49" s="20"/>
      <c r="M49" s="22"/>
      <c r="N49" s="22"/>
      <c r="O49" s="22"/>
      <c r="P49" s="22"/>
      <c r="Q49" s="22"/>
      <c r="R49" s="22"/>
    </row>
    <row r="50" spans="1:18" ht="15.75" customHeight="1" x14ac:dyDescent="0.35">
      <c r="A50" s="22"/>
      <c r="B50" s="22"/>
      <c r="C50" s="22"/>
      <c r="D50" s="22"/>
      <c r="E50" s="22"/>
      <c r="F50" s="49"/>
      <c r="G50" s="49"/>
      <c r="H50" s="50"/>
      <c r="I50" s="49"/>
      <c r="J50" s="50"/>
      <c r="K50" s="20"/>
      <c r="L50" s="20"/>
      <c r="M50" s="22"/>
      <c r="N50" s="22"/>
      <c r="O50" s="22"/>
      <c r="P50" s="22"/>
      <c r="Q50" s="22"/>
      <c r="R50" s="22"/>
    </row>
    <row r="51" spans="1:18" ht="15.75" customHeight="1" x14ac:dyDescent="0.35">
      <c r="A51" s="22"/>
      <c r="B51" s="22"/>
      <c r="C51" s="22"/>
      <c r="D51" s="22"/>
      <c r="E51" s="22"/>
      <c r="F51" s="49"/>
      <c r="G51" s="49"/>
      <c r="H51" s="50"/>
      <c r="I51" s="49"/>
      <c r="J51" s="50"/>
      <c r="K51" s="20"/>
      <c r="L51" s="20"/>
      <c r="M51" s="22"/>
      <c r="N51" s="22"/>
      <c r="O51" s="22"/>
      <c r="P51" s="22"/>
      <c r="Q51" s="22"/>
      <c r="R51" s="22"/>
    </row>
    <row r="52" spans="1:18" ht="15.75" customHeight="1" x14ac:dyDescent="0.35">
      <c r="A52" s="22"/>
      <c r="B52" s="22"/>
      <c r="C52" s="22"/>
      <c r="D52" s="22"/>
      <c r="E52" s="22"/>
      <c r="F52" s="49"/>
      <c r="G52" s="49"/>
      <c r="H52" s="50"/>
      <c r="I52" s="49"/>
      <c r="J52" s="50"/>
      <c r="K52" s="20"/>
      <c r="L52" s="20"/>
      <c r="M52" s="22"/>
      <c r="N52" s="22"/>
      <c r="O52" s="22"/>
      <c r="P52" s="22"/>
      <c r="Q52" s="22"/>
      <c r="R52" s="22"/>
    </row>
    <row r="53" spans="1:18" ht="15.75" customHeight="1" x14ac:dyDescent="0.35">
      <c r="A53" s="22"/>
      <c r="B53" s="22"/>
      <c r="C53" s="22"/>
      <c r="D53" s="22"/>
      <c r="E53" s="22"/>
      <c r="F53" s="49"/>
      <c r="G53" s="49"/>
      <c r="H53" s="50"/>
      <c r="I53" s="49"/>
      <c r="J53" s="50"/>
      <c r="K53" s="20"/>
      <c r="L53" s="20"/>
      <c r="M53" s="22"/>
      <c r="N53" s="22"/>
      <c r="O53" s="22"/>
      <c r="P53" s="22"/>
      <c r="Q53" s="22"/>
      <c r="R53" s="22"/>
    </row>
    <row r="54" spans="1:18" ht="15.75" customHeight="1" x14ac:dyDescent="0.35">
      <c r="A54" s="22"/>
      <c r="B54" s="22"/>
      <c r="C54" s="22"/>
      <c r="D54" s="22"/>
      <c r="E54" s="22"/>
      <c r="F54" s="49"/>
      <c r="G54" s="49"/>
      <c r="H54" s="50"/>
      <c r="I54" s="49"/>
      <c r="J54" s="50"/>
      <c r="K54" s="20"/>
      <c r="L54" s="20"/>
      <c r="M54" s="22"/>
      <c r="N54" s="22"/>
      <c r="O54" s="22"/>
      <c r="P54" s="22"/>
      <c r="Q54" s="22"/>
      <c r="R54" s="22"/>
    </row>
    <row r="55" spans="1:18" ht="15.75" customHeight="1" x14ac:dyDescent="0.35">
      <c r="A55" s="22"/>
      <c r="B55" s="22"/>
      <c r="C55" s="22"/>
      <c r="D55" s="22"/>
      <c r="E55" s="22"/>
      <c r="F55" s="49"/>
      <c r="G55" s="49"/>
      <c r="H55" s="50"/>
      <c r="I55" s="49"/>
      <c r="J55" s="50"/>
      <c r="K55" s="20"/>
      <c r="L55" s="20"/>
      <c r="M55" s="22"/>
      <c r="N55" s="22"/>
      <c r="O55" s="22"/>
      <c r="P55" s="22"/>
      <c r="Q55" s="22"/>
      <c r="R55" s="22"/>
    </row>
    <row r="56" spans="1:18" ht="15.75" customHeight="1" x14ac:dyDescent="0.35">
      <c r="A56" s="22"/>
      <c r="B56" s="22"/>
      <c r="C56" s="22"/>
      <c r="D56" s="22"/>
      <c r="E56" s="22"/>
      <c r="F56" s="49"/>
      <c r="G56" s="49"/>
      <c r="H56" s="50"/>
      <c r="I56" s="49"/>
      <c r="J56" s="50"/>
      <c r="K56" s="20"/>
      <c r="L56" s="20"/>
      <c r="M56" s="22"/>
      <c r="N56" s="22"/>
      <c r="O56" s="22"/>
      <c r="P56" s="22"/>
      <c r="Q56" s="22"/>
      <c r="R56" s="22"/>
    </row>
    <row r="57" spans="1:18" ht="15.75" customHeight="1" x14ac:dyDescent="0.35">
      <c r="A57" s="22"/>
      <c r="B57" s="22"/>
      <c r="C57" s="22"/>
      <c r="D57" s="22"/>
      <c r="E57" s="22"/>
      <c r="F57" s="49"/>
      <c r="G57" s="49"/>
      <c r="H57" s="50"/>
      <c r="I57" s="49"/>
      <c r="J57" s="50"/>
      <c r="K57" s="20"/>
      <c r="L57" s="20"/>
      <c r="M57" s="22"/>
      <c r="N57" s="22"/>
      <c r="O57" s="22"/>
      <c r="P57" s="22"/>
      <c r="Q57" s="22"/>
      <c r="R57" s="22"/>
    </row>
    <row r="58" spans="1:18" ht="15.75" customHeight="1" x14ac:dyDescent="0.35">
      <c r="A58" s="22"/>
      <c r="B58" s="22"/>
      <c r="C58" s="22"/>
      <c r="D58" s="22"/>
      <c r="E58" s="22"/>
      <c r="F58" s="49"/>
      <c r="G58" s="49"/>
      <c r="H58" s="50"/>
      <c r="I58" s="49"/>
      <c r="J58" s="50"/>
      <c r="K58" s="20"/>
      <c r="L58" s="20"/>
      <c r="M58" s="22"/>
      <c r="N58" s="22"/>
      <c r="O58" s="22"/>
      <c r="P58" s="22"/>
      <c r="Q58" s="22"/>
      <c r="R58" s="22"/>
    </row>
    <row r="59" spans="1:18" ht="15.75" customHeight="1" x14ac:dyDescent="0.35">
      <c r="A59" s="22"/>
      <c r="B59" s="22"/>
      <c r="C59" s="22"/>
      <c r="D59" s="22"/>
      <c r="E59" s="22"/>
      <c r="F59" s="49"/>
      <c r="G59" s="49"/>
      <c r="H59" s="50"/>
      <c r="I59" s="49"/>
      <c r="J59" s="50"/>
      <c r="K59" s="20"/>
      <c r="L59" s="20"/>
      <c r="M59" s="22"/>
      <c r="N59" s="22"/>
      <c r="O59" s="22"/>
      <c r="P59" s="22"/>
      <c r="Q59" s="22"/>
      <c r="R59" s="22"/>
    </row>
    <row r="60" spans="1:18" ht="15.75" customHeight="1" x14ac:dyDescent="0.35">
      <c r="A60" s="22"/>
      <c r="B60" s="22"/>
      <c r="C60" s="22"/>
      <c r="D60" s="22"/>
      <c r="E60" s="22"/>
      <c r="F60" s="49"/>
      <c r="G60" s="49"/>
      <c r="H60" s="50"/>
      <c r="I60" s="49"/>
      <c r="J60" s="50"/>
      <c r="K60" s="20"/>
      <c r="L60" s="20"/>
      <c r="M60" s="22"/>
      <c r="N60" s="22"/>
      <c r="O60" s="22"/>
      <c r="P60" s="22"/>
      <c r="Q60" s="22"/>
      <c r="R60" s="22"/>
    </row>
    <row r="61" spans="1:18" ht="15.75" customHeight="1" x14ac:dyDescent="0.35">
      <c r="A61" s="22"/>
      <c r="B61" s="22"/>
      <c r="C61" s="22"/>
      <c r="D61" s="22"/>
      <c r="E61" s="22"/>
      <c r="F61" s="49"/>
      <c r="G61" s="49"/>
      <c r="H61" s="50"/>
      <c r="I61" s="49"/>
      <c r="J61" s="50"/>
      <c r="K61" s="20"/>
      <c r="L61" s="20"/>
      <c r="M61" s="22"/>
      <c r="N61" s="22"/>
      <c r="O61" s="22"/>
      <c r="P61" s="22"/>
      <c r="Q61" s="22"/>
      <c r="R61" s="22"/>
    </row>
    <row r="62" spans="1:18" ht="15.75" customHeight="1" x14ac:dyDescent="0.35">
      <c r="A62" s="22"/>
      <c r="B62" s="22"/>
      <c r="C62" s="22"/>
      <c r="D62" s="22"/>
      <c r="E62" s="22"/>
      <c r="F62" s="49"/>
      <c r="G62" s="49"/>
      <c r="H62" s="50"/>
      <c r="I62" s="49"/>
      <c r="J62" s="50"/>
      <c r="K62" s="20"/>
      <c r="L62" s="20"/>
      <c r="M62" s="22"/>
      <c r="N62" s="22"/>
      <c r="O62" s="22"/>
      <c r="P62" s="22"/>
      <c r="Q62" s="22"/>
      <c r="R62" s="22"/>
    </row>
    <row r="63" spans="1:18" ht="15.75" customHeight="1" x14ac:dyDescent="0.35">
      <c r="A63" s="22"/>
      <c r="B63" s="22"/>
      <c r="C63" s="22"/>
      <c r="D63" s="22"/>
      <c r="E63" s="22"/>
      <c r="F63" s="49"/>
      <c r="G63" s="49"/>
      <c r="H63" s="50"/>
      <c r="I63" s="49"/>
      <c r="J63" s="50"/>
      <c r="K63" s="20"/>
      <c r="L63" s="20"/>
      <c r="M63" s="22"/>
      <c r="N63" s="22"/>
      <c r="O63" s="22"/>
      <c r="P63" s="22"/>
      <c r="Q63" s="22"/>
      <c r="R63" s="22"/>
    </row>
    <row r="64" spans="1:18" ht="15.75" customHeight="1" x14ac:dyDescent="0.35">
      <c r="A64" s="22"/>
      <c r="B64" s="22"/>
      <c r="C64" s="22"/>
      <c r="D64" s="22"/>
      <c r="E64" s="22"/>
      <c r="F64" s="49"/>
      <c r="G64" s="49"/>
      <c r="H64" s="50"/>
      <c r="I64" s="49"/>
      <c r="J64" s="50"/>
      <c r="K64" s="20"/>
      <c r="L64" s="20"/>
      <c r="M64" s="22"/>
      <c r="N64" s="22"/>
      <c r="O64" s="22"/>
      <c r="P64" s="22"/>
      <c r="Q64" s="22"/>
      <c r="R64" s="22"/>
    </row>
    <row r="65" spans="1:18" ht="15.75" customHeight="1" x14ac:dyDescent="0.35">
      <c r="A65" s="22"/>
      <c r="B65" s="22"/>
      <c r="C65" s="22"/>
      <c r="D65" s="22"/>
      <c r="E65" s="22"/>
      <c r="F65" s="49"/>
      <c r="G65" s="49"/>
      <c r="H65" s="50"/>
      <c r="I65" s="49"/>
      <c r="J65" s="50"/>
      <c r="K65" s="20"/>
      <c r="L65" s="20"/>
      <c r="M65" s="22"/>
      <c r="N65" s="22"/>
      <c r="O65" s="22"/>
      <c r="P65" s="22"/>
      <c r="Q65" s="22"/>
      <c r="R65" s="22"/>
    </row>
    <row r="66" spans="1:18" ht="15.75" customHeight="1" x14ac:dyDescent="0.35">
      <c r="A66" s="22"/>
      <c r="B66" s="22"/>
      <c r="C66" s="22"/>
      <c r="D66" s="22"/>
      <c r="E66" s="22"/>
      <c r="F66" s="49"/>
      <c r="G66" s="49"/>
      <c r="H66" s="50"/>
      <c r="I66" s="49"/>
      <c r="J66" s="50"/>
      <c r="K66" s="20"/>
      <c r="L66" s="20"/>
      <c r="M66" s="22"/>
      <c r="N66" s="22"/>
      <c r="O66" s="22"/>
      <c r="P66" s="22"/>
      <c r="Q66" s="22"/>
      <c r="R66" s="22"/>
    </row>
    <row r="67" spans="1:18" ht="15.75" customHeight="1" x14ac:dyDescent="0.35">
      <c r="A67" s="22"/>
      <c r="B67" s="22"/>
      <c r="C67" s="22"/>
      <c r="D67" s="22"/>
      <c r="E67" s="22"/>
      <c r="F67" s="49"/>
      <c r="G67" s="49"/>
      <c r="H67" s="50"/>
      <c r="I67" s="49"/>
      <c r="J67" s="50"/>
      <c r="K67" s="20"/>
      <c r="L67" s="20"/>
      <c r="M67" s="22"/>
      <c r="N67" s="22"/>
      <c r="O67" s="22"/>
      <c r="P67" s="22"/>
      <c r="Q67" s="22"/>
      <c r="R67" s="22"/>
    </row>
    <row r="68" spans="1:18" ht="15.75" customHeight="1" x14ac:dyDescent="0.35">
      <c r="A68" s="22"/>
      <c r="B68" s="22"/>
      <c r="C68" s="22"/>
      <c r="D68" s="22"/>
      <c r="E68" s="22"/>
      <c r="F68" s="49"/>
      <c r="G68" s="49"/>
      <c r="H68" s="50"/>
      <c r="I68" s="49"/>
      <c r="J68" s="50"/>
      <c r="K68" s="20"/>
      <c r="L68" s="20"/>
      <c r="M68" s="22"/>
      <c r="N68" s="22"/>
      <c r="O68" s="22"/>
      <c r="P68" s="22"/>
      <c r="Q68" s="22"/>
      <c r="R68" s="22"/>
    </row>
    <row r="69" spans="1:18" ht="15.75" customHeight="1" x14ac:dyDescent="0.35">
      <c r="A69" s="22"/>
      <c r="B69" s="22"/>
      <c r="C69" s="22"/>
      <c r="D69" s="22"/>
      <c r="E69" s="22"/>
      <c r="F69" s="49"/>
      <c r="G69" s="49"/>
      <c r="H69" s="50"/>
      <c r="I69" s="49"/>
      <c r="J69" s="50"/>
      <c r="K69" s="20"/>
      <c r="L69" s="20"/>
      <c r="M69" s="22"/>
      <c r="N69" s="22"/>
      <c r="O69" s="22"/>
      <c r="P69" s="22"/>
      <c r="Q69" s="22"/>
      <c r="R69" s="22"/>
    </row>
    <row r="70" spans="1:18" ht="15.75" customHeight="1" x14ac:dyDescent="0.35">
      <c r="A70" s="22"/>
      <c r="B70" s="22"/>
      <c r="C70" s="22"/>
      <c r="D70" s="22"/>
      <c r="E70" s="22"/>
      <c r="F70" s="49"/>
      <c r="G70" s="49"/>
      <c r="H70" s="50"/>
      <c r="I70" s="49"/>
      <c r="J70" s="50"/>
      <c r="K70" s="20"/>
      <c r="L70" s="20"/>
      <c r="M70" s="22"/>
      <c r="N70" s="22"/>
      <c r="O70" s="22"/>
      <c r="P70" s="22"/>
      <c r="Q70" s="22"/>
      <c r="R70" s="22"/>
    </row>
    <row r="71" spans="1:18" ht="15.75" customHeight="1" x14ac:dyDescent="0.35">
      <c r="A71" s="22"/>
      <c r="B71" s="22"/>
      <c r="C71" s="22"/>
      <c r="D71" s="22"/>
      <c r="E71" s="22"/>
      <c r="F71" s="49"/>
      <c r="G71" s="49"/>
      <c r="H71" s="50"/>
      <c r="I71" s="49"/>
      <c r="J71" s="50"/>
      <c r="K71" s="20"/>
      <c r="L71" s="20"/>
      <c r="M71" s="22"/>
      <c r="N71" s="22"/>
      <c r="O71" s="22"/>
      <c r="P71" s="22"/>
      <c r="Q71" s="22"/>
      <c r="R71" s="22"/>
    </row>
    <row r="72" spans="1:18" ht="15.75" customHeight="1" x14ac:dyDescent="0.35">
      <c r="A72" s="22"/>
      <c r="B72" s="22"/>
      <c r="C72" s="22"/>
      <c r="D72" s="22"/>
      <c r="E72" s="22"/>
      <c r="F72" s="49"/>
      <c r="G72" s="49"/>
      <c r="H72" s="50"/>
      <c r="I72" s="49"/>
      <c r="J72" s="50"/>
      <c r="K72" s="20"/>
      <c r="L72" s="20"/>
      <c r="M72" s="22"/>
      <c r="N72" s="22"/>
      <c r="O72" s="22"/>
      <c r="P72" s="22"/>
      <c r="Q72" s="22"/>
      <c r="R72" s="22"/>
    </row>
    <row r="73" spans="1:18" ht="15.75" customHeight="1" x14ac:dyDescent="0.35">
      <c r="A73" s="22"/>
      <c r="B73" s="22"/>
      <c r="C73" s="22"/>
      <c r="D73" s="22"/>
      <c r="E73" s="22"/>
      <c r="F73" s="49"/>
      <c r="G73" s="49"/>
      <c r="H73" s="50"/>
      <c r="I73" s="49"/>
      <c r="J73" s="50"/>
      <c r="K73" s="20"/>
      <c r="L73" s="20"/>
      <c r="M73" s="22"/>
      <c r="N73" s="22"/>
      <c r="O73" s="22"/>
      <c r="P73" s="22"/>
      <c r="Q73" s="22"/>
      <c r="R73" s="22"/>
    </row>
    <row r="74" spans="1:18" ht="15.75" customHeight="1" x14ac:dyDescent="0.35">
      <c r="A74" s="22"/>
      <c r="B74" s="22"/>
      <c r="C74" s="22"/>
      <c r="D74" s="22"/>
      <c r="E74" s="22"/>
      <c r="F74" s="49"/>
      <c r="G74" s="49"/>
      <c r="H74" s="50"/>
      <c r="I74" s="49"/>
      <c r="J74" s="50"/>
      <c r="K74" s="20"/>
      <c r="L74" s="20"/>
      <c r="M74" s="22"/>
      <c r="N74" s="22"/>
      <c r="O74" s="22"/>
      <c r="P74" s="22"/>
      <c r="Q74" s="22"/>
      <c r="R74" s="22"/>
    </row>
    <row r="75" spans="1:18" ht="15.75" customHeight="1" x14ac:dyDescent="0.35">
      <c r="A75" s="22"/>
      <c r="B75" s="22"/>
      <c r="C75" s="22"/>
      <c r="D75" s="22"/>
      <c r="E75" s="22"/>
      <c r="F75" s="49"/>
      <c r="G75" s="49"/>
      <c r="H75" s="50"/>
      <c r="I75" s="49"/>
      <c r="J75" s="50"/>
      <c r="K75" s="20"/>
      <c r="L75" s="20"/>
      <c r="M75" s="22"/>
      <c r="N75" s="22"/>
      <c r="O75" s="22"/>
      <c r="P75" s="22"/>
      <c r="Q75" s="22"/>
      <c r="R75" s="22"/>
    </row>
    <row r="76" spans="1:18" ht="15.75" customHeight="1" x14ac:dyDescent="0.35">
      <c r="A76" s="22"/>
      <c r="B76" s="22"/>
      <c r="C76" s="22"/>
      <c r="D76" s="22"/>
      <c r="E76" s="22"/>
      <c r="F76" s="49"/>
      <c r="G76" s="49"/>
      <c r="H76" s="50"/>
      <c r="I76" s="49"/>
      <c r="J76" s="50"/>
      <c r="K76" s="20"/>
      <c r="L76" s="20"/>
      <c r="M76" s="22"/>
      <c r="N76" s="22"/>
      <c r="O76" s="22"/>
      <c r="P76" s="22"/>
      <c r="Q76" s="22"/>
      <c r="R76" s="22"/>
    </row>
    <row r="77" spans="1:18" ht="15.75" customHeight="1" x14ac:dyDescent="0.35">
      <c r="A77" s="22"/>
      <c r="B77" s="22"/>
      <c r="C77" s="22"/>
      <c r="D77" s="22"/>
      <c r="E77" s="22"/>
      <c r="F77" s="49"/>
      <c r="G77" s="49"/>
      <c r="H77" s="50"/>
      <c r="I77" s="49"/>
      <c r="J77" s="50"/>
      <c r="K77" s="20"/>
      <c r="L77" s="20"/>
      <c r="M77" s="22"/>
      <c r="N77" s="22"/>
      <c r="O77" s="22"/>
      <c r="P77" s="22"/>
      <c r="Q77" s="22"/>
      <c r="R77" s="22"/>
    </row>
    <row r="78" spans="1:18" ht="15.75" customHeight="1" x14ac:dyDescent="0.35">
      <c r="A78" s="22"/>
      <c r="B78" s="22"/>
      <c r="C78" s="22"/>
      <c r="D78" s="22"/>
      <c r="E78" s="22"/>
      <c r="F78" s="49"/>
      <c r="G78" s="49"/>
      <c r="H78" s="50"/>
      <c r="I78" s="49"/>
      <c r="J78" s="50"/>
      <c r="K78" s="20"/>
      <c r="L78" s="20"/>
      <c r="M78" s="22"/>
      <c r="N78" s="22"/>
      <c r="O78" s="22"/>
      <c r="P78" s="22"/>
      <c r="Q78" s="22"/>
      <c r="R78" s="22"/>
    </row>
    <row r="79" spans="1:18" ht="15.75" customHeight="1" x14ac:dyDescent="0.35">
      <c r="A79" s="22"/>
      <c r="B79" s="22"/>
      <c r="C79" s="22"/>
      <c r="D79" s="22"/>
      <c r="E79" s="22"/>
      <c r="F79" s="49"/>
      <c r="G79" s="49"/>
      <c r="H79" s="50"/>
      <c r="I79" s="49"/>
      <c r="J79" s="50"/>
      <c r="K79" s="20"/>
      <c r="L79" s="20"/>
      <c r="M79" s="22"/>
      <c r="N79" s="22"/>
      <c r="O79" s="22"/>
      <c r="P79" s="22"/>
      <c r="Q79" s="22"/>
      <c r="R79" s="22"/>
    </row>
    <row r="80" spans="1:18" ht="15.75" customHeight="1" x14ac:dyDescent="0.35">
      <c r="A80" s="22"/>
      <c r="B80" s="22"/>
      <c r="C80" s="22"/>
      <c r="D80" s="22"/>
      <c r="E80" s="22"/>
      <c r="F80" s="49"/>
      <c r="G80" s="49"/>
      <c r="H80" s="50"/>
      <c r="I80" s="49"/>
      <c r="J80" s="50"/>
      <c r="K80" s="20"/>
      <c r="L80" s="20"/>
      <c r="M80" s="22"/>
      <c r="N80" s="22"/>
      <c r="O80" s="22"/>
      <c r="P80" s="22"/>
      <c r="Q80" s="22"/>
      <c r="R80" s="22"/>
    </row>
    <row r="81" spans="1:18" ht="15.75" customHeight="1" x14ac:dyDescent="0.35">
      <c r="A81" s="22"/>
      <c r="B81" s="22"/>
      <c r="C81" s="22"/>
      <c r="D81" s="22"/>
      <c r="E81" s="22"/>
      <c r="F81" s="49"/>
      <c r="G81" s="49"/>
      <c r="H81" s="50"/>
      <c r="I81" s="49"/>
      <c r="J81" s="50"/>
      <c r="K81" s="20"/>
      <c r="L81" s="20"/>
      <c r="M81" s="22"/>
      <c r="N81" s="22"/>
      <c r="O81" s="22"/>
      <c r="P81" s="22"/>
      <c r="Q81" s="22"/>
      <c r="R81" s="22"/>
    </row>
    <row r="82" spans="1:18" ht="15.75" customHeight="1" x14ac:dyDescent="0.35">
      <c r="A82" s="22"/>
      <c r="B82" s="22"/>
      <c r="C82" s="22"/>
      <c r="D82" s="22"/>
      <c r="E82" s="22"/>
      <c r="F82" s="49"/>
      <c r="G82" s="49"/>
      <c r="H82" s="50"/>
      <c r="I82" s="49"/>
      <c r="J82" s="50"/>
      <c r="K82" s="20"/>
      <c r="L82" s="20"/>
      <c r="M82" s="22"/>
      <c r="N82" s="22"/>
      <c r="O82" s="22"/>
      <c r="P82" s="22"/>
      <c r="Q82" s="22"/>
      <c r="R82" s="22"/>
    </row>
    <row r="83" spans="1:18" ht="15.75" customHeight="1" x14ac:dyDescent="0.35">
      <c r="A83" s="22"/>
      <c r="B83" s="22"/>
      <c r="C83" s="22"/>
      <c r="D83" s="22"/>
      <c r="E83" s="22"/>
      <c r="F83" s="49"/>
      <c r="G83" s="49"/>
      <c r="H83" s="50"/>
      <c r="I83" s="49"/>
      <c r="J83" s="50"/>
      <c r="K83" s="20"/>
      <c r="L83" s="20"/>
      <c r="M83" s="22"/>
      <c r="N83" s="22"/>
      <c r="O83" s="22"/>
      <c r="P83" s="22"/>
      <c r="Q83" s="22"/>
      <c r="R83" s="22"/>
    </row>
    <row r="84" spans="1:18" ht="15.75" customHeight="1" x14ac:dyDescent="0.35">
      <c r="A84" s="22"/>
      <c r="B84" s="22"/>
      <c r="C84" s="22"/>
      <c r="D84" s="22"/>
      <c r="E84" s="22"/>
      <c r="F84" s="49"/>
      <c r="G84" s="49"/>
      <c r="H84" s="50"/>
      <c r="I84" s="49"/>
      <c r="J84" s="50"/>
      <c r="K84" s="20"/>
      <c r="L84" s="20"/>
      <c r="M84" s="22"/>
      <c r="N84" s="22"/>
      <c r="O84" s="22"/>
      <c r="P84" s="22"/>
      <c r="Q84" s="22"/>
      <c r="R84" s="22"/>
    </row>
    <row r="85" spans="1:18" ht="15.75" customHeight="1" x14ac:dyDescent="0.35">
      <c r="A85" s="22"/>
      <c r="B85" s="22"/>
      <c r="C85" s="22"/>
      <c r="D85" s="22"/>
      <c r="E85" s="22"/>
      <c r="F85" s="49"/>
      <c r="G85" s="49"/>
      <c r="H85" s="50"/>
      <c r="I85" s="49"/>
      <c r="J85" s="50"/>
      <c r="K85" s="20"/>
      <c r="L85" s="20"/>
      <c r="M85" s="22"/>
      <c r="N85" s="22"/>
      <c r="O85" s="22"/>
      <c r="P85" s="22"/>
      <c r="Q85" s="22"/>
      <c r="R85" s="22"/>
    </row>
    <row r="86" spans="1:18" ht="15.75" customHeight="1" x14ac:dyDescent="0.35">
      <c r="A86" s="22"/>
      <c r="B86" s="22"/>
      <c r="C86" s="22"/>
      <c r="D86" s="22"/>
      <c r="E86" s="22"/>
      <c r="F86" s="49"/>
      <c r="G86" s="49"/>
      <c r="H86" s="50"/>
      <c r="I86" s="49"/>
      <c r="J86" s="50"/>
      <c r="K86" s="20"/>
      <c r="L86" s="20"/>
      <c r="M86" s="22"/>
      <c r="N86" s="22"/>
      <c r="O86" s="22"/>
      <c r="P86" s="22"/>
      <c r="Q86" s="22"/>
      <c r="R86" s="22"/>
    </row>
    <row r="87" spans="1:18" ht="15.75" customHeight="1" x14ac:dyDescent="0.35">
      <c r="A87" s="22"/>
      <c r="B87" s="22"/>
      <c r="C87" s="22"/>
      <c r="D87" s="22"/>
      <c r="E87" s="22"/>
      <c r="F87" s="49"/>
      <c r="G87" s="49"/>
      <c r="H87" s="50"/>
      <c r="I87" s="49"/>
      <c r="J87" s="50"/>
      <c r="K87" s="20"/>
      <c r="L87" s="20"/>
      <c r="M87" s="22"/>
      <c r="N87" s="22"/>
      <c r="O87" s="22"/>
      <c r="P87" s="22"/>
      <c r="Q87" s="22"/>
      <c r="R87" s="22"/>
    </row>
    <row r="88" spans="1:18" ht="15.75" customHeight="1" x14ac:dyDescent="0.35">
      <c r="A88" s="22"/>
      <c r="B88" s="22"/>
      <c r="C88" s="22"/>
      <c r="D88" s="22"/>
      <c r="E88" s="22"/>
      <c r="F88" s="49"/>
      <c r="G88" s="49"/>
      <c r="H88" s="50"/>
      <c r="I88" s="49"/>
      <c r="J88" s="50"/>
      <c r="K88" s="20"/>
      <c r="L88" s="20"/>
      <c r="M88" s="22"/>
      <c r="N88" s="22"/>
      <c r="O88" s="22"/>
      <c r="P88" s="22"/>
      <c r="Q88" s="22"/>
      <c r="R88" s="22"/>
    </row>
    <row r="89" spans="1:18" ht="15.75" customHeight="1" x14ac:dyDescent="0.35">
      <c r="A89" s="22"/>
      <c r="B89" s="22"/>
      <c r="C89" s="22"/>
      <c r="D89" s="22"/>
      <c r="E89" s="22"/>
      <c r="F89" s="49"/>
      <c r="G89" s="49"/>
      <c r="H89" s="50"/>
      <c r="I89" s="49"/>
      <c r="J89" s="50"/>
      <c r="K89" s="20"/>
      <c r="L89" s="20"/>
      <c r="M89" s="22"/>
      <c r="N89" s="22"/>
      <c r="O89" s="22"/>
      <c r="P89" s="22"/>
      <c r="Q89" s="22"/>
      <c r="R89" s="22"/>
    </row>
    <row r="90" spans="1:18" ht="15.75" customHeight="1" x14ac:dyDescent="0.35">
      <c r="A90" s="22"/>
      <c r="B90" s="22"/>
      <c r="C90" s="22"/>
      <c r="D90" s="22"/>
      <c r="E90" s="22"/>
      <c r="F90" s="49"/>
      <c r="G90" s="49"/>
      <c r="H90" s="50"/>
      <c r="I90" s="49"/>
      <c r="J90" s="50"/>
      <c r="K90" s="20"/>
      <c r="L90" s="20"/>
      <c r="M90" s="22"/>
      <c r="N90" s="22"/>
      <c r="O90" s="22"/>
      <c r="P90" s="22"/>
      <c r="Q90" s="22"/>
      <c r="R90" s="22"/>
    </row>
    <row r="91" spans="1:18" ht="15.75" customHeight="1" x14ac:dyDescent="0.35">
      <c r="A91" s="22"/>
      <c r="B91" s="22"/>
      <c r="C91" s="22"/>
      <c r="D91" s="22"/>
      <c r="E91" s="22"/>
      <c r="F91" s="49"/>
      <c r="G91" s="49"/>
      <c r="H91" s="50"/>
      <c r="I91" s="49"/>
      <c r="J91" s="50"/>
      <c r="K91" s="20"/>
      <c r="L91" s="20"/>
      <c r="M91" s="22"/>
      <c r="N91" s="22"/>
      <c r="O91" s="22"/>
      <c r="P91" s="22"/>
      <c r="Q91" s="22"/>
      <c r="R91" s="22"/>
    </row>
    <row r="92" spans="1:18" ht="15.75" customHeight="1" x14ac:dyDescent="0.35">
      <c r="A92" s="22"/>
      <c r="B92" s="22"/>
      <c r="C92" s="22"/>
      <c r="D92" s="22"/>
      <c r="E92" s="22"/>
      <c r="F92" s="49"/>
      <c r="G92" s="49"/>
      <c r="H92" s="50"/>
      <c r="I92" s="49"/>
      <c r="J92" s="50"/>
      <c r="K92" s="20"/>
      <c r="L92" s="20"/>
      <c r="M92" s="22"/>
      <c r="N92" s="22"/>
      <c r="O92" s="22"/>
      <c r="P92" s="22"/>
      <c r="Q92" s="22"/>
      <c r="R92" s="22"/>
    </row>
    <row r="93" spans="1:18" ht="15.75" customHeight="1" x14ac:dyDescent="0.35">
      <c r="A93" s="22"/>
      <c r="B93" s="22"/>
      <c r="C93" s="22"/>
      <c r="D93" s="22"/>
      <c r="E93" s="22"/>
      <c r="F93" s="49"/>
      <c r="G93" s="49"/>
      <c r="H93" s="50"/>
      <c r="I93" s="49"/>
      <c r="J93" s="50"/>
      <c r="K93" s="20"/>
      <c r="L93" s="20"/>
      <c r="M93" s="22"/>
      <c r="N93" s="22"/>
      <c r="O93" s="22"/>
      <c r="P93" s="22"/>
      <c r="Q93" s="22"/>
      <c r="R93" s="22"/>
    </row>
    <row r="94" spans="1:18" ht="15.75" customHeight="1" x14ac:dyDescent="0.35">
      <c r="A94" s="22"/>
      <c r="B94" s="22"/>
      <c r="C94" s="22"/>
      <c r="D94" s="22"/>
      <c r="E94" s="22"/>
      <c r="F94" s="49"/>
      <c r="G94" s="49"/>
      <c r="H94" s="50"/>
      <c r="I94" s="49"/>
      <c r="J94" s="50"/>
      <c r="K94" s="20"/>
      <c r="L94" s="20"/>
      <c r="M94" s="22"/>
      <c r="N94" s="22"/>
      <c r="O94" s="22"/>
      <c r="P94" s="22"/>
      <c r="Q94" s="22"/>
      <c r="R94" s="22"/>
    </row>
    <row r="95" spans="1:18" ht="15.75" customHeight="1" x14ac:dyDescent="0.35">
      <c r="A95" s="22"/>
      <c r="B95" s="22"/>
      <c r="C95" s="22"/>
      <c r="D95" s="22"/>
      <c r="E95" s="22"/>
      <c r="F95" s="49"/>
      <c r="G95" s="49"/>
      <c r="H95" s="50"/>
      <c r="I95" s="49"/>
      <c r="J95" s="50"/>
      <c r="K95" s="20"/>
      <c r="L95" s="20"/>
      <c r="M95" s="22"/>
      <c r="N95" s="22"/>
      <c r="O95" s="22"/>
      <c r="P95" s="22"/>
      <c r="Q95" s="22"/>
      <c r="R95" s="22"/>
    </row>
    <row r="96" spans="1:18" ht="15.75" customHeight="1" x14ac:dyDescent="0.35">
      <c r="A96" s="22"/>
      <c r="B96" s="22"/>
      <c r="C96" s="22"/>
      <c r="D96" s="22"/>
      <c r="E96" s="22"/>
      <c r="F96" s="49"/>
      <c r="G96" s="49"/>
      <c r="H96" s="50"/>
      <c r="I96" s="49"/>
      <c r="J96" s="50"/>
      <c r="K96" s="20"/>
      <c r="L96" s="20"/>
      <c r="M96" s="22"/>
      <c r="N96" s="22"/>
      <c r="O96" s="22"/>
      <c r="P96" s="22"/>
      <c r="Q96" s="22"/>
      <c r="R96" s="22"/>
    </row>
    <row r="97" spans="1:18" ht="15.75" customHeight="1" x14ac:dyDescent="0.3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</row>
    <row r="98" spans="1:18" ht="15.75" customHeight="1" x14ac:dyDescent="0.3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</row>
    <row r="99" spans="1:18" ht="15.75" customHeight="1" x14ac:dyDescent="0.3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</row>
    <row r="100" spans="1:18" ht="15.75" customHeight="1" x14ac:dyDescent="0.3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</row>
  </sheetData>
  <conditionalFormatting sqref="F4:F27">
    <cfRule type="containsText" dxfId="6" priority="1" operator="containsText" text="Tenant">
      <formula>NOT(ISERROR(SEARCH(("Tenant"),(F4))))</formula>
    </cfRule>
  </conditionalFormatting>
  <conditionalFormatting sqref="J4:J27">
    <cfRule type="cellIs" dxfId="5" priority="2" operator="greaterThan">
      <formula>100</formula>
    </cfRule>
  </conditionalFormatting>
  <dataValidations count="1">
    <dataValidation type="list" allowBlank="1" showErrorMessage="1" sqref="F4:F27" xr:uid="{0DBC4C60-1B17-4AE8-AE08-66BF10F26A93}">
      <formula1>$A$34:$A$35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5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C97A7-1E11-4E3D-A16B-33B3ED7903FE}">
  <sheetPr>
    <pageSetUpPr fitToPage="1"/>
  </sheetPr>
  <dimension ref="A1:Q100"/>
  <sheetViews>
    <sheetView tabSelected="1" showWhiteSpace="0" zoomScale="90" zoomScaleNormal="90" workbookViewId="0">
      <pane xSplit="2" topLeftCell="C1" activePane="topRight" state="frozen"/>
      <selection activeCell="C23" sqref="C23"/>
      <selection pane="topRight" activeCell="Q2" sqref="Q2"/>
    </sheetView>
  </sheetViews>
  <sheetFormatPr defaultColWidth="14.453125" defaultRowHeight="15" customHeight="1" x14ac:dyDescent="0.35"/>
  <cols>
    <col min="1" max="1" width="6.6328125" bestFit="1" customWidth="1"/>
    <col min="2" max="2" width="18.08984375" bestFit="1" customWidth="1"/>
    <col min="3" max="3" width="12.08984375" bestFit="1" customWidth="1"/>
    <col min="4" max="4" width="48.7265625" hidden="1" customWidth="1"/>
    <col min="5" max="5" width="10.08984375" bestFit="1" customWidth="1"/>
    <col min="6" max="6" width="8" bestFit="1" customWidth="1"/>
    <col min="7" max="7" width="13.90625" customWidth="1"/>
    <col min="8" max="8" width="6.6328125" bestFit="1" customWidth="1"/>
    <col min="9" max="9" width="13.81640625" customWidth="1"/>
    <col min="10" max="10" width="11.1796875" bestFit="1" customWidth="1"/>
    <col min="11" max="11" width="12.453125" bestFit="1" customWidth="1"/>
    <col min="12" max="12" width="21.90625" bestFit="1" customWidth="1"/>
    <col min="13" max="13" width="11.08984375" bestFit="1" customWidth="1"/>
    <col min="14" max="16" width="8.90625" bestFit="1" customWidth="1"/>
    <col min="17" max="17" width="9" bestFit="1" customWidth="1"/>
  </cols>
  <sheetData>
    <row r="1" spans="1:17" ht="14.5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67" customHeight="1" x14ac:dyDescent="0.35">
      <c r="A2" s="23" t="s">
        <v>59</v>
      </c>
      <c r="B2" s="23" t="s">
        <v>13</v>
      </c>
      <c r="C2" s="23" t="s">
        <v>60</v>
      </c>
      <c r="D2" s="23" t="s">
        <v>61</v>
      </c>
      <c r="E2" s="23" t="s">
        <v>62</v>
      </c>
      <c r="F2" s="23" t="s">
        <v>63</v>
      </c>
      <c r="G2" s="23" t="s">
        <v>64</v>
      </c>
      <c r="H2" s="24" t="s">
        <v>65</v>
      </c>
      <c r="I2" s="85" t="s">
        <v>66</v>
      </c>
      <c r="J2" s="63" t="s">
        <v>111</v>
      </c>
      <c r="K2" s="63" t="s">
        <v>110</v>
      </c>
      <c r="L2" s="63" t="s">
        <v>112</v>
      </c>
      <c r="M2" s="25" t="s">
        <v>96</v>
      </c>
      <c r="N2" s="17">
        <v>43922</v>
      </c>
      <c r="O2" s="17">
        <v>43952</v>
      </c>
      <c r="P2" s="17">
        <v>43983</v>
      </c>
      <c r="Q2" s="17">
        <v>44013</v>
      </c>
    </row>
    <row r="3" spans="1:17" ht="14.5" x14ac:dyDescent="0.35">
      <c r="A3" s="27"/>
      <c r="B3" s="27"/>
      <c r="C3" s="27"/>
      <c r="D3" s="27"/>
      <c r="E3" s="27"/>
      <c r="F3" s="27"/>
      <c r="G3" s="27"/>
      <c r="H3" s="28">
        <v>0.25</v>
      </c>
      <c r="I3" s="27"/>
      <c r="J3" s="28">
        <v>0.1</v>
      </c>
      <c r="K3" s="29"/>
      <c r="L3" s="29"/>
      <c r="M3" s="28"/>
      <c r="N3" s="28">
        <v>1</v>
      </c>
      <c r="O3" s="28">
        <v>2</v>
      </c>
      <c r="P3" s="28">
        <v>3</v>
      </c>
      <c r="Q3" s="28">
        <v>4</v>
      </c>
    </row>
    <row r="4" spans="1:17" ht="14.5" x14ac:dyDescent="0.35">
      <c r="A4" s="30" t="s">
        <v>14</v>
      </c>
      <c r="B4" s="42" t="s">
        <v>15</v>
      </c>
      <c r="C4" s="31"/>
      <c r="D4" s="31"/>
      <c r="E4" s="32">
        <v>689.25</v>
      </c>
      <c r="F4" s="33" t="s">
        <v>70</v>
      </c>
      <c r="G4" s="34">
        <v>450</v>
      </c>
      <c r="H4" s="72">
        <f t="shared" ref="H4:H27" si="0">E4*$H$3</f>
        <v>172.3125</v>
      </c>
      <c r="I4" s="34">
        <v>575</v>
      </c>
      <c r="J4" s="36">
        <f t="shared" ref="J4:J18" si="1">_xlfn.SWITCH(F4,$A$34,0,$A$35,(((I4*$J$3)+(H4*$J$3))))</f>
        <v>0</v>
      </c>
      <c r="K4" s="73">
        <f>ROUND(SUM(I4,ROUND(H4,2),J4),2)</f>
        <v>747.31</v>
      </c>
      <c r="L4" s="73">
        <f t="shared" ref="L4:L10" si="2">SUM(I4,ROUND(H4,2))</f>
        <v>747.31</v>
      </c>
      <c r="M4" s="40">
        <f>SUM(N4:Q4)</f>
        <v>2989.24</v>
      </c>
      <c r="N4" s="41">
        <v>747.31</v>
      </c>
      <c r="O4" s="41">
        <v>747.31</v>
      </c>
      <c r="P4" s="41">
        <v>747.31</v>
      </c>
      <c r="Q4" s="41">
        <v>747.31</v>
      </c>
    </row>
    <row r="5" spans="1:17" ht="14.5" x14ac:dyDescent="0.35">
      <c r="A5" s="30" t="s">
        <v>16</v>
      </c>
      <c r="B5" s="42" t="s">
        <v>17</v>
      </c>
      <c r="C5" s="42">
        <v>8793314482</v>
      </c>
      <c r="D5" s="42"/>
      <c r="E5" s="32">
        <v>689.25</v>
      </c>
      <c r="F5" s="33" t="s">
        <v>70</v>
      </c>
      <c r="G5" s="34">
        <v>900</v>
      </c>
      <c r="H5" s="35">
        <f t="shared" si="0"/>
        <v>172.3125</v>
      </c>
      <c r="I5" s="34">
        <v>575</v>
      </c>
      <c r="J5" s="36">
        <f t="shared" si="1"/>
        <v>0</v>
      </c>
      <c r="K5" s="73">
        <f t="shared" ref="K5:K27" si="3">ROUND(SUM(I5,ROUND(H5,2),J5),2)</f>
        <v>747.31</v>
      </c>
      <c r="L5" s="73">
        <f t="shared" si="2"/>
        <v>747.31</v>
      </c>
      <c r="M5" s="40">
        <f t="shared" ref="M5:M27" si="4">SUM(N5:Q5)</f>
        <v>0</v>
      </c>
      <c r="N5" s="41">
        <v>0</v>
      </c>
      <c r="O5" s="41">
        <v>0</v>
      </c>
      <c r="P5" s="41"/>
      <c r="Q5" s="41">
        <v>0</v>
      </c>
    </row>
    <row r="6" spans="1:17" ht="14.5" x14ac:dyDescent="0.35">
      <c r="A6" s="30" t="s">
        <v>18</v>
      </c>
      <c r="B6" s="31" t="s">
        <v>19</v>
      </c>
      <c r="C6" s="42"/>
      <c r="D6" s="31" t="s">
        <v>71</v>
      </c>
      <c r="E6" s="32">
        <v>689.25</v>
      </c>
      <c r="F6" s="33" t="s">
        <v>70</v>
      </c>
      <c r="G6" s="34">
        <v>900</v>
      </c>
      <c r="H6" s="35">
        <f t="shared" si="0"/>
        <v>172.3125</v>
      </c>
      <c r="I6" s="34">
        <v>575</v>
      </c>
      <c r="J6" s="36">
        <f t="shared" si="1"/>
        <v>0</v>
      </c>
      <c r="K6" s="73">
        <f t="shared" si="3"/>
        <v>747.31</v>
      </c>
      <c r="L6" s="73">
        <f t="shared" si="2"/>
        <v>747.31</v>
      </c>
      <c r="M6" s="40">
        <f t="shared" si="4"/>
        <v>2989.24</v>
      </c>
      <c r="N6" s="41">
        <v>747.31</v>
      </c>
      <c r="O6" s="41">
        <v>747.31</v>
      </c>
      <c r="P6" s="41">
        <v>747.31</v>
      </c>
      <c r="Q6" s="41">
        <v>747.31</v>
      </c>
    </row>
    <row r="7" spans="1:17" ht="14.5" x14ac:dyDescent="0.35">
      <c r="A7" s="30" t="s">
        <v>20</v>
      </c>
      <c r="B7" s="31" t="s">
        <v>21</v>
      </c>
      <c r="C7" s="31">
        <v>9822402729</v>
      </c>
      <c r="D7" s="31" t="s">
        <v>72</v>
      </c>
      <c r="E7" s="32">
        <v>689.25</v>
      </c>
      <c r="F7" s="33" t="s">
        <v>70</v>
      </c>
      <c r="G7" s="34">
        <v>900</v>
      </c>
      <c r="H7" s="35">
        <f t="shared" si="0"/>
        <v>172.3125</v>
      </c>
      <c r="I7" s="34">
        <v>575</v>
      </c>
      <c r="J7" s="36">
        <f t="shared" si="1"/>
        <v>0</v>
      </c>
      <c r="K7" s="73">
        <f t="shared" si="3"/>
        <v>747.31</v>
      </c>
      <c r="L7" s="73">
        <f t="shared" si="2"/>
        <v>747.31</v>
      </c>
      <c r="M7" s="40">
        <f t="shared" si="4"/>
        <v>2989.24</v>
      </c>
      <c r="N7" s="41">
        <v>747.31</v>
      </c>
      <c r="O7" s="41">
        <v>747.31</v>
      </c>
      <c r="P7" s="41">
        <v>747.31</v>
      </c>
      <c r="Q7" s="41">
        <v>747.31</v>
      </c>
    </row>
    <row r="8" spans="1:17" ht="14.25" customHeight="1" x14ac:dyDescent="0.35">
      <c r="A8" s="30" t="s">
        <v>22</v>
      </c>
      <c r="B8" s="58" t="s">
        <v>92</v>
      </c>
      <c r="C8" s="44" t="s">
        <v>73</v>
      </c>
      <c r="D8" s="31" t="s">
        <v>74</v>
      </c>
      <c r="E8" s="32">
        <v>670</v>
      </c>
      <c r="F8" s="33" t="s">
        <v>75</v>
      </c>
      <c r="G8" s="34">
        <v>900</v>
      </c>
      <c r="H8" s="35">
        <f t="shared" si="0"/>
        <v>167.5</v>
      </c>
      <c r="I8" s="34">
        <v>575</v>
      </c>
      <c r="J8" s="62">
        <f t="shared" si="1"/>
        <v>74.25</v>
      </c>
      <c r="K8" s="73">
        <f t="shared" si="3"/>
        <v>816.75</v>
      </c>
      <c r="L8" s="73">
        <f t="shared" si="2"/>
        <v>742.5</v>
      </c>
      <c r="M8" s="40">
        <f t="shared" si="4"/>
        <v>3267</v>
      </c>
      <c r="N8" s="41">
        <v>816.75</v>
      </c>
      <c r="O8" s="41">
        <v>816.75</v>
      </c>
      <c r="P8" s="41">
        <v>816.75</v>
      </c>
      <c r="Q8" s="41">
        <v>816.75</v>
      </c>
    </row>
    <row r="9" spans="1:17" ht="14.5" x14ac:dyDescent="0.35">
      <c r="A9" s="30" t="s">
        <v>23</v>
      </c>
      <c r="B9" s="31" t="s">
        <v>24</v>
      </c>
      <c r="C9" s="31">
        <v>7385343784</v>
      </c>
      <c r="D9" s="31" t="s">
        <v>76</v>
      </c>
      <c r="E9" s="32">
        <v>670</v>
      </c>
      <c r="F9" s="33" t="s">
        <v>70</v>
      </c>
      <c r="G9" s="34">
        <v>900</v>
      </c>
      <c r="H9" s="35">
        <f t="shared" si="0"/>
        <v>167.5</v>
      </c>
      <c r="I9" s="34">
        <v>575</v>
      </c>
      <c r="J9" s="36">
        <f t="shared" si="1"/>
        <v>0</v>
      </c>
      <c r="K9" s="73">
        <f t="shared" si="3"/>
        <v>742.5</v>
      </c>
      <c r="L9" s="73">
        <f t="shared" si="2"/>
        <v>742.5</v>
      </c>
      <c r="M9" s="40">
        <f t="shared" si="4"/>
        <v>2970</v>
      </c>
      <c r="N9" s="41">
        <v>742.5</v>
      </c>
      <c r="O9" s="41">
        <v>742.5</v>
      </c>
      <c r="P9" s="41">
        <v>742.5</v>
      </c>
      <c r="Q9" s="41">
        <v>742.5</v>
      </c>
    </row>
    <row r="10" spans="1:17" ht="14.5" x14ac:dyDescent="0.35">
      <c r="A10" s="30" t="s">
        <v>25</v>
      </c>
      <c r="B10" s="31" t="s">
        <v>26</v>
      </c>
      <c r="C10" s="42">
        <v>9423828315</v>
      </c>
      <c r="D10" s="31" t="s">
        <v>77</v>
      </c>
      <c r="E10" s="32">
        <v>670</v>
      </c>
      <c r="F10" s="33" t="s">
        <v>70</v>
      </c>
      <c r="G10" s="34">
        <v>900</v>
      </c>
      <c r="H10" s="35">
        <f t="shared" si="0"/>
        <v>167.5</v>
      </c>
      <c r="I10" s="34">
        <v>575</v>
      </c>
      <c r="J10" s="36">
        <f t="shared" si="1"/>
        <v>0</v>
      </c>
      <c r="K10" s="73">
        <f t="shared" si="3"/>
        <v>742.5</v>
      </c>
      <c r="L10" s="73">
        <f t="shared" si="2"/>
        <v>742.5</v>
      </c>
      <c r="M10" s="40">
        <f t="shared" si="4"/>
        <v>2970</v>
      </c>
      <c r="N10" s="41">
        <v>742.5</v>
      </c>
      <c r="O10" s="41">
        <v>742.5</v>
      </c>
      <c r="P10" s="41">
        <v>742.5</v>
      </c>
      <c r="Q10" s="41">
        <v>742.5</v>
      </c>
    </row>
    <row r="11" spans="1:17" ht="14.5" x14ac:dyDescent="0.35">
      <c r="A11" s="30" t="s">
        <v>27</v>
      </c>
      <c r="B11" s="31" t="s">
        <v>28</v>
      </c>
      <c r="C11" s="31">
        <v>9175795911</v>
      </c>
      <c r="D11" s="31"/>
      <c r="E11" s="32">
        <v>670</v>
      </c>
      <c r="F11" s="33" t="s">
        <v>70</v>
      </c>
      <c r="G11" s="34">
        <v>900</v>
      </c>
      <c r="H11" s="35">
        <f t="shared" si="0"/>
        <v>167.5</v>
      </c>
      <c r="I11" s="34">
        <v>575</v>
      </c>
      <c r="J11" s="36">
        <f t="shared" si="1"/>
        <v>0</v>
      </c>
      <c r="K11" s="73">
        <f t="shared" si="3"/>
        <v>742.5</v>
      </c>
      <c r="L11" s="73">
        <f t="shared" ref="L11:L27" si="5">SUM(I11,ROUND(H11,2))</f>
        <v>742.5</v>
      </c>
      <c r="M11" s="40">
        <f t="shared" si="4"/>
        <v>2970</v>
      </c>
      <c r="N11" s="41">
        <v>742.5</v>
      </c>
      <c r="O11" s="41">
        <v>742.5</v>
      </c>
      <c r="P11" s="41">
        <v>742.5</v>
      </c>
      <c r="Q11" s="41">
        <v>742.5</v>
      </c>
    </row>
    <row r="12" spans="1:17" ht="14.5" x14ac:dyDescent="0.35">
      <c r="A12" s="30" t="s">
        <v>29</v>
      </c>
      <c r="B12" s="31" t="s">
        <v>30</v>
      </c>
      <c r="C12" s="31">
        <v>7738555424</v>
      </c>
      <c r="D12" s="31" t="s">
        <v>78</v>
      </c>
      <c r="E12" s="32">
        <v>689.25</v>
      </c>
      <c r="F12" s="33" t="s">
        <v>75</v>
      </c>
      <c r="G12" s="34">
        <v>900</v>
      </c>
      <c r="H12" s="35">
        <f t="shared" si="0"/>
        <v>172.3125</v>
      </c>
      <c r="I12" s="34">
        <v>575</v>
      </c>
      <c r="J12" s="62">
        <f t="shared" si="1"/>
        <v>74.731250000000003</v>
      </c>
      <c r="K12" s="73">
        <f t="shared" si="3"/>
        <v>822.04</v>
      </c>
      <c r="L12" s="73">
        <f t="shared" si="5"/>
        <v>747.31</v>
      </c>
      <c r="M12" s="40">
        <f t="shared" si="4"/>
        <v>3288.16</v>
      </c>
      <c r="N12" s="41">
        <v>822.04</v>
      </c>
      <c r="O12" s="41">
        <v>822.04</v>
      </c>
      <c r="P12" s="41">
        <v>822.04</v>
      </c>
      <c r="Q12" s="41">
        <v>822.04</v>
      </c>
    </row>
    <row r="13" spans="1:17" ht="14.5" x14ac:dyDescent="0.35">
      <c r="A13" s="30" t="s">
        <v>31</v>
      </c>
      <c r="B13" s="31" t="s">
        <v>32</v>
      </c>
      <c r="C13" s="31">
        <v>9766439972</v>
      </c>
      <c r="D13" s="42"/>
      <c r="E13" s="32">
        <v>689.25</v>
      </c>
      <c r="F13" s="33" t="s">
        <v>70</v>
      </c>
      <c r="G13" s="34">
        <v>900</v>
      </c>
      <c r="H13" s="35">
        <f t="shared" si="0"/>
        <v>172.3125</v>
      </c>
      <c r="I13" s="34">
        <v>575</v>
      </c>
      <c r="J13" s="36">
        <f t="shared" si="1"/>
        <v>0</v>
      </c>
      <c r="K13" s="73">
        <f t="shared" si="3"/>
        <v>747.31</v>
      </c>
      <c r="L13" s="73">
        <f t="shared" si="5"/>
        <v>747.31</v>
      </c>
      <c r="M13" s="40">
        <f t="shared" si="4"/>
        <v>2989.24</v>
      </c>
      <c r="N13" s="41">
        <v>747.31</v>
      </c>
      <c r="O13" s="41">
        <v>747.31</v>
      </c>
      <c r="P13" s="41">
        <v>747.31</v>
      </c>
      <c r="Q13" s="41">
        <v>747.31</v>
      </c>
    </row>
    <row r="14" spans="1:17" ht="14.5" x14ac:dyDescent="0.35">
      <c r="A14" s="30" t="s">
        <v>33</v>
      </c>
      <c r="B14" s="31" t="s">
        <v>34</v>
      </c>
      <c r="C14" s="31">
        <v>9923958565</v>
      </c>
      <c r="D14" s="31" t="s">
        <v>79</v>
      </c>
      <c r="E14" s="32">
        <v>689.25</v>
      </c>
      <c r="F14" s="33" t="s">
        <v>70</v>
      </c>
      <c r="G14" s="34">
        <v>900</v>
      </c>
      <c r="H14" s="35">
        <f t="shared" si="0"/>
        <v>172.3125</v>
      </c>
      <c r="I14" s="34">
        <v>575</v>
      </c>
      <c r="J14" s="36">
        <f t="shared" si="1"/>
        <v>0</v>
      </c>
      <c r="K14" s="73">
        <f t="shared" si="3"/>
        <v>747.31</v>
      </c>
      <c r="L14" s="73">
        <f t="shared" si="5"/>
        <v>747.31</v>
      </c>
      <c r="M14" s="40">
        <f t="shared" si="4"/>
        <v>2989.24</v>
      </c>
      <c r="N14" s="41">
        <v>747.31</v>
      </c>
      <c r="O14" s="41">
        <v>747.31</v>
      </c>
      <c r="P14" s="41">
        <v>747.31</v>
      </c>
      <c r="Q14" s="41">
        <v>747.31</v>
      </c>
    </row>
    <row r="15" spans="1:17" ht="14.5" x14ac:dyDescent="0.35">
      <c r="A15" s="30" t="s">
        <v>35</v>
      </c>
      <c r="B15" s="31" t="s">
        <v>36</v>
      </c>
      <c r="C15" s="31">
        <v>9922757125</v>
      </c>
      <c r="D15" s="31" t="s">
        <v>80</v>
      </c>
      <c r="E15" s="32">
        <v>689.25</v>
      </c>
      <c r="F15" s="61" t="s">
        <v>75</v>
      </c>
      <c r="G15" s="34">
        <v>900</v>
      </c>
      <c r="H15" s="35">
        <f t="shared" si="0"/>
        <v>172.3125</v>
      </c>
      <c r="I15" s="34">
        <v>575</v>
      </c>
      <c r="J15" s="62">
        <f t="shared" si="1"/>
        <v>74.731250000000003</v>
      </c>
      <c r="K15" s="73">
        <f t="shared" si="3"/>
        <v>822.04</v>
      </c>
      <c r="L15" s="73">
        <f t="shared" si="5"/>
        <v>747.31</v>
      </c>
      <c r="M15" s="40">
        <f t="shared" si="4"/>
        <v>3138.7</v>
      </c>
      <c r="N15" s="41">
        <v>822.04</v>
      </c>
      <c r="O15" s="41">
        <v>822.04</v>
      </c>
      <c r="P15" s="41">
        <v>747.31</v>
      </c>
      <c r="Q15" s="41">
        <v>747.31</v>
      </c>
    </row>
    <row r="16" spans="1:17" ht="14.5" x14ac:dyDescent="0.35">
      <c r="A16" s="30" t="s">
        <v>37</v>
      </c>
      <c r="B16" s="31" t="s">
        <v>38</v>
      </c>
      <c r="C16" s="31">
        <v>8888868019</v>
      </c>
      <c r="D16" s="31" t="s">
        <v>81</v>
      </c>
      <c r="E16" s="32">
        <v>670</v>
      </c>
      <c r="F16" s="33" t="s">
        <v>75</v>
      </c>
      <c r="G16" s="34">
        <v>900</v>
      </c>
      <c r="H16" s="35">
        <f t="shared" si="0"/>
        <v>167.5</v>
      </c>
      <c r="I16" s="34">
        <v>575</v>
      </c>
      <c r="J16" s="62">
        <f t="shared" si="1"/>
        <v>74.25</v>
      </c>
      <c r="K16" s="73">
        <f t="shared" si="3"/>
        <v>816.75</v>
      </c>
      <c r="L16" s="73">
        <f t="shared" si="5"/>
        <v>742.5</v>
      </c>
      <c r="M16" s="40">
        <f t="shared" si="4"/>
        <v>3267</v>
      </c>
      <c r="N16" s="41">
        <v>816.75</v>
      </c>
      <c r="O16" s="41">
        <v>816.75</v>
      </c>
      <c r="P16" s="41">
        <v>816.75</v>
      </c>
      <c r="Q16" s="41">
        <v>816.75</v>
      </c>
    </row>
    <row r="17" spans="1:17" ht="14.5" x14ac:dyDescent="0.35">
      <c r="A17" s="30" t="s">
        <v>39</v>
      </c>
      <c r="B17" s="31" t="s">
        <v>40</v>
      </c>
      <c r="C17" s="31">
        <v>9028598001</v>
      </c>
      <c r="D17" s="31"/>
      <c r="E17" s="32">
        <v>670</v>
      </c>
      <c r="F17" s="33" t="s">
        <v>70</v>
      </c>
      <c r="G17" s="34">
        <v>900</v>
      </c>
      <c r="H17" s="35">
        <f t="shared" si="0"/>
        <v>167.5</v>
      </c>
      <c r="I17" s="34">
        <v>575</v>
      </c>
      <c r="J17" s="36">
        <f t="shared" si="1"/>
        <v>0</v>
      </c>
      <c r="K17" s="73">
        <f t="shared" si="3"/>
        <v>742.5</v>
      </c>
      <c r="L17" s="73">
        <f t="shared" si="5"/>
        <v>742.5</v>
      </c>
      <c r="M17" s="40">
        <f t="shared" si="4"/>
        <v>2970</v>
      </c>
      <c r="N17" s="41">
        <v>742.5</v>
      </c>
      <c r="O17" s="41">
        <v>742.5</v>
      </c>
      <c r="P17" s="41">
        <v>742.5</v>
      </c>
      <c r="Q17" s="41">
        <v>742.5</v>
      </c>
    </row>
    <row r="18" spans="1:17" ht="14.5" x14ac:dyDescent="0.35">
      <c r="A18" s="30" t="s">
        <v>41</v>
      </c>
      <c r="B18" s="31" t="s">
        <v>42</v>
      </c>
      <c r="C18" s="31">
        <v>9881464779</v>
      </c>
      <c r="D18" s="31" t="s">
        <v>82</v>
      </c>
      <c r="E18" s="32">
        <v>670</v>
      </c>
      <c r="F18" s="33" t="s">
        <v>75</v>
      </c>
      <c r="G18" s="34">
        <v>900</v>
      </c>
      <c r="H18" s="35">
        <f>E18*$H$3</f>
        <v>167.5</v>
      </c>
      <c r="I18" s="34">
        <v>575</v>
      </c>
      <c r="J18" s="62">
        <f t="shared" si="1"/>
        <v>74.25</v>
      </c>
      <c r="K18" s="73">
        <f t="shared" si="3"/>
        <v>816.75</v>
      </c>
      <c r="L18" s="73">
        <f t="shared" si="5"/>
        <v>742.5</v>
      </c>
      <c r="M18" s="40">
        <f t="shared" si="4"/>
        <v>3267</v>
      </c>
      <c r="N18" s="41">
        <v>816.75</v>
      </c>
      <c r="O18" s="41">
        <v>816.75</v>
      </c>
      <c r="P18" s="41">
        <v>816.75</v>
      </c>
      <c r="Q18" s="41">
        <v>816.75</v>
      </c>
    </row>
    <row r="19" spans="1:17" ht="14.5" x14ac:dyDescent="0.35">
      <c r="A19" s="30" t="s">
        <v>43</v>
      </c>
      <c r="B19" s="31" t="s">
        <v>42</v>
      </c>
      <c r="C19" s="31">
        <v>9881464779</v>
      </c>
      <c r="D19" s="31" t="s">
        <v>82</v>
      </c>
      <c r="E19" s="32">
        <v>670</v>
      </c>
      <c r="F19" s="33" t="s">
        <v>70</v>
      </c>
      <c r="G19" s="34">
        <v>900</v>
      </c>
      <c r="H19" s="35">
        <f t="shared" si="0"/>
        <v>167.5</v>
      </c>
      <c r="I19" s="34">
        <v>575</v>
      </c>
      <c r="J19" s="36">
        <f>_xlfn.SWITCH(F19,$A$34,0,$A$35,(((I19*$J$3)+(H19*$J$3))),$A$36,0)</f>
        <v>0</v>
      </c>
      <c r="K19" s="73">
        <f t="shared" si="3"/>
        <v>742.5</v>
      </c>
      <c r="L19" s="73">
        <f t="shared" si="5"/>
        <v>742.5</v>
      </c>
      <c r="M19" s="40">
        <f t="shared" si="4"/>
        <v>2970</v>
      </c>
      <c r="N19" s="46">
        <v>742.5</v>
      </c>
      <c r="O19" s="41">
        <v>742.5</v>
      </c>
      <c r="P19" s="41">
        <v>742.5</v>
      </c>
      <c r="Q19" s="41">
        <v>742.5</v>
      </c>
    </row>
    <row r="20" spans="1:17" ht="14.5" x14ac:dyDescent="0.35">
      <c r="A20" s="30" t="s">
        <v>44</v>
      </c>
      <c r="B20" s="31" t="s">
        <v>45</v>
      </c>
      <c r="C20" s="31">
        <v>9850602696</v>
      </c>
      <c r="D20" s="31" t="s">
        <v>83</v>
      </c>
      <c r="E20" s="32">
        <v>689.25</v>
      </c>
      <c r="F20" s="33" t="s">
        <v>75</v>
      </c>
      <c r="G20" s="34">
        <v>900</v>
      </c>
      <c r="H20" s="35">
        <f t="shared" si="0"/>
        <v>172.3125</v>
      </c>
      <c r="I20" s="34">
        <v>575</v>
      </c>
      <c r="J20" s="62">
        <f t="shared" ref="J20:J27" si="6">_xlfn.SWITCH(F20,$A$34,0,$A$35,(((I20*$J$3)+(H20*$J$3))))</f>
        <v>74.731250000000003</v>
      </c>
      <c r="K20" s="73">
        <f t="shared" si="3"/>
        <v>822.04</v>
      </c>
      <c r="L20" s="73">
        <f t="shared" si="5"/>
        <v>747.31</v>
      </c>
      <c r="M20" s="40">
        <f t="shared" si="4"/>
        <v>3288.16</v>
      </c>
      <c r="N20" s="41">
        <v>822.04</v>
      </c>
      <c r="O20" s="41">
        <v>822.04</v>
      </c>
      <c r="P20" s="41">
        <v>822.04</v>
      </c>
      <c r="Q20" s="41">
        <v>822.04</v>
      </c>
    </row>
    <row r="21" spans="1:17" ht="15.75" customHeight="1" x14ac:dyDescent="0.35">
      <c r="A21" s="30" t="s">
        <v>46</v>
      </c>
      <c r="B21" s="31" t="s">
        <v>47</v>
      </c>
      <c r="C21" s="31">
        <v>9867763559</v>
      </c>
      <c r="D21" s="31" t="s">
        <v>84</v>
      </c>
      <c r="E21" s="32">
        <v>689.25</v>
      </c>
      <c r="F21" s="33" t="s">
        <v>70</v>
      </c>
      <c r="G21" s="34">
        <v>900</v>
      </c>
      <c r="H21" s="35">
        <f t="shared" si="0"/>
        <v>172.3125</v>
      </c>
      <c r="I21" s="34">
        <v>575</v>
      </c>
      <c r="J21" s="36">
        <f t="shared" si="6"/>
        <v>0</v>
      </c>
      <c r="K21" s="73">
        <f t="shared" si="3"/>
        <v>747.31</v>
      </c>
      <c r="L21" s="73">
        <f t="shared" si="5"/>
        <v>747.31</v>
      </c>
      <c r="M21" s="40">
        <f t="shared" si="4"/>
        <v>2989.24</v>
      </c>
      <c r="N21" s="41">
        <v>747.31</v>
      </c>
      <c r="O21" s="41">
        <v>747.31</v>
      </c>
      <c r="P21" s="41">
        <v>747.31</v>
      </c>
      <c r="Q21" s="41">
        <v>747.31</v>
      </c>
    </row>
    <row r="22" spans="1:17" ht="15.75" customHeight="1" x14ac:dyDescent="0.35">
      <c r="A22" s="30" t="s">
        <v>48</v>
      </c>
      <c r="B22" s="31" t="s">
        <v>49</v>
      </c>
      <c r="C22" s="31">
        <v>9762462043</v>
      </c>
      <c r="D22" s="31" t="s">
        <v>85</v>
      </c>
      <c r="E22" s="32">
        <v>689.25</v>
      </c>
      <c r="F22" s="33" t="s">
        <v>70</v>
      </c>
      <c r="G22" s="34">
        <v>900</v>
      </c>
      <c r="H22" s="35">
        <f t="shared" si="0"/>
        <v>172.3125</v>
      </c>
      <c r="I22" s="34">
        <v>575</v>
      </c>
      <c r="J22" s="36">
        <f t="shared" si="6"/>
        <v>0</v>
      </c>
      <c r="K22" s="73">
        <f t="shared" si="3"/>
        <v>747.31</v>
      </c>
      <c r="L22" s="73">
        <f t="shared" si="5"/>
        <v>747.31</v>
      </c>
      <c r="M22" s="40">
        <f t="shared" si="4"/>
        <v>2621</v>
      </c>
      <c r="N22" s="41">
        <v>747.31</v>
      </c>
      <c r="O22" s="41">
        <v>747.31</v>
      </c>
      <c r="P22" s="41">
        <v>747.31</v>
      </c>
      <c r="Q22" s="41">
        <v>379.07</v>
      </c>
    </row>
    <row r="23" spans="1:17" ht="15.75" customHeight="1" x14ac:dyDescent="0.35">
      <c r="A23" s="30" t="s">
        <v>50</v>
      </c>
      <c r="B23" s="31" t="s">
        <v>51</v>
      </c>
      <c r="C23" s="31">
        <v>8008800176</v>
      </c>
      <c r="D23" s="31" t="s">
        <v>86</v>
      </c>
      <c r="E23" s="32">
        <v>689.25</v>
      </c>
      <c r="F23" s="33" t="s">
        <v>70</v>
      </c>
      <c r="G23" s="34">
        <v>900</v>
      </c>
      <c r="H23" s="35">
        <f t="shared" si="0"/>
        <v>172.3125</v>
      </c>
      <c r="I23" s="34">
        <v>575</v>
      </c>
      <c r="J23" s="36">
        <f t="shared" si="6"/>
        <v>0</v>
      </c>
      <c r="K23" s="73">
        <f t="shared" si="3"/>
        <v>747.31</v>
      </c>
      <c r="L23" s="73">
        <f t="shared" si="5"/>
        <v>747.31</v>
      </c>
      <c r="M23" s="40">
        <f t="shared" si="4"/>
        <v>2530</v>
      </c>
      <c r="N23" s="41">
        <v>747.31</v>
      </c>
      <c r="O23" s="41">
        <v>747.31</v>
      </c>
      <c r="P23" s="41">
        <v>747.31</v>
      </c>
      <c r="Q23" s="41">
        <v>288.07</v>
      </c>
    </row>
    <row r="24" spans="1:17" ht="15.75" customHeight="1" x14ac:dyDescent="0.35">
      <c r="A24" s="30" t="s">
        <v>52</v>
      </c>
      <c r="B24" s="31" t="s">
        <v>53</v>
      </c>
      <c r="C24" s="31">
        <v>8007965786</v>
      </c>
      <c r="D24" s="31" t="s">
        <v>87</v>
      </c>
      <c r="E24" s="32">
        <v>670</v>
      </c>
      <c r="F24" s="33" t="s">
        <v>75</v>
      </c>
      <c r="G24" s="34">
        <v>900</v>
      </c>
      <c r="H24" s="35">
        <f t="shared" si="0"/>
        <v>167.5</v>
      </c>
      <c r="I24" s="34">
        <v>575</v>
      </c>
      <c r="J24" s="62">
        <f t="shared" si="6"/>
        <v>74.25</v>
      </c>
      <c r="K24" s="73">
        <f t="shared" si="3"/>
        <v>816.75</v>
      </c>
      <c r="L24" s="73">
        <f t="shared" si="5"/>
        <v>742.5</v>
      </c>
      <c r="M24" s="40">
        <f t="shared" si="4"/>
        <v>3267</v>
      </c>
      <c r="N24" s="41">
        <v>816.75</v>
      </c>
      <c r="O24" s="41">
        <v>816.75</v>
      </c>
      <c r="P24" s="41">
        <v>816.75</v>
      </c>
      <c r="Q24" s="41">
        <v>816.75</v>
      </c>
    </row>
    <row r="25" spans="1:17" ht="15.75" customHeight="1" x14ac:dyDescent="0.35">
      <c r="A25" s="30" t="s">
        <v>54</v>
      </c>
      <c r="B25" s="31" t="s">
        <v>55</v>
      </c>
      <c r="C25" s="31">
        <v>9970061478</v>
      </c>
      <c r="D25" s="31" t="s">
        <v>88</v>
      </c>
      <c r="E25" s="32">
        <v>670</v>
      </c>
      <c r="F25" s="33" t="s">
        <v>75</v>
      </c>
      <c r="G25" s="34">
        <v>900</v>
      </c>
      <c r="H25" s="35">
        <f t="shared" si="0"/>
        <v>167.5</v>
      </c>
      <c r="I25" s="34">
        <v>575</v>
      </c>
      <c r="J25" s="62">
        <f t="shared" si="6"/>
        <v>74.25</v>
      </c>
      <c r="K25" s="73">
        <f t="shared" si="3"/>
        <v>816.75</v>
      </c>
      <c r="L25" s="73">
        <f t="shared" si="5"/>
        <v>742.5</v>
      </c>
      <c r="M25" s="40">
        <f t="shared" si="4"/>
        <v>3267</v>
      </c>
      <c r="N25" s="41">
        <v>816.75</v>
      </c>
      <c r="O25" s="41">
        <v>816.75</v>
      </c>
      <c r="P25" s="41">
        <v>816.75</v>
      </c>
      <c r="Q25" s="41">
        <v>816.75</v>
      </c>
    </row>
    <row r="26" spans="1:17" ht="15.75" customHeight="1" x14ac:dyDescent="0.35">
      <c r="A26" s="30" t="s">
        <v>56</v>
      </c>
      <c r="B26" s="31" t="s">
        <v>57</v>
      </c>
      <c r="C26" s="31">
        <v>9970195294</v>
      </c>
      <c r="D26" s="31" t="s">
        <v>89</v>
      </c>
      <c r="E26" s="32">
        <v>670</v>
      </c>
      <c r="F26" s="33" t="s">
        <v>70</v>
      </c>
      <c r="G26" s="34">
        <v>900</v>
      </c>
      <c r="H26" s="35">
        <f t="shared" si="0"/>
        <v>167.5</v>
      </c>
      <c r="I26" s="34">
        <v>575</v>
      </c>
      <c r="J26" s="36">
        <f t="shared" si="6"/>
        <v>0</v>
      </c>
      <c r="K26" s="73">
        <f t="shared" si="3"/>
        <v>742.5</v>
      </c>
      <c r="L26" s="73">
        <f t="shared" si="5"/>
        <v>742.5</v>
      </c>
      <c r="M26" s="40">
        <f t="shared" si="4"/>
        <v>1485</v>
      </c>
      <c r="N26" s="41">
        <v>742.5</v>
      </c>
      <c r="O26" s="41">
        <v>742.5</v>
      </c>
      <c r="P26" s="41">
        <v>0</v>
      </c>
      <c r="Q26" s="41">
        <v>0</v>
      </c>
    </row>
    <row r="27" spans="1:17" ht="15.75" customHeight="1" x14ac:dyDescent="0.35">
      <c r="A27" s="30" t="s">
        <v>58</v>
      </c>
      <c r="B27" s="31" t="s">
        <v>57</v>
      </c>
      <c r="C27" s="31">
        <v>9970195294</v>
      </c>
      <c r="D27" s="31" t="s">
        <v>89</v>
      </c>
      <c r="E27" s="32">
        <v>670</v>
      </c>
      <c r="F27" s="33" t="s">
        <v>75</v>
      </c>
      <c r="G27" s="34">
        <v>900</v>
      </c>
      <c r="H27" s="35">
        <f t="shared" si="0"/>
        <v>167.5</v>
      </c>
      <c r="I27" s="34">
        <v>575</v>
      </c>
      <c r="J27" s="62">
        <f t="shared" si="6"/>
        <v>74.25</v>
      </c>
      <c r="K27" s="73">
        <f t="shared" si="3"/>
        <v>816.75</v>
      </c>
      <c r="L27" s="73">
        <f t="shared" si="5"/>
        <v>742.5</v>
      </c>
      <c r="M27" s="40">
        <f t="shared" si="4"/>
        <v>1633</v>
      </c>
      <c r="N27" s="41">
        <v>816.75</v>
      </c>
      <c r="O27" s="41">
        <v>816.25</v>
      </c>
      <c r="P27" s="41">
        <v>0</v>
      </c>
      <c r="Q27" s="41">
        <v>0</v>
      </c>
    </row>
    <row r="28" spans="1:17" ht="15.75" customHeight="1" x14ac:dyDescent="0.35">
      <c r="A28" s="22"/>
      <c r="B28" s="22"/>
      <c r="C28" s="22"/>
      <c r="D28" s="22"/>
      <c r="E28" s="47" t="s">
        <v>70</v>
      </c>
      <c r="F28" s="48">
        <f>COUNTIF(F4:F27,"Owner")</f>
        <v>15</v>
      </c>
      <c r="G28" s="49"/>
      <c r="H28" s="50"/>
      <c r="I28" s="49"/>
      <c r="J28" s="50"/>
      <c r="K28" s="50"/>
      <c r="L28" s="50"/>
      <c r="M28" s="52">
        <f>SUM(N28:Q28)</f>
        <v>67104.459999999992</v>
      </c>
      <c r="N28" s="53">
        <f t="shared" ref="N28:Q28" si="7">SUM(N4:N27)</f>
        <v>17800.099999999999</v>
      </c>
      <c r="O28" s="53">
        <f t="shared" si="7"/>
        <v>17799.599999999999</v>
      </c>
      <c r="P28" s="53">
        <f t="shared" si="7"/>
        <v>16166.119999999997</v>
      </c>
      <c r="Q28" s="53">
        <f t="shared" si="7"/>
        <v>15338.639999999998</v>
      </c>
    </row>
    <row r="29" spans="1:17" ht="15.75" customHeight="1" x14ac:dyDescent="0.35">
      <c r="A29" s="22"/>
      <c r="B29" s="22"/>
      <c r="C29" s="22"/>
      <c r="D29" s="22"/>
      <c r="E29" s="54" t="s">
        <v>75</v>
      </c>
      <c r="F29" s="55">
        <f>COUNTIF(F4:F28,"Tenant")</f>
        <v>9</v>
      </c>
      <c r="G29" s="49"/>
      <c r="H29" s="50"/>
      <c r="I29" s="49"/>
      <c r="J29" s="50"/>
      <c r="K29" s="50"/>
      <c r="L29" s="50"/>
      <c r="M29" s="2"/>
      <c r="N29" s="22"/>
      <c r="O29" s="22"/>
      <c r="P29" s="22"/>
      <c r="Q29" s="22"/>
    </row>
    <row r="30" spans="1:17" ht="15.75" customHeight="1" x14ac:dyDescent="0.35">
      <c r="A30" s="22"/>
      <c r="B30" s="22"/>
      <c r="C30" s="22"/>
      <c r="D30" s="22"/>
      <c r="E30" s="47" t="s">
        <v>90</v>
      </c>
      <c r="F30" s="48">
        <f>F28+F29</f>
        <v>24</v>
      </c>
      <c r="G30" s="49"/>
      <c r="H30" s="50"/>
      <c r="I30" s="49"/>
      <c r="J30" s="50"/>
      <c r="K30" s="50"/>
      <c r="L30" s="50"/>
      <c r="M30" s="22"/>
      <c r="N30" s="22"/>
      <c r="O30" s="22"/>
      <c r="P30" s="22"/>
      <c r="Q30" s="22"/>
    </row>
    <row r="31" spans="1:17" ht="15.75" customHeight="1" x14ac:dyDescent="0.35">
      <c r="A31" s="22"/>
      <c r="B31" s="22"/>
      <c r="C31" s="22"/>
      <c r="D31" s="22"/>
      <c r="E31" s="22"/>
      <c r="F31" s="49"/>
      <c r="G31" s="49"/>
      <c r="H31" s="50"/>
      <c r="I31" s="49"/>
      <c r="J31" s="50"/>
      <c r="K31" s="20"/>
      <c r="L31" s="20"/>
      <c r="M31" s="20"/>
      <c r="N31" s="22"/>
      <c r="O31" s="22"/>
      <c r="P31" s="22"/>
      <c r="Q31" s="22"/>
    </row>
    <row r="32" spans="1:17" ht="15.75" customHeight="1" x14ac:dyDescent="0.35">
      <c r="A32" s="22"/>
      <c r="B32" s="2"/>
      <c r="C32" s="16"/>
      <c r="D32" s="22"/>
      <c r="E32" s="22"/>
      <c r="F32" s="14" t="s">
        <v>9</v>
      </c>
      <c r="G32" s="15" t="s">
        <v>10</v>
      </c>
      <c r="H32" s="50"/>
      <c r="I32" s="49"/>
      <c r="J32" s="50"/>
      <c r="K32" s="20"/>
      <c r="L32" s="20"/>
      <c r="M32" s="2"/>
      <c r="N32" s="22"/>
      <c r="O32" s="22"/>
      <c r="P32" s="22"/>
      <c r="Q32" s="22"/>
    </row>
    <row r="33" spans="1:17" ht="15.75" customHeight="1" x14ac:dyDescent="0.35">
      <c r="A33" s="22"/>
      <c r="B33" s="2"/>
      <c r="C33" s="56"/>
      <c r="D33" s="22"/>
      <c r="E33" s="22"/>
      <c r="F33" s="14"/>
      <c r="G33" s="15" t="s">
        <v>11</v>
      </c>
      <c r="H33" s="50"/>
      <c r="I33" s="49"/>
      <c r="J33" s="50"/>
      <c r="K33" s="20"/>
      <c r="L33" s="20"/>
      <c r="M33" s="59"/>
      <c r="N33" s="22"/>
      <c r="O33" s="22"/>
      <c r="P33" s="22"/>
      <c r="Q33" s="22"/>
    </row>
    <row r="34" spans="1:17" ht="15.75" customHeight="1" x14ac:dyDescent="0.35">
      <c r="A34" s="22" t="s">
        <v>70</v>
      </c>
      <c r="B34" s="2"/>
      <c r="C34" s="16"/>
      <c r="D34" s="22"/>
      <c r="E34" s="22"/>
      <c r="F34" s="2"/>
      <c r="G34" s="16"/>
      <c r="H34" s="50"/>
      <c r="I34" s="49"/>
      <c r="J34" s="50"/>
      <c r="K34" s="20"/>
      <c r="L34" s="20"/>
      <c r="M34" s="2"/>
      <c r="N34" s="22"/>
      <c r="O34" s="22"/>
      <c r="P34" s="22"/>
      <c r="Q34" s="22"/>
    </row>
    <row r="35" spans="1:17" ht="15.75" customHeight="1" x14ac:dyDescent="0.35">
      <c r="A35" s="22" t="s">
        <v>75</v>
      </c>
      <c r="B35" s="22"/>
      <c r="C35" s="22"/>
      <c r="D35" s="22"/>
      <c r="E35" s="22"/>
      <c r="F35" s="49"/>
      <c r="G35" s="49"/>
      <c r="H35" s="50"/>
      <c r="I35" s="49"/>
      <c r="J35" s="50"/>
      <c r="K35" s="20"/>
      <c r="L35" s="20"/>
      <c r="M35" s="20"/>
      <c r="N35" s="22"/>
      <c r="O35" s="22"/>
      <c r="P35" s="22"/>
      <c r="Q35" s="22"/>
    </row>
    <row r="36" spans="1:17" ht="15.75" customHeight="1" x14ac:dyDescent="0.35">
      <c r="A36" s="22"/>
      <c r="B36" s="22"/>
      <c r="C36" s="22"/>
      <c r="D36" s="22"/>
      <c r="E36" s="22"/>
      <c r="F36" s="49"/>
      <c r="G36" s="49"/>
      <c r="H36" s="50"/>
      <c r="I36" s="49"/>
      <c r="J36" s="50"/>
      <c r="K36" s="20"/>
      <c r="L36" s="20"/>
      <c r="M36" s="20"/>
      <c r="N36" s="22"/>
      <c r="O36" s="22"/>
      <c r="P36" s="22"/>
      <c r="Q36" s="22"/>
    </row>
    <row r="37" spans="1:17" ht="15.75" customHeight="1" x14ac:dyDescent="0.35">
      <c r="A37" s="22"/>
      <c r="B37" s="22"/>
      <c r="C37" s="22"/>
      <c r="D37" s="22"/>
      <c r="E37" s="22"/>
      <c r="F37" s="49"/>
      <c r="G37" s="49"/>
      <c r="H37" s="50"/>
      <c r="I37" s="49"/>
      <c r="J37" s="50"/>
      <c r="K37" s="20"/>
      <c r="L37" s="20"/>
      <c r="M37" s="20"/>
      <c r="N37" s="22"/>
      <c r="O37" s="22"/>
      <c r="P37" s="22"/>
      <c r="Q37" s="22"/>
    </row>
    <row r="38" spans="1:17" ht="15.75" customHeight="1" x14ac:dyDescent="0.35">
      <c r="A38" s="22"/>
      <c r="B38" s="22"/>
      <c r="C38" s="22"/>
      <c r="D38" s="22"/>
      <c r="E38" s="22"/>
      <c r="F38" s="49"/>
      <c r="G38" s="49"/>
      <c r="H38" s="50"/>
      <c r="I38" s="49"/>
      <c r="J38" s="50"/>
      <c r="K38" s="20"/>
      <c r="L38" s="20"/>
      <c r="M38" s="20"/>
      <c r="N38" s="22"/>
      <c r="O38" s="22"/>
      <c r="P38" s="22"/>
      <c r="Q38" s="22"/>
    </row>
    <row r="39" spans="1:17" ht="15.75" customHeight="1" x14ac:dyDescent="0.35">
      <c r="A39" s="22"/>
      <c r="B39" s="22"/>
      <c r="C39" s="22"/>
      <c r="D39" s="22"/>
      <c r="E39" s="22"/>
      <c r="F39" s="49"/>
      <c r="G39" s="49"/>
      <c r="H39" s="50"/>
      <c r="I39" s="49"/>
      <c r="J39" s="50"/>
      <c r="K39" s="20"/>
      <c r="L39" s="20"/>
      <c r="M39" s="20"/>
      <c r="N39" s="22"/>
      <c r="O39" s="22"/>
      <c r="P39" s="22"/>
      <c r="Q39" s="22"/>
    </row>
    <row r="40" spans="1:17" ht="15.75" customHeight="1" x14ac:dyDescent="0.35">
      <c r="A40" s="22"/>
      <c r="B40" s="22"/>
      <c r="C40" s="22"/>
      <c r="D40" s="22"/>
      <c r="E40" s="22"/>
      <c r="F40" s="49"/>
      <c r="G40" s="49"/>
      <c r="H40" s="50"/>
      <c r="I40" s="49"/>
      <c r="J40" s="50"/>
      <c r="K40" s="20"/>
      <c r="L40" s="20"/>
      <c r="M40" s="20"/>
      <c r="N40" s="22"/>
      <c r="O40" s="22"/>
      <c r="P40" s="22"/>
      <c r="Q40" s="22"/>
    </row>
    <row r="41" spans="1:17" ht="15.75" customHeight="1" x14ac:dyDescent="0.35">
      <c r="A41" s="22"/>
      <c r="B41" s="22"/>
      <c r="C41" s="22"/>
      <c r="D41" s="22"/>
      <c r="E41" s="22"/>
      <c r="F41" s="49"/>
      <c r="G41" s="49"/>
      <c r="H41" s="50"/>
      <c r="I41" s="49"/>
      <c r="J41" s="50"/>
      <c r="K41" s="20"/>
      <c r="L41" s="20"/>
      <c r="M41" s="20"/>
      <c r="N41" s="22"/>
      <c r="O41" s="22"/>
      <c r="P41" s="22"/>
      <c r="Q41" s="22"/>
    </row>
    <row r="42" spans="1:17" ht="15.75" customHeight="1" x14ac:dyDescent="0.35">
      <c r="A42" s="22"/>
      <c r="B42" s="22"/>
      <c r="C42" s="22"/>
      <c r="D42" s="22"/>
      <c r="E42" s="22"/>
      <c r="F42" s="49"/>
      <c r="G42" s="49"/>
      <c r="H42" s="50"/>
      <c r="I42" s="49"/>
      <c r="J42" s="50"/>
      <c r="K42" s="20"/>
      <c r="L42" s="20"/>
      <c r="M42" s="20"/>
      <c r="N42" s="22"/>
      <c r="O42" s="22"/>
      <c r="P42" s="22"/>
      <c r="Q42" s="22"/>
    </row>
    <row r="43" spans="1:17" ht="15.75" customHeight="1" x14ac:dyDescent="0.35">
      <c r="A43" s="22"/>
      <c r="B43" s="22"/>
      <c r="C43" s="22"/>
      <c r="D43" s="22"/>
      <c r="E43" s="22"/>
      <c r="F43" s="49"/>
      <c r="G43" s="49"/>
      <c r="H43" s="50"/>
      <c r="I43" s="49"/>
      <c r="J43" s="50"/>
      <c r="K43" s="20"/>
      <c r="L43" s="20"/>
      <c r="M43" s="20"/>
      <c r="N43" s="22"/>
      <c r="O43" s="22"/>
      <c r="P43" s="22"/>
      <c r="Q43" s="22"/>
    </row>
    <row r="44" spans="1:17" ht="15.75" customHeight="1" x14ac:dyDescent="0.35">
      <c r="A44" s="22"/>
      <c r="B44" s="22"/>
      <c r="C44" s="22"/>
      <c r="D44" s="22"/>
      <c r="E44" s="22"/>
      <c r="F44" s="49"/>
      <c r="G44" s="49"/>
      <c r="H44" s="50"/>
      <c r="I44" s="49"/>
      <c r="J44" s="50"/>
      <c r="K44" s="20"/>
      <c r="L44" s="20"/>
      <c r="M44" s="20"/>
      <c r="N44" s="22"/>
      <c r="O44" s="22"/>
      <c r="P44" s="22"/>
      <c r="Q44" s="22"/>
    </row>
    <row r="45" spans="1:17" ht="15.75" customHeight="1" x14ac:dyDescent="0.35">
      <c r="A45" s="22"/>
      <c r="B45" s="22"/>
      <c r="C45" s="22"/>
      <c r="D45" s="22"/>
      <c r="E45" s="22"/>
      <c r="F45" s="49"/>
      <c r="G45" s="49"/>
      <c r="H45" s="50"/>
      <c r="I45" s="49"/>
      <c r="J45" s="50"/>
      <c r="K45" s="20"/>
      <c r="L45" s="20"/>
      <c r="M45" s="20"/>
      <c r="N45" s="22"/>
      <c r="O45" s="22"/>
      <c r="P45" s="22"/>
      <c r="Q45" s="22"/>
    </row>
    <row r="46" spans="1:17" ht="15.75" customHeight="1" x14ac:dyDescent="0.35">
      <c r="A46" s="22"/>
      <c r="B46" s="22"/>
      <c r="C46" s="22"/>
      <c r="D46" s="22"/>
      <c r="E46" s="22"/>
      <c r="F46" s="49"/>
      <c r="G46" s="49"/>
      <c r="H46" s="50"/>
      <c r="I46" s="49"/>
      <c r="J46" s="50"/>
      <c r="K46" s="20"/>
      <c r="L46" s="20"/>
      <c r="M46" s="20"/>
      <c r="N46" s="22"/>
      <c r="O46" s="22"/>
      <c r="P46" s="22"/>
      <c r="Q46" s="22"/>
    </row>
    <row r="47" spans="1:17" ht="15.75" customHeight="1" x14ac:dyDescent="0.35">
      <c r="A47" s="22"/>
      <c r="B47" s="22"/>
      <c r="C47" s="22"/>
      <c r="D47" s="22"/>
      <c r="E47" s="22"/>
      <c r="F47" s="49"/>
      <c r="G47" s="49"/>
      <c r="H47" s="50"/>
      <c r="I47" s="49"/>
      <c r="J47" s="50"/>
      <c r="K47" s="20"/>
      <c r="L47" s="20"/>
      <c r="M47" s="20"/>
      <c r="N47" s="22"/>
      <c r="O47" s="22"/>
      <c r="P47" s="22"/>
      <c r="Q47" s="22"/>
    </row>
    <row r="48" spans="1:17" ht="15.75" customHeight="1" x14ac:dyDescent="0.35">
      <c r="A48" s="22"/>
      <c r="B48" s="22"/>
      <c r="C48" s="22"/>
      <c r="D48" s="22"/>
      <c r="E48" s="22"/>
      <c r="F48" s="49"/>
      <c r="G48" s="49"/>
      <c r="H48" s="50"/>
      <c r="I48" s="49"/>
      <c r="J48" s="50"/>
      <c r="K48" s="20"/>
      <c r="L48" s="20"/>
      <c r="M48" s="20"/>
      <c r="N48" s="22"/>
      <c r="O48" s="22"/>
      <c r="P48" s="22"/>
      <c r="Q48" s="22"/>
    </row>
    <row r="49" spans="1:17" ht="15.75" customHeight="1" x14ac:dyDescent="0.35">
      <c r="A49" s="22"/>
      <c r="B49" s="22"/>
      <c r="C49" s="22"/>
      <c r="D49" s="22"/>
      <c r="E49" s="22"/>
      <c r="F49" s="49"/>
      <c r="G49" s="49"/>
      <c r="H49" s="50"/>
      <c r="I49" s="49"/>
      <c r="J49" s="50"/>
      <c r="K49" s="20"/>
      <c r="L49" s="20"/>
      <c r="M49" s="20"/>
      <c r="N49" s="22"/>
      <c r="O49" s="22"/>
      <c r="P49" s="22"/>
      <c r="Q49" s="22"/>
    </row>
    <row r="50" spans="1:17" ht="15.75" customHeight="1" x14ac:dyDescent="0.35">
      <c r="A50" s="22"/>
      <c r="B50" s="22"/>
      <c r="C50" s="22"/>
      <c r="D50" s="22"/>
      <c r="E50" s="22"/>
      <c r="F50" s="49"/>
      <c r="G50" s="49"/>
      <c r="H50" s="50"/>
      <c r="I50" s="49"/>
      <c r="J50" s="50"/>
      <c r="K50" s="20"/>
      <c r="L50" s="20"/>
      <c r="M50" s="20"/>
      <c r="N50" s="22"/>
      <c r="O50" s="22"/>
      <c r="P50" s="22"/>
      <c r="Q50" s="22"/>
    </row>
    <row r="51" spans="1:17" ht="15.75" customHeight="1" x14ac:dyDescent="0.35">
      <c r="A51" s="22"/>
      <c r="B51" s="22"/>
      <c r="C51" s="22"/>
      <c r="D51" s="22"/>
      <c r="E51" s="22"/>
      <c r="F51" s="49"/>
      <c r="G51" s="49"/>
      <c r="H51" s="50"/>
      <c r="I51" s="49"/>
      <c r="J51" s="50"/>
      <c r="K51" s="20"/>
      <c r="L51" s="20"/>
      <c r="M51" s="20"/>
      <c r="N51" s="22"/>
      <c r="O51" s="22"/>
      <c r="P51" s="22"/>
      <c r="Q51" s="22"/>
    </row>
    <row r="52" spans="1:17" ht="15.75" customHeight="1" x14ac:dyDescent="0.35">
      <c r="A52" s="22"/>
      <c r="B52" s="22"/>
      <c r="C52" s="22"/>
      <c r="D52" s="22"/>
      <c r="E52" s="22"/>
      <c r="F52" s="49"/>
      <c r="G52" s="49"/>
      <c r="H52" s="50"/>
      <c r="I52" s="49"/>
      <c r="J52" s="50"/>
      <c r="K52" s="20"/>
      <c r="L52" s="20"/>
      <c r="M52" s="20"/>
      <c r="N52" s="22"/>
      <c r="O52" s="22"/>
      <c r="P52" s="22"/>
      <c r="Q52" s="22"/>
    </row>
    <row r="53" spans="1:17" ht="15.75" customHeight="1" x14ac:dyDescent="0.35">
      <c r="A53" s="22"/>
      <c r="B53" s="22"/>
      <c r="C53" s="22"/>
      <c r="D53" s="22"/>
      <c r="E53" s="22"/>
      <c r="F53" s="49"/>
      <c r="G53" s="49"/>
      <c r="H53" s="50"/>
      <c r="I53" s="49"/>
      <c r="J53" s="50"/>
      <c r="K53" s="20"/>
      <c r="L53" s="20"/>
      <c r="M53" s="20"/>
      <c r="N53" s="22"/>
      <c r="O53" s="22"/>
      <c r="P53" s="22"/>
      <c r="Q53" s="22"/>
    </row>
    <row r="54" spans="1:17" ht="15.75" customHeight="1" x14ac:dyDescent="0.35">
      <c r="A54" s="22"/>
      <c r="B54" s="22"/>
      <c r="C54" s="22"/>
      <c r="D54" s="22"/>
      <c r="E54" s="22"/>
      <c r="F54" s="49"/>
      <c r="G54" s="49"/>
      <c r="H54" s="50"/>
      <c r="I54" s="49"/>
      <c r="J54" s="50"/>
      <c r="K54" s="20"/>
      <c r="L54" s="20"/>
      <c r="M54" s="20"/>
      <c r="N54" s="22"/>
      <c r="O54" s="22"/>
      <c r="P54" s="22"/>
      <c r="Q54" s="22"/>
    </row>
    <row r="55" spans="1:17" ht="15.75" customHeight="1" x14ac:dyDescent="0.35">
      <c r="A55" s="22"/>
      <c r="B55" s="22"/>
      <c r="C55" s="22"/>
      <c r="D55" s="22"/>
      <c r="E55" s="22"/>
      <c r="F55" s="49"/>
      <c r="G55" s="49"/>
      <c r="H55" s="50"/>
      <c r="I55" s="49"/>
      <c r="J55" s="50"/>
      <c r="K55" s="20"/>
      <c r="L55" s="20"/>
      <c r="M55" s="20"/>
      <c r="N55" s="22"/>
      <c r="O55" s="22"/>
      <c r="P55" s="22"/>
      <c r="Q55" s="22"/>
    </row>
    <row r="56" spans="1:17" ht="15.75" customHeight="1" x14ac:dyDescent="0.35">
      <c r="A56" s="22"/>
      <c r="B56" s="22"/>
      <c r="C56" s="22"/>
      <c r="D56" s="22"/>
      <c r="E56" s="22"/>
      <c r="F56" s="49"/>
      <c r="G56" s="49"/>
      <c r="H56" s="50"/>
      <c r="I56" s="49"/>
      <c r="J56" s="50"/>
      <c r="K56" s="20"/>
      <c r="L56" s="20"/>
      <c r="M56" s="20"/>
      <c r="N56" s="22"/>
      <c r="O56" s="22"/>
      <c r="P56" s="22"/>
      <c r="Q56" s="22"/>
    </row>
    <row r="57" spans="1:17" ht="15.75" customHeight="1" x14ac:dyDescent="0.35">
      <c r="A57" s="22"/>
      <c r="B57" s="22"/>
      <c r="C57" s="22"/>
      <c r="D57" s="22"/>
      <c r="E57" s="22"/>
      <c r="F57" s="49"/>
      <c r="G57" s="49"/>
      <c r="H57" s="50"/>
      <c r="I57" s="49"/>
      <c r="J57" s="50"/>
      <c r="K57" s="20"/>
      <c r="L57" s="20"/>
      <c r="M57" s="20"/>
      <c r="N57" s="22"/>
      <c r="O57" s="22"/>
      <c r="P57" s="22"/>
      <c r="Q57" s="22"/>
    </row>
    <row r="58" spans="1:17" ht="15.75" customHeight="1" x14ac:dyDescent="0.35">
      <c r="A58" s="22"/>
      <c r="B58" s="22"/>
      <c r="C58" s="22"/>
      <c r="D58" s="22"/>
      <c r="E58" s="22"/>
      <c r="F58" s="49"/>
      <c r="G58" s="49"/>
      <c r="H58" s="50"/>
      <c r="I58" s="49"/>
      <c r="J58" s="50"/>
      <c r="K58" s="20"/>
      <c r="L58" s="20"/>
      <c r="M58" s="20"/>
      <c r="N58" s="22"/>
      <c r="O58" s="22"/>
      <c r="P58" s="22"/>
      <c r="Q58" s="22"/>
    </row>
    <row r="59" spans="1:17" ht="15.75" customHeight="1" x14ac:dyDescent="0.35">
      <c r="A59" s="22"/>
      <c r="B59" s="22"/>
      <c r="C59" s="22"/>
      <c r="D59" s="22"/>
      <c r="E59" s="22"/>
      <c r="F59" s="49"/>
      <c r="G59" s="49"/>
      <c r="H59" s="50"/>
      <c r="I59" s="49"/>
      <c r="J59" s="50"/>
      <c r="K59" s="20"/>
      <c r="L59" s="20"/>
      <c r="M59" s="20"/>
      <c r="N59" s="22"/>
      <c r="O59" s="22"/>
      <c r="P59" s="22"/>
      <c r="Q59" s="22"/>
    </row>
    <row r="60" spans="1:17" ht="15.75" customHeight="1" x14ac:dyDescent="0.35">
      <c r="A60" s="22"/>
      <c r="B60" s="22"/>
      <c r="C60" s="22"/>
      <c r="D60" s="22"/>
      <c r="E60" s="22"/>
      <c r="F60" s="49"/>
      <c r="G60" s="49"/>
      <c r="H60" s="50"/>
      <c r="I60" s="49"/>
      <c r="J60" s="50"/>
      <c r="K60" s="20"/>
      <c r="L60" s="20"/>
      <c r="M60" s="20"/>
      <c r="N60" s="22"/>
      <c r="O60" s="22"/>
      <c r="P60" s="22"/>
      <c r="Q60" s="22"/>
    </row>
    <row r="61" spans="1:17" ht="15.75" customHeight="1" x14ac:dyDescent="0.35">
      <c r="A61" s="22"/>
      <c r="B61" s="22"/>
      <c r="C61" s="22"/>
      <c r="D61" s="22"/>
      <c r="E61" s="22"/>
      <c r="F61" s="49"/>
      <c r="G61" s="49"/>
      <c r="H61" s="50"/>
      <c r="I61" s="49"/>
      <c r="J61" s="50"/>
      <c r="K61" s="20"/>
      <c r="L61" s="20"/>
      <c r="M61" s="20"/>
      <c r="N61" s="22"/>
      <c r="O61" s="22"/>
      <c r="P61" s="22"/>
      <c r="Q61" s="22"/>
    </row>
    <row r="62" spans="1:17" ht="15.75" customHeight="1" x14ac:dyDescent="0.35">
      <c r="A62" s="22"/>
      <c r="B62" s="22"/>
      <c r="C62" s="22"/>
      <c r="D62" s="22"/>
      <c r="E62" s="22"/>
      <c r="F62" s="49"/>
      <c r="G62" s="49"/>
      <c r="H62" s="50"/>
      <c r="I62" s="49"/>
      <c r="J62" s="50"/>
      <c r="K62" s="20"/>
      <c r="L62" s="20"/>
      <c r="M62" s="20"/>
      <c r="N62" s="22"/>
      <c r="O62" s="22"/>
      <c r="P62" s="22"/>
      <c r="Q62" s="22"/>
    </row>
    <row r="63" spans="1:17" ht="15.75" customHeight="1" x14ac:dyDescent="0.35">
      <c r="A63" s="22"/>
      <c r="B63" s="22"/>
      <c r="C63" s="22"/>
      <c r="D63" s="22"/>
      <c r="E63" s="22"/>
      <c r="F63" s="49"/>
      <c r="G63" s="49"/>
      <c r="H63" s="50"/>
      <c r="I63" s="49"/>
      <c r="J63" s="50"/>
      <c r="K63" s="20"/>
      <c r="L63" s="20"/>
      <c r="M63" s="20"/>
      <c r="N63" s="22"/>
      <c r="O63" s="22"/>
      <c r="P63" s="22"/>
      <c r="Q63" s="22"/>
    </row>
    <row r="64" spans="1:17" ht="15.75" customHeight="1" x14ac:dyDescent="0.35">
      <c r="A64" s="22"/>
      <c r="B64" s="22"/>
      <c r="C64" s="22"/>
      <c r="D64" s="22"/>
      <c r="E64" s="22"/>
      <c r="F64" s="49"/>
      <c r="G64" s="49"/>
      <c r="H64" s="50"/>
      <c r="I64" s="49"/>
      <c r="J64" s="50"/>
      <c r="K64" s="20"/>
      <c r="L64" s="20"/>
      <c r="M64" s="20"/>
      <c r="N64" s="22"/>
      <c r="O64" s="22"/>
      <c r="P64" s="22"/>
      <c r="Q64" s="22"/>
    </row>
    <row r="65" spans="1:17" ht="15.75" customHeight="1" x14ac:dyDescent="0.35">
      <c r="A65" s="22"/>
      <c r="B65" s="22"/>
      <c r="C65" s="22"/>
      <c r="D65" s="22"/>
      <c r="E65" s="22"/>
      <c r="F65" s="49"/>
      <c r="G65" s="49"/>
      <c r="H65" s="50"/>
      <c r="I65" s="49"/>
      <c r="J65" s="50"/>
      <c r="K65" s="20"/>
      <c r="L65" s="20"/>
      <c r="M65" s="20"/>
      <c r="N65" s="22"/>
      <c r="O65" s="22"/>
      <c r="P65" s="22"/>
      <c r="Q65" s="22"/>
    </row>
    <row r="66" spans="1:17" ht="15.75" customHeight="1" x14ac:dyDescent="0.35">
      <c r="A66" s="22"/>
      <c r="B66" s="22"/>
      <c r="C66" s="22"/>
      <c r="D66" s="22"/>
      <c r="E66" s="22"/>
      <c r="F66" s="49"/>
      <c r="G66" s="49"/>
      <c r="H66" s="50"/>
      <c r="I66" s="49"/>
      <c r="J66" s="50"/>
      <c r="K66" s="20"/>
      <c r="L66" s="20"/>
      <c r="M66" s="20"/>
      <c r="N66" s="22"/>
      <c r="O66" s="22"/>
      <c r="P66" s="22"/>
      <c r="Q66" s="22"/>
    </row>
    <row r="67" spans="1:17" ht="15.75" customHeight="1" x14ac:dyDescent="0.35">
      <c r="A67" s="22"/>
      <c r="B67" s="22"/>
      <c r="C67" s="22"/>
      <c r="D67" s="22"/>
      <c r="E67" s="22"/>
      <c r="F67" s="49"/>
      <c r="G67" s="49"/>
      <c r="H67" s="50"/>
      <c r="I67" s="49"/>
      <c r="J67" s="50"/>
      <c r="K67" s="20"/>
      <c r="L67" s="20"/>
      <c r="M67" s="20"/>
      <c r="N67" s="22"/>
      <c r="O67" s="22"/>
      <c r="P67" s="22"/>
      <c r="Q67" s="22"/>
    </row>
    <row r="68" spans="1:17" ht="15.75" customHeight="1" x14ac:dyDescent="0.35">
      <c r="A68" s="22"/>
      <c r="B68" s="22"/>
      <c r="C68" s="22"/>
      <c r="D68" s="22"/>
      <c r="E68" s="22"/>
      <c r="F68" s="49"/>
      <c r="G68" s="49"/>
      <c r="H68" s="50"/>
      <c r="I68" s="49"/>
      <c r="J68" s="50"/>
      <c r="K68" s="20"/>
      <c r="L68" s="20"/>
      <c r="M68" s="20"/>
      <c r="N68" s="22"/>
      <c r="O68" s="22"/>
      <c r="P68" s="22"/>
      <c r="Q68" s="22"/>
    </row>
    <row r="69" spans="1:17" ht="15.75" customHeight="1" x14ac:dyDescent="0.35">
      <c r="A69" s="22"/>
      <c r="B69" s="22"/>
      <c r="C69" s="22"/>
      <c r="D69" s="22"/>
      <c r="E69" s="22"/>
      <c r="F69" s="49"/>
      <c r="G69" s="49"/>
      <c r="H69" s="50"/>
      <c r="I69" s="49"/>
      <c r="J69" s="50"/>
      <c r="K69" s="20"/>
      <c r="L69" s="20"/>
      <c r="M69" s="20"/>
      <c r="N69" s="22"/>
      <c r="O69" s="22"/>
      <c r="P69" s="22"/>
      <c r="Q69" s="22"/>
    </row>
    <row r="70" spans="1:17" ht="15.75" customHeight="1" x14ac:dyDescent="0.35">
      <c r="A70" s="22"/>
      <c r="B70" s="22"/>
      <c r="C70" s="22"/>
      <c r="D70" s="22"/>
      <c r="E70" s="22"/>
      <c r="F70" s="49"/>
      <c r="G70" s="49"/>
      <c r="H70" s="50"/>
      <c r="I70" s="49"/>
      <c r="J70" s="50"/>
      <c r="K70" s="20"/>
      <c r="L70" s="20"/>
      <c r="M70" s="20"/>
      <c r="N70" s="22"/>
      <c r="O70" s="22"/>
      <c r="P70" s="22"/>
      <c r="Q70" s="22"/>
    </row>
    <row r="71" spans="1:17" ht="15.75" customHeight="1" x14ac:dyDescent="0.35">
      <c r="A71" s="22"/>
      <c r="B71" s="22"/>
      <c r="C71" s="22"/>
      <c r="D71" s="22"/>
      <c r="E71" s="22"/>
      <c r="F71" s="49"/>
      <c r="G71" s="49"/>
      <c r="H71" s="50"/>
      <c r="I71" s="49"/>
      <c r="J71" s="50"/>
      <c r="K71" s="20"/>
      <c r="L71" s="20"/>
      <c r="M71" s="20"/>
      <c r="N71" s="22"/>
      <c r="O71" s="22"/>
      <c r="P71" s="22"/>
      <c r="Q71" s="22"/>
    </row>
    <row r="72" spans="1:17" ht="15.75" customHeight="1" x14ac:dyDescent="0.35">
      <c r="A72" s="22"/>
      <c r="B72" s="22"/>
      <c r="C72" s="22"/>
      <c r="D72" s="22"/>
      <c r="E72" s="22"/>
      <c r="F72" s="49"/>
      <c r="G72" s="49"/>
      <c r="H72" s="50"/>
      <c r="I72" s="49"/>
      <c r="J72" s="50"/>
      <c r="K72" s="20"/>
      <c r="L72" s="20"/>
      <c r="M72" s="20"/>
      <c r="N72" s="22"/>
      <c r="O72" s="22"/>
      <c r="P72" s="22"/>
      <c r="Q72" s="22"/>
    </row>
    <row r="73" spans="1:17" ht="15.75" customHeight="1" x14ac:dyDescent="0.35">
      <c r="A73" s="22"/>
      <c r="B73" s="22"/>
      <c r="C73" s="22"/>
      <c r="D73" s="22"/>
      <c r="E73" s="22"/>
      <c r="F73" s="49"/>
      <c r="G73" s="49"/>
      <c r="H73" s="50"/>
      <c r="I73" s="49"/>
      <c r="J73" s="50"/>
      <c r="K73" s="20"/>
      <c r="L73" s="20"/>
      <c r="M73" s="20"/>
      <c r="N73" s="22"/>
      <c r="O73" s="22"/>
      <c r="P73" s="22"/>
      <c r="Q73" s="22"/>
    </row>
    <row r="74" spans="1:17" ht="15.75" customHeight="1" x14ac:dyDescent="0.35">
      <c r="A74" s="22"/>
      <c r="B74" s="22"/>
      <c r="C74" s="22"/>
      <c r="D74" s="22"/>
      <c r="E74" s="22"/>
      <c r="F74" s="49"/>
      <c r="G74" s="49"/>
      <c r="H74" s="50"/>
      <c r="I74" s="49"/>
      <c r="J74" s="50"/>
      <c r="K74" s="20"/>
      <c r="L74" s="20"/>
      <c r="M74" s="20"/>
      <c r="N74" s="22"/>
      <c r="O74" s="22"/>
      <c r="P74" s="22"/>
      <c r="Q74" s="22"/>
    </row>
    <row r="75" spans="1:17" ht="15.75" customHeight="1" x14ac:dyDescent="0.35">
      <c r="A75" s="22"/>
      <c r="B75" s="22"/>
      <c r="C75" s="22"/>
      <c r="D75" s="22"/>
      <c r="E75" s="22"/>
      <c r="F75" s="49"/>
      <c r="G75" s="49"/>
      <c r="H75" s="50"/>
      <c r="I75" s="49"/>
      <c r="J75" s="50"/>
      <c r="K75" s="20"/>
      <c r="L75" s="20"/>
      <c r="M75" s="20"/>
      <c r="N75" s="22"/>
      <c r="O75" s="22"/>
      <c r="P75" s="22"/>
      <c r="Q75" s="22"/>
    </row>
    <row r="76" spans="1:17" ht="15.75" customHeight="1" x14ac:dyDescent="0.35">
      <c r="A76" s="22"/>
      <c r="B76" s="22"/>
      <c r="C76" s="22"/>
      <c r="D76" s="22"/>
      <c r="E76" s="22"/>
      <c r="F76" s="49"/>
      <c r="G76" s="49"/>
      <c r="H76" s="50"/>
      <c r="I76" s="49"/>
      <c r="J76" s="50"/>
      <c r="K76" s="20"/>
      <c r="L76" s="20"/>
      <c r="M76" s="20"/>
      <c r="N76" s="22"/>
      <c r="O76" s="22"/>
      <c r="P76" s="22"/>
      <c r="Q76" s="22"/>
    </row>
    <row r="77" spans="1:17" ht="15.75" customHeight="1" x14ac:dyDescent="0.35">
      <c r="A77" s="22"/>
      <c r="B77" s="22"/>
      <c r="C77" s="22"/>
      <c r="D77" s="22"/>
      <c r="E77" s="22"/>
      <c r="F77" s="49"/>
      <c r="G77" s="49"/>
      <c r="H77" s="50"/>
      <c r="I77" s="49"/>
      <c r="J77" s="50"/>
      <c r="K77" s="20"/>
      <c r="L77" s="20"/>
      <c r="M77" s="20"/>
      <c r="N77" s="22"/>
      <c r="O77" s="22"/>
      <c r="P77" s="22"/>
      <c r="Q77" s="22"/>
    </row>
    <row r="78" spans="1:17" ht="15.75" customHeight="1" x14ac:dyDescent="0.35">
      <c r="A78" s="22"/>
      <c r="B78" s="22"/>
      <c r="C78" s="22"/>
      <c r="D78" s="22"/>
      <c r="E78" s="22"/>
      <c r="F78" s="49"/>
      <c r="G78" s="49"/>
      <c r="H78" s="50"/>
      <c r="I78" s="49"/>
      <c r="J78" s="50"/>
      <c r="K78" s="20"/>
      <c r="L78" s="20"/>
      <c r="M78" s="20"/>
      <c r="N78" s="22"/>
      <c r="O78" s="22"/>
      <c r="P78" s="22"/>
      <c r="Q78" s="22"/>
    </row>
    <row r="79" spans="1:17" ht="15.75" customHeight="1" x14ac:dyDescent="0.35">
      <c r="A79" s="22"/>
      <c r="B79" s="22"/>
      <c r="C79" s="22"/>
      <c r="D79" s="22"/>
      <c r="E79" s="22"/>
      <c r="F79" s="49"/>
      <c r="G79" s="49"/>
      <c r="H79" s="50"/>
      <c r="I79" s="49"/>
      <c r="J79" s="50"/>
      <c r="K79" s="20"/>
      <c r="L79" s="20"/>
      <c r="M79" s="20"/>
      <c r="N79" s="22"/>
      <c r="O79" s="22"/>
      <c r="P79" s="22"/>
      <c r="Q79" s="22"/>
    </row>
    <row r="80" spans="1:17" ht="15.75" customHeight="1" x14ac:dyDescent="0.35">
      <c r="A80" s="22"/>
      <c r="B80" s="22"/>
      <c r="C80" s="22"/>
      <c r="D80" s="22"/>
      <c r="E80" s="22"/>
      <c r="F80" s="49"/>
      <c r="G80" s="49"/>
      <c r="H80" s="50"/>
      <c r="I80" s="49"/>
      <c r="J80" s="50"/>
      <c r="K80" s="20"/>
      <c r="L80" s="20"/>
      <c r="M80" s="20"/>
      <c r="N80" s="22"/>
      <c r="O80" s="22"/>
      <c r="P80" s="22"/>
      <c r="Q80" s="22"/>
    </row>
    <row r="81" spans="1:17" ht="15.75" customHeight="1" x14ac:dyDescent="0.35">
      <c r="A81" s="22"/>
      <c r="B81" s="22"/>
      <c r="C81" s="22"/>
      <c r="D81" s="22"/>
      <c r="E81" s="22"/>
      <c r="F81" s="49"/>
      <c r="G81" s="49"/>
      <c r="H81" s="50"/>
      <c r="I81" s="49"/>
      <c r="J81" s="50"/>
      <c r="K81" s="20"/>
      <c r="L81" s="20"/>
      <c r="M81" s="20"/>
      <c r="N81" s="22"/>
      <c r="O81" s="22"/>
      <c r="P81" s="22"/>
      <c r="Q81" s="22"/>
    </row>
    <row r="82" spans="1:17" ht="15.75" customHeight="1" x14ac:dyDescent="0.35">
      <c r="A82" s="22"/>
      <c r="B82" s="22"/>
      <c r="C82" s="22"/>
      <c r="D82" s="22"/>
      <c r="E82" s="22"/>
      <c r="F82" s="49"/>
      <c r="G82" s="49"/>
      <c r="H82" s="50"/>
      <c r="I82" s="49"/>
      <c r="J82" s="50"/>
      <c r="K82" s="20"/>
      <c r="L82" s="20"/>
      <c r="M82" s="20"/>
      <c r="N82" s="22"/>
      <c r="O82" s="22"/>
      <c r="P82" s="22"/>
      <c r="Q82" s="22"/>
    </row>
    <row r="83" spans="1:17" ht="15.75" customHeight="1" x14ac:dyDescent="0.35">
      <c r="A83" s="22"/>
      <c r="B83" s="22"/>
      <c r="C83" s="22"/>
      <c r="D83" s="22"/>
      <c r="E83" s="22"/>
      <c r="F83" s="49"/>
      <c r="G83" s="49"/>
      <c r="H83" s="50"/>
      <c r="I83" s="49"/>
      <c r="J83" s="50"/>
      <c r="K83" s="20"/>
      <c r="L83" s="20"/>
      <c r="M83" s="20"/>
      <c r="N83" s="22"/>
      <c r="O83" s="22"/>
      <c r="P83" s="22"/>
      <c r="Q83" s="22"/>
    </row>
    <row r="84" spans="1:17" ht="15.75" customHeight="1" x14ac:dyDescent="0.35">
      <c r="A84" s="22"/>
      <c r="B84" s="22"/>
      <c r="C84" s="22"/>
      <c r="D84" s="22"/>
      <c r="E84" s="22"/>
      <c r="F84" s="49"/>
      <c r="G84" s="49"/>
      <c r="H84" s="50"/>
      <c r="I84" s="49"/>
      <c r="J84" s="50"/>
      <c r="K84" s="20"/>
      <c r="L84" s="20"/>
      <c r="M84" s="20"/>
      <c r="N84" s="22"/>
      <c r="O84" s="22"/>
      <c r="P84" s="22"/>
      <c r="Q84" s="22"/>
    </row>
    <row r="85" spans="1:17" ht="15.75" customHeight="1" x14ac:dyDescent="0.35">
      <c r="A85" s="22"/>
      <c r="B85" s="22"/>
      <c r="C85" s="22"/>
      <c r="D85" s="22"/>
      <c r="E85" s="22"/>
      <c r="F85" s="49"/>
      <c r="G85" s="49"/>
      <c r="H85" s="50"/>
      <c r="I85" s="49"/>
      <c r="J85" s="50"/>
      <c r="K85" s="20"/>
      <c r="L85" s="20"/>
      <c r="M85" s="20"/>
      <c r="N85" s="22"/>
      <c r="O85" s="22"/>
      <c r="P85" s="22"/>
      <c r="Q85" s="22"/>
    </row>
    <row r="86" spans="1:17" ht="15.75" customHeight="1" x14ac:dyDescent="0.35">
      <c r="A86" s="22"/>
      <c r="B86" s="22"/>
      <c r="C86" s="22"/>
      <c r="D86" s="22"/>
      <c r="E86" s="22"/>
      <c r="F86" s="49"/>
      <c r="G86" s="49"/>
      <c r="H86" s="50"/>
      <c r="I86" s="49"/>
      <c r="J86" s="50"/>
      <c r="K86" s="20"/>
      <c r="L86" s="20"/>
      <c r="M86" s="20"/>
      <c r="N86" s="22"/>
      <c r="O86" s="22"/>
      <c r="P86" s="22"/>
      <c r="Q86" s="22"/>
    </row>
    <row r="87" spans="1:17" ht="15.75" customHeight="1" x14ac:dyDescent="0.35">
      <c r="A87" s="22"/>
      <c r="B87" s="22"/>
      <c r="C87" s="22"/>
      <c r="D87" s="22"/>
      <c r="E87" s="22"/>
      <c r="F87" s="49"/>
      <c r="G87" s="49"/>
      <c r="H87" s="50"/>
      <c r="I87" s="49"/>
      <c r="J87" s="50"/>
      <c r="K87" s="20"/>
      <c r="L87" s="20"/>
      <c r="M87" s="20"/>
      <c r="N87" s="22"/>
      <c r="O87" s="22"/>
      <c r="P87" s="22"/>
      <c r="Q87" s="22"/>
    </row>
    <row r="88" spans="1:17" ht="15.75" customHeight="1" x14ac:dyDescent="0.35">
      <c r="A88" s="22"/>
      <c r="B88" s="22"/>
      <c r="C88" s="22"/>
      <c r="D88" s="22"/>
      <c r="E88" s="22"/>
      <c r="F88" s="49"/>
      <c r="G88" s="49"/>
      <c r="H88" s="50"/>
      <c r="I88" s="49"/>
      <c r="J88" s="50"/>
      <c r="K88" s="20"/>
      <c r="L88" s="20"/>
      <c r="M88" s="20"/>
      <c r="N88" s="22"/>
      <c r="O88" s="22"/>
      <c r="P88" s="22"/>
      <c r="Q88" s="22"/>
    </row>
    <row r="89" spans="1:17" ht="15.75" customHeight="1" x14ac:dyDescent="0.35">
      <c r="A89" s="22"/>
      <c r="B89" s="22"/>
      <c r="C89" s="22"/>
      <c r="D89" s="22"/>
      <c r="E89" s="22"/>
      <c r="F89" s="49"/>
      <c r="G89" s="49"/>
      <c r="H89" s="50"/>
      <c r="I89" s="49"/>
      <c r="J89" s="50"/>
      <c r="K89" s="20"/>
      <c r="L89" s="20"/>
      <c r="M89" s="20"/>
      <c r="N89" s="22"/>
      <c r="O89" s="22"/>
      <c r="P89" s="22"/>
      <c r="Q89" s="22"/>
    </row>
    <row r="90" spans="1:17" ht="15.75" customHeight="1" x14ac:dyDescent="0.35">
      <c r="A90" s="22"/>
      <c r="B90" s="22"/>
      <c r="C90" s="22"/>
      <c r="D90" s="22"/>
      <c r="E90" s="22"/>
      <c r="F90" s="49"/>
      <c r="G90" s="49"/>
      <c r="H90" s="50"/>
      <c r="I90" s="49"/>
      <c r="J90" s="50"/>
      <c r="K90" s="20"/>
      <c r="L90" s="20"/>
      <c r="M90" s="20"/>
      <c r="N90" s="22"/>
      <c r="O90" s="22"/>
      <c r="P90" s="22"/>
      <c r="Q90" s="22"/>
    </row>
    <row r="91" spans="1:17" ht="15.75" customHeight="1" x14ac:dyDescent="0.35">
      <c r="A91" s="22"/>
      <c r="B91" s="22"/>
      <c r="C91" s="22"/>
      <c r="D91" s="22"/>
      <c r="E91" s="22"/>
      <c r="F91" s="49"/>
      <c r="G91" s="49"/>
      <c r="H91" s="50"/>
      <c r="I91" s="49"/>
      <c r="J91" s="50"/>
      <c r="K91" s="20"/>
      <c r="L91" s="20"/>
      <c r="M91" s="20"/>
      <c r="N91" s="22"/>
      <c r="O91" s="22"/>
      <c r="P91" s="22"/>
      <c r="Q91" s="22"/>
    </row>
    <row r="92" spans="1:17" ht="15.75" customHeight="1" x14ac:dyDescent="0.35">
      <c r="A92" s="22"/>
      <c r="B92" s="22"/>
      <c r="C92" s="22"/>
      <c r="D92" s="22"/>
      <c r="E92" s="22"/>
      <c r="F92" s="49"/>
      <c r="G92" s="49"/>
      <c r="H92" s="50"/>
      <c r="I92" s="49"/>
      <c r="J92" s="50"/>
      <c r="K92" s="20"/>
      <c r="L92" s="20"/>
      <c r="M92" s="20"/>
      <c r="N92" s="22"/>
      <c r="O92" s="22"/>
      <c r="P92" s="22"/>
      <c r="Q92" s="22"/>
    </row>
    <row r="93" spans="1:17" ht="15.75" customHeight="1" x14ac:dyDescent="0.35">
      <c r="A93" s="22"/>
      <c r="B93" s="22"/>
      <c r="C93" s="22"/>
      <c r="D93" s="22"/>
      <c r="E93" s="22"/>
      <c r="F93" s="49"/>
      <c r="G93" s="49"/>
      <c r="H93" s="50"/>
      <c r="I93" s="49"/>
      <c r="J93" s="50"/>
      <c r="K93" s="20"/>
      <c r="L93" s="20"/>
      <c r="M93" s="20"/>
      <c r="N93" s="22"/>
      <c r="O93" s="22"/>
      <c r="P93" s="22"/>
      <c r="Q93" s="22"/>
    </row>
    <row r="94" spans="1:17" ht="15.75" customHeight="1" x14ac:dyDescent="0.35">
      <c r="A94" s="22"/>
      <c r="B94" s="22"/>
      <c r="C94" s="22"/>
      <c r="D94" s="22"/>
      <c r="E94" s="22"/>
      <c r="F94" s="49"/>
      <c r="G94" s="49"/>
      <c r="H94" s="50"/>
      <c r="I94" s="49"/>
      <c r="J94" s="50"/>
      <c r="K94" s="20"/>
      <c r="L94" s="20"/>
      <c r="M94" s="20"/>
      <c r="N94" s="22"/>
      <c r="O94" s="22"/>
      <c r="P94" s="22"/>
      <c r="Q94" s="22"/>
    </row>
    <row r="95" spans="1:17" ht="15.75" customHeight="1" x14ac:dyDescent="0.35">
      <c r="A95" s="22"/>
      <c r="B95" s="22"/>
      <c r="C95" s="22"/>
      <c r="D95" s="22"/>
      <c r="E95" s="22"/>
      <c r="F95" s="49"/>
      <c r="G95" s="49"/>
      <c r="H95" s="50"/>
      <c r="I95" s="49"/>
      <c r="J95" s="50"/>
      <c r="K95" s="20"/>
      <c r="L95" s="20"/>
      <c r="M95" s="20"/>
      <c r="N95" s="22"/>
      <c r="O95" s="22"/>
      <c r="P95" s="22"/>
      <c r="Q95" s="22"/>
    </row>
    <row r="96" spans="1:17" ht="15.75" customHeight="1" x14ac:dyDescent="0.35">
      <c r="A96" s="22"/>
      <c r="B96" s="22"/>
      <c r="C96" s="22"/>
      <c r="D96" s="22"/>
      <c r="E96" s="22"/>
      <c r="F96" s="49"/>
      <c r="G96" s="49"/>
      <c r="H96" s="50"/>
      <c r="I96" s="49"/>
      <c r="J96" s="50"/>
      <c r="K96" s="20"/>
      <c r="L96" s="20"/>
      <c r="M96" s="20"/>
      <c r="N96" s="22"/>
      <c r="O96" s="22"/>
      <c r="P96" s="22"/>
      <c r="Q96" s="22"/>
    </row>
    <row r="97" spans="1:17" ht="15.75" customHeight="1" x14ac:dyDescent="0.3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1:17" ht="15.75" customHeight="1" x14ac:dyDescent="0.3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1:17" ht="15.75" customHeight="1" x14ac:dyDescent="0.3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1:17" ht="15.75" customHeight="1" x14ac:dyDescent="0.3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</sheetData>
  <conditionalFormatting sqref="F4:F27">
    <cfRule type="containsText" dxfId="4" priority="1" operator="containsText" text="Tenant">
      <formula>NOT(ISERROR(SEARCH(("Tenant"),(F4))))</formula>
    </cfRule>
  </conditionalFormatting>
  <conditionalFormatting sqref="J4:J27">
    <cfRule type="cellIs" dxfId="3" priority="2" operator="greaterThan">
      <formula>100</formula>
    </cfRule>
  </conditionalFormatting>
  <dataValidations count="1">
    <dataValidation type="list" allowBlank="1" showErrorMessage="1" sqref="F4:F27" xr:uid="{7BE49C7A-3591-453E-8384-951052D8C85A}">
      <formula1>$A$34:$A$35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5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C9654-ACC3-4E45-AC20-2F8A770F3B62}">
  <sheetPr>
    <pageSetUpPr fitToPage="1"/>
  </sheetPr>
  <dimension ref="A1:U100"/>
  <sheetViews>
    <sheetView showWhiteSpace="0" zoomScale="90" zoomScaleNormal="90" workbookViewId="0">
      <pane xSplit="2" topLeftCell="G1" activePane="topRight" state="frozen"/>
      <selection activeCell="C23" sqref="C23"/>
      <selection pane="topRight" activeCell="J11" sqref="J11"/>
    </sheetView>
  </sheetViews>
  <sheetFormatPr defaultColWidth="14.453125" defaultRowHeight="15" customHeight="1" x14ac:dyDescent="0.35"/>
  <cols>
    <col min="1" max="1" width="6.6328125" bestFit="1" customWidth="1"/>
    <col min="2" max="2" width="18.08984375" bestFit="1" customWidth="1"/>
    <col min="3" max="3" width="12.08984375" hidden="1" customWidth="1"/>
    <col min="4" max="4" width="49.453125" hidden="1" customWidth="1"/>
    <col min="5" max="5" width="10.08984375" bestFit="1" customWidth="1"/>
    <col min="6" max="6" width="8" bestFit="1" customWidth="1"/>
    <col min="7" max="7" width="13.90625" customWidth="1"/>
    <col min="8" max="8" width="6.7265625" bestFit="1" customWidth="1"/>
    <col min="9" max="9" width="9.90625" bestFit="1" customWidth="1"/>
    <col min="10" max="10" width="12" bestFit="1" customWidth="1"/>
    <col min="11" max="11" width="11.6328125" bestFit="1" customWidth="1"/>
    <col min="12" max="12" width="12" bestFit="1" customWidth="1"/>
    <col min="13" max="13" width="11.08984375" customWidth="1"/>
    <col min="14" max="15" width="9" bestFit="1" customWidth="1"/>
    <col min="16" max="17" width="7.90625" bestFit="1" customWidth="1"/>
    <col min="18" max="18" width="8" bestFit="1" customWidth="1"/>
    <col min="19" max="19" width="6.1796875" bestFit="1" customWidth="1"/>
    <col min="20" max="20" width="6.453125" bestFit="1" customWidth="1"/>
    <col min="21" max="21" width="14.453125" customWidth="1"/>
  </cols>
  <sheetData>
    <row r="1" spans="1:21" ht="14.5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ht="67" customHeight="1" x14ac:dyDescent="0.35">
      <c r="A2" s="23" t="s">
        <v>59</v>
      </c>
      <c r="B2" s="23" t="s">
        <v>13</v>
      </c>
      <c r="C2" s="23" t="s">
        <v>60</v>
      </c>
      <c r="D2" s="23" t="s">
        <v>61</v>
      </c>
      <c r="E2" s="23" t="s">
        <v>62</v>
      </c>
      <c r="F2" s="23" t="s">
        <v>63</v>
      </c>
      <c r="G2" s="23" t="s">
        <v>64</v>
      </c>
      <c r="H2" s="24" t="s">
        <v>65</v>
      </c>
      <c r="I2" s="23" t="s">
        <v>66</v>
      </c>
      <c r="J2" s="23" t="s">
        <v>93</v>
      </c>
      <c r="K2" s="24" t="s">
        <v>94</v>
      </c>
      <c r="L2" s="24" t="s">
        <v>95</v>
      </c>
      <c r="M2" s="25" t="s">
        <v>101</v>
      </c>
      <c r="N2" s="17">
        <v>44044</v>
      </c>
      <c r="O2" s="17">
        <v>44075</v>
      </c>
      <c r="P2" s="17">
        <v>44105</v>
      </c>
      <c r="Q2" s="17">
        <v>44136</v>
      </c>
      <c r="R2" s="17">
        <v>44166</v>
      </c>
      <c r="S2" s="17">
        <v>44197</v>
      </c>
      <c r="T2" s="17">
        <v>44228</v>
      </c>
      <c r="U2" s="26"/>
    </row>
    <row r="3" spans="1:21" ht="14.5" x14ac:dyDescent="0.35">
      <c r="A3" s="27"/>
      <c r="B3" s="27"/>
      <c r="C3" s="27"/>
      <c r="D3" s="27"/>
      <c r="E3" s="27"/>
      <c r="F3" s="27"/>
      <c r="G3" s="27"/>
      <c r="H3" s="28">
        <v>0.25</v>
      </c>
      <c r="I3" s="27"/>
      <c r="J3" s="27"/>
      <c r="K3" s="28">
        <v>0.1</v>
      </c>
      <c r="L3" s="29"/>
      <c r="M3" s="28"/>
      <c r="N3" s="28">
        <v>5</v>
      </c>
      <c r="O3" s="28">
        <v>6</v>
      </c>
      <c r="P3" s="28">
        <v>7</v>
      </c>
      <c r="Q3" s="28">
        <v>8</v>
      </c>
      <c r="R3" s="28">
        <v>9</v>
      </c>
      <c r="S3" s="28">
        <v>10</v>
      </c>
      <c r="T3" s="28">
        <v>11</v>
      </c>
      <c r="U3" s="26"/>
    </row>
    <row r="4" spans="1:21" ht="14.5" x14ac:dyDescent="0.35">
      <c r="A4" s="30" t="s">
        <v>14</v>
      </c>
      <c r="B4" s="42" t="s">
        <v>15</v>
      </c>
      <c r="C4" s="31"/>
      <c r="D4" s="31"/>
      <c r="E4" s="32">
        <v>689.25</v>
      </c>
      <c r="F4" s="33" t="s">
        <v>70</v>
      </c>
      <c r="G4" s="34">
        <v>450</v>
      </c>
      <c r="H4" s="35">
        <f t="shared" ref="H4:H27" si="0">E4*$H$3</f>
        <v>172.3125</v>
      </c>
      <c r="I4" s="34">
        <v>575</v>
      </c>
      <c r="J4" s="34">
        <f>I4+450</f>
        <v>1025</v>
      </c>
      <c r="K4" s="36">
        <f t="shared" ref="K4:K27" si="1">_xlfn.SWITCH(F4,$A$34,0,$A$35,(((J4*$K$3)+(H4*$K$3))))</f>
        <v>0</v>
      </c>
      <c r="L4" s="38">
        <f>ROUND(SUM(J4+ROUND(H4,2)+K4),2)</f>
        <v>1197.31</v>
      </c>
      <c r="M4" s="40">
        <f>SUM(N4:AN4)</f>
        <v>2231.7600000000002</v>
      </c>
      <c r="N4" s="67">
        <v>1197.31</v>
      </c>
      <c r="O4" s="67">
        <v>1034.45</v>
      </c>
      <c r="P4" s="41">
        <v>0</v>
      </c>
      <c r="Q4" s="41"/>
      <c r="R4" s="41"/>
      <c r="S4" s="41"/>
      <c r="T4" s="41"/>
      <c r="U4" s="2"/>
    </row>
    <row r="5" spans="1:21" ht="14.5" x14ac:dyDescent="0.35">
      <c r="A5" s="30" t="s">
        <v>16</v>
      </c>
      <c r="B5" s="42" t="s">
        <v>17</v>
      </c>
      <c r="C5" s="42"/>
      <c r="D5" s="42"/>
      <c r="E5" s="32">
        <v>689.25</v>
      </c>
      <c r="F5" s="33" t="s">
        <v>70</v>
      </c>
      <c r="G5" s="34">
        <v>900</v>
      </c>
      <c r="H5" s="35">
        <f t="shared" si="0"/>
        <v>172.3125</v>
      </c>
      <c r="I5" s="34">
        <v>575</v>
      </c>
      <c r="J5" s="34">
        <f t="shared" ref="J5:J27" si="2">I5+450</f>
        <v>1025</v>
      </c>
      <c r="K5" s="36">
        <f t="shared" si="1"/>
        <v>0</v>
      </c>
      <c r="L5" s="38">
        <f t="shared" ref="L5:L27" si="3">ROUND(SUM(J5+ROUND(H5,2)+K5),2)</f>
        <v>1197.31</v>
      </c>
      <c r="M5" s="40">
        <f t="shared" ref="M5:M27" si="4">SUM(N5:AN5)</f>
        <v>0</v>
      </c>
      <c r="N5" s="41">
        <v>0</v>
      </c>
      <c r="O5" s="41">
        <v>0</v>
      </c>
      <c r="P5" s="41">
        <v>0</v>
      </c>
      <c r="Q5" s="41"/>
      <c r="R5" s="41"/>
      <c r="S5" s="41"/>
      <c r="T5" s="41"/>
      <c r="U5" s="2"/>
    </row>
    <row r="6" spans="1:21" ht="14.5" x14ac:dyDescent="0.35">
      <c r="A6" s="30" t="s">
        <v>18</v>
      </c>
      <c r="B6" s="31" t="s">
        <v>19</v>
      </c>
      <c r="C6" s="42"/>
      <c r="D6" s="31"/>
      <c r="E6" s="32">
        <v>689.25</v>
      </c>
      <c r="F6" s="33" t="s">
        <v>70</v>
      </c>
      <c r="G6" s="34">
        <v>900</v>
      </c>
      <c r="H6" s="35">
        <f t="shared" si="0"/>
        <v>172.3125</v>
      </c>
      <c r="I6" s="34">
        <v>575</v>
      </c>
      <c r="J6" s="34">
        <f t="shared" si="2"/>
        <v>1025</v>
      </c>
      <c r="K6" s="36">
        <f t="shared" si="1"/>
        <v>0</v>
      </c>
      <c r="L6" s="38">
        <f t="shared" si="3"/>
        <v>1197.31</v>
      </c>
      <c r="M6" s="40">
        <f t="shared" si="4"/>
        <v>3460.76</v>
      </c>
      <c r="N6" s="41">
        <v>1197.31</v>
      </c>
      <c r="O6" s="41">
        <v>1197.31</v>
      </c>
      <c r="P6" s="41">
        <v>1066.1400000000001</v>
      </c>
      <c r="Q6" s="41"/>
      <c r="R6" s="41"/>
      <c r="S6" s="41"/>
      <c r="T6" s="41"/>
      <c r="U6" s="2"/>
    </row>
    <row r="7" spans="1:21" ht="14.5" x14ac:dyDescent="0.35">
      <c r="A7" s="30" t="s">
        <v>20</v>
      </c>
      <c r="B7" s="31" t="s">
        <v>21</v>
      </c>
      <c r="C7" s="31"/>
      <c r="D7" s="31"/>
      <c r="E7" s="32">
        <v>689.25</v>
      </c>
      <c r="F7" s="33" t="s">
        <v>70</v>
      </c>
      <c r="G7" s="34">
        <v>900</v>
      </c>
      <c r="H7" s="35">
        <f t="shared" si="0"/>
        <v>172.3125</v>
      </c>
      <c r="I7" s="34">
        <v>575</v>
      </c>
      <c r="J7" s="34">
        <f t="shared" si="2"/>
        <v>1025</v>
      </c>
      <c r="K7" s="36">
        <f t="shared" si="1"/>
        <v>0</v>
      </c>
      <c r="L7" s="38">
        <f t="shared" si="3"/>
        <v>1197.31</v>
      </c>
      <c r="M7" s="40">
        <f t="shared" si="4"/>
        <v>3760.7599999999998</v>
      </c>
      <c r="N7" s="41">
        <v>1197.31</v>
      </c>
      <c r="O7" s="41">
        <v>1197.31</v>
      </c>
      <c r="P7" s="41">
        <v>1197.31</v>
      </c>
      <c r="Q7" s="41">
        <v>168.83</v>
      </c>
      <c r="R7" s="41"/>
      <c r="S7" s="41"/>
      <c r="T7" s="41"/>
      <c r="U7" s="2"/>
    </row>
    <row r="8" spans="1:21" ht="14.25" customHeight="1" x14ac:dyDescent="0.35">
      <c r="A8" s="30" t="s">
        <v>22</v>
      </c>
      <c r="B8" s="58" t="s">
        <v>92</v>
      </c>
      <c r="C8" s="44"/>
      <c r="D8" s="31"/>
      <c r="E8" s="32">
        <v>670</v>
      </c>
      <c r="F8" s="33" t="s">
        <v>75</v>
      </c>
      <c r="G8" s="34">
        <v>900</v>
      </c>
      <c r="H8" s="35">
        <f t="shared" si="0"/>
        <v>167.5</v>
      </c>
      <c r="I8" s="34">
        <v>575</v>
      </c>
      <c r="J8" s="34">
        <f t="shared" si="2"/>
        <v>1025</v>
      </c>
      <c r="K8" s="36">
        <f t="shared" si="1"/>
        <v>119.25</v>
      </c>
      <c r="L8" s="38">
        <f t="shared" si="3"/>
        <v>1311.75</v>
      </c>
      <c r="M8" s="40">
        <f t="shared" si="4"/>
        <v>2623.5</v>
      </c>
      <c r="N8" s="41">
        <v>1312</v>
      </c>
      <c r="O8" s="41">
        <v>1311.5</v>
      </c>
      <c r="P8" s="41">
        <v>0</v>
      </c>
      <c r="Q8" s="41"/>
      <c r="R8" s="41"/>
      <c r="S8" s="41"/>
      <c r="T8" s="41"/>
      <c r="U8" s="2"/>
    </row>
    <row r="9" spans="1:21" ht="14.5" x14ac:dyDescent="0.35">
      <c r="A9" s="30" t="s">
        <v>23</v>
      </c>
      <c r="B9" s="31" t="s">
        <v>24</v>
      </c>
      <c r="C9" s="31"/>
      <c r="D9" s="31"/>
      <c r="E9" s="32">
        <v>670</v>
      </c>
      <c r="F9" s="33" t="s">
        <v>70</v>
      </c>
      <c r="G9" s="34">
        <v>900</v>
      </c>
      <c r="H9" s="35">
        <f t="shared" si="0"/>
        <v>167.5</v>
      </c>
      <c r="I9" s="34">
        <v>575</v>
      </c>
      <c r="J9" s="34">
        <f t="shared" si="2"/>
        <v>1025</v>
      </c>
      <c r="K9" s="36">
        <f t="shared" si="1"/>
        <v>0</v>
      </c>
      <c r="L9" s="38">
        <f t="shared" si="3"/>
        <v>1192.5</v>
      </c>
      <c r="M9" s="40">
        <f t="shared" si="4"/>
        <v>2385</v>
      </c>
      <c r="N9" s="41">
        <v>1192.5</v>
      </c>
      <c r="O9" s="41">
        <v>1192.5</v>
      </c>
      <c r="P9" s="41">
        <v>0</v>
      </c>
      <c r="Q9" s="41"/>
      <c r="R9" s="41"/>
      <c r="S9" s="41"/>
      <c r="T9" s="41"/>
      <c r="U9" s="2"/>
    </row>
    <row r="10" spans="1:21" ht="14.5" x14ac:dyDescent="0.35">
      <c r="A10" s="30" t="s">
        <v>25</v>
      </c>
      <c r="B10" s="31" t="s">
        <v>26</v>
      </c>
      <c r="C10" s="42"/>
      <c r="D10" s="31"/>
      <c r="E10" s="32">
        <v>670</v>
      </c>
      <c r="F10" s="33" t="s">
        <v>70</v>
      </c>
      <c r="G10" s="34">
        <v>900</v>
      </c>
      <c r="H10" s="35">
        <f t="shared" si="0"/>
        <v>167.5</v>
      </c>
      <c r="I10" s="34">
        <v>575</v>
      </c>
      <c r="J10" s="34">
        <f t="shared" si="2"/>
        <v>1025</v>
      </c>
      <c r="K10" s="36">
        <f t="shared" si="1"/>
        <v>0</v>
      </c>
      <c r="L10" s="38">
        <f t="shared" si="3"/>
        <v>1192.5</v>
      </c>
      <c r="M10" s="40">
        <f t="shared" si="4"/>
        <v>2841</v>
      </c>
      <c r="N10" s="41">
        <v>1191</v>
      </c>
      <c r="O10" s="41">
        <v>1191</v>
      </c>
      <c r="P10" s="41">
        <v>459</v>
      </c>
      <c r="R10" s="41"/>
      <c r="S10" s="41"/>
      <c r="T10" s="41"/>
      <c r="U10" s="2"/>
    </row>
    <row r="11" spans="1:21" ht="14.5" x14ac:dyDescent="0.35">
      <c r="A11" s="30" t="s">
        <v>27</v>
      </c>
      <c r="B11" s="31" t="s">
        <v>28</v>
      </c>
      <c r="C11" s="31"/>
      <c r="D11" s="31"/>
      <c r="E11" s="32">
        <v>670</v>
      </c>
      <c r="F11" s="33" t="s">
        <v>70</v>
      </c>
      <c r="G11" s="34">
        <v>900</v>
      </c>
      <c r="H11" s="35">
        <f t="shared" si="0"/>
        <v>167.5</v>
      </c>
      <c r="I11" s="34">
        <v>575</v>
      </c>
      <c r="J11" s="34">
        <f t="shared" si="2"/>
        <v>1025</v>
      </c>
      <c r="K11" s="36">
        <f t="shared" si="1"/>
        <v>0</v>
      </c>
      <c r="L11" s="38">
        <f t="shared" si="3"/>
        <v>1192.5</v>
      </c>
      <c r="M11" s="40">
        <f t="shared" si="4"/>
        <v>2227.5</v>
      </c>
      <c r="N11" s="41">
        <v>742.5</v>
      </c>
      <c r="O11" s="41">
        <v>742.5</v>
      </c>
      <c r="P11" s="41">
        <v>742.5</v>
      </c>
      <c r="Q11" s="41"/>
      <c r="R11" s="41"/>
      <c r="S11" s="41"/>
      <c r="T11" s="41"/>
      <c r="U11" s="2"/>
    </row>
    <row r="12" spans="1:21" ht="14.5" x14ac:dyDescent="0.35">
      <c r="A12" s="30" t="s">
        <v>29</v>
      </c>
      <c r="B12" s="31" t="s">
        <v>30</v>
      </c>
      <c r="C12" s="31"/>
      <c r="D12" s="31"/>
      <c r="E12" s="32">
        <v>689.25</v>
      </c>
      <c r="F12" s="33" t="s">
        <v>75</v>
      </c>
      <c r="G12" s="34">
        <v>900</v>
      </c>
      <c r="H12" s="35">
        <f t="shared" si="0"/>
        <v>172.3125</v>
      </c>
      <c r="I12" s="34">
        <v>575</v>
      </c>
      <c r="J12" s="34">
        <f t="shared" si="2"/>
        <v>1025</v>
      </c>
      <c r="K12" s="36">
        <f t="shared" si="1"/>
        <v>119.73125</v>
      </c>
      <c r="L12" s="38">
        <f t="shared" si="3"/>
        <v>1317.04</v>
      </c>
      <c r="M12" s="40">
        <f t="shared" si="4"/>
        <v>2633.84</v>
      </c>
      <c r="N12" s="41">
        <v>1317.04</v>
      </c>
      <c r="O12" s="41">
        <v>1316.8</v>
      </c>
      <c r="P12" s="41">
        <v>0</v>
      </c>
      <c r="Q12" s="41"/>
      <c r="R12" s="41"/>
      <c r="S12" s="41"/>
      <c r="T12" s="41"/>
      <c r="U12" s="2"/>
    </row>
    <row r="13" spans="1:21" ht="14.5" x14ac:dyDescent="0.35">
      <c r="A13" s="30" t="s">
        <v>31</v>
      </c>
      <c r="B13" s="31" t="s">
        <v>32</v>
      </c>
      <c r="C13" s="31"/>
      <c r="D13" s="42"/>
      <c r="E13" s="32">
        <v>689.25</v>
      </c>
      <c r="F13" s="33" t="s">
        <v>70</v>
      </c>
      <c r="G13" s="34">
        <v>900</v>
      </c>
      <c r="H13" s="35">
        <f t="shared" si="0"/>
        <v>172.3125</v>
      </c>
      <c r="I13" s="34">
        <v>575</v>
      </c>
      <c r="J13" s="34">
        <f t="shared" si="2"/>
        <v>1025</v>
      </c>
      <c r="K13" s="36">
        <f t="shared" si="1"/>
        <v>0</v>
      </c>
      <c r="L13" s="38">
        <f t="shared" si="3"/>
        <v>1197.31</v>
      </c>
      <c r="M13" s="40">
        <f t="shared" si="4"/>
        <v>3184.7599999999998</v>
      </c>
      <c r="N13" s="41">
        <v>1197.31</v>
      </c>
      <c r="O13" s="41">
        <v>1197.31</v>
      </c>
      <c r="P13" s="41">
        <v>790.14</v>
      </c>
      <c r="Q13" s="41"/>
      <c r="R13" s="41"/>
      <c r="S13" s="41"/>
      <c r="T13" s="41"/>
      <c r="U13" s="2"/>
    </row>
    <row r="14" spans="1:21" ht="14.5" x14ac:dyDescent="0.35">
      <c r="A14" s="30" t="s">
        <v>33</v>
      </c>
      <c r="B14" s="31" t="s">
        <v>34</v>
      </c>
      <c r="C14" s="31"/>
      <c r="D14" s="31"/>
      <c r="E14" s="32">
        <v>689.25</v>
      </c>
      <c r="F14" s="33" t="s">
        <v>70</v>
      </c>
      <c r="G14" s="34">
        <v>900</v>
      </c>
      <c r="H14" s="35">
        <f t="shared" si="0"/>
        <v>172.3125</v>
      </c>
      <c r="I14" s="34">
        <v>575</v>
      </c>
      <c r="J14" s="34">
        <f t="shared" si="2"/>
        <v>1025</v>
      </c>
      <c r="K14" s="36">
        <f t="shared" si="1"/>
        <v>0</v>
      </c>
      <c r="L14" s="38">
        <f t="shared" si="3"/>
        <v>1197.31</v>
      </c>
      <c r="M14" s="40">
        <f t="shared" si="4"/>
        <v>4233.99</v>
      </c>
      <c r="N14" s="41">
        <v>1197.31</v>
      </c>
      <c r="O14" s="41">
        <v>1197.6600000000001</v>
      </c>
      <c r="P14" s="41">
        <v>1197.31</v>
      </c>
      <c r="Q14" s="41">
        <v>641.71</v>
      </c>
      <c r="S14" s="41"/>
      <c r="T14" s="41"/>
      <c r="U14" s="2"/>
    </row>
    <row r="15" spans="1:21" ht="14.5" x14ac:dyDescent="0.35">
      <c r="A15" s="30" t="s">
        <v>35</v>
      </c>
      <c r="B15" s="31" t="s">
        <v>36</v>
      </c>
      <c r="C15" s="31"/>
      <c r="D15" s="31"/>
      <c r="E15" s="32">
        <v>689.25</v>
      </c>
      <c r="F15" s="61" t="s">
        <v>70</v>
      </c>
      <c r="G15" s="34">
        <v>900</v>
      </c>
      <c r="H15" s="35">
        <f t="shared" si="0"/>
        <v>172.3125</v>
      </c>
      <c r="I15" s="34">
        <v>575</v>
      </c>
      <c r="J15" s="34">
        <f t="shared" si="2"/>
        <v>1025</v>
      </c>
      <c r="K15" s="36">
        <f t="shared" si="1"/>
        <v>0</v>
      </c>
      <c r="L15" s="38">
        <f t="shared" si="3"/>
        <v>1197.31</v>
      </c>
      <c r="M15" s="40">
        <f t="shared" si="4"/>
        <v>2394.62</v>
      </c>
      <c r="N15" s="41">
        <v>1197.31</v>
      </c>
      <c r="O15" s="41">
        <v>1197.31</v>
      </c>
      <c r="P15" s="41">
        <v>0</v>
      </c>
      <c r="R15" s="41"/>
      <c r="S15" s="41"/>
      <c r="T15" s="41"/>
      <c r="U15" s="2"/>
    </row>
    <row r="16" spans="1:21" ht="14.5" x14ac:dyDescent="0.35">
      <c r="A16" s="30" t="s">
        <v>37</v>
      </c>
      <c r="B16" s="31" t="s">
        <v>38</v>
      </c>
      <c r="C16" s="31"/>
      <c r="D16" s="31"/>
      <c r="E16" s="32">
        <v>670</v>
      </c>
      <c r="F16" s="33" t="s">
        <v>70</v>
      </c>
      <c r="G16" s="34">
        <v>900</v>
      </c>
      <c r="H16" s="35">
        <f t="shared" si="0"/>
        <v>167.5</v>
      </c>
      <c r="I16" s="34">
        <v>575</v>
      </c>
      <c r="J16" s="34">
        <f t="shared" si="2"/>
        <v>1025</v>
      </c>
      <c r="K16" s="36">
        <f t="shared" si="1"/>
        <v>0</v>
      </c>
      <c r="L16" s="38">
        <f t="shared" si="3"/>
        <v>1192.5</v>
      </c>
      <c r="M16" s="40">
        <f t="shared" si="4"/>
        <v>2385</v>
      </c>
      <c r="N16" s="41">
        <v>1192.5</v>
      </c>
      <c r="O16" s="41">
        <v>1192.5</v>
      </c>
      <c r="P16" s="41"/>
      <c r="Q16" s="41"/>
      <c r="R16" s="41"/>
      <c r="S16" s="41"/>
      <c r="T16" s="41"/>
      <c r="U16" s="2"/>
    </row>
    <row r="17" spans="1:21" ht="14.5" x14ac:dyDescent="0.35">
      <c r="A17" s="30" t="s">
        <v>39</v>
      </c>
      <c r="B17" s="31" t="s">
        <v>40</v>
      </c>
      <c r="C17" s="31"/>
      <c r="D17" s="31"/>
      <c r="E17" s="32">
        <v>670</v>
      </c>
      <c r="F17" s="33" t="s">
        <v>70</v>
      </c>
      <c r="G17" s="34">
        <v>900</v>
      </c>
      <c r="H17" s="35">
        <f t="shared" si="0"/>
        <v>167.5</v>
      </c>
      <c r="I17" s="34">
        <v>575</v>
      </c>
      <c r="J17" s="34">
        <f t="shared" si="2"/>
        <v>1025</v>
      </c>
      <c r="K17" s="36">
        <f t="shared" si="1"/>
        <v>0</v>
      </c>
      <c r="L17" s="38">
        <f t="shared" si="3"/>
        <v>1192.5</v>
      </c>
      <c r="M17" s="40">
        <f>SUM(N17:AN17)</f>
        <v>3485</v>
      </c>
      <c r="N17" s="67">
        <v>1192.5</v>
      </c>
      <c r="O17" s="41">
        <v>1192.5</v>
      </c>
      <c r="P17" s="41">
        <v>1100</v>
      </c>
      <c r="Q17" s="41"/>
      <c r="R17" s="41"/>
      <c r="S17" s="41"/>
      <c r="T17" s="41"/>
      <c r="U17" s="2"/>
    </row>
    <row r="18" spans="1:21" ht="14.5" x14ac:dyDescent="0.35">
      <c r="A18" s="30" t="s">
        <v>41</v>
      </c>
      <c r="B18" s="31" t="s">
        <v>42</v>
      </c>
      <c r="C18" s="31"/>
      <c r="D18" s="31"/>
      <c r="E18" s="32">
        <v>670</v>
      </c>
      <c r="F18" s="33" t="s">
        <v>75</v>
      </c>
      <c r="G18" s="34">
        <v>900</v>
      </c>
      <c r="H18" s="35">
        <f>E18*$H$3</f>
        <v>167.5</v>
      </c>
      <c r="I18" s="34">
        <v>575</v>
      </c>
      <c r="J18" s="34">
        <f t="shared" si="2"/>
        <v>1025</v>
      </c>
      <c r="K18" s="36">
        <f t="shared" si="1"/>
        <v>119.25</v>
      </c>
      <c r="L18" s="38">
        <f t="shared" si="3"/>
        <v>1311.75</v>
      </c>
      <c r="M18" s="40">
        <f t="shared" si="4"/>
        <v>2623.5</v>
      </c>
      <c r="N18" s="41">
        <v>1311.75</v>
      </c>
      <c r="O18" s="41">
        <v>1311.75</v>
      </c>
      <c r="P18" s="41"/>
      <c r="Q18" s="41"/>
      <c r="R18" s="41"/>
      <c r="S18" s="41"/>
      <c r="T18" s="41"/>
      <c r="U18" s="2"/>
    </row>
    <row r="19" spans="1:21" ht="14.5" x14ac:dyDescent="0.35">
      <c r="A19" s="30" t="s">
        <v>43</v>
      </c>
      <c r="B19" s="31" t="s">
        <v>42</v>
      </c>
      <c r="C19" s="31"/>
      <c r="D19" s="31"/>
      <c r="E19" s="32">
        <v>670</v>
      </c>
      <c r="F19" s="33" t="s">
        <v>70</v>
      </c>
      <c r="G19" s="34">
        <v>900</v>
      </c>
      <c r="H19" s="35">
        <f t="shared" si="0"/>
        <v>167.5</v>
      </c>
      <c r="I19" s="34">
        <v>575</v>
      </c>
      <c r="J19" s="34">
        <f t="shared" si="2"/>
        <v>1025</v>
      </c>
      <c r="K19" s="36">
        <f t="shared" si="1"/>
        <v>0</v>
      </c>
      <c r="L19" s="38">
        <f t="shared" si="3"/>
        <v>1192.5</v>
      </c>
      <c r="M19" s="40">
        <f t="shared" si="4"/>
        <v>2385</v>
      </c>
      <c r="N19" s="41">
        <v>1192.5</v>
      </c>
      <c r="O19" s="41">
        <v>1192.5</v>
      </c>
      <c r="P19" s="41">
        <v>0</v>
      </c>
      <c r="Q19" s="41"/>
      <c r="R19" s="41"/>
      <c r="S19" s="41"/>
      <c r="T19" s="41"/>
      <c r="U19" s="2"/>
    </row>
    <row r="20" spans="1:21" ht="14.5" x14ac:dyDescent="0.35">
      <c r="A20" s="30" t="s">
        <v>44</v>
      </c>
      <c r="B20" s="31" t="s">
        <v>45</v>
      </c>
      <c r="C20" s="31"/>
      <c r="D20" s="31"/>
      <c r="E20" s="32">
        <v>689.25</v>
      </c>
      <c r="F20" s="33" t="s">
        <v>70</v>
      </c>
      <c r="G20" s="34">
        <v>900</v>
      </c>
      <c r="H20" s="35">
        <f t="shared" si="0"/>
        <v>172.3125</v>
      </c>
      <c r="I20" s="34">
        <v>575</v>
      </c>
      <c r="J20" s="34">
        <f t="shared" si="2"/>
        <v>1025</v>
      </c>
      <c r="K20" s="36">
        <f t="shared" si="1"/>
        <v>0</v>
      </c>
      <c r="L20" s="38">
        <f t="shared" si="3"/>
        <v>1197.31</v>
      </c>
      <c r="M20" s="40">
        <f t="shared" si="4"/>
        <v>1317.08</v>
      </c>
      <c r="N20" s="41">
        <v>1197.31</v>
      </c>
      <c r="O20" s="41">
        <v>119.77</v>
      </c>
      <c r="P20" s="41">
        <v>0</v>
      </c>
      <c r="Q20" s="41"/>
      <c r="R20" s="41"/>
      <c r="S20" s="41"/>
      <c r="T20" s="41"/>
      <c r="U20" s="2"/>
    </row>
    <row r="21" spans="1:21" ht="15.75" customHeight="1" x14ac:dyDescent="0.35">
      <c r="A21" s="30" t="s">
        <v>46</v>
      </c>
      <c r="B21" s="31" t="s">
        <v>47</v>
      </c>
      <c r="C21" s="31"/>
      <c r="D21" s="31"/>
      <c r="E21" s="32">
        <v>689.25</v>
      </c>
      <c r="F21" s="33" t="s">
        <v>70</v>
      </c>
      <c r="G21" s="34">
        <v>900</v>
      </c>
      <c r="H21" s="35">
        <f t="shared" si="0"/>
        <v>172.3125</v>
      </c>
      <c r="I21" s="34">
        <v>575</v>
      </c>
      <c r="J21" s="34">
        <f t="shared" si="2"/>
        <v>1025</v>
      </c>
      <c r="K21" s="36">
        <f t="shared" si="1"/>
        <v>0</v>
      </c>
      <c r="L21" s="38">
        <f t="shared" si="3"/>
        <v>1197.31</v>
      </c>
      <c r="M21" s="40">
        <f t="shared" si="4"/>
        <v>1894.76</v>
      </c>
      <c r="N21" s="41">
        <v>1197.31</v>
      </c>
      <c r="O21" s="41">
        <v>697.45</v>
      </c>
      <c r="P21" s="41">
        <v>0</v>
      </c>
      <c r="Q21" s="41"/>
      <c r="R21" s="41"/>
      <c r="S21" s="41"/>
      <c r="T21" s="41"/>
      <c r="U21" s="2"/>
    </row>
    <row r="22" spans="1:21" ht="15.75" customHeight="1" x14ac:dyDescent="0.35">
      <c r="A22" s="30" t="s">
        <v>48</v>
      </c>
      <c r="B22" s="31" t="s">
        <v>49</v>
      </c>
      <c r="C22" s="31"/>
      <c r="D22" s="31"/>
      <c r="E22" s="32">
        <v>689.25</v>
      </c>
      <c r="F22" s="33" t="s">
        <v>70</v>
      </c>
      <c r="G22" s="34">
        <v>900</v>
      </c>
      <c r="H22" s="35">
        <f t="shared" si="0"/>
        <v>172.3125</v>
      </c>
      <c r="I22" s="34">
        <v>575</v>
      </c>
      <c r="J22" s="34">
        <f t="shared" si="2"/>
        <v>1025</v>
      </c>
      <c r="K22" s="36">
        <f t="shared" si="1"/>
        <v>0</v>
      </c>
      <c r="L22" s="38">
        <f t="shared" si="3"/>
        <v>1197.31</v>
      </c>
      <c r="M22" s="40">
        <f t="shared" si="4"/>
        <v>0</v>
      </c>
      <c r="N22" s="41">
        <v>0</v>
      </c>
      <c r="O22" s="41">
        <v>0</v>
      </c>
      <c r="P22" s="41">
        <v>0</v>
      </c>
      <c r="Q22" s="41"/>
      <c r="R22" s="41"/>
      <c r="S22" s="41"/>
      <c r="T22" s="41"/>
      <c r="U22" s="2"/>
    </row>
    <row r="23" spans="1:21" ht="15.75" customHeight="1" x14ac:dyDescent="0.35">
      <c r="A23" s="30" t="s">
        <v>50</v>
      </c>
      <c r="B23" s="31" t="s">
        <v>51</v>
      </c>
      <c r="C23" s="31"/>
      <c r="D23" s="31"/>
      <c r="E23" s="32">
        <v>689.25</v>
      </c>
      <c r="F23" s="33" t="s">
        <v>70</v>
      </c>
      <c r="G23" s="34">
        <v>900</v>
      </c>
      <c r="H23" s="35">
        <f t="shared" si="0"/>
        <v>172.3125</v>
      </c>
      <c r="I23" s="34">
        <v>575</v>
      </c>
      <c r="J23" s="34">
        <f t="shared" si="2"/>
        <v>1025</v>
      </c>
      <c r="K23" s="36">
        <f t="shared" si="1"/>
        <v>0</v>
      </c>
      <c r="L23" s="38">
        <f t="shared" si="3"/>
        <v>1197.31</v>
      </c>
      <c r="M23" s="40">
        <f t="shared" si="4"/>
        <v>0</v>
      </c>
      <c r="N23" s="41">
        <v>0</v>
      </c>
      <c r="O23" s="41">
        <v>0</v>
      </c>
      <c r="P23" s="41">
        <v>0</v>
      </c>
      <c r="Q23" s="41"/>
      <c r="R23" s="41"/>
      <c r="S23" s="41"/>
      <c r="T23" s="41"/>
      <c r="U23" s="2"/>
    </row>
    <row r="24" spans="1:21" ht="15.75" customHeight="1" x14ac:dyDescent="0.35">
      <c r="A24" s="30" t="s">
        <v>52</v>
      </c>
      <c r="B24" s="31" t="s">
        <v>53</v>
      </c>
      <c r="C24" s="31"/>
      <c r="D24" s="31"/>
      <c r="E24" s="32">
        <v>670</v>
      </c>
      <c r="F24" s="33" t="s">
        <v>75</v>
      </c>
      <c r="G24" s="34">
        <v>900</v>
      </c>
      <c r="H24" s="35">
        <f t="shared" si="0"/>
        <v>167.5</v>
      </c>
      <c r="I24" s="34">
        <v>575</v>
      </c>
      <c r="J24" s="34">
        <f t="shared" si="2"/>
        <v>1025</v>
      </c>
      <c r="K24" s="36">
        <f t="shared" si="1"/>
        <v>119.25</v>
      </c>
      <c r="L24" s="38">
        <f t="shared" si="3"/>
        <v>1311.75</v>
      </c>
      <c r="M24" s="40">
        <f t="shared" si="4"/>
        <v>2938</v>
      </c>
      <c r="N24" s="41">
        <v>1311.75</v>
      </c>
      <c r="O24" s="41">
        <v>1311.75</v>
      </c>
      <c r="P24" s="41">
        <v>314.5</v>
      </c>
      <c r="Q24" s="60"/>
      <c r="R24" s="41"/>
      <c r="S24" s="41"/>
      <c r="T24" s="41"/>
      <c r="U24" s="2"/>
    </row>
    <row r="25" spans="1:21" ht="15.75" customHeight="1" x14ac:dyDescent="0.35">
      <c r="A25" s="30" t="s">
        <v>54</v>
      </c>
      <c r="B25" s="31" t="s">
        <v>55</v>
      </c>
      <c r="C25" s="31"/>
      <c r="D25" s="31"/>
      <c r="E25" s="32">
        <v>670</v>
      </c>
      <c r="F25" s="33" t="s">
        <v>75</v>
      </c>
      <c r="G25" s="34">
        <v>900</v>
      </c>
      <c r="H25" s="35">
        <f t="shared" si="0"/>
        <v>167.5</v>
      </c>
      <c r="I25" s="34">
        <v>575</v>
      </c>
      <c r="J25" s="34">
        <f t="shared" si="2"/>
        <v>1025</v>
      </c>
      <c r="K25" s="36">
        <f t="shared" si="1"/>
        <v>119.25</v>
      </c>
      <c r="L25" s="38">
        <f t="shared" si="3"/>
        <v>1311.75</v>
      </c>
      <c r="M25" s="40">
        <f t="shared" si="4"/>
        <v>0</v>
      </c>
      <c r="N25" s="41">
        <v>0</v>
      </c>
      <c r="O25" s="41">
        <v>0</v>
      </c>
      <c r="P25" s="41">
        <v>0</v>
      </c>
      <c r="Q25" s="41"/>
      <c r="R25" s="41"/>
      <c r="S25" s="41"/>
      <c r="T25" s="41"/>
      <c r="U25" s="2"/>
    </row>
    <row r="26" spans="1:21" ht="15.75" customHeight="1" x14ac:dyDescent="0.35">
      <c r="A26" s="30" t="s">
        <v>56</v>
      </c>
      <c r="B26" s="31" t="s">
        <v>57</v>
      </c>
      <c r="C26" s="31"/>
      <c r="D26" s="31"/>
      <c r="E26" s="32">
        <v>670</v>
      </c>
      <c r="F26" s="33" t="s">
        <v>70</v>
      </c>
      <c r="G26" s="34">
        <v>900</v>
      </c>
      <c r="H26" s="35">
        <f t="shared" si="0"/>
        <v>167.5</v>
      </c>
      <c r="I26" s="34">
        <v>575</v>
      </c>
      <c r="J26" s="34">
        <f t="shared" si="2"/>
        <v>1025</v>
      </c>
      <c r="K26" s="36">
        <f t="shared" si="1"/>
        <v>0</v>
      </c>
      <c r="L26" s="38">
        <f t="shared" si="3"/>
        <v>1192.5</v>
      </c>
      <c r="M26" s="40">
        <f t="shared" si="4"/>
        <v>0</v>
      </c>
      <c r="N26" s="41">
        <v>0</v>
      </c>
      <c r="O26" s="41">
        <v>0</v>
      </c>
      <c r="P26" s="41">
        <v>0</v>
      </c>
      <c r="Q26" s="41"/>
      <c r="R26" s="41"/>
      <c r="S26" s="41"/>
      <c r="T26" s="41"/>
      <c r="U26" s="2"/>
    </row>
    <row r="27" spans="1:21" ht="15.75" customHeight="1" x14ac:dyDescent="0.35">
      <c r="A27" s="30" t="s">
        <v>58</v>
      </c>
      <c r="B27" s="31" t="s">
        <v>57</v>
      </c>
      <c r="C27" s="31"/>
      <c r="D27" s="31"/>
      <c r="E27" s="32">
        <v>670</v>
      </c>
      <c r="F27" s="33" t="s">
        <v>75</v>
      </c>
      <c r="G27" s="34">
        <v>900</v>
      </c>
      <c r="H27" s="35">
        <f t="shared" si="0"/>
        <v>167.5</v>
      </c>
      <c r="I27" s="34">
        <v>575</v>
      </c>
      <c r="J27" s="34">
        <f t="shared" si="2"/>
        <v>1025</v>
      </c>
      <c r="K27" s="36">
        <f t="shared" si="1"/>
        <v>119.25</v>
      </c>
      <c r="L27" s="38">
        <f t="shared" si="3"/>
        <v>1311.75</v>
      </c>
      <c r="M27" s="40">
        <f t="shared" si="4"/>
        <v>0</v>
      </c>
      <c r="N27" s="41">
        <v>0</v>
      </c>
      <c r="O27" s="41">
        <v>0</v>
      </c>
      <c r="P27" s="41">
        <v>0</v>
      </c>
      <c r="Q27" s="41"/>
      <c r="R27" s="41"/>
      <c r="S27" s="41"/>
      <c r="T27" s="41"/>
      <c r="U27" s="2"/>
    </row>
    <row r="28" spans="1:21" ht="15.75" customHeight="1" x14ac:dyDescent="0.35">
      <c r="A28" s="22"/>
      <c r="B28" s="22"/>
      <c r="C28" s="22"/>
      <c r="D28" s="22"/>
      <c r="E28" s="47" t="s">
        <v>70</v>
      </c>
      <c r="F28" s="48">
        <f>COUNTIF(F4:F27,"Owner")</f>
        <v>18</v>
      </c>
      <c r="G28" s="49"/>
      <c r="H28" s="50"/>
      <c r="I28" s="49"/>
      <c r="J28" s="49"/>
      <c r="K28" s="50"/>
      <c r="L28" s="50"/>
      <c r="M28" s="86">
        <f>SUM(N28:AN28)</f>
        <v>49005.83</v>
      </c>
      <c r="N28" s="53">
        <f t="shared" ref="N28:T28" si="5">SUM(N4:N27)</f>
        <v>21534.520000000004</v>
      </c>
      <c r="O28" s="53">
        <f t="shared" si="5"/>
        <v>19793.87</v>
      </c>
      <c r="P28" s="53">
        <f>SUM(P4:P27)</f>
        <v>6866.9</v>
      </c>
      <c r="Q28" s="53">
        <f>SUM(Q4:Q27)</f>
        <v>810.54000000000008</v>
      </c>
      <c r="R28" s="53">
        <f t="shared" si="5"/>
        <v>0</v>
      </c>
      <c r="S28" s="53">
        <f t="shared" si="5"/>
        <v>0</v>
      </c>
      <c r="T28" s="53">
        <f t="shared" si="5"/>
        <v>0</v>
      </c>
      <c r="U28" s="2"/>
    </row>
    <row r="29" spans="1:21" ht="15.75" customHeight="1" x14ac:dyDescent="0.35">
      <c r="A29" s="22"/>
      <c r="B29" s="22"/>
      <c r="C29" s="22"/>
      <c r="D29" s="22"/>
      <c r="E29" s="54" t="s">
        <v>75</v>
      </c>
      <c r="F29" s="55">
        <f>COUNTIF(F4:F28,"Tenant")</f>
        <v>6</v>
      </c>
      <c r="G29" s="49"/>
      <c r="H29" s="50"/>
      <c r="I29" s="49"/>
      <c r="J29" s="49"/>
      <c r="K29" s="50"/>
      <c r="L29" s="50"/>
      <c r="M29" s="2"/>
      <c r="N29" s="22"/>
      <c r="O29" s="22"/>
      <c r="P29" s="22"/>
      <c r="Q29" s="22"/>
      <c r="R29" s="22"/>
      <c r="S29" s="22"/>
      <c r="T29" s="22"/>
      <c r="U29" s="22"/>
    </row>
    <row r="30" spans="1:21" ht="15.75" customHeight="1" x14ac:dyDescent="0.35">
      <c r="A30" s="22"/>
      <c r="B30" s="22"/>
      <c r="C30" s="22"/>
      <c r="D30" s="22"/>
      <c r="E30" s="47" t="s">
        <v>90</v>
      </c>
      <c r="F30" s="48">
        <f>F28+F29</f>
        <v>24</v>
      </c>
      <c r="G30" s="49"/>
      <c r="H30" s="50"/>
      <c r="I30" s="49"/>
      <c r="J30" s="49"/>
      <c r="K30" s="50"/>
      <c r="L30" s="50"/>
      <c r="M30" s="22"/>
      <c r="N30" s="22"/>
      <c r="O30" s="22"/>
      <c r="P30" s="22"/>
      <c r="Q30" s="22"/>
      <c r="R30" s="22"/>
      <c r="S30" s="22"/>
      <c r="T30" s="22"/>
      <c r="U30" s="22"/>
    </row>
    <row r="31" spans="1:21" ht="15.75" customHeight="1" x14ac:dyDescent="0.35">
      <c r="A31" s="22"/>
      <c r="B31" s="22"/>
      <c r="C31" s="22"/>
      <c r="D31" s="22"/>
      <c r="E31" s="22"/>
      <c r="F31" s="49"/>
      <c r="G31" s="49"/>
      <c r="H31" s="50"/>
      <c r="I31" s="49"/>
      <c r="J31" s="49"/>
      <c r="K31" s="50"/>
      <c r="L31" s="20"/>
      <c r="M31" s="20"/>
      <c r="N31" s="22"/>
      <c r="O31" s="22"/>
      <c r="P31" s="22"/>
      <c r="Q31" s="22"/>
      <c r="R31" s="22"/>
      <c r="S31" s="22"/>
      <c r="T31" s="22"/>
      <c r="U31" s="22"/>
    </row>
    <row r="32" spans="1:21" ht="15.75" customHeight="1" x14ac:dyDescent="0.35">
      <c r="A32" s="22"/>
      <c r="B32" s="2"/>
      <c r="C32" s="16"/>
      <c r="D32" s="22"/>
      <c r="E32" s="22"/>
      <c r="F32" s="14" t="s">
        <v>9</v>
      </c>
      <c r="G32" s="15" t="s">
        <v>10</v>
      </c>
      <c r="H32" s="50"/>
      <c r="I32" s="49"/>
      <c r="J32" s="49"/>
      <c r="K32" s="50"/>
      <c r="L32" s="20"/>
      <c r="M32" s="2"/>
      <c r="N32" s="22"/>
      <c r="O32" s="22"/>
      <c r="P32" s="22"/>
      <c r="Q32" s="22"/>
      <c r="R32" s="22"/>
      <c r="S32" s="22"/>
      <c r="T32" s="22"/>
      <c r="U32" s="22"/>
    </row>
    <row r="33" spans="1:21" ht="15.75" customHeight="1" x14ac:dyDescent="0.35">
      <c r="A33" s="22"/>
      <c r="B33" s="2"/>
      <c r="C33" s="56"/>
      <c r="D33" s="22"/>
      <c r="E33" s="22"/>
      <c r="F33" s="14"/>
      <c r="G33" s="15" t="s">
        <v>11</v>
      </c>
      <c r="H33" s="50"/>
      <c r="I33" s="49"/>
      <c r="J33" s="49"/>
      <c r="K33" s="50"/>
      <c r="L33" s="20"/>
      <c r="M33" s="59"/>
      <c r="N33" s="22"/>
      <c r="O33" s="22"/>
      <c r="P33" s="22"/>
      <c r="Q33" s="22"/>
      <c r="R33" s="22"/>
      <c r="S33" s="22"/>
      <c r="T33" s="22"/>
      <c r="U33" s="22"/>
    </row>
    <row r="34" spans="1:21" ht="15.75" customHeight="1" x14ac:dyDescent="0.35">
      <c r="A34" s="22" t="s">
        <v>70</v>
      </c>
      <c r="B34" s="2"/>
      <c r="C34" s="16"/>
      <c r="D34" s="22"/>
      <c r="E34" s="22"/>
      <c r="F34" s="2"/>
      <c r="G34" s="16"/>
      <c r="H34" s="50"/>
      <c r="I34" s="49"/>
      <c r="J34" s="49"/>
      <c r="K34" s="50"/>
      <c r="L34" s="20"/>
      <c r="M34" s="2"/>
      <c r="N34" s="22"/>
      <c r="O34" s="22"/>
      <c r="P34" s="22"/>
      <c r="Q34" s="22"/>
      <c r="R34" s="22"/>
      <c r="S34" s="22"/>
      <c r="T34" s="22"/>
      <c r="U34" s="22"/>
    </row>
    <row r="35" spans="1:21" ht="15.75" customHeight="1" x14ac:dyDescent="0.35">
      <c r="A35" s="22" t="s">
        <v>75</v>
      </c>
      <c r="B35" s="22"/>
      <c r="C35" s="22"/>
      <c r="D35" s="22"/>
      <c r="E35" s="22"/>
      <c r="F35" s="49"/>
      <c r="G35" s="49"/>
      <c r="H35" s="50"/>
      <c r="I35" s="49"/>
      <c r="J35" s="49"/>
      <c r="K35" s="50"/>
      <c r="L35" s="20"/>
      <c r="M35" s="20"/>
      <c r="N35" s="22"/>
      <c r="O35" s="22"/>
      <c r="P35" s="22"/>
      <c r="Q35" s="22"/>
      <c r="R35" s="22"/>
      <c r="S35" s="22"/>
      <c r="T35" s="22"/>
      <c r="U35" s="22"/>
    </row>
    <row r="36" spans="1:21" ht="15.75" customHeight="1" x14ac:dyDescent="0.35">
      <c r="A36" s="22"/>
      <c r="B36" s="22"/>
      <c r="C36" s="22"/>
      <c r="D36" s="22"/>
      <c r="E36" s="22"/>
      <c r="F36" s="49"/>
      <c r="G36" s="49"/>
      <c r="H36" s="50"/>
      <c r="I36" s="49"/>
      <c r="J36" s="49"/>
      <c r="K36" s="50"/>
      <c r="L36" s="20"/>
      <c r="M36" s="20"/>
      <c r="N36" s="22"/>
      <c r="O36" s="22"/>
      <c r="P36" s="22"/>
      <c r="Q36" s="22"/>
      <c r="R36" s="22"/>
      <c r="S36" s="22"/>
      <c r="T36" s="22"/>
      <c r="U36" s="22"/>
    </row>
    <row r="37" spans="1:21" ht="15.75" customHeight="1" x14ac:dyDescent="0.35">
      <c r="A37" s="22"/>
      <c r="B37" s="22"/>
      <c r="C37" s="22"/>
      <c r="D37" s="22"/>
      <c r="E37" s="22"/>
      <c r="F37" s="49"/>
      <c r="G37" s="49"/>
      <c r="H37" s="50"/>
      <c r="I37" s="49"/>
      <c r="J37" s="49"/>
      <c r="K37" s="50"/>
      <c r="L37" s="20"/>
      <c r="M37" s="20"/>
      <c r="N37" s="22"/>
      <c r="O37" s="22"/>
      <c r="P37" s="22"/>
      <c r="Q37" s="22"/>
      <c r="R37" s="22"/>
      <c r="S37" s="22"/>
      <c r="T37" s="22"/>
      <c r="U37" s="22"/>
    </row>
    <row r="38" spans="1:21" ht="15.75" customHeight="1" x14ac:dyDescent="0.35">
      <c r="A38" s="22"/>
      <c r="B38" s="22"/>
      <c r="C38" s="22"/>
      <c r="D38" s="22"/>
      <c r="E38" s="22"/>
      <c r="F38" s="49"/>
      <c r="G38" s="49"/>
      <c r="H38" s="50"/>
      <c r="I38" s="49"/>
      <c r="J38" s="49"/>
      <c r="K38" s="50"/>
      <c r="L38" s="20"/>
      <c r="M38" s="20"/>
      <c r="N38" s="22"/>
      <c r="O38" s="22"/>
      <c r="P38" s="22"/>
      <c r="Q38" s="22"/>
      <c r="R38" s="22"/>
      <c r="S38" s="22"/>
      <c r="T38" s="22"/>
      <c r="U38" s="22"/>
    </row>
    <row r="39" spans="1:21" ht="15.75" customHeight="1" x14ac:dyDescent="0.35">
      <c r="A39" s="22"/>
      <c r="B39" s="22"/>
      <c r="C39" s="22"/>
      <c r="D39" s="22"/>
      <c r="E39" s="22"/>
      <c r="F39" s="49"/>
      <c r="G39" s="49"/>
      <c r="H39" s="50"/>
      <c r="I39" s="49"/>
      <c r="J39" s="49"/>
      <c r="K39" s="50"/>
      <c r="L39" s="20"/>
      <c r="M39" s="20"/>
      <c r="N39" s="22"/>
      <c r="O39" s="22"/>
      <c r="P39" s="22"/>
      <c r="Q39" s="22"/>
      <c r="R39" s="22"/>
      <c r="S39" s="22"/>
      <c r="T39" s="22"/>
      <c r="U39" s="22"/>
    </row>
    <row r="40" spans="1:21" ht="15.75" customHeight="1" x14ac:dyDescent="0.35">
      <c r="A40" s="22"/>
      <c r="B40" s="22"/>
      <c r="C40" s="22"/>
      <c r="D40" s="22"/>
      <c r="E40" s="22"/>
      <c r="F40" s="49"/>
      <c r="G40" s="49"/>
      <c r="H40" s="50"/>
      <c r="I40" s="49"/>
      <c r="J40" s="49"/>
      <c r="K40" s="50"/>
      <c r="L40" s="20"/>
      <c r="M40" s="20"/>
      <c r="N40" s="22"/>
      <c r="O40" s="22"/>
      <c r="P40" s="22"/>
      <c r="Q40" s="22"/>
      <c r="R40" s="22"/>
      <c r="S40" s="22"/>
      <c r="T40" s="22"/>
      <c r="U40" s="22"/>
    </row>
    <row r="41" spans="1:21" ht="15.75" customHeight="1" x14ac:dyDescent="0.35">
      <c r="A41" s="22"/>
      <c r="B41" s="22"/>
      <c r="C41" s="22"/>
      <c r="D41" s="22"/>
      <c r="E41" s="22"/>
      <c r="F41" s="49"/>
      <c r="G41" s="49"/>
      <c r="H41" s="50"/>
      <c r="I41" s="49"/>
      <c r="J41" s="49"/>
      <c r="K41" s="50"/>
      <c r="L41" s="20"/>
      <c r="M41" s="20"/>
      <c r="N41" s="22"/>
      <c r="O41" s="22"/>
      <c r="P41" s="22"/>
      <c r="Q41" s="22"/>
      <c r="R41" s="22"/>
      <c r="S41" s="22"/>
      <c r="T41" s="22"/>
      <c r="U41" s="22"/>
    </row>
    <row r="42" spans="1:21" ht="15.75" customHeight="1" x14ac:dyDescent="0.35">
      <c r="A42" s="22"/>
      <c r="B42" s="22"/>
      <c r="C42" s="22"/>
      <c r="D42" s="22"/>
      <c r="E42" s="22"/>
      <c r="F42" s="49"/>
      <c r="G42" s="49"/>
      <c r="H42" s="50"/>
      <c r="I42" s="49"/>
      <c r="J42" s="49"/>
      <c r="K42" s="50"/>
      <c r="L42" s="20"/>
      <c r="M42" s="20"/>
      <c r="N42" s="22"/>
      <c r="O42" s="22"/>
      <c r="P42" s="22"/>
      <c r="Q42" s="22"/>
      <c r="R42" s="22"/>
      <c r="S42" s="22"/>
      <c r="T42" s="22"/>
      <c r="U42" s="22"/>
    </row>
    <row r="43" spans="1:21" ht="15.75" customHeight="1" x14ac:dyDescent="0.35">
      <c r="A43" s="22"/>
      <c r="B43" s="22"/>
      <c r="C43" s="22"/>
      <c r="D43" s="22"/>
      <c r="E43" s="22"/>
      <c r="F43" s="49"/>
      <c r="G43" s="49"/>
      <c r="H43" s="50"/>
      <c r="I43" s="49"/>
      <c r="J43" s="49"/>
      <c r="K43" s="50"/>
      <c r="L43" s="20"/>
      <c r="M43" s="20"/>
      <c r="N43" s="22"/>
      <c r="O43" s="22"/>
      <c r="P43" s="22"/>
      <c r="Q43" s="22"/>
      <c r="R43" s="22"/>
      <c r="S43" s="22"/>
      <c r="T43" s="22"/>
      <c r="U43" s="22"/>
    </row>
    <row r="44" spans="1:21" ht="15.75" customHeight="1" x14ac:dyDescent="0.35">
      <c r="A44" s="22"/>
      <c r="B44" s="22"/>
      <c r="C44" s="22"/>
      <c r="D44" s="22"/>
      <c r="E44" s="22"/>
      <c r="F44" s="49"/>
      <c r="G44" s="49"/>
      <c r="H44" s="50"/>
      <c r="I44" s="49"/>
      <c r="J44" s="49"/>
      <c r="K44" s="50"/>
      <c r="L44" s="20"/>
      <c r="M44" s="20"/>
      <c r="N44" s="22"/>
      <c r="O44" s="22"/>
      <c r="P44" s="22"/>
      <c r="Q44" s="22"/>
      <c r="R44" s="22"/>
      <c r="S44" s="22"/>
      <c r="T44" s="22"/>
      <c r="U44" s="22"/>
    </row>
    <row r="45" spans="1:21" ht="15.75" customHeight="1" x14ac:dyDescent="0.35">
      <c r="A45" s="22"/>
      <c r="B45" s="22"/>
      <c r="C45" s="22"/>
      <c r="D45" s="22"/>
      <c r="E45" s="22"/>
      <c r="F45" s="49"/>
      <c r="G45" s="49"/>
      <c r="H45" s="50"/>
      <c r="I45" s="49"/>
      <c r="J45" s="49"/>
      <c r="K45" s="50"/>
      <c r="L45" s="20"/>
      <c r="M45" s="20"/>
      <c r="N45" s="22"/>
      <c r="O45" s="22"/>
      <c r="P45" s="22"/>
      <c r="Q45" s="22"/>
      <c r="R45" s="22"/>
      <c r="S45" s="22"/>
      <c r="T45" s="22"/>
      <c r="U45" s="22"/>
    </row>
    <row r="46" spans="1:21" ht="15.75" customHeight="1" x14ac:dyDescent="0.35">
      <c r="A46" s="22"/>
      <c r="B46" s="22"/>
      <c r="C46" s="22"/>
      <c r="D46" s="22"/>
      <c r="E46" s="22"/>
      <c r="F46" s="49"/>
      <c r="G46" s="49"/>
      <c r="H46" s="50"/>
      <c r="I46" s="49"/>
      <c r="J46" s="49"/>
      <c r="K46" s="50"/>
      <c r="L46" s="20"/>
      <c r="M46" s="20"/>
      <c r="N46" s="22"/>
      <c r="O46" s="22"/>
      <c r="P46" s="22"/>
      <c r="Q46" s="22"/>
      <c r="R46" s="22"/>
      <c r="S46" s="22"/>
      <c r="T46" s="22"/>
      <c r="U46" s="22"/>
    </row>
    <row r="47" spans="1:21" ht="15.75" customHeight="1" x14ac:dyDescent="0.35">
      <c r="A47" s="22"/>
      <c r="B47" s="22"/>
      <c r="C47" s="22"/>
      <c r="D47" s="22"/>
      <c r="E47" s="22"/>
      <c r="F47" s="49"/>
      <c r="G47" s="49"/>
      <c r="H47" s="50"/>
      <c r="I47" s="49"/>
      <c r="J47" s="49"/>
      <c r="K47" s="50"/>
      <c r="L47" s="20"/>
      <c r="M47" s="20"/>
      <c r="N47" s="22"/>
      <c r="O47" s="22"/>
      <c r="P47" s="22"/>
      <c r="Q47" s="22"/>
      <c r="R47" s="22"/>
      <c r="S47" s="22"/>
      <c r="T47" s="22"/>
      <c r="U47" s="22"/>
    </row>
    <row r="48" spans="1:21" ht="15.75" customHeight="1" x14ac:dyDescent="0.35">
      <c r="A48" s="22"/>
      <c r="B48" s="22"/>
      <c r="C48" s="22"/>
      <c r="D48" s="22"/>
      <c r="E48" s="22"/>
      <c r="F48" s="49"/>
      <c r="G48" s="49"/>
      <c r="H48" s="50"/>
      <c r="I48" s="49"/>
      <c r="J48" s="49"/>
      <c r="K48" s="50"/>
      <c r="L48" s="20"/>
      <c r="M48" s="20"/>
      <c r="N48" s="22"/>
      <c r="O48" s="22"/>
      <c r="P48" s="22"/>
      <c r="Q48" s="22"/>
      <c r="R48" s="22"/>
      <c r="S48" s="22"/>
      <c r="T48" s="22"/>
      <c r="U48" s="22"/>
    </row>
    <row r="49" spans="1:21" ht="15.75" customHeight="1" x14ac:dyDescent="0.35">
      <c r="A49" s="22"/>
      <c r="B49" s="22"/>
      <c r="C49" s="22"/>
      <c r="D49" s="22"/>
      <c r="E49" s="22"/>
      <c r="F49" s="49"/>
      <c r="G49" s="49"/>
      <c r="H49" s="50"/>
      <c r="I49" s="49"/>
      <c r="J49" s="49"/>
      <c r="K49" s="50"/>
      <c r="L49" s="20"/>
      <c r="M49" s="20"/>
      <c r="N49" s="22"/>
      <c r="O49" s="22"/>
      <c r="P49" s="22"/>
      <c r="Q49" s="22"/>
      <c r="R49" s="22"/>
      <c r="S49" s="22"/>
      <c r="T49" s="22"/>
      <c r="U49" s="22"/>
    </row>
    <row r="50" spans="1:21" ht="15.75" customHeight="1" x14ac:dyDescent="0.35">
      <c r="A50" s="22"/>
      <c r="B50" s="22"/>
      <c r="C50" s="22"/>
      <c r="D50" s="22"/>
      <c r="E50" s="22"/>
      <c r="F50" s="49"/>
      <c r="G50" s="49"/>
      <c r="H50" s="50"/>
      <c r="I50" s="49"/>
      <c r="J50" s="49"/>
      <c r="K50" s="50"/>
      <c r="L50" s="20"/>
      <c r="M50" s="20"/>
      <c r="N50" s="22"/>
      <c r="O50" s="22"/>
      <c r="P50" s="22"/>
      <c r="Q50" s="22"/>
      <c r="R50" s="22"/>
      <c r="S50" s="22"/>
      <c r="T50" s="22"/>
      <c r="U50" s="22"/>
    </row>
    <row r="51" spans="1:21" ht="15.75" customHeight="1" x14ac:dyDescent="0.35">
      <c r="A51" s="22"/>
      <c r="B51" s="22"/>
      <c r="C51" s="22"/>
      <c r="D51" s="22"/>
      <c r="E51" s="22"/>
      <c r="F51" s="49"/>
      <c r="G51" s="49"/>
      <c r="H51" s="50"/>
      <c r="I51" s="49"/>
      <c r="J51" s="49"/>
      <c r="K51" s="50"/>
      <c r="L51" s="20"/>
      <c r="M51" s="20"/>
      <c r="N51" s="22"/>
      <c r="O51" s="22"/>
      <c r="P51" s="22"/>
      <c r="Q51" s="22"/>
      <c r="R51" s="22"/>
      <c r="S51" s="22"/>
      <c r="T51" s="22"/>
      <c r="U51" s="22"/>
    </row>
    <row r="52" spans="1:21" ht="15.75" customHeight="1" x14ac:dyDescent="0.35">
      <c r="A52" s="22"/>
      <c r="B52" s="22"/>
      <c r="C52" s="22"/>
      <c r="D52" s="22"/>
      <c r="E52" s="22"/>
      <c r="F52" s="49"/>
      <c r="G52" s="49"/>
      <c r="H52" s="50"/>
      <c r="I52" s="49"/>
      <c r="J52" s="49"/>
      <c r="K52" s="50"/>
      <c r="L52" s="20"/>
      <c r="M52" s="20"/>
      <c r="N52" s="22"/>
      <c r="O52" s="22"/>
      <c r="P52" s="22"/>
      <c r="Q52" s="22"/>
      <c r="R52" s="22"/>
      <c r="S52" s="22"/>
      <c r="T52" s="22"/>
      <c r="U52" s="22"/>
    </row>
    <row r="53" spans="1:21" ht="15.75" customHeight="1" x14ac:dyDescent="0.35">
      <c r="A53" s="22"/>
      <c r="B53" s="22"/>
      <c r="C53" s="22"/>
      <c r="D53" s="22"/>
      <c r="E53" s="22"/>
      <c r="F53" s="49"/>
      <c r="G53" s="49"/>
      <c r="H53" s="50"/>
      <c r="I53" s="49"/>
      <c r="J53" s="49"/>
      <c r="K53" s="50"/>
      <c r="L53" s="20"/>
      <c r="M53" s="20"/>
      <c r="N53" s="22"/>
      <c r="O53" s="22"/>
      <c r="P53" s="22"/>
      <c r="Q53" s="22"/>
      <c r="R53" s="22"/>
      <c r="S53" s="22"/>
      <c r="T53" s="22"/>
      <c r="U53" s="22"/>
    </row>
    <row r="54" spans="1:21" ht="15.75" customHeight="1" x14ac:dyDescent="0.35">
      <c r="A54" s="22"/>
      <c r="B54" s="22"/>
      <c r="C54" s="22"/>
      <c r="D54" s="22"/>
      <c r="E54" s="22"/>
      <c r="F54" s="49"/>
      <c r="G54" s="49"/>
      <c r="H54" s="50"/>
      <c r="I54" s="49"/>
      <c r="J54" s="49"/>
      <c r="K54" s="50"/>
      <c r="L54" s="20"/>
      <c r="M54" s="20"/>
      <c r="N54" s="22"/>
      <c r="O54" s="22"/>
      <c r="P54" s="22"/>
      <c r="Q54" s="22"/>
      <c r="R54" s="22"/>
      <c r="S54" s="22"/>
      <c r="T54" s="22"/>
      <c r="U54" s="22"/>
    </row>
    <row r="55" spans="1:21" ht="15.75" customHeight="1" x14ac:dyDescent="0.35">
      <c r="A55" s="22"/>
      <c r="B55" s="22"/>
      <c r="C55" s="22"/>
      <c r="D55" s="22"/>
      <c r="E55" s="22"/>
      <c r="F55" s="49"/>
      <c r="G55" s="49"/>
      <c r="H55" s="50"/>
      <c r="I55" s="49"/>
      <c r="J55" s="49"/>
      <c r="K55" s="50"/>
      <c r="L55" s="20"/>
      <c r="M55" s="20"/>
      <c r="N55" s="22"/>
      <c r="O55" s="22"/>
      <c r="P55" s="22"/>
      <c r="Q55" s="22"/>
      <c r="R55" s="22"/>
      <c r="S55" s="22"/>
      <c r="T55" s="22"/>
      <c r="U55" s="22"/>
    </row>
    <row r="56" spans="1:21" ht="15.75" customHeight="1" x14ac:dyDescent="0.35">
      <c r="A56" s="22"/>
      <c r="B56" s="22"/>
      <c r="C56" s="22"/>
      <c r="D56" s="22"/>
      <c r="E56" s="22"/>
      <c r="F56" s="49"/>
      <c r="G56" s="49"/>
      <c r="H56" s="50"/>
      <c r="I56" s="49"/>
      <c r="J56" s="49"/>
      <c r="K56" s="50"/>
      <c r="L56" s="20"/>
      <c r="M56" s="20"/>
      <c r="N56" s="22"/>
      <c r="O56" s="22"/>
      <c r="P56" s="22"/>
      <c r="Q56" s="22"/>
      <c r="R56" s="22"/>
      <c r="S56" s="22"/>
      <c r="T56" s="22"/>
      <c r="U56" s="22"/>
    </row>
    <row r="57" spans="1:21" ht="15.75" customHeight="1" x14ac:dyDescent="0.35">
      <c r="A57" s="22"/>
      <c r="B57" s="22"/>
      <c r="C57" s="22"/>
      <c r="D57" s="22"/>
      <c r="E57" s="22"/>
      <c r="F57" s="49"/>
      <c r="G57" s="49"/>
      <c r="H57" s="50"/>
      <c r="I57" s="49"/>
      <c r="J57" s="49"/>
      <c r="K57" s="50"/>
      <c r="L57" s="20"/>
      <c r="M57" s="20"/>
      <c r="N57" s="22"/>
      <c r="O57" s="22"/>
      <c r="P57" s="22"/>
      <c r="Q57" s="22"/>
      <c r="R57" s="22"/>
      <c r="S57" s="22"/>
      <c r="T57" s="22"/>
      <c r="U57" s="22"/>
    </row>
    <row r="58" spans="1:21" ht="15.75" customHeight="1" x14ac:dyDescent="0.35">
      <c r="A58" s="22"/>
      <c r="B58" s="22"/>
      <c r="C58" s="22"/>
      <c r="D58" s="22"/>
      <c r="E58" s="22"/>
      <c r="F58" s="49"/>
      <c r="G58" s="49"/>
      <c r="H58" s="50"/>
      <c r="I58" s="49"/>
      <c r="J58" s="49"/>
      <c r="K58" s="50"/>
      <c r="L58" s="20"/>
      <c r="M58" s="20"/>
      <c r="N58" s="22"/>
      <c r="O58" s="22"/>
      <c r="P58" s="22"/>
      <c r="Q58" s="22"/>
      <c r="R58" s="22"/>
      <c r="S58" s="22"/>
      <c r="T58" s="22"/>
      <c r="U58" s="22"/>
    </row>
    <row r="59" spans="1:21" ht="15.75" customHeight="1" x14ac:dyDescent="0.35">
      <c r="A59" s="22"/>
      <c r="B59" s="22"/>
      <c r="C59" s="22"/>
      <c r="D59" s="22"/>
      <c r="E59" s="22"/>
      <c r="F59" s="49"/>
      <c r="G59" s="49"/>
      <c r="H59" s="50"/>
      <c r="I59" s="49"/>
      <c r="J59" s="49"/>
      <c r="K59" s="50"/>
      <c r="L59" s="20"/>
      <c r="M59" s="20"/>
      <c r="N59" s="22"/>
      <c r="O59" s="22"/>
      <c r="P59" s="22"/>
      <c r="Q59" s="22"/>
      <c r="R59" s="22"/>
      <c r="S59" s="22"/>
      <c r="T59" s="22"/>
      <c r="U59" s="22"/>
    </row>
    <row r="60" spans="1:21" ht="15.75" customHeight="1" x14ac:dyDescent="0.35">
      <c r="A60" s="22"/>
      <c r="B60" s="22"/>
      <c r="C60" s="22"/>
      <c r="D60" s="22"/>
      <c r="E60" s="22"/>
      <c r="F60" s="49"/>
      <c r="G60" s="49"/>
      <c r="H60" s="50"/>
      <c r="I60" s="49"/>
      <c r="J60" s="49"/>
      <c r="K60" s="50"/>
      <c r="L60" s="20"/>
      <c r="M60" s="20"/>
      <c r="N60" s="22"/>
      <c r="O60" s="22"/>
      <c r="P60" s="22"/>
      <c r="Q60" s="22"/>
      <c r="R60" s="22"/>
      <c r="S60" s="22"/>
      <c r="T60" s="22"/>
      <c r="U60" s="22"/>
    </row>
    <row r="61" spans="1:21" ht="15.75" customHeight="1" x14ac:dyDescent="0.35">
      <c r="A61" s="22"/>
      <c r="B61" s="22"/>
      <c r="C61" s="22"/>
      <c r="D61" s="22"/>
      <c r="E61" s="22"/>
      <c r="F61" s="49"/>
      <c r="G61" s="49"/>
      <c r="H61" s="50"/>
      <c r="I61" s="49"/>
      <c r="J61" s="49"/>
      <c r="K61" s="50"/>
      <c r="L61" s="20"/>
      <c r="M61" s="20"/>
      <c r="N61" s="22"/>
      <c r="O61" s="22"/>
      <c r="P61" s="22"/>
      <c r="Q61" s="22"/>
      <c r="R61" s="22"/>
      <c r="S61" s="22"/>
      <c r="T61" s="22"/>
      <c r="U61" s="22"/>
    </row>
    <row r="62" spans="1:21" ht="15.75" customHeight="1" x14ac:dyDescent="0.35">
      <c r="A62" s="22"/>
      <c r="B62" s="22"/>
      <c r="C62" s="22"/>
      <c r="D62" s="22"/>
      <c r="E62" s="22"/>
      <c r="F62" s="49"/>
      <c r="G62" s="49"/>
      <c r="H62" s="50"/>
      <c r="I62" s="49"/>
      <c r="J62" s="49"/>
      <c r="K62" s="50"/>
      <c r="L62" s="20"/>
      <c r="M62" s="20"/>
      <c r="N62" s="22"/>
      <c r="O62" s="22"/>
      <c r="P62" s="22"/>
      <c r="Q62" s="22"/>
      <c r="R62" s="22"/>
      <c r="S62" s="22"/>
      <c r="T62" s="22"/>
      <c r="U62" s="22"/>
    </row>
    <row r="63" spans="1:21" ht="15.75" customHeight="1" x14ac:dyDescent="0.35">
      <c r="A63" s="22"/>
      <c r="B63" s="22"/>
      <c r="C63" s="22"/>
      <c r="D63" s="22"/>
      <c r="E63" s="22"/>
      <c r="F63" s="49"/>
      <c r="G63" s="49"/>
      <c r="H63" s="50"/>
      <c r="I63" s="49"/>
      <c r="J63" s="49"/>
      <c r="K63" s="50"/>
      <c r="L63" s="20"/>
      <c r="M63" s="20"/>
      <c r="N63" s="22"/>
      <c r="O63" s="22"/>
      <c r="P63" s="22"/>
      <c r="Q63" s="22"/>
      <c r="R63" s="22"/>
      <c r="S63" s="22"/>
      <c r="T63" s="22"/>
      <c r="U63" s="22"/>
    </row>
    <row r="64" spans="1:21" ht="15.75" customHeight="1" x14ac:dyDescent="0.35">
      <c r="A64" s="22"/>
      <c r="B64" s="22"/>
      <c r="C64" s="22"/>
      <c r="D64" s="22"/>
      <c r="E64" s="22"/>
      <c r="F64" s="49"/>
      <c r="G64" s="49"/>
      <c r="H64" s="50"/>
      <c r="I64" s="49"/>
      <c r="J64" s="49"/>
      <c r="K64" s="50"/>
      <c r="L64" s="20"/>
      <c r="M64" s="20"/>
      <c r="N64" s="22"/>
      <c r="O64" s="22"/>
      <c r="P64" s="22"/>
      <c r="Q64" s="22"/>
      <c r="R64" s="22"/>
      <c r="S64" s="22"/>
      <c r="T64" s="22"/>
      <c r="U64" s="22"/>
    </row>
    <row r="65" spans="1:21" ht="15.75" customHeight="1" x14ac:dyDescent="0.35">
      <c r="A65" s="22"/>
      <c r="B65" s="22"/>
      <c r="C65" s="22"/>
      <c r="D65" s="22"/>
      <c r="E65" s="22"/>
      <c r="F65" s="49"/>
      <c r="G65" s="49"/>
      <c r="H65" s="50"/>
      <c r="I65" s="49"/>
      <c r="J65" s="49"/>
      <c r="K65" s="50"/>
      <c r="L65" s="20"/>
      <c r="M65" s="20"/>
      <c r="N65" s="22"/>
      <c r="O65" s="22"/>
      <c r="P65" s="22"/>
      <c r="Q65" s="22"/>
      <c r="R65" s="22"/>
      <c r="S65" s="22"/>
      <c r="T65" s="22"/>
      <c r="U65" s="22"/>
    </row>
    <row r="66" spans="1:21" ht="15.75" customHeight="1" x14ac:dyDescent="0.35">
      <c r="A66" s="22"/>
      <c r="B66" s="22"/>
      <c r="C66" s="22"/>
      <c r="D66" s="22"/>
      <c r="E66" s="22"/>
      <c r="F66" s="49"/>
      <c r="G66" s="49"/>
      <c r="H66" s="50"/>
      <c r="I66" s="49"/>
      <c r="J66" s="49"/>
      <c r="K66" s="50"/>
      <c r="L66" s="20"/>
      <c r="M66" s="20"/>
      <c r="N66" s="22"/>
      <c r="O66" s="22"/>
      <c r="P66" s="22"/>
      <c r="Q66" s="22"/>
      <c r="R66" s="22"/>
      <c r="S66" s="22"/>
      <c r="T66" s="22"/>
      <c r="U66" s="22"/>
    </row>
    <row r="67" spans="1:21" ht="15.75" customHeight="1" x14ac:dyDescent="0.35">
      <c r="A67" s="22"/>
      <c r="B67" s="22"/>
      <c r="C67" s="22"/>
      <c r="D67" s="22"/>
      <c r="E67" s="22"/>
      <c r="F67" s="49"/>
      <c r="G67" s="49"/>
      <c r="H67" s="50"/>
      <c r="I67" s="49"/>
      <c r="J67" s="49"/>
      <c r="K67" s="50"/>
      <c r="L67" s="20"/>
      <c r="M67" s="20"/>
      <c r="N67" s="22"/>
      <c r="O67" s="22"/>
      <c r="P67" s="22"/>
      <c r="Q67" s="22"/>
      <c r="R67" s="22"/>
      <c r="S67" s="22"/>
      <c r="T67" s="22"/>
      <c r="U67" s="22"/>
    </row>
    <row r="68" spans="1:21" ht="15.75" customHeight="1" x14ac:dyDescent="0.35">
      <c r="A68" s="22"/>
      <c r="B68" s="22"/>
      <c r="C68" s="22"/>
      <c r="D68" s="22"/>
      <c r="E68" s="22"/>
      <c r="F68" s="49"/>
      <c r="G68" s="49"/>
      <c r="H68" s="50"/>
      <c r="I68" s="49"/>
      <c r="J68" s="49"/>
      <c r="K68" s="50"/>
      <c r="L68" s="20"/>
      <c r="M68" s="20"/>
      <c r="N68" s="22"/>
      <c r="O68" s="22"/>
      <c r="P68" s="22"/>
      <c r="Q68" s="22"/>
      <c r="R68" s="22"/>
      <c r="S68" s="22"/>
      <c r="T68" s="22"/>
      <c r="U68" s="22"/>
    </row>
    <row r="69" spans="1:21" ht="15.75" customHeight="1" x14ac:dyDescent="0.35">
      <c r="A69" s="22"/>
      <c r="B69" s="22"/>
      <c r="C69" s="22"/>
      <c r="D69" s="22"/>
      <c r="E69" s="22"/>
      <c r="F69" s="49"/>
      <c r="G69" s="49"/>
      <c r="H69" s="50"/>
      <c r="I69" s="49"/>
      <c r="J69" s="49"/>
      <c r="K69" s="50"/>
      <c r="L69" s="20"/>
      <c r="M69" s="20"/>
      <c r="N69" s="22"/>
      <c r="O69" s="22"/>
      <c r="P69" s="22"/>
      <c r="Q69" s="22"/>
      <c r="R69" s="22"/>
      <c r="S69" s="22"/>
      <c r="T69" s="22"/>
      <c r="U69" s="22"/>
    </row>
    <row r="70" spans="1:21" ht="15.75" customHeight="1" x14ac:dyDescent="0.35">
      <c r="A70" s="22"/>
      <c r="B70" s="22"/>
      <c r="C70" s="22"/>
      <c r="D70" s="22"/>
      <c r="E70" s="22"/>
      <c r="F70" s="49"/>
      <c r="G70" s="49"/>
      <c r="H70" s="50"/>
      <c r="I70" s="49"/>
      <c r="J70" s="49"/>
      <c r="K70" s="50"/>
      <c r="L70" s="20"/>
      <c r="M70" s="20"/>
      <c r="N70" s="22"/>
      <c r="O70" s="22"/>
      <c r="P70" s="22"/>
      <c r="Q70" s="22"/>
      <c r="R70" s="22"/>
      <c r="S70" s="22"/>
      <c r="T70" s="22"/>
      <c r="U70" s="22"/>
    </row>
    <row r="71" spans="1:21" ht="15.75" customHeight="1" x14ac:dyDescent="0.35">
      <c r="A71" s="22"/>
      <c r="B71" s="22"/>
      <c r="C71" s="22"/>
      <c r="D71" s="22"/>
      <c r="E71" s="22"/>
      <c r="F71" s="49"/>
      <c r="G71" s="49"/>
      <c r="H71" s="50"/>
      <c r="I71" s="49"/>
      <c r="J71" s="49"/>
      <c r="K71" s="50"/>
      <c r="L71" s="20"/>
      <c r="M71" s="20"/>
      <c r="N71" s="22"/>
      <c r="O71" s="22"/>
      <c r="P71" s="22"/>
      <c r="Q71" s="22"/>
      <c r="R71" s="22"/>
      <c r="S71" s="22"/>
      <c r="T71" s="22"/>
      <c r="U71" s="22"/>
    </row>
    <row r="72" spans="1:21" ht="15.75" customHeight="1" x14ac:dyDescent="0.35">
      <c r="A72" s="22"/>
      <c r="B72" s="22"/>
      <c r="C72" s="22"/>
      <c r="D72" s="22"/>
      <c r="E72" s="22"/>
      <c r="F72" s="49"/>
      <c r="G72" s="49"/>
      <c r="H72" s="50"/>
      <c r="I72" s="49"/>
      <c r="J72" s="49"/>
      <c r="K72" s="50"/>
      <c r="L72" s="20"/>
      <c r="M72" s="20"/>
      <c r="N72" s="22"/>
      <c r="O72" s="22"/>
      <c r="P72" s="22"/>
      <c r="Q72" s="22"/>
      <c r="R72" s="22"/>
      <c r="S72" s="22"/>
      <c r="T72" s="22"/>
      <c r="U72" s="22"/>
    </row>
    <row r="73" spans="1:21" ht="15.75" customHeight="1" x14ac:dyDescent="0.35">
      <c r="A73" s="22"/>
      <c r="B73" s="22"/>
      <c r="C73" s="22"/>
      <c r="D73" s="22"/>
      <c r="E73" s="22"/>
      <c r="F73" s="49"/>
      <c r="G73" s="49"/>
      <c r="H73" s="50"/>
      <c r="I73" s="49"/>
      <c r="J73" s="49"/>
      <c r="K73" s="50"/>
      <c r="L73" s="20"/>
      <c r="M73" s="20"/>
      <c r="N73" s="22"/>
      <c r="O73" s="22"/>
      <c r="P73" s="22"/>
      <c r="Q73" s="22"/>
      <c r="R73" s="22"/>
      <c r="S73" s="22"/>
      <c r="T73" s="22"/>
      <c r="U73" s="22"/>
    </row>
    <row r="74" spans="1:21" ht="15.75" customHeight="1" x14ac:dyDescent="0.35">
      <c r="A74" s="22"/>
      <c r="B74" s="22"/>
      <c r="C74" s="22"/>
      <c r="D74" s="22"/>
      <c r="E74" s="22"/>
      <c r="F74" s="49"/>
      <c r="G74" s="49"/>
      <c r="H74" s="50"/>
      <c r="I74" s="49"/>
      <c r="J74" s="49"/>
      <c r="K74" s="50"/>
      <c r="L74" s="20"/>
      <c r="M74" s="20"/>
      <c r="N74" s="22"/>
      <c r="O74" s="22"/>
      <c r="P74" s="22"/>
      <c r="Q74" s="22"/>
      <c r="R74" s="22"/>
      <c r="S74" s="22"/>
      <c r="T74" s="22"/>
      <c r="U74" s="22"/>
    </row>
    <row r="75" spans="1:21" ht="15.75" customHeight="1" x14ac:dyDescent="0.35">
      <c r="A75" s="22"/>
      <c r="B75" s="22"/>
      <c r="C75" s="22"/>
      <c r="D75" s="22"/>
      <c r="E75" s="22"/>
      <c r="F75" s="49"/>
      <c r="G75" s="49"/>
      <c r="H75" s="50"/>
      <c r="I75" s="49"/>
      <c r="J75" s="49"/>
      <c r="K75" s="50"/>
      <c r="L75" s="20"/>
      <c r="M75" s="20"/>
      <c r="N75" s="22"/>
      <c r="O75" s="22"/>
      <c r="P75" s="22"/>
      <c r="Q75" s="22"/>
      <c r="R75" s="22"/>
      <c r="S75" s="22"/>
      <c r="T75" s="22"/>
      <c r="U75" s="22"/>
    </row>
    <row r="76" spans="1:21" ht="15.75" customHeight="1" x14ac:dyDescent="0.35">
      <c r="A76" s="22"/>
      <c r="B76" s="22"/>
      <c r="C76" s="22"/>
      <c r="D76" s="22"/>
      <c r="E76" s="22"/>
      <c r="F76" s="49"/>
      <c r="G76" s="49"/>
      <c r="H76" s="50"/>
      <c r="I76" s="49"/>
      <c r="J76" s="49"/>
      <c r="K76" s="50"/>
      <c r="L76" s="20"/>
      <c r="M76" s="20"/>
      <c r="N76" s="22"/>
      <c r="O76" s="22"/>
      <c r="P76" s="22"/>
      <c r="Q76" s="22"/>
      <c r="R76" s="22"/>
      <c r="S76" s="22"/>
      <c r="T76" s="22"/>
      <c r="U76" s="22"/>
    </row>
    <row r="77" spans="1:21" ht="15.75" customHeight="1" x14ac:dyDescent="0.35">
      <c r="A77" s="22"/>
      <c r="B77" s="22"/>
      <c r="C77" s="22"/>
      <c r="D77" s="22"/>
      <c r="E77" s="22"/>
      <c r="F77" s="49"/>
      <c r="G77" s="49"/>
      <c r="H77" s="50"/>
      <c r="I77" s="49"/>
      <c r="J77" s="49"/>
      <c r="K77" s="50"/>
      <c r="L77" s="20"/>
      <c r="M77" s="20"/>
      <c r="N77" s="22"/>
      <c r="O77" s="22"/>
      <c r="P77" s="22"/>
      <c r="Q77" s="22"/>
      <c r="R77" s="22"/>
      <c r="S77" s="22"/>
      <c r="T77" s="22"/>
      <c r="U77" s="22"/>
    </row>
    <row r="78" spans="1:21" ht="15.75" customHeight="1" x14ac:dyDescent="0.35">
      <c r="A78" s="22"/>
      <c r="B78" s="22"/>
      <c r="C78" s="22"/>
      <c r="D78" s="22"/>
      <c r="E78" s="22"/>
      <c r="F78" s="49"/>
      <c r="G78" s="49"/>
      <c r="H78" s="50"/>
      <c r="I78" s="49"/>
      <c r="J78" s="49"/>
      <c r="K78" s="50"/>
      <c r="L78" s="20"/>
      <c r="M78" s="20"/>
      <c r="N78" s="22"/>
      <c r="O78" s="22"/>
      <c r="P78" s="22"/>
      <c r="Q78" s="22"/>
      <c r="R78" s="22"/>
      <c r="S78" s="22"/>
      <c r="T78" s="22"/>
      <c r="U78" s="22"/>
    </row>
    <row r="79" spans="1:21" ht="15.75" customHeight="1" x14ac:dyDescent="0.35">
      <c r="A79" s="22"/>
      <c r="B79" s="22"/>
      <c r="C79" s="22"/>
      <c r="D79" s="22"/>
      <c r="E79" s="22"/>
      <c r="F79" s="49"/>
      <c r="G79" s="49"/>
      <c r="H79" s="50"/>
      <c r="I79" s="49"/>
      <c r="J79" s="49"/>
      <c r="K79" s="50"/>
      <c r="L79" s="20"/>
      <c r="M79" s="20"/>
      <c r="N79" s="22"/>
      <c r="O79" s="22"/>
      <c r="P79" s="22"/>
      <c r="Q79" s="22"/>
      <c r="R79" s="22"/>
      <c r="S79" s="22"/>
      <c r="T79" s="22"/>
      <c r="U79" s="22"/>
    </row>
    <row r="80" spans="1:21" ht="15.75" customHeight="1" x14ac:dyDescent="0.35">
      <c r="A80" s="22"/>
      <c r="B80" s="22"/>
      <c r="C80" s="22"/>
      <c r="D80" s="22"/>
      <c r="E80" s="22"/>
      <c r="F80" s="49"/>
      <c r="G80" s="49"/>
      <c r="H80" s="50"/>
      <c r="I80" s="49"/>
      <c r="J80" s="49"/>
      <c r="K80" s="50"/>
      <c r="L80" s="20"/>
      <c r="M80" s="20"/>
      <c r="N80" s="22"/>
      <c r="O80" s="22"/>
      <c r="P80" s="22"/>
      <c r="Q80" s="22"/>
      <c r="R80" s="22"/>
      <c r="S80" s="22"/>
      <c r="T80" s="22"/>
      <c r="U80" s="22"/>
    </row>
    <row r="81" spans="1:21" ht="15.75" customHeight="1" x14ac:dyDescent="0.35">
      <c r="A81" s="22"/>
      <c r="B81" s="22"/>
      <c r="C81" s="22"/>
      <c r="D81" s="22"/>
      <c r="E81" s="22"/>
      <c r="F81" s="49"/>
      <c r="G81" s="49"/>
      <c r="H81" s="50"/>
      <c r="I81" s="49"/>
      <c r="J81" s="49"/>
      <c r="K81" s="50"/>
      <c r="L81" s="20"/>
      <c r="M81" s="20"/>
      <c r="N81" s="22"/>
      <c r="O81" s="22"/>
      <c r="P81" s="22"/>
      <c r="Q81" s="22"/>
      <c r="R81" s="22"/>
      <c r="S81" s="22"/>
      <c r="T81" s="22"/>
      <c r="U81" s="22"/>
    </row>
    <row r="82" spans="1:21" ht="15.75" customHeight="1" x14ac:dyDescent="0.35">
      <c r="A82" s="22"/>
      <c r="B82" s="22"/>
      <c r="C82" s="22"/>
      <c r="D82" s="22"/>
      <c r="E82" s="22"/>
      <c r="F82" s="49"/>
      <c r="G82" s="49"/>
      <c r="H82" s="50"/>
      <c r="I82" s="49"/>
      <c r="J82" s="49"/>
      <c r="K82" s="50"/>
      <c r="L82" s="20"/>
      <c r="M82" s="20"/>
      <c r="N82" s="22"/>
      <c r="O82" s="22"/>
      <c r="P82" s="22"/>
      <c r="Q82" s="22"/>
      <c r="R82" s="22"/>
      <c r="S82" s="22"/>
      <c r="T82" s="22"/>
      <c r="U82" s="22"/>
    </row>
    <row r="83" spans="1:21" ht="15.75" customHeight="1" x14ac:dyDescent="0.35">
      <c r="A83" s="22"/>
      <c r="B83" s="22"/>
      <c r="C83" s="22"/>
      <c r="D83" s="22"/>
      <c r="E83" s="22"/>
      <c r="F83" s="49"/>
      <c r="G83" s="49"/>
      <c r="H83" s="50"/>
      <c r="I83" s="49"/>
      <c r="J83" s="49"/>
      <c r="K83" s="50"/>
      <c r="L83" s="20"/>
      <c r="M83" s="20"/>
      <c r="N83" s="22"/>
      <c r="O83" s="22"/>
      <c r="P83" s="22"/>
      <c r="Q83" s="22"/>
      <c r="R83" s="22"/>
      <c r="S83" s="22"/>
      <c r="T83" s="22"/>
      <c r="U83" s="22"/>
    </row>
    <row r="84" spans="1:21" ht="15.75" customHeight="1" x14ac:dyDescent="0.35">
      <c r="A84" s="22"/>
      <c r="B84" s="22"/>
      <c r="C84" s="22"/>
      <c r="D84" s="22"/>
      <c r="E84" s="22"/>
      <c r="F84" s="49"/>
      <c r="G84" s="49"/>
      <c r="H84" s="50"/>
      <c r="I84" s="49"/>
      <c r="J84" s="49"/>
      <c r="K84" s="50"/>
      <c r="L84" s="20"/>
      <c r="M84" s="20"/>
      <c r="N84" s="22"/>
      <c r="O84" s="22"/>
      <c r="P84" s="22"/>
      <c r="Q84" s="22"/>
      <c r="R84" s="22"/>
      <c r="S84" s="22"/>
      <c r="T84" s="22"/>
      <c r="U84" s="22"/>
    </row>
    <row r="85" spans="1:21" ht="15.75" customHeight="1" x14ac:dyDescent="0.35">
      <c r="A85" s="22"/>
      <c r="B85" s="22"/>
      <c r="C85" s="22"/>
      <c r="D85" s="22"/>
      <c r="E85" s="22"/>
      <c r="F85" s="49"/>
      <c r="G85" s="49"/>
      <c r="H85" s="50"/>
      <c r="I85" s="49"/>
      <c r="J85" s="49"/>
      <c r="K85" s="50"/>
      <c r="L85" s="20"/>
      <c r="M85" s="20"/>
      <c r="N85" s="22"/>
      <c r="O85" s="22"/>
      <c r="P85" s="22"/>
      <c r="Q85" s="22"/>
      <c r="R85" s="22"/>
      <c r="S85" s="22"/>
      <c r="T85" s="22"/>
      <c r="U85" s="22"/>
    </row>
    <row r="86" spans="1:21" ht="15.75" customHeight="1" x14ac:dyDescent="0.35">
      <c r="A86" s="22"/>
      <c r="B86" s="22"/>
      <c r="C86" s="22"/>
      <c r="D86" s="22"/>
      <c r="E86" s="22"/>
      <c r="F86" s="49"/>
      <c r="G86" s="49"/>
      <c r="H86" s="50"/>
      <c r="I86" s="49"/>
      <c r="J86" s="49"/>
      <c r="K86" s="50"/>
      <c r="L86" s="20"/>
      <c r="M86" s="20"/>
      <c r="N86" s="22"/>
      <c r="O86" s="22"/>
      <c r="P86" s="22"/>
      <c r="Q86" s="22"/>
      <c r="R86" s="22"/>
      <c r="S86" s="22"/>
      <c r="T86" s="22"/>
      <c r="U86" s="22"/>
    </row>
    <row r="87" spans="1:21" ht="15.75" customHeight="1" x14ac:dyDescent="0.35">
      <c r="A87" s="22"/>
      <c r="B87" s="22"/>
      <c r="C87" s="22"/>
      <c r="D87" s="22"/>
      <c r="E87" s="22"/>
      <c r="F87" s="49"/>
      <c r="G87" s="49"/>
      <c r="H87" s="50"/>
      <c r="I87" s="49"/>
      <c r="J87" s="49"/>
      <c r="K87" s="50"/>
      <c r="L87" s="20"/>
      <c r="M87" s="20"/>
      <c r="N87" s="22"/>
      <c r="O87" s="22"/>
      <c r="P87" s="22"/>
      <c r="Q87" s="22"/>
      <c r="R87" s="22"/>
      <c r="S87" s="22"/>
      <c r="T87" s="22"/>
      <c r="U87" s="22"/>
    </row>
    <row r="88" spans="1:21" ht="15.75" customHeight="1" x14ac:dyDescent="0.35">
      <c r="A88" s="22"/>
      <c r="B88" s="22"/>
      <c r="C88" s="22"/>
      <c r="D88" s="22"/>
      <c r="E88" s="22"/>
      <c r="F88" s="49"/>
      <c r="G88" s="49"/>
      <c r="H88" s="50"/>
      <c r="I88" s="49"/>
      <c r="J88" s="49"/>
      <c r="K88" s="50"/>
      <c r="L88" s="20"/>
      <c r="M88" s="20"/>
      <c r="N88" s="22"/>
      <c r="O88" s="22"/>
      <c r="P88" s="22"/>
      <c r="Q88" s="22"/>
      <c r="R88" s="22"/>
      <c r="S88" s="22"/>
      <c r="T88" s="22"/>
      <c r="U88" s="22"/>
    </row>
    <row r="89" spans="1:21" ht="15.75" customHeight="1" x14ac:dyDescent="0.35">
      <c r="A89" s="22"/>
      <c r="B89" s="22"/>
      <c r="C89" s="22"/>
      <c r="D89" s="22"/>
      <c r="E89" s="22"/>
      <c r="F89" s="49"/>
      <c r="G89" s="49"/>
      <c r="H89" s="50"/>
      <c r="I89" s="49"/>
      <c r="J89" s="49"/>
      <c r="K89" s="50"/>
      <c r="L89" s="20"/>
      <c r="M89" s="20"/>
      <c r="N89" s="22"/>
      <c r="O89" s="22"/>
      <c r="P89" s="22"/>
      <c r="Q89" s="22"/>
      <c r="R89" s="22"/>
      <c r="S89" s="22"/>
      <c r="T89" s="22"/>
      <c r="U89" s="22"/>
    </row>
    <row r="90" spans="1:21" ht="15.75" customHeight="1" x14ac:dyDescent="0.35">
      <c r="A90" s="22"/>
      <c r="B90" s="22"/>
      <c r="C90" s="22"/>
      <c r="D90" s="22"/>
      <c r="E90" s="22"/>
      <c r="F90" s="49"/>
      <c r="G90" s="49"/>
      <c r="H90" s="50"/>
      <c r="I90" s="49"/>
      <c r="J90" s="49"/>
      <c r="K90" s="50"/>
      <c r="L90" s="20"/>
      <c r="M90" s="20"/>
      <c r="N90" s="22"/>
      <c r="O90" s="22"/>
      <c r="P90" s="22"/>
      <c r="Q90" s="22"/>
      <c r="R90" s="22"/>
      <c r="S90" s="22"/>
      <c r="T90" s="22"/>
      <c r="U90" s="22"/>
    </row>
    <row r="91" spans="1:21" ht="15.75" customHeight="1" x14ac:dyDescent="0.35">
      <c r="A91" s="22"/>
      <c r="B91" s="22"/>
      <c r="C91" s="22"/>
      <c r="D91" s="22"/>
      <c r="E91" s="22"/>
      <c r="F91" s="49"/>
      <c r="G91" s="49"/>
      <c r="H91" s="50"/>
      <c r="I91" s="49"/>
      <c r="J91" s="49"/>
      <c r="K91" s="50"/>
      <c r="L91" s="20"/>
      <c r="M91" s="20"/>
      <c r="N91" s="22"/>
      <c r="O91" s="22"/>
      <c r="P91" s="22"/>
      <c r="Q91" s="22"/>
      <c r="R91" s="22"/>
      <c r="S91" s="22"/>
      <c r="T91" s="22"/>
      <c r="U91" s="22"/>
    </row>
    <row r="92" spans="1:21" ht="15.75" customHeight="1" x14ac:dyDescent="0.35">
      <c r="A92" s="22"/>
      <c r="B92" s="22"/>
      <c r="C92" s="22"/>
      <c r="D92" s="22"/>
      <c r="E92" s="22"/>
      <c r="F92" s="49"/>
      <c r="G92" s="49"/>
      <c r="H92" s="50"/>
      <c r="I92" s="49"/>
      <c r="J92" s="49"/>
      <c r="K92" s="50"/>
      <c r="L92" s="20"/>
      <c r="M92" s="20"/>
      <c r="N92" s="22"/>
      <c r="O92" s="22"/>
      <c r="P92" s="22"/>
      <c r="Q92" s="22"/>
      <c r="R92" s="22"/>
      <c r="S92" s="22"/>
      <c r="T92" s="22"/>
      <c r="U92" s="22"/>
    </row>
    <row r="93" spans="1:21" ht="15.75" customHeight="1" x14ac:dyDescent="0.35">
      <c r="A93" s="22"/>
      <c r="B93" s="22"/>
      <c r="C93" s="22"/>
      <c r="D93" s="22"/>
      <c r="E93" s="22"/>
      <c r="F93" s="49"/>
      <c r="G93" s="49"/>
      <c r="H93" s="50"/>
      <c r="I93" s="49"/>
      <c r="J93" s="49"/>
      <c r="K93" s="50"/>
      <c r="L93" s="20"/>
      <c r="M93" s="20"/>
      <c r="N93" s="22"/>
      <c r="O93" s="22"/>
      <c r="P93" s="22"/>
      <c r="Q93" s="22"/>
      <c r="R93" s="22"/>
      <c r="S93" s="22"/>
      <c r="T93" s="22"/>
      <c r="U93" s="22"/>
    </row>
    <row r="94" spans="1:21" ht="15.75" customHeight="1" x14ac:dyDescent="0.35">
      <c r="A94" s="22"/>
      <c r="B94" s="22"/>
      <c r="C94" s="22"/>
      <c r="D94" s="22"/>
      <c r="E94" s="22"/>
      <c r="F94" s="49"/>
      <c r="G94" s="49"/>
      <c r="H94" s="50"/>
      <c r="I94" s="49"/>
      <c r="J94" s="49"/>
      <c r="K94" s="50"/>
      <c r="L94" s="20"/>
      <c r="M94" s="20"/>
      <c r="N94" s="22"/>
      <c r="O94" s="22"/>
      <c r="P94" s="22"/>
      <c r="Q94" s="22"/>
      <c r="R94" s="22"/>
      <c r="S94" s="22"/>
      <c r="T94" s="22"/>
      <c r="U94" s="22"/>
    </row>
    <row r="95" spans="1:21" ht="15.75" customHeight="1" x14ac:dyDescent="0.35">
      <c r="A95" s="22"/>
      <c r="B95" s="22"/>
      <c r="C95" s="22"/>
      <c r="D95" s="22"/>
      <c r="E95" s="22"/>
      <c r="F95" s="49"/>
      <c r="G95" s="49"/>
      <c r="H95" s="50"/>
      <c r="I95" s="49"/>
      <c r="J95" s="49"/>
      <c r="K95" s="50"/>
      <c r="L95" s="20"/>
      <c r="M95" s="20"/>
      <c r="N95" s="22"/>
      <c r="O95" s="22"/>
      <c r="P95" s="22"/>
      <c r="Q95" s="22"/>
      <c r="R95" s="22"/>
      <c r="S95" s="22"/>
      <c r="T95" s="22"/>
      <c r="U95" s="22"/>
    </row>
    <row r="96" spans="1:21" ht="15.75" customHeight="1" x14ac:dyDescent="0.35">
      <c r="A96" s="22"/>
      <c r="B96" s="22"/>
      <c r="C96" s="22"/>
      <c r="D96" s="22"/>
      <c r="E96" s="22"/>
      <c r="F96" s="49"/>
      <c r="G96" s="49"/>
      <c r="H96" s="50"/>
      <c r="I96" s="49"/>
      <c r="J96" s="49"/>
      <c r="K96" s="50"/>
      <c r="L96" s="20"/>
      <c r="M96" s="20"/>
      <c r="N96" s="22"/>
      <c r="O96" s="22"/>
      <c r="P96" s="22"/>
      <c r="Q96" s="22"/>
      <c r="R96" s="22"/>
      <c r="S96" s="22"/>
      <c r="T96" s="22"/>
      <c r="U96" s="22"/>
    </row>
    <row r="97" spans="1:21" ht="15.75" customHeight="1" x14ac:dyDescent="0.3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</row>
    <row r="98" spans="1:21" ht="15.75" customHeight="1" x14ac:dyDescent="0.3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</row>
    <row r="99" spans="1:21" ht="15.75" customHeight="1" x14ac:dyDescent="0.3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</row>
    <row r="100" spans="1:21" ht="15.75" customHeight="1" x14ac:dyDescent="0.3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</row>
  </sheetData>
  <conditionalFormatting sqref="F4:F27">
    <cfRule type="containsText" dxfId="2" priority="1" operator="containsText" text="Tenant">
      <formula>NOT(ISERROR(SEARCH(("Tenant"),(F4))))</formula>
    </cfRule>
  </conditionalFormatting>
  <conditionalFormatting sqref="K4:K27">
    <cfRule type="cellIs" dxfId="1" priority="2" operator="greaterThan">
      <formula>100</formula>
    </cfRule>
  </conditionalFormatting>
  <dataValidations count="1">
    <dataValidation type="list" allowBlank="1" showErrorMessage="1" sqref="F4:F27" xr:uid="{78B4AF20-8375-48CB-9D65-722BBF41EA9B}">
      <formula1>$A$34:$A$35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52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29F9-C357-41B2-96C1-9F7AE101EA95}">
  <sheetPr>
    <pageSetUpPr fitToPage="1"/>
  </sheetPr>
  <dimension ref="A1:G100"/>
  <sheetViews>
    <sheetView showWhiteSpace="0" zoomScale="90" zoomScaleNormal="90" workbookViewId="0">
      <pane xSplit="2" topLeftCell="C1" activePane="topRight" state="frozen"/>
      <selection pane="topRight" activeCell="E4" sqref="E4"/>
    </sheetView>
  </sheetViews>
  <sheetFormatPr defaultColWidth="14.453125" defaultRowHeight="15" customHeight="1" x14ac:dyDescent="0.35"/>
  <cols>
    <col min="1" max="1" width="6.6328125" bestFit="1" customWidth="1"/>
    <col min="2" max="2" width="18.08984375" bestFit="1" customWidth="1"/>
    <col min="3" max="3" width="12.08984375" bestFit="1" customWidth="1"/>
    <col min="4" max="4" width="49.453125" bestFit="1" customWidth="1"/>
    <col min="5" max="5" width="10.08984375" bestFit="1" customWidth="1"/>
    <col min="6" max="6" width="8" bestFit="1" customWidth="1"/>
    <col min="7" max="7" width="11.26953125" bestFit="1" customWidth="1"/>
  </cols>
  <sheetData>
    <row r="1" spans="1:7" ht="14.5" x14ac:dyDescent="0.35">
      <c r="A1" s="22"/>
      <c r="B1" s="22"/>
      <c r="C1" s="22"/>
      <c r="D1" s="22"/>
      <c r="E1" s="22"/>
      <c r="F1" s="22"/>
      <c r="G1" s="22"/>
    </row>
    <row r="2" spans="1:7" ht="67" customHeight="1" x14ac:dyDescent="0.35">
      <c r="A2" s="23" t="s">
        <v>59</v>
      </c>
      <c r="B2" s="23" t="s">
        <v>13</v>
      </c>
      <c r="C2" s="23" t="s">
        <v>60</v>
      </c>
      <c r="D2" s="23" t="s">
        <v>61</v>
      </c>
      <c r="E2" s="23" t="s">
        <v>62</v>
      </c>
      <c r="F2" s="23" t="s">
        <v>63</v>
      </c>
      <c r="G2" s="24" t="s">
        <v>69</v>
      </c>
    </row>
    <row r="3" spans="1:7" ht="14.5" x14ac:dyDescent="0.35">
      <c r="A3" s="27"/>
      <c r="B3" s="27"/>
      <c r="C3" s="27"/>
      <c r="D3" s="27"/>
      <c r="E3" s="27"/>
      <c r="F3" s="27"/>
      <c r="G3" s="28"/>
    </row>
    <row r="4" spans="1:7" ht="14.5" x14ac:dyDescent="0.35">
      <c r="A4" s="30" t="s">
        <v>14</v>
      </c>
      <c r="B4" s="42" t="s">
        <v>15</v>
      </c>
      <c r="C4" s="31"/>
      <c r="D4" s="31"/>
      <c r="E4" s="32">
        <v>689.25</v>
      </c>
      <c r="F4" s="33" t="s">
        <v>70</v>
      </c>
      <c r="G4" s="66">
        <v>20000</v>
      </c>
    </row>
    <row r="5" spans="1:7" ht="14.5" x14ac:dyDescent="0.35">
      <c r="A5" s="30" t="s">
        <v>16</v>
      </c>
      <c r="B5" s="42" t="s">
        <v>17</v>
      </c>
      <c r="C5" s="42">
        <v>8793314482</v>
      </c>
      <c r="D5" s="42"/>
      <c r="E5" s="32">
        <v>689.25</v>
      </c>
      <c r="F5" s="33" t="s">
        <v>70</v>
      </c>
      <c r="G5" s="43"/>
    </row>
    <row r="6" spans="1:7" ht="14.5" x14ac:dyDescent="0.35">
      <c r="A6" s="30" t="s">
        <v>18</v>
      </c>
      <c r="B6" s="31" t="s">
        <v>19</v>
      </c>
      <c r="C6" s="42"/>
      <c r="D6" s="31" t="s">
        <v>71</v>
      </c>
      <c r="E6" s="32">
        <v>689.25</v>
      </c>
      <c r="F6" s="33" t="s">
        <v>70</v>
      </c>
      <c r="G6" s="39">
        <v>20000</v>
      </c>
    </row>
    <row r="7" spans="1:7" ht="14.5" x14ac:dyDescent="0.35">
      <c r="A7" s="30" t="s">
        <v>20</v>
      </c>
      <c r="B7" s="31" t="s">
        <v>21</v>
      </c>
      <c r="C7" s="31">
        <v>9822402729</v>
      </c>
      <c r="D7" s="31" t="s">
        <v>72</v>
      </c>
      <c r="E7" s="32">
        <v>689.25</v>
      </c>
      <c r="F7" s="33" t="s">
        <v>70</v>
      </c>
      <c r="G7" s="39">
        <v>20000</v>
      </c>
    </row>
    <row r="8" spans="1:7" ht="14.25" customHeight="1" x14ac:dyDescent="0.35">
      <c r="A8" s="30" t="s">
        <v>22</v>
      </c>
      <c r="B8" s="58" t="s">
        <v>92</v>
      </c>
      <c r="C8" s="44" t="s">
        <v>73</v>
      </c>
      <c r="D8" s="31" t="s">
        <v>74</v>
      </c>
      <c r="E8" s="32">
        <v>670</v>
      </c>
      <c r="F8" s="33" t="s">
        <v>75</v>
      </c>
      <c r="G8" s="39">
        <v>10000</v>
      </c>
    </row>
    <row r="9" spans="1:7" ht="14.5" x14ac:dyDescent="0.35">
      <c r="A9" s="30" t="s">
        <v>23</v>
      </c>
      <c r="B9" s="31" t="s">
        <v>24</v>
      </c>
      <c r="C9" s="31">
        <v>7385343784</v>
      </c>
      <c r="D9" s="31" t="s">
        <v>76</v>
      </c>
      <c r="E9" s="32">
        <v>670</v>
      </c>
      <c r="F9" s="33" t="s">
        <v>70</v>
      </c>
      <c r="G9" s="39">
        <v>20000</v>
      </c>
    </row>
    <row r="10" spans="1:7" ht="14.5" x14ac:dyDescent="0.35">
      <c r="A10" s="30" t="s">
        <v>25</v>
      </c>
      <c r="B10" s="31" t="s">
        <v>26</v>
      </c>
      <c r="C10" s="42">
        <v>9423828315</v>
      </c>
      <c r="D10" s="31" t="s">
        <v>77</v>
      </c>
      <c r="E10" s="32">
        <v>670</v>
      </c>
      <c r="F10" s="33" t="s">
        <v>70</v>
      </c>
      <c r="G10" s="39">
        <v>20000</v>
      </c>
    </row>
    <row r="11" spans="1:7" ht="14.5" x14ac:dyDescent="0.35">
      <c r="A11" s="30" t="s">
        <v>27</v>
      </c>
      <c r="B11" s="31" t="s">
        <v>28</v>
      </c>
      <c r="C11" s="31">
        <v>9175795911</v>
      </c>
      <c r="D11" s="31"/>
      <c r="E11" s="32">
        <v>670</v>
      </c>
      <c r="F11" s="33" t="s">
        <v>70</v>
      </c>
      <c r="G11" s="39">
        <v>10000</v>
      </c>
    </row>
    <row r="12" spans="1:7" ht="14.5" x14ac:dyDescent="0.35">
      <c r="A12" s="30" t="s">
        <v>29</v>
      </c>
      <c r="B12" s="31" t="s">
        <v>30</v>
      </c>
      <c r="C12" s="31">
        <v>7738555424</v>
      </c>
      <c r="D12" s="31" t="s">
        <v>78</v>
      </c>
      <c r="E12" s="32">
        <v>689.25</v>
      </c>
      <c r="F12" s="33" t="s">
        <v>75</v>
      </c>
      <c r="G12" s="39">
        <v>20000</v>
      </c>
    </row>
    <row r="13" spans="1:7" ht="14.5" x14ac:dyDescent="0.35">
      <c r="A13" s="30" t="s">
        <v>31</v>
      </c>
      <c r="B13" s="31" t="s">
        <v>32</v>
      </c>
      <c r="C13" s="31">
        <v>9766439972</v>
      </c>
      <c r="D13" s="42"/>
      <c r="E13" s="32">
        <v>689.25</v>
      </c>
      <c r="F13" s="33" t="s">
        <v>70</v>
      </c>
      <c r="G13" s="65">
        <v>20000</v>
      </c>
    </row>
    <row r="14" spans="1:7" ht="14.5" x14ac:dyDescent="0.35">
      <c r="A14" s="30" t="s">
        <v>33</v>
      </c>
      <c r="B14" s="31" t="s">
        <v>34</v>
      </c>
      <c r="C14" s="31">
        <v>9923958565</v>
      </c>
      <c r="D14" s="31" t="s">
        <v>79</v>
      </c>
      <c r="E14" s="32">
        <v>689.25</v>
      </c>
      <c r="F14" s="33" t="s">
        <v>70</v>
      </c>
      <c r="G14" s="66">
        <v>20000</v>
      </c>
    </row>
    <row r="15" spans="1:7" ht="14.5" x14ac:dyDescent="0.35">
      <c r="A15" s="30" t="s">
        <v>35</v>
      </c>
      <c r="B15" s="31" t="s">
        <v>36</v>
      </c>
      <c r="C15" s="31">
        <v>9922757125</v>
      </c>
      <c r="D15" s="31" t="s">
        <v>80</v>
      </c>
      <c r="E15" s="32">
        <v>689.25</v>
      </c>
      <c r="F15" s="61" t="s">
        <v>75</v>
      </c>
      <c r="G15" s="39">
        <v>20000</v>
      </c>
    </row>
    <row r="16" spans="1:7" ht="14.5" x14ac:dyDescent="0.35">
      <c r="A16" s="30" t="s">
        <v>37</v>
      </c>
      <c r="B16" s="31" t="s">
        <v>38</v>
      </c>
      <c r="C16" s="31">
        <v>8888868019</v>
      </c>
      <c r="D16" s="31" t="s">
        <v>81</v>
      </c>
      <c r="E16" s="32">
        <v>670</v>
      </c>
      <c r="F16" s="33" t="s">
        <v>75</v>
      </c>
      <c r="G16" s="39">
        <v>20000</v>
      </c>
    </row>
    <row r="17" spans="1:7" ht="14.5" x14ac:dyDescent="0.35">
      <c r="A17" s="30" t="s">
        <v>39</v>
      </c>
      <c r="B17" s="31" t="s">
        <v>40</v>
      </c>
      <c r="C17" s="31">
        <v>9028598001</v>
      </c>
      <c r="D17" s="31"/>
      <c r="E17" s="32">
        <v>670</v>
      </c>
      <c r="F17" s="33" t="s">
        <v>70</v>
      </c>
      <c r="G17" s="39">
        <v>20000</v>
      </c>
    </row>
    <row r="18" spans="1:7" ht="14.5" x14ac:dyDescent="0.35">
      <c r="A18" s="30" t="s">
        <v>41</v>
      </c>
      <c r="B18" s="31" t="s">
        <v>42</v>
      </c>
      <c r="C18" s="31">
        <v>9881464779</v>
      </c>
      <c r="D18" s="31" t="s">
        <v>82</v>
      </c>
      <c r="E18" s="32">
        <v>670</v>
      </c>
      <c r="F18" s="33" t="s">
        <v>75</v>
      </c>
      <c r="G18" s="39">
        <v>20000</v>
      </c>
    </row>
    <row r="19" spans="1:7" ht="14.5" x14ac:dyDescent="0.35">
      <c r="A19" s="30" t="s">
        <v>43</v>
      </c>
      <c r="B19" s="31" t="s">
        <v>42</v>
      </c>
      <c r="C19" s="31">
        <v>9881464779</v>
      </c>
      <c r="D19" s="31" t="s">
        <v>82</v>
      </c>
      <c r="E19" s="32">
        <v>670</v>
      </c>
      <c r="F19" s="33" t="s">
        <v>70</v>
      </c>
      <c r="G19" s="66">
        <v>20000</v>
      </c>
    </row>
    <row r="20" spans="1:7" ht="14.5" x14ac:dyDescent="0.35">
      <c r="A20" s="30" t="s">
        <v>44</v>
      </c>
      <c r="B20" s="31" t="s">
        <v>45</v>
      </c>
      <c r="C20" s="31">
        <v>9850602696</v>
      </c>
      <c r="D20" s="31" t="s">
        <v>83</v>
      </c>
      <c r="E20" s="32">
        <v>689.25</v>
      </c>
      <c r="F20" s="33" t="s">
        <v>75</v>
      </c>
      <c r="G20" s="66">
        <v>20000</v>
      </c>
    </row>
    <row r="21" spans="1:7" ht="15.75" customHeight="1" x14ac:dyDescent="0.35">
      <c r="A21" s="30" t="s">
        <v>46</v>
      </c>
      <c r="B21" s="31" t="s">
        <v>47</v>
      </c>
      <c r="C21" s="31">
        <v>9867763559</v>
      </c>
      <c r="D21" s="31" t="s">
        <v>84</v>
      </c>
      <c r="E21" s="32">
        <v>689.25</v>
      </c>
      <c r="F21" s="33" t="s">
        <v>70</v>
      </c>
      <c r="G21" s="66">
        <v>20000</v>
      </c>
    </row>
    <row r="22" spans="1:7" ht="15.75" customHeight="1" x14ac:dyDescent="0.35">
      <c r="A22" s="30" t="s">
        <v>48</v>
      </c>
      <c r="B22" s="31" t="s">
        <v>49</v>
      </c>
      <c r="C22" s="31">
        <v>9762462043</v>
      </c>
      <c r="D22" s="31" t="s">
        <v>85</v>
      </c>
      <c r="E22" s="32">
        <v>689.25</v>
      </c>
      <c r="F22" s="33" t="s">
        <v>70</v>
      </c>
      <c r="G22" s="66">
        <v>20000</v>
      </c>
    </row>
    <row r="23" spans="1:7" ht="15.75" customHeight="1" x14ac:dyDescent="0.35">
      <c r="A23" s="30" t="s">
        <v>50</v>
      </c>
      <c r="B23" s="31" t="s">
        <v>51</v>
      </c>
      <c r="C23" s="31">
        <v>8008800176</v>
      </c>
      <c r="D23" s="31" t="s">
        <v>86</v>
      </c>
      <c r="E23" s="32">
        <v>689.25</v>
      </c>
      <c r="F23" s="33" t="s">
        <v>70</v>
      </c>
      <c r="G23" s="39">
        <v>20000</v>
      </c>
    </row>
    <row r="24" spans="1:7" ht="15.75" customHeight="1" x14ac:dyDescent="0.35">
      <c r="A24" s="30" t="s">
        <v>52</v>
      </c>
      <c r="B24" s="31" t="s">
        <v>53</v>
      </c>
      <c r="C24" s="31">
        <v>8007965786</v>
      </c>
      <c r="D24" s="31" t="s">
        <v>87</v>
      </c>
      <c r="E24" s="32">
        <v>670</v>
      </c>
      <c r="F24" s="33" t="s">
        <v>75</v>
      </c>
      <c r="G24" s="39">
        <v>20000</v>
      </c>
    </row>
    <row r="25" spans="1:7" ht="15.75" customHeight="1" x14ac:dyDescent="0.35">
      <c r="A25" s="30" t="s">
        <v>54</v>
      </c>
      <c r="B25" s="31" t="s">
        <v>55</v>
      </c>
      <c r="C25" s="31">
        <v>9970061478</v>
      </c>
      <c r="D25" s="31" t="s">
        <v>88</v>
      </c>
      <c r="E25" s="32">
        <v>670</v>
      </c>
      <c r="F25" s="33" t="s">
        <v>75</v>
      </c>
      <c r="G25" s="39">
        <v>20000</v>
      </c>
    </row>
    <row r="26" spans="1:7" ht="15.75" customHeight="1" x14ac:dyDescent="0.35">
      <c r="A26" s="30" t="s">
        <v>56</v>
      </c>
      <c r="B26" s="31" t="s">
        <v>57</v>
      </c>
      <c r="C26" s="31">
        <v>9970195294</v>
      </c>
      <c r="D26" s="31" t="s">
        <v>89</v>
      </c>
      <c r="E26" s="32">
        <v>670</v>
      </c>
      <c r="F26" s="33" t="s">
        <v>70</v>
      </c>
      <c r="G26" s="39">
        <v>20000</v>
      </c>
    </row>
    <row r="27" spans="1:7" ht="15.75" customHeight="1" x14ac:dyDescent="0.35">
      <c r="A27" s="30" t="s">
        <v>58</v>
      </c>
      <c r="B27" s="31" t="s">
        <v>57</v>
      </c>
      <c r="C27" s="31">
        <v>9970195294</v>
      </c>
      <c r="D27" s="31" t="s">
        <v>89</v>
      </c>
      <c r="E27" s="32">
        <v>670</v>
      </c>
      <c r="F27" s="33" t="s">
        <v>75</v>
      </c>
      <c r="G27" s="39">
        <v>20000</v>
      </c>
    </row>
    <row r="28" spans="1:7" ht="15.75" customHeight="1" x14ac:dyDescent="0.35">
      <c r="A28" s="22"/>
      <c r="B28" s="22"/>
      <c r="C28" s="22"/>
      <c r="D28" s="22"/>
      <c r="E28" s="47" t="s">
        <v>70</v>
      </c>
      <c r="F28" s="48">
        <f>COUNTIF(F4:F27,"Owner")</f>
        <v>15</v>
      </c>
      <c r="G28" s="51">
        <f>SUM(G4:G27)</f>
        <v>440000</v>
      </c>
    </row>
    <row r="29" spans="1:7" ht="15.75" customHeight="1" x14ac:dyDescent="0.35">
      <c r="A29" s="22"/>
      <c r="B29" s="22"/>
      <c r="C29" s="22"/>
      <c r="D29" s="22"/>
      <c r="E29" s="54" t="s">
        <v>75</v>
      </c>
      <c r="F29" s="55">
        <f>COUNTIF(F4:F28,"Tenant")</f>
        <v>9</v>
      </c>
      <c r="G29" s="22"/>
    </row>
    <row r="30" spans="1:7" ht="15.75" customHeight="1" x14ac:dyDescent="0.35">
      <c r="A30" s="22"/>
      <c r="B30" s="22"/>
      <c r="C30" s="22"/>
      <c r="D30" s="22"/>
      <c r="E30" s="47" t="s">
        <v>90</v>
      </c>
      <c r="F30" s="48">
        <f>F28+F29</f>
        <v>24</v>
      </c>
      <c r="G30" s="22"/>
    </row>
    <row r="31" spans="1:7" ht="15.75" customHeight="1" x14ac:dyDescent="0.35">
      <c r="A31" s="22"/>
      <c r="B31" s="22"/>
      <c r="C31" s="22"/>
      <c r="D31" s="22"/>
      <c r="E31" s="22"/>
      <c r="F31" s="49"/>
      <c r="G31" s="22"/>
    </row>
    <row r="32" spans="1:7" ht="15.75" customHeight="1" x14ac:dyDescent="0.35">
      <c r="A32" s="22"/>
      <c r="B32" s="2"/>
      <c r="C32" s="16"/>
      <c r="D32" s="22"/>
      <c r="E32" s="22"/>
      <c r="F32" s="14" t="s">
        <v>9</v>
      </c>
      <c r="G32" s="22"/>
    </row>
    <row r="33" spans="1:7" ht="15.75" customHeight="1" x14ac:dyDescent="0.35">
      <c r="A33" s="22"/>
      <c r="B33" s="2"/>
      <c r="C33" s="56"/>
      <c r="D33" s="22"/>
      <c r="E33" s="22"/>
      <c r="F33" s="14"/>
      <c r="G33" s="22"/>
    </row>
    <row r="34" spans="1:7" ht="15.75" customHeight="1" x14ac:dyDescent="0.35">
      <c r="A34" s="22" t="s">
        <v>70</v>
      </c>
      <c r="B34" s="2"/>
      <c r="C34" s="16"/>
      <c r="D34" s="22"/>
      <c r="E34" s="22"/>
      <c r="F34" s="2"/>
      <c r="G34" s="22"/>
    </row>
    <row r="35" spans="1:7" ht="15.75" customHeight="1" x14ac:dyDescent="0.35">
      <c r="A35" s="22" t="s">
        <v>75</v>
      </c>
      <c r="B35" s="22"/>
      <c r="C35" s="22"/>
      <c r="D35" s="22"/>
      <c r="E35" s="22"/>
      <c r="F35" s="49"/>
      <c r="G35" s="22"/>
    </row>
    <row r="36" spans="1:7" ht="15.75" customHeight="1" x14ac:dyDescent="0.35">
      <c r="A36" s="22"/>
      <c r="B36" s="22"/>
      <c r="C36" s="22"/>
      <c r="D36" s="22"/>
      <c r="E36" s="22"/>
      <c r="F36" s="49"/>
      <c r="G36" s="22"/>
    </row>
    <row r="37" spans="1:7" ht="15.75" customHeight="1" x14ac:dyDescent="0.35">
      <c r="A37" s="22"/>
      <c r="B37" s="22"/>
      <c r="C37" s="22"/>
      <c r="D37" s="22"/>
      <c r="E37" s="22"/>
      <c r="F37" s="49"/>
      <c r="G37" s="22"/>
    </row>
    <row r="38" spans="1:7" ht="15.75" customHeight="1" x14ac:dyDescent="0.35">
      <c r="A38" s="22"/>
      <c r="B38" s="22"/>
      <c r="C38" s="22"/>
      <c r="D38" s="22"/>
      <c r="E38" s="22"/>
      <c r="F38" s="49"/>
      <c r="G38" s="22"/>
    </row>
    <row r="39" spans="1:7" ht="15.75" customHeight="1" x14ac:dyDescent="0.35">
      <c r="A39" s="22"/>
      <c r="B39" s="22"/>
      <c r="C39" s="22"/>
      <c r="D39" s="22"/>
      <c r="E39" s="22"/>
      <c r="F39" s="49"/>
      <c r="G39" s="22"/>
    </row>
    <row r="40" spans="1:7" ht="15.75" customHeight="1" x14ac:dyDescent="0.35">
      <c r="A40" s="22"/>
      <c r="B40" s="22"/>
      <c r="C40" s="22"/>
      <c r="D40" s="22"/>
      <c r="E40" s="22"/>
      <c r="F40" s="49"/>
      <c r="G40" s="22"/>
    </row>
    <row r="41" spans="1:7" ht="15.75" customHeight="1" x14ac:dyDescent="0.35">
      <c r="A41" s="22"/>
      <c r="B41" s="22"/>
      <c r="C41" s="22"/>
      <c r="D41" s="22"/>
      <c r="E41" s="22"/>
      <c r="F41" s="49"/>
      <c r="G41" s="22"/>
    </row>
    <row r="42" spans="1:7" ht="15.75" customHeight="1" x14ac:dyDescent="0.35">
      <c r="A42" s="22"/>
      <c r="B42" s="22"/>
      <c r="C42" s="22"/>
      <c r="D42" s="22"/>
      <c r="E42" s="22"/>
      <c r="F42" s="49"/>
      <c r="G42" s="22"/>
    </row>
    <row r="43" spans="1:7" ht="15.75" customHeight="1" x14ac:dyDescent="0.35">
      <c r="A43" s="22"/>
      <c r="B43" s="22"/>
      <c r="C43" s="22"/>
      <c r="D43" s="22"/>
      <c r="E43" s="22"/>
      <c r="F43" s="49"/>
      <c r="G43" s="22"/>
    </row>
    <row r="44" spans="1:7" ht="15.75" customHeight="1" x14ac:dyDescent="0.35">
      <c r="A44" s="22"/>
      <c r="B44" s="22"/>
      <c r="C44" s="22"/>
      <c r="D44" s="22"/>
      <c r="E44" s="22"/>
      <c r="F44" s="49"/>
      <c r="G44" s="22"/>
    </row>
    <row r="45" spans="1:7" ht="15.75" customHeight="1" x14ac:dyDescent="0.35">
      <c r="A45" s="22"/>
      <c r="B45" s="22"/>
      <c r="C45" s="22"/>
      <c r="D45" s="22"/>
      <c r="E45" s="22"/>
      <c r="F45" s="49"/>
      <c r="G45" s="22"/>
    </row>
    <row r="46" spans="1:7" ht="15.75" customHeight="1" x14ac:dyDescent="0.35">
      <c r="A46" s="22"/>
      <c r="B46" s="22"/>
      <c r="C46" s="22"/>
      <c r="D46" s="22"/>
      <c r="E46" s="22"/>
      <c r="F46" s="49"/>
      <c r="G46" s="22"/>
    </row>
    <row r="47" spans="1:7" ht="15.75" customHeight="1" x14ac:dyDescent="0.35">
      <c r="A47" s="22"/>
      <c r="B47" s="22"/>
      <c r="C47" s="22"/>
      <c r="D47" s="22"/>
      <c r="E47" s="22"/>
      <c r="F47" s="49"/>
      <c r="G47" s="22"/>
    </row>
    <row r="48" spans="1:7" ht="15.75" customHeight="1" x14ac:dyDescent="0.35">
      <c r="A48" s="22"/>
      <c r="B48" s="22"/>
      <c r="C48" s="22"/>
      <c r="D48" s="22"/>
      <c r="E48" s="22"/>
      <c r="F48" s="49"/>
      <c r="G48" s="22"/>
    </row>
    <row r="49" spans="1:7" ht="15.75" customHeight="1" x14ac:dyDescent="0.35">
      <c r="A49" s="22"/>
      <c r="B49" s="22"/>
      <c r="C49" s="22"/>
      <c r="D49" s="22"/>
      <c r="E49" s="22"/>
      <c r="F49" s="49"/>
      <c r="G49" s="22"/>
    </row>
    <row r="50" spans="1:7" ht="15.75" customHeight="1" x14ac:dyDescent="0.35">
      <c r="A50" s="22"/>
      <c r="B50" s="22"/>
      <c r="C50" s="22"/>
      <c r="D50" s="22"/>
      <c r="E50" s="22"/>
      <c r="F50" s="49"/>
      <c r="G50" s="22"/>
    </row>
    <row r="51" spans="1:7" ht="15.75" customHeight="1" x14ac:dyDescent="0.35">
      <c r="A51" s="22"/>
      <c r="B51" s="22"/>
      <c r="C51" s="22"/>
      <c r="D51" s="22"/>
      <c r="E51" s="22"/>
      <c r="F51" s="49"/>
      <c r="G51" s="22"/>
    </row>
    <row r="52" spans="1:7" ht="15.75" customHeight="1" x14ac:dyDescent="0.35">
      <c r="A52" s="22"/>
      <c r="B52" s="22"/>
      <c r="C52" s="22"/>
      <c r="D52" s="22"/>
      <c r="E52" s="22"/>
      <c r="F52" s="49"/>
      <c r="G52" s="22"/>
    </row>
    <row r="53" spans="1:7" ht="15.75" customHeight="1" x14ac:dyDescent="0.35">
      <c r="A53" s="22"/>
      <c r="B53" s="22"/>
      <c r="C53" s="22"/>
      <c r="D53" s="22"/>
      <c r="E53" s="22"/>
      <c r="F53" s="49"/>
      <c r="G53" s="22"/>
    </row>
    <row r="54" spans="1:7" ht="15.75" customHeight="1" x14ac:dyDescent="0.35">
      <c r="A54" s="22"/>
      <c r="B54" s="22"/>
      <c r="C54" s="22"/>
      <c r="D54" s="22"/>
      <c r="E54" s="22"/>
      <c r="F54" s="49"/>
      <c r="G54" s="22"/>
    </row>
    <row r="55" spans="1:7" ht="15.75" customHeight="1" x14ac:dyDescent="0.35">
      <c r="A55" s="22"/>
      <c r="B55" s="22"/>
      <c r="C55" s="22"/>
      <c r="D55" s="22"/>
      <c r="E55" s="22"/>
      <c r="F55" s="49"/>
      <c r="G55" s="22"/>
    </row>
    <row r="56" spans="1:7" ht="15.75" customHeight="1" x14ac:dyDescent="0.35">
      <c r="A56" s="22"/>
      <c r="B56" s="22"/>
      <c r="C56" s="22"/>
      <c r="D56" s="22"/>
      <c r="E56" s="22"/>
      <c r="F56" s="49"/>
      <c r="G56" s="22"/>
    </row>
    <row r="57" spans="1:7" ht="15.75" customHeight="1" x14ac:dyDescent="0.35">
      <c r="A57" s="22"/>
      <c r="B57" s="22"/>
      <c r="C57" s="22"/>
      <c r="D57" s="22"/>
      <c r="E57" s="22"/>
      <c r="F57" s="49"/>
      <c r="G57" s="22"/>
    </row>
    <row r="58" spans="1:7" ht="15.75" customHeight="1" x14ac:dyDescent="0.35">
      <c r="A58" s="22"/>
      <c r="B58" s="22"/>
      <c r="C58" s="22"/>
      <c r="D58" s="22"/>
      <c r="E58" s="22"/>
      <c r="F58" s="49"/>
      <c r="G58" s="22"/>
    </row>
    <row r="59" spans="1:7" ht="15.75" customHeight="1" x14ac:dyDescent="0.35">
      <c r="A59" s="22"/>
      <c r="B59" s="22"/>
      <c r="C59" s="22"/>
      <c r="D59" s="22"/>
      <c r="E59" s="22"/>
      <c r="F59" s="49"/>
      <c r="G59" s="22"/>
    </row>
    <row r="60" spans="1:7" ht="15.75" customHeight="1" x14ac:dyDescent="0.35">
      <c r="A60" s="22"/>
      <c r="B60" s="22"/>
      <c r="C60" s="22"/>
      <c r="D60" s="22"/>
      <c r="E60" s="22"/>
      <c r="F60" s="49"/>
      <c r="G60" s="22"/>
    </row>
    <row r="61" spans="1:7" ht="15.75" customHeight="1" x14ac:dyDescent="0.35">
      <c r="A61" s="22"/>
      <c r="B61" s="22"/>
      <c r="C61" s="22"/>
      <c r="D61" s="22"/>
      <c r="E61" s="22"/>
      <c r="F61" s="49"/>
      <c r="G61" s="22"/>
    </row>
    <row r="62" spans="1:7" ht="15.75" customHeight="1" x14ac:dyDescent="0.35">
      <c r="A62" s="22"/>
      <c r="B62" s="22"/>
      <c r="C62" s="22"/>
      <c r="D62" s="22"/>
      <c r="E62" s="22"/>
      <c r="F62" s="49"/>
      <c r="G62" s="22"/>
    </row>
    <row r="63" spans="1:7" ht="15.75" customHeight="1" x14ac:dyDescent="0.35">
      <c r="A63" s="22"/>
      <c r="B63" s="22"/>
      <c r="C63" s="22"/>
      <c r="D63" s="22"/>
      <c r="E63" s="22"/>
      <c r="F63" s="49"/>
      <c r="G63" s="22"/>
    </row>
    <row r="64" spans="1:7" ht="15.75" customHeight="1" x14ac:dyDescent="0.35">
      <c r="A64" s="22"/>
      <c r="B64" s="22"/>
      <c r="C64" s="22"/>
      <c r="D64" s="22"/>
      <c r="E64" s="22"/>
      <c r="F64" s="49"/>
      <c r="G64" s="22"/>
    </row>
    <row r="65" spans="1:7" ht="15.75" customHeight="1" x14ac:dyDescent="0.35">
      <c r="A65" s="22"/>
      <c r="B65" s="22"/>
      <c r="C65" s="22"/>
      <c r="D65" s="22"/>
      <c r="E65" s="22"/>
      <c r="F65" s="49"/>
      <c r="G65" s="22"/>
    </row>
    <row r="66" spans="1:7" ht="15.75" customHeight="1" x14ac:dyDescent="0.35">
      <c r="A66" s="22"/>
      <c r="B66" s="22"/>
      <c r="C66" s="22"/>
      <c r="D66" s="22"/>
      <c r="E66" s="22"/>
      <c r="F66" s="49"/>
      <c r="G66" s="22"/>
    </row>
    <row r="67" spans="1:7" ht="15.75" customHeight="1" x14ac:dyDescent="0.35">
      <c r="A67" s="22"/>
      <c r="B67" s="22"/>
      <c r="C67" s="22"/>
      <c r="D67" s="22"/>
      <c r="E67" s="22"/>
      <c r="F67" s="49"/>
      <c r="G67" s="22"/>
    </row>
    <row r="68" spans="1:7" ht="15.75" customHeight="1" x14ac:dyDescent="0.35">
      <c r="A68" s="22"/>
      <c r="B68" s="22"/>
      <c r="C68" s="22"/>
      <c r="D68" s="22"/>
      <c r="E68" s="22"/>
      <c r="F68" s="49"/>
      <c r="G68" s="22"/>
    </row>
    <row r="69" spans="1:7" ht="15.75" customHeight="1" x14ac:dyDescent="0.35">
      <c r="A69" s="22"/>
      <c r="B69" s="22"/>
      <c r="C69" s="22"/>
      <c r="D69" s="22"/>
      <c r="E69" s="22"/>
      <c r="F69" s="49"/>
      <c r="G69" s="22"/>
    </row>
    <row r="70" spans="1:7" ht="15.75" customHeight="1" x14ac:dyDescent="0.35">
      <c r="A70" s="22"/>
      <c r="B70" s="22"/>
      <c r="C70" s="22"/>
      <c r="D70" s="22"/>
      <c r="E70" s="22"/>
      <c r="F70" s="49"/>
      <c r="G70" s="22"/>
    </row>
    <row r="71" spans="1:7" ht="15.75" customHeight="1" x14ac:dyDescent="0.35">
      <c r="A71" s="22"/>
      <c r="B71" s="22"/>
      <c r="C71" s="22"/>
      <c r="D71" s="22"/>
      <c r="E71" s="22"/>
      <c r="F71" s="49"/>
      <c r="G71" s="22"/>
    </row>
    <row r="72" spans="1:7" ht="15.75" customHeight="1" x14ac:dyDescent="0.35">
      <c r="A72" s="22"/>
      <c r="B72" s="22"/>
      <c r="C72" s="22"/>
      <c r="D72" s="22"/>
      <c r="E72" s="22"/>
      <c r="F72" s="49"/>
      <c r="G72" s="22"/>
    </row>
    <row r="73" spans="1:7" ht="15.75" customHeight="1" x14ac:dyDescent="0.35">
      <c r="A73" s="22"/>
      <c r="B73" s="22"/>
      <c r="C73" s="22"/>
      <c r="D73" s="22"/>
      <c r="E73" s="22"/>
      <c r="F73" s="49"/>
      <c r="G73" s="22"/>
    </row>
    <row r="74" spans="1:7" ht="15.75" customHeight="1" x14ac:dyDescent="0.35">
      <c r="A74" s="22"/>
      <c r="B74" s="22"/>
      <c r="C74" s="22"/>
      <c r="D74" s="22"/>
      <c r="E74" s="22"/>
      <c r="F74" s="49"/>
      <c r="G74" s="22"/>
    </row>
    <row r="75" spans="1:7" ht="15.75" customHeight="1" x14ac:dyDescent="0.35">
      <c r="A75" s="22"/>
      <c r="B75" s="22"/>
      <c r="C75" s="22"/>
      <c r="D75" s="22"/>
      <c r="E75" s="22"/>
      <c r="F75" s="49"/>
      <c r="G75" s="22"/>
    </row>
    <row r="76" spans="1:7" ht="15.75" customHeight="1" x14ac:dyDescent="0.35">
      <c r="A76" s="22"/>
      <c r="B76" s="22"/>
      <c r="C76" s="22"/>
      <c r="D76" s="22"/>
      <c r="E76" s="22"/>
      <c r="F76" s="49"/>
      <c r="G76" s="22"/>
    </row>
    <row r="77" spans="1:7" ht="15.75" customHeight="1" x14ac:dyDescent="0.35">
      <c r="A77" s="22"/>
      <c r="B77" s="22"/>
      <c r="C77" s="22"/>
      <c r="D77" s="22"/>
      <c r="E77" s="22"/>
      <c r="F77" s="49"/>
      <c r="G77" s="22"/>
    </row>
    <row r="78" spans="1:7" ht="15.75" customHeight="1" x14ac:dyDescent="0.35">
      <c r="A78" s="22"/>
      <c r="B78" s="22"/>
      <c r="C78" s="22"/>
      <c r="D78" s="22"/>
      <c r="E78" s="22"/>
      <c r="F78" s="49"/>
      <c r="G78" s="22"/>
    </row>
    <row r="79" spans="1:7" ht="15.75" customHeight="1" x14ac:dyDescent="0.35">
      <c r="A79" s="22"/>
      <c r="B79" s="22"/>
      <c r="C79" s="22"/>
      <c r="D79" s="22"/>
      <c r="E79" s="22"/>
      <c r="F79" s="49"/>
      <c r="G79" s="22"/>
    </row>
    <row r="80" spans="1:7" ht="15.75" customHeight="1" x14ac:dyDescent="0.35">
      <c r="A80" s="22"/>
      <c r="B80" s="22"/>
      <c r="C80" s="22"/>
      <c r="D80" s="22"/>
      <c r="E80" s="22"/>
      <c r="F80" s="49"/>
      <c r="G80" s="22"/>
    </row>
    <row r="81" spans="1:7" ht="15.75" customHeight="1" x14ac:dyDescent="0.35">
      <c r="A81" s="22"/>
      <c r="B81" s="22"/>
      <c r="C81" s="22"/>
      <c r="D81" s="22"/>
      <c r="E81" s="22"/>
      <c r="F81" s="49"/>
      <c r="G81" s="22"/>
    </row>
    <row r="82" spans="1:7" ht="15.75" customHeight="1" x14ac:dyDescent="0.35">
      <c r="A82" s="22"/>
      <c r="B82" s="22"/>
      <c r="C82" s="22"/>
      <c r="D82" s="22"/>
      <c r="E82" s="22"/>
      <c r="F82" s="49"/>
      <c r="G82" s="22"/>
    </row>
    <row r="83" spans="1:7" ht="15.75" customHeight="1" x14ac:dyDescent="0.35">
      <c r="A83" s="22"/>
      <c r="B83" s="22"/>
      <c r="C83" s="22"/>
      <c r="D83" s="22"/>
      <c r="E83" s="22"/>
      <c r="F83" s="49"/>
      <c r="G83" s="22"/>
    </row>
    <row r="84" spans="1:7" ht="15.75" customHeight="1" x14ac:dyDescent="0.35">
      <c r="A84" s="22"/>
      <c r="B84" s="22"/>
      <c r="C84" s="22"/>
      <c r="D84" s="22"/>
      <c r="E84" s="22"/>
      <c r="F84" s="49"/>
      <c r="G84" s="22"/>
    </row>
    <row r="85" spans="1:7" ht="15.75" customHeight="1" x14ac:dyDescent="0.35">
      <c r="A85" s="22"/>
      <c r="B85" s="22"/>
      <c r="C85" s="22"/>
      <c r="D85" s="22"/>
      <c r="E85" s="22"/>
      <c r="F85" s="49"/>
      <c r="G85" s="22"/>
    </row>
    <row r="86" spans="1:7" ht="15.75" customHeight="1" x14ac:dyDescent="0.35">
      <c r="A86" s="22"/>
      <c r="B86" s="22"/>
      <c r="C86" s="22"/>
      <c r="D86" s="22"/>
      <c r="E86" s="22"/>
      <c r="F86" s="49"/>
      <c r="G86" s="22"/>
    </row>
    <row r="87" spans="1:7" ht="15.75" customHeight="1" x14ac:dyDescent="0.35">
      <c r="A87" s="22"/>
      <c r="B87" s="22"/>
      <c r="C87" s="22"/>
      <c r="D87" s="22"/>
      <c r="E87" s="22"/>
      <c r="F87" s="49"/>
      <c r="G87" s="22"/>
    </row>
    <row r="88" spans="1:7" ht="15.75" customHeight="1" x14ac:dyDescent="0.35">
      <c r="A88" s="22"/>
      <c r="B88" s="22"/>
      <c r="C88" s="22"/>
      <c r="D88" s="22"/>
      <c r="E88" s="22"/>
      <c r="F88" s="49"/>
      <c r="G88" s="22"/>
    </row>
    <row r="89" spans="1:7" ht="15.75" customHeight="1" x14ac:dyDescent="0.35">
      <c r="A89" s="22"/>
      <c r="B89" s="22"/>
      <c r="C89" s="22"/>
      <c r="D89" s="22"/>
      <c r="E89" s="22"/>
      <c r="F89" s="49"/>
      <c r="G89" s="22"/>
    </row>
    <row r="90" spans="1:7" ht="15.75" customHeight="1" x14ac:dyDescent="0.35">
      <c r="A90" s="22"/>
      <c r="B90" s="22"/>
      <c r="C90" s="22"/>
      <c r="D90" s="22"/>
      <c r="E90" s="22"/>
      <c r="F90" s="49"/>
      <c r="G90" s="22"/>
    </row>
    <row r="91" spans="1:7" ht="15.75" customHeight="1" x14ac:dyDescent="0.35">
      <c r="A91" s="22"/>
      <c r="B91" s="22"/>
      <c r="C91" s="22"/>
      <c r="D91" s="22"/>
      <c r="E91" s="22"/>
      <c r="F91" s="49"/>
      <c r="G91" s="22"/>
    </row>
    <row r="92" spans="1:7" ht="15.75" customHeight="1" x14ac:dyDescent="0.35">
      <c r="A92" s="22"/>
      <c r="B92" s="22"/>
      <c r="C92" s="22"/>
      <c r="D92" s="22"/>
      <c r="E92" s="22"/>
      <c r="F92" s="49"/>
      <c r="G92" s="22"/>
    </row>
    <row r="93" spans="1:7" ht="15.75" customHeight="1" x14ac:dyDescent="0.35">
      <c r="A93" s="22"/>
      <c r="B93" s="22"/>
      <c r="C93" s="22"/>
      <c r="D93" s="22"/>
      <c r="E93" s="22"/>
      <c r="F93" s="49"/>
      <c r="G93" s="22"/>
    </row>
    <row r="94" spans="1:7" ht="15.75" customHeight="1" x14ac:dyDescent="0.35">
      <c r="A94" s="22"/>
      <c r="B94" s="22"/>
      <c r="C94" s="22"/>
      <c r="D94" s="22"/>
      <c r="E94" s="22"/>
      <c r="F94" s="49"/>
      <c r="G94" s="22"/>
    </row>
    <row r="95" spans="1:7" ht="15.75" customHeight="1" x14ac:dyDescent="0.35">
      <c r="A95" s="22"/>
      <c r="B95" s="22"/>
      <c r="C95" s="22"/>
      <c r="D95" s="22"/>
      <c r="E95" s="22"/>
      <c r="F95" s="49"/>
      <c r="G95" s="22"/>
    </row>
    <row r="96" spans="1:7" ht="15.75" customHeight="1" x14ac:dyDescent="0.35">
      <c r="A96" s="22"/>
      <c r="B96" s="22"/>
      <c r="C96" s="22"/>
      <c r="D96" s="22"/>
      <c r="E96" s="22"/>
      <c r="F96" s="49"/>
      <c r="G96" s="22"/>
    </row>
    <row r="97" spans="1:7" ht="15.75" customHeight="1" x14ac:dyDescent="0.35">
      <c r="A97" s="22"/>
      <c r="B97" s="22"/>
      <c r="C97" s="22"/>
      <c r="D97" s="22"/>
      <c r="E97" s="22"/>
      <c r="F97" s="22"/>
      <c r="G97" s="22"/>
    </row>
    <row r="98" spans="1:7" ht="15.75" customHeight="1" x14ac:dyDescent="0.35">
      <c r="A98" s="22"/>
      <c r="B98" s="22"/>
      <c r="C98" s="22"/>
      <c r="D98" s="22"/>
      <c r="E98" s="22"/>
      <c r="F98" s="22"/>
      <c r="G98" s="22"/>
    </row>
    <row r="99" spans="1:7" ht="15.75" customHeight="1" x14ac:dyDescent="0.35">
      <c r="A99" s="22"/>
      <c r="B99" s="22"/>
      <c r="C99" s="22"/>
      <c r="D99" s="22"/>
      <c r="E99" s="22"/>
      <c r="F99" s="22"/>
      <c r="G99" s="22"/>
    </row>
    <row r="100" spans="1:7" ht="15.75" customHeight="1" x14ac:dyDescent="0.35">
      <c r="A100" s="22"/>
      <c r="B100" s="22"/>
      <c r="C100" s="22"/>
      <c r="D100" s="22"/>
      <c r="E100" s="22"/>
      <c r="F100" s="22"/>
      <c r="G100" s="22"/>
    </row>
  </sheetData>
  <conditionalFormatting sqref="F4:F27">
    <cfRule type="containsText" dxfId="0" priority="1" operator="containsText" text="Tenant">
      <formula>NOT(ISERROR(SEARCH(("Tenant"),(F4))))</formula>
    </cfRule>
  </conditionalFormatting>
  <dataValidations count="1">
    <dataValidation type="list" allowBlank="1" showErrorMessage="1" sqref="F4:F27" xr:uid="{C88E5E72-5C01-4B05-91D7-25E1AB49EC84}">
      <formula1>$A$34:$A$35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Summary</vt:lpstr>
      <vt:lpstr>income and expenses</vt:lpstr>
      <vt:lpstr>Oct'20-to-March'20</vt:lpstr>
      <vt:lpstr>Apr'20-to-July'20</vt:lpstr>
      <vt:lpstr>Aug'20-to-Dec'20</vt:lpstr>
      <vt:lpstr>Sinking Fund- one time</vt:lpstr>
      <vt:lpstr>'Apr''20-to-July''20'!Print_Area</vt:lpstr>
      <vt:lpstr>'Aug''20-to-Dec''20'!Print_Area</vt:lpstr>
      <vt:lpstr>'Oct''20-to-March''20'!Print_Area</vt:lpstr>
      <vt:lpstr>'Sinking Fund- one time'!Print_Area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Patil, Nirbhay</cp:lastModifiedBy>
  <cp:lastPrinted>2020-07-03T18:47:55Z</cp:lastPrinted>
  <dcterms:created xsi:type="dcterms:W3CDTF">2020-01-12T06:14:22Z</dcterms:created>
  <dcterms:modified xsi:type="dcterms:W3CDTF">2020-09-12T12:43:07Z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2e00b9-34e2-4b26-a577-af1fd0f9f7ee_Enabled">
    <vt:lpwstr>True</vt:lpwstr>
  </property>
  <property fmtid="{D5CDD505-2E9C-101B-9397-08002B2CF9AE}" pid="3" name="MSIP_Label_112e00b9-34e2-4b26-a577-af1fd0f9f7ee_SiteId">
    <vt:lpwstr>33440fc6-b7c7-412c-bb73-0e70b0198d5a</vt:lpwstr>
  </property>
  <property fmtid="{D5CDD505-2E9C-101B-9397-08002B2CF9AE}" pid="4" name="MSIP_Label_112e00b9-34e2-4b26-a577-af1fd0f9f7ee_Owner">
    <vt:lpwstr>vaibhav.more@atos.net</vt:lpwstr>
  </property>
  <property fmtid="{D5CDD505-2E9C-101B-9397-08002B2CF9AE}" pid="5" name="MSIP_Label_112e00b9-34e2-4b26-a577-af1fd0f9f7ee_SetDate">
    <vt:lpwstr>2020-03-01T07:48:51.1143055Z</vt:lpwstr>
  </property>
  <property fmtid="{D5CDD505-2E9C-101B-9397-08002B2CF9AE}" pid="6" name="MSIP_Label_112e00b9-34e2-4b26-a577-af1fd0f9f7ee_Name">
    <vt:lpwstr>Atos For Internal Use</vt:lpwstr>
  </property>
  <property fmtid="{D5CDD505-2E9C-101B-9397-08002B2CF9AE}" pid="7" name="MSIP_Label_112e00b9-34e2-4b26-a577-af1fd0f9f7ee_Application">
    <vt:lpwstr>Microsoft Azure Information Protection</vt:lpwstr>
  </property>
  <property fmtid="{D5CDD505-2E9C-101B-9397-08002B2CF9AE}" pid="8" name="MSIP_Label_112e00b9-34e2-4b26-a577-af1fd0f9f7ee_ActionId">
    <vt:lpwstr>212d662d-f2cc-4de0-b2ab-82a7da4dcd2c</vt:lpwstr>
  </property>
  <property fmtid="{D5CDD505-2E9C-101B-9397-08002B2CF9AE}" pid="9" name="MSIP_Label_112e00b9-34e2-4b26-a577-af1fd0f9f7ee_Extended_MSFT_Method">
    <vt:lpwstr>Automatic</vt:lpwstr>
  </property>
  <property fmtid="{D5CDD505-2E9C-101B-9397-08002B2CF9AE}" pid="10" name="MSIP_Label_e463cba9-5f6c-478d-9329-7b2295e4e8ed_Enabled">
    <vt:lpwstr>True</vt:lpwstr>
  </property>
  <property fmtid="{D5CDD505-2E9C-101B-9397-08002B2CF9AE}" pid="11" name="MSIP_Label_e463cba9-5f6c-478d-9329-7b2295e4e8ed_SiteId">
    <vt:lpwstr>33440fc6-b7c7-412c-bb73-0e70b0198d5a</vt:lpwstr>
  </property>
  <property fmtid="{D5CDD505-2E9C-101B-9397-08002B2CF9AE}" pid="12" name="MSIP_Label_e463cba9-5f6c-478d-9329-7b2295e4e8ed_Owner">
    <vt:lpwstr>vaibhav.more@atos.net</vt:lpwstr>
  </property>
  <property fmtid="{D5CDD505-2E9C-101B-9397-08002B2CF9AE}" pid="13" name="MSIP_Label_e463cba9-5f6c-478d-9329-7b2295e4e8ed_SetDate">
    <vt:lpwstr>2020-03-01T07:48:51.1143055Z</vt:lpwstr>
  </property>
  <property fmtid="{D5CDD505-2E9C-101B-9397-08002B2CF9AE}" pid="14" name="MSIP_Label_e463cba9-5f6c-478d-9329-7b2295e4e8ed_Name">
    <vt:lpwstr>Atos For Internal Use - All Employees</vt:lpwstr>
  </property>
  <property fmtid="{D5CDD505-2E9C-101B-9397-08002B2CF9AE}" pid="15" name="MSIP_Label_e463cba9-5f6c-478d-9329-7b2295e4e8ed_Application">
    <vt:lpwstr>Microsoft Azure Information Protection</vt:lpwstr>
  </property>
  <property fmtid="{D5CDD505-2E9C-101B-9397-08002B2CF9AE}" pid="16" name="MSIP_Label_e463cba9-5f6c-478d-9329-7b2295e4e8ed_ActionId">
    <vt:lpwstr>212d662d-f2cc-4de0-b2ab-82a7da4dcd2c</vt:lpwstr>
  </property>
  <property fmtid="{D5CDD505-2E9C-101B-9397-08002B2CF9AE}" pid="17" name="MSIP_Label_e463cba9-5f6c-478d-9329-7b2295e4e8ed_Parent">
    <vt:lpwstr>112e00b9-34e2-4b26-a577-af1fd0f9f7ee</vt:lpwstr>
  </property>
  <property fmtid="{D5CDD505-2E9C-101B-9397-08002B2CF9AE}" pid="18" name="MSIP_Label_e463cba9-5f6c-478d-9329-7b2295e4e8ed_Extended_MSFT_Method">
    <vt:lpwstr>Automatic</vt:lpwstr>
  </property>
  <property fmtid="{D5CDD505-2E9C-101B-9397-08002B2CF9AE}" pid="19" name="Sensitivity">
    <vt:lpwstr>Atos For Internal Use Atos For Internal Use - All Employees</vt:lpwstr>
  </property>
</Properties>
</file>