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ircafri/Desktop/Scripts/Nir/Dreams/"/>
    </mc:Choice>
  </mc:AlternateContent>
  <xr:revisionPtr revIDLastSave="0" documentId="13_ncr:1_{C3E4184B-0865-8841-9935-C9ECA64CDD32}" xr6:coauthVersionLast="47" xr6:coauthVersionMax="47" xr10:uidLastSave="{00000000-0000-0000-0000-000000000000}"/>
  <workbookProtection workbookAlgorithmName="SHA-512" workbookHashValue="tWTXP1/5Jv00TUBSb3XDU2uH5kk8rhBCZiPiaOJBLHqxVuOG9S7AWcMVWs30YqV4ElOp3/SvUtaRxm44mmLpNg==" workbookSaltValue="Nt159Y7cG2hsXDl0W+WMeQ==" workbookSpinCount="100000" lockStructure="1"/>
  <bookViews>
    <workbookView xWindow="0" yWindow="760" windowWidth="30240" windowHeight="18880" tabRatio="839" activeTab="2" xr2:uid="{00000000-000D-0000-FFFF-FFFF00000000}"/>
  </bookViews>
  <sheets>
    <sheet name="הנחיות למילוי-התחל כאן" sheetId="15" r:id="rId1"/>
    <sheet name="ראשי-פרטים כלליים וריכוז הוצאות" sheetId="1" r:id="rId2"/>
    <sheet name="כח אדם - שכר" sheetId="3" r:id="rId3"/>
    <sheet name="חומרים " sheetId="4" r:id="rId4"/>
    <sheet name="קבלני משנה " sheetId="8" r:id="rId5"/>
    <sheet name="ציוד" sheetId="6" r:id="rId6"/>
    <sheet name="התאמת מוצר ותיקוף שוק" sheetId="16" r:id="rId7"/>
    <sheet name="שונות" sheetId="7" r:id="rId8"/>
    <sheet name="ציוד ייעודי" sheetId="11" r:id="rId9"/>
    <sheet name="שיווק" sheetId="9" r:id="rId10"/>
  </sheets>
  <definedNames>
    <definedName name="_01_02">'ראשי-פרטים כלליים וריכוז הוצאות'!$B$59:$B$89</definedName>
    <definedName name="_xlnm._FilterDatabase" localSheetId="1" hidden="1">'ראשי-פרטים כלליים וריכוז הוצאות'!$D$107:$D$159</definedName>
    <definedName name="Chart_names">OFFSET('ראשי-פרטים כלליים וריכוז הוצאות'!$AA$13,0,0,'ראשי-פרטים כלליים וריכוז הוצאות'!$X$12,1)</definedName>
    <definedName name="Chart_values">OFFSET('ראשי-פרטים כלליים וריכוז הוצאות'!$AA$13,0,1,'ראשי-פרטים כלליים וריכוז הוצאות'!$X$12,1)</definedName>
    <definedName name="haarot_takzivim">'ראשי-פרטים כלליים וריכוז הוצאות'!$G$1</definedName>
    <definedName name="hachlatat_vaada">'ראשי-פרטים כלליים וריכוז הוצאות'!$G$1</definedName>
    <definedName name="homarim_achuz_tkura">'חומרים '!$C$44</definedName>
    <definedName name="homarim_kamut">'חומרים '!$Q$3:$Q$42</definedName>
    <definedName name="homarim_takziv">'חומרים '!$S$3:$S$42</definedName>
    <definedName name="homarim_teur">'חומרים '!$B$3:$B$42</definedName>
    <definedName name="kablanim_hearot">'קבלני משנה '!$W$3:$W$42</definedName>
    <definedName name="kablanim_location">'קבלני משנה '!$D$3:$D$42</definedName>
    <definedName name="kablanim_takziv">'קבלני משנה '!$T$3:$T$42</definedName>
    <definedName name="kablanim_teur">'קבלני משנה '!$C$3:$C$42</definedName>
    <definedName name="kablanim_toar">'קבלני משנה '!$B$3:$B$42</definedName>
    <definedName name="koah_adam_achuz">'כח אדם - שכר'!$V$4:$V$223</definedName>
    <definedName name="KOAH_ADAM_ACHUZ_MISRA">'כח אדם - שכר'!$O$4:$O$223</definedName>
    <definedName name="koah_adam_code_sachar">'כח אדם - שכר'!$E$4:$E$223</definedName>
    <definedName name="koah_adam_cost">'כח אדם - שכר'!$AE$4:$AE$223</definedName>
    <definedName name="koah_adam_limit_cost">'כח אדם - שכר'!$N$4:$N$223</definedName>
    <definedName name="koah_adam_mispar_hodashim">'כח אדם - שכר'!$W$4:$W$223</definedName>
    <definedName name="koah_adam_tafkid">'כח אדם - שכר'!$D$4:$D$223</definedName>
    <definedName name="koah_adam_takziv">'כח אדם - שכר'!$Y$4:$Y$223</definedName>
    <definedName name="koah_adam_teur">'כח אדם - שכר'!$B$4:$B$223</definedName>
    <definedName name="koah_adam_toar">'כח אדם - שכר'!$C$4:$C$223</definedName>
    <definedName name="_xlnm.Print_Titles" localSheetId="3">'חומרים '!$1:$2</definedName>
    <definedName name="_xlnm.Print_Titles" localSheetId="2">'כח אדם - שכר'!$1:$3</definedName>
    <definedName name="_xlnm.Print_Titles" localSheetId="5">ציוד!$1:$2</definedName>
    <definedName name="_xlnm.Print_Titles" localSheetId="4">'קבלני משנה '!$1:$2</definedName>
    <definedName name="_xlnm.Print_Titles" localSheetId="7">שונות!$1:$2</definedName>
    <definedName name="Product_adjustment_takziv">'התאמת מוצר ותיקוף שוק'!$O$3:$O$42</definedName>
    <definedName name="Product_adjustment_teur">'התאמת מוצר ותיקוף שוק'!$B$3:$B$42</definedName>
    <definedName name="Shivuk_Takziv">שיווק!$O$3:$O$42</definedName>
    <definedName name="Shivuk_Teur">שיווק!$B$3:$B$42</definedName>
    <definedName name="shonot_takziv">שונות!$W$3:$W$42</definedName>
    <definedName name="shonot_teur">שונות!$B$3:$B$42</definedName>
    <definedName name="takzivim_mumlazim">'ראשי-פרטים כלליים וריכוז הוצאות'!$K$13,'ראשי-פרטים כלליים וריכוז הוצאות'!$K$20:$K$22,'ראשי-פרטים כלליים וריכוז הוצאות'!$K$16</definedName>
    <definedName name="takzivim_teur">'ראשי-פרטים כלליים וריכוז הוצאות'!$C$13,'ראשי-פרטים כלליים וריכוז הוצאות'!$C$16,'ראשי-פרטים כלליים וריכוז הוצאות'!$C$20,'ראשי-פרטים כלליים וריכוז הוצאות'!$C$20:$C$22</definedName>
    <definedName name="yeudi_takziv">'ציוד ייעודי'!$S$3:$S$42</definedName>
    <definedName name="yeudi_teur">'ציוד ייעודי'!$B$3:$B$42</definedName>
    <definedName name="Z_0C0A7354_1E68_4AF0_8238_6CB67405E9AA_.wvu.Cols" localSheetId="2" hidden="1">'כח אדם - שכר'!#REF!</definedName>
    <definedName name="ziyud_cost">ציוד!$U$3:$U$52</definedName>
    <definedName name="ziyud_kamut">ציוד!$A$3:$A$52</definedName>
    <definedName name="ziyud_mispar_hodashim">ציוד!$T$3:$T$52</definedName>
    <definedName name="ziyud_takziv">ציוד!$V$3:$V$52</definedName>
    <definedName name="ziyud_teur">ציוד!$B$3:$B$52</definedName>
    <definedName name="טקסט1" localSheetId="2">'כח אדם - שכר'!$A$4</definedName>
    <definedName name="טקסט4" localSheetId="7">שונות!#REF!</definedName>
    <definedName name="נפתח1" localSheetId="2">'כח אדם - שכר'!#REF!</definedName>
    <definedName name="עדתאריך">'ראשי-פרטים כלליים וריכוז הוצאות'!$B$59:$B$89</definedName>
    <definedName name="קוד_שכר">'ראשי-פרטים כלליים וריכוז הוצאות'!$A$36:$A$41</definedName>
    <definedName name="רבעון">'ראשי-פרטים כלליים וריכוז הוצאות'!$A$44:$A$48</definedName>
    <definedName name="רבעון_ראשון">'ראשי-פרטים כלליים וריכוז הוצאות'!$A$45:$A$48</definedName>
    <definedName name="תאריך">'ראשי-פרטים כלליים וריכוז הוצאות'!$A$59:$A$89</definedName>
  </definedNames>
  <calcPr calcId="191029" iterate="1"/>
  <customWorkbookViews>
    <customWorkbookView name="BAKARA4 - תצוגה אישית" guid="{0C0A7354-1E68-4AF0-8238-6CB67405E9AA}" mergeInterval="0" personalView="1" maximized="1" xWindow="240" yWindow="120" windowWidth="796" windowHeight="397" tabRatio="691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M3" i="6" l="1"/>
  <c r="K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4" i="3"/>
  <c r="K223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AB108" i="3" l="1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5" i="3"/>
  <c r="AB6" i="3"/>
  <c r="AB7" i="3"/>
  <c r="AB8" i="3"/>
  <c r="AB4" i="3"/>
  <c r="J3" i="11" l="1"/>
  <c r="I3" i="11"/>
  <c r="C108" i="1" l="1"/>
  <c r="R21" i="1" l="1"/>
  <c r="R20" i="1"/>
  <c r="R19" i="1"/>
  <c r="R18" i="1"/>
  <c r="R24" i="1"/>
  <c r="R14" i="1"/>
  <c r="R13" i="1"/>
  <c r="R25" i="1"/>
  <c r="R17" i="1"/>
  <c r="R16" i="1"/>
  <c r="R23" i="1"/>
  <c r="R22" i="1"/>
  <c r="A70" i="4"/>
  <c r="A71" i="4" s="1"/>
  <c r="L43" i="8"/>
  <c r="F19" i="1" l="1"/>
  <c r="F24" i="1" l="1"/>
  <c r="A271" i="3" l="1"/>
  <c r="A272" i="3" s="1"/>
  <c r="E43" i="16"/>
  <c r="Q42" i="16"/>
  <c r="K42" i="16"/>
  <c r="H42" i="16"/>
  <c r="N42" i="16" s="1"/>
  <c r="G42" i="16"/>
  <c r="Q41" i="16"/>
  <c r="K41" i="16"/>
  <c r="H41" i="16"/>
  <c r="N41" i="16" s="1"/>
  <c r="G41" i="16"/>
  <c r="Q40" i="16"/>
  <c r="K40" i="16"/>
  <c r="H40" i="16"/>
  <c r="N40" i="16" s="1"/>
  <c r="G40" i="16"/>
  <c r="M40" i="16" s="1"/>
  <c r="Q39" i="16"/>
  <c r="K39" i="16"/>
  <c r="H39" i="16"/>
  <c r="N39" i="16" s="1"/>
  <c r="G39" i="16"/>
  <c r="Q38" i="16"/>
  <c r="K38" i="16"/>
  <c r="H38" i="16"/>
  <c r="N38" i="16" s="1"/>
  <c r="G38" i="16"/>
  <c r="M38" i="16" s="1"/>
  <c r="Q37" i="16"/>
  <c r="K37" i="16"/>
  <c r="H37" i="16"/>
  <c r="N37" i="16" s="1"/>
  <c r="G37" i="16"/>
  <c r="M37" i="16" s="1"/>
  <c r="Q36" i="16"/>
  <c r="K36" i="16"/>
  <c r="H36" i="16"/>
  <c r="N36" i="16" s="1"/>
  <c r="G36" i="16"/>
  <c r="M36" i="16" s="1"/>
  <c r="Q35" i="16"/>
  <c r="K35" i="16"/>
  <c r="H35" i="16"/>
  <c r="N35" i="16" s="1"/>
  <c r="G35" i="16"/>
  <c r="Q34" i="16"/>
  <c r="K34" i="16"/>
  <c r="H34" i="16"/>
  <c r="N34" i="16" s="1"/>
  <c r="G34" i="16"/>
  <c r="M34" i="16" s="1"/>
  <c r="Q33" i="16"/>
  <c r="K33" i="16"/>
  <c r="H33" i="16"/>
  <c r="N33" i="16" s="1"/>
  <c r="G33" i="16"/>
  <c r="Q32" i="16"/>
  <c r="K32" i="16"/>
  <c r="H32" i="16"/>
  <c r="N32" i="16" s="1"/>
  <c r="G32" i="16"/>
  <c r="M32" i="16" s="1"/>
  <c r="Q31" i="16"/>
  <c r="K31" i="16"/>
  <c r="H31" i="16"/>
  <c r="N31" i="16" s="1"/>
  <c r="G31" i="16"/>
  <c r="Q30" i="16"/>
  <c r="K30" i="16"/>
  <c r="H30" i="16"/>
  <c r="N30" i="16" s="1"/>
  <c r="G30" i="16"/>
  <c r="M30" i="16" s="1"/>
  <c r="Q29" i="16"/>
  <c r="K29" i="16"/>
  <c r="H29" i="16"/>
  <c r="N29" i="16" s="1"/>
  <c r="G29" i="16"/>
  <c r="M29" i="16" s="1"/>
  <c r="Q28" i="16"/>
  <c r="K28" i="16"/>
  <c r="H28" i="16"/>
  <c r="N28" i="16" s="1"/>
  <c r="G28" i="16"/>
  <c r="M28" i="16" s="1"/>
  <c r="Q27" i="16"/>
  <c r="K27" i="16"/>
  <c r="H27" i="16"/>
  <c r="N27" i="16" s="1"/>
  <c r="G27" i="16"/>
  <c r="Q26" i="16"/>
  <c r="K26" i="16"/>
  <c r="H26" i="16"/>
  <c r="N26" i="16" s="1"/>
  <c r="G26" i="16"/>
  <c r="M26" i="16" s="1"/>
  <c r="Q25" i="16"/>
  <c r="K25" i="16"/>
  <c r="H25" i="16"/>
  <c r="N25" i="16" s="1"/>
  <c r="G25" i="16"/>
  <c r="Q24" i="16"/>
  <c r="K24" i="16"/>
  <c r="H24" i="16"/>
  <c r="N24" i="16" s="1"/>
  <c r="G24" i="16"/>
  <c r="M24" i="16" s="1"/>
  <c r="Q23" i="16"/>
  <c r="K23" i="16"/>
  <c r="H23" i="16"/>
  <c r="N23" i="16" s="1"/>
  <c r="G23" i="16"/>
  <c r="Q22" i="16"/>
  <c r="K22" i="16"/>
  <c r="H22" i="16"/>
  <c r="N22" i="16" s="1"/>
  <c r="G22" i="16"/>
  <c r="M22" i="16" s="1"/>
  <c r="Q21" i="16"/>
  <c r="K21" i="16"/>
  <c r="H21" i="16"/>
  <c r="N21" i="16" s="1"/>
  <c r="G21" i="16"/>
  <c r="M21" i="16" s="1"/>
  <c r="Q20" i="16"/>
  <c r="K20" i="16"/>
  <c r="H20" i="16"/>
  <c r="N20" i="16" s="1"/>
  <c r="G20" i="16"/>
  <c r="M20" i="16" s="1"/>
  <c r="Q19" i="16"/>
  <c r="K19" i="16"/>
  <c r="H19" i="16"/>
  <c r="N19" i="16" s="1"/>
  <c r="G19" i="16"/>
  <c r="Q18" i="16"/>
  <c r="K18" i="16"/>
  <c r="H18" i="16"/>
  <c r="N18" i="16" s="1"/>
  <c r="G18" i="16"/>
  <c r="M18" i="16" s="1"/>
  <c r="Q17" i="16"/>
  <c r="K17" i="16"/>
  <c r="H17" i="16"/>
  <c r="N17" i="16" s="1"/>
  <c r="G17" i="16"/>
  <c r="Q16" i="16"/>
  <c r="K16" i="16"/>
  <c r="H16" i="16"/>
  <c r="N16" i="16" s="1"/>
  <c r="G16" i="16"/>
  <c r="M16" i="16" s="1"/>
  <c r="Q15" i="16"/>
  <c r="K15" i="16"/>
  <c r="H15" i="16"/>
  <c r="N15" i="16" s="1"/>
  <c r="G15" i="16"/>
  <c r="Q14" i="16"/>
  <c r="K14" i="16"/>
  <c r="H14" i="16"/>
  <c r="N14" i="16" s="1"/>
  <c r="G14" i="16"/>
  <c r="M14" i="16" s="1"/>
  <c r="Q13" i="16"/>
  <c r="K13" i="16"/>
  <c r="H13" i="16"/>
  <c r="N13" i="16" s="1"/>
  <c r="G13" i="16"/>
  <c r="M13" i="16" s="1"/>
  <c r="Q12" i="16"/>
  <c r="K12" i="16"/>
  <c r="H12" i="16"/>
  <c r="N12" i="16" s="1"/>
  <c r="G12" i="16"/>
  <c r="M12" i="16" s="1"/>
  <c r="Q11" i="16"/>
  <c r="K11" i="16"/>
  <c r="H11" i="16"/>
  <c r="N11" i="16" s="1"/>
  <c r="G11" i="16"/>
  <c r="Q10" i="16"/>
  <c r="K10" i="16"/>
  <c r="H10" i="16"/>
  <c r="N10" i="16" s="1"/>
  <c r="G10" i="16"/>
  <c r="M10" i="16" s="1"/>
  <c r="Q9" i="16"/>
  <c r="K9" i="16"/>
  <c r="H9" i="16"/>
  <c r="N9" i="16" s="1"/>
  <c r="G9" i="16"/>
  <c r="Q8" i="16"/>
  <c r="K8" i="16"/>
  <c r="H8" i="16"/>
  <c r="N8" i="16" s="1"/>
  <c r="G8" i="16"/>
  <c r="M8" i="16" s="1"/>
  <c r="Q7" i="16"/>
  <c r="K7" i="16"/>
  <c r="H7" i="16"/>
  <c r="N7" i="16" s="1"/>
  <c r="G7" i="16"/>
  <c r="Q6" i="16"/>
  <c r="K6" i="16"/>
  <c r="H6" i="16"/>
  <c r="N6" i="16" s="1"/>
  <c r="G6" i="16"/>
  <c r="M6" i="16" s="1"/>
  <c r="Q5" i="16"/>
  <c r="K5" i="16"/>
  <c r="H5" i="16"/>
  <c r="N5" i="16" s="1"/>
  <c r="G5" i="16"/>
  <c r="M5" i="16" s="1"/>
  <c r="Q4" i="16"/>
  <c r="K4" i="16"/>
  <c r="H4" i="16"/>
  <c r="N4" i="16" s="1"/>
  <c r="G4" i="16"/>
  <c r="M4" i="16" s="1"/>
  <c r="Q3" i="16"/>
  <c r="K3" i="16"/>
  <c r="H3" i="16"/>
  <c r="N3" i="16" s="1"/>
  <c r="G3" i="16"/>
  <c r="I23" i="16" l="1"/>
  <c r="I25" i="16"/>
  <c r="I27" i="16"/>
  <c r="I41" i="16"/>
  <c r="I15" i="16"/>
  <c r="I31" i="16"/>
  <c r="I42" i="16"/>
  <c r="I33" i="16"/>
  <c r="I35" i="16"/>
  <c r="I7" i="16"/>
  <c r="I9" i="16"/>
  <c r="I11" i="16"/>
  <c r="I39" i="16"/>
  <c r="O4" i="16"/>
  <c r="O20" i="16"/>
  <c r="O36" i="16"/>
  <c r="I3" i="16"/>
  <c r="I17" i="16"/>
  <c r="I19" i="16"/>
  <c r="O40" i="16"/>
  <c r="O12" i="16"/>
  <c r="O28" i="16"/>
  <c r="M9" i="16"/>
  <c r="O9" i="16" s="1"/>
  <c r="M17" i="16"/>
  <c r="O17" i="16" s="1"/>
  <c r="M25" i="16"/>
  <c r="O25" i="16" s="1"/>
  <c r="M33" i="16"/>
  <c r="O33" i="16" s="1"/>
  <c r="I5" i="16"/>
  <c r="O8" i="16"/>
  <c r="I13" i="16"/>
  <c r="O16" i="16"/>
  <c r="I21" i="16"/>
  <c r="O24" i="16"/>
  <c r="I29" i="16"/>
  <c r="O32" i="16"/>
  <c r="I37" i="16"/>
  <c r="M3" i="16"/>
  <c r="O3" i="16" s="1"/>
  <c r="M11" i="16"/>
  <c r="O11" i="16" s="1"/>
  <c r="M19" i="16"/>
  <c r="O19" i="16" s="1"/>
  <c r="M27" i="16"/>
  <c r="O27" i="16" s="1"/>
  <c r="M35" i="16"/>
  <c r="O35" i="16" s="1"/>
  <c r="O5" i="16"/>
  <c r="O13" i="16"/>
  <c r="O21" i="16"/>
  <c r="O29" i="16"/>
  <c r="O37" i="16"/>
  <c r="M42" i="16"/>
  <c r="O42" i="16" s="1"/>
  <c r="M7" i="16"/>
  <c r="O7" i="16" s="1"/>
  <c r="M15" i="16"/>
  <c r="O15" i="16" s="1"/>
  <c r="M23" i="16"/>
  <c r="O23" i="16" s="1"/>
  <c r="M31" i="16"/>
  <c r="O31" i="16" s="1"/>
  <c r="M39" i="16"/>
  <c r="O39" i="16" s="1"/>
  <c r="O6" i="16"/>
  <c r="O10" i="16"/>
  <c r="O14" i="16"/>
  <c r="O18" i="16"/>
  <c r="O22" i="16"/>
  <c r="O26" i="16"/>
  <c r="O30" i="16"/>
  <c r="O34" i="16"/>
  <c r="O38" i="16"/>
  <c r="I4" i="16"/>
  <c r="I6" i="16"/>
  <c r="I8" i="16"/>
  <c r="I10" i="16"/>
  <c r="I12" i="16"/>
  <c r="I14" i="16"/>
  <c r="I16" i="16"/>
  <c r="I18" i="16"/>
  <c r="I20" i="16"/>
  <c r="I22" i="16"/>
  <c r="I24" i="16"/>
  <c r="I26" i="16"/>
  <c r="I28" i="16"/>
  <c r="I30" i="16"/>
  <c r="I32" i="16"/>
  <c r="I34" i="16"/>
  <c r="I36" i="16"/>
  <c r="I38" i="16"/>
  <c r="I40" i="16"/>
  <c r="M41" i="16"/>
  <c r="O41" i="16" s="1"/>
  <c r="J5" i="8"/>
  <c r="I43" i="16" l="1"/>
  <c r="O43" i="16"/>
  <c r="A68" i="16" l="1"/>
  <c r="A69" i="16" s="1"/>
  <c r="B59" i="1"/>
  <c r="A60" i="1"/>
  <c r="B60" i="1" s="1"/>
  <c r="G24" i="1" l="1"/>
  <c r="I24" i="1" s="1"/>
  <c r="K24" i="1"/>
  <c r="M24" i="1" s="1"/>
  <c r="K25" i="1"/>
  <c r="M25" i="1" s="1"/>
  <c r="G25" i="1"/>
  <c r="I25" i="1" s="1"/>
  <c r="D24" i="1"/>
  <c r="E24" i="1" s="1"/>
  <c r="A61" i="1"/>
  <c r="B61" i="1" s="1"/>
  <c r="D44" i="7"/>
  <c r="K43" i="7"/>
  <c r="Y42" i="7"/>
  <c r="R42" i="7"/>
  <c r="O42" i="7"/>
  <c r="V42" i="7" s="1"/>
  <c r="G42" i="7"/>
  <c r="N42" i="7" s="1"/>
  <c r="U42" i="7" s="1"/>
  <c r="Y41" i="7"/>
  <c r="R41" i="7"/>
  <c r="O41" i="7"/>
  <c r="V41" i="7" s="1"/>
  <c r="G41" i="7"/>
  <c r="N41" i="7" s="1"/>
  <c r="U41" i="7" s="1"/>
  <c r="Y40" i="7"/>
  <c r="R40" i="7"/>
  <c r="O40" i="7"/>
  <c r="V40" i="7" s="1"/>
  <c r="G40" i="7"/>
  <c r="J40" i="7" s="1"/>
  <c r="L40" i="7" s="1"/>
  <c r="Y39" i="7"/>
  <c r="R39" i="7"/>
  <c r="O39" i="7"/>
  <c r="V39" i="7" s="1"/>
  <c r="G39" i="7"/>
  <c r="J39" i="7" s="1"/>
  <c r="L39" i="7" s="1"/>
  <c r="Y38" i="7"/>
  <c r="R38" i="7"/>
  <c r="O38" i="7"/>
  <c r="V38" i="7" s="1"/>
  <c r="G38" i="7"/>
  <c r="N38" i="7" s="1"/>
  <c r="U38" i="7" s="1"/>
  <c r="Y37" i="7"/>
  <c r="R37" i="7"/>
  <c r="O37" i="7"/>
  <c r="V37" i="7" s="1"/>
  <c r="G37" i="7"/>
  <c r="N37" i="7" s="1"/>
  <c r="U37" i="7" s="1"/>
  <c r="Y36" i="7"/>
  <c r="R36" i="7"/>
  <c r="O36" i="7"/>
  <c r="V36" i="7" s="1"/>
  <c r="G36" i="7"/>
  <c r="J36" i="7" s="1"/>
  <c r="L36" i="7" s="1"/>
  <c r="Y35" i="7"/>
  <c r="R35" i="7"/>
  <c r="O35" i="7"/>
  <c r="V35" i="7" s="1"/>
  <c r="G35" i="7"/>
  <c r="J35" i="7" s="1"/>
  <c r="L35" i="7" s="1"/>
  <c r="Y34" i="7"/>
  <c r="R34" i="7"/>
  <c r="O34" i="7"/>
  <c r="V34" i="7" s="1"/>
  <c r="G34" i="7"/>
  <c r="N34" i="7" s="1"/>
  <c r="U34" i="7" s="1"/>
  <c r="Y33" i="7"/>
  <c r="R33" i="7"/>
  <c r="O33" i="7"/>
  <c r="V33" i="7" s="1"/>
  <c r="G33" i="7"/>
  <c r="N33" i="7" s="1"/>
  <c r="U33" i="7" s="1"/>
  <c r="Y32" i="7"/>
  <c r="R32" i="7"/>
  <c r="O32" i="7"/>
  <c r="V32" i="7" s="1"/>
  <c r="G32" i="7"/>
  <c r="J32" i="7" s="1"/>
  <c r="L32" i="7" s="1"/>
  <c r="Y31" i="7"/>
  <c r="R31" i="7"/>
  <c r="O31" i="7"/>
  <c r="V31" i="7" s="1"/>
  <c r="G31" i="7"/>
  <c r="J31" i="7" s="1"/>
  <c r="L31" i="7" s="1"/>
  <c r="Y30" i="7"/>
  <c r="R30" i="7"/>
  <c r="O30" i="7"/>
  <c r="V30" i="7" s="1"/>
  <c r="G30" i="7"/>
  <c r="N30" i="7" s="1"/>
  <c r="U30" i="7" s="1"/>
  <c r="Y29" i="7"/>
  <c r="R29" i="7"/>
  <c r="O29" i="7"/>
  <c r="V29" i="7" s="1"/>
  <c r="G29" i="7"/>
  <c r="J29" i="7" s="1"/>
  <c r="L29" i="7" s="1"/>
  <c r="Y28" i="7"/>
  <c r="R28" i="7"/>
  <c r="O28" i="7"/>
  <c r="V28" i="7" s="1"/>
  <c r="G28" i="7"/>
  <c r="Y27" i="7"/>
  <c r="R27" i="7"/>
  <c r="O27" i="7"/>
  <c r="V27" i="7" s="1"/>
  <c r="G27" i="7"/>
  <c r="Y26" i="7"/>
  <c r="R26" i="7"/>
  <c r="O26" i="7"/>
  <c r="V26" i="7" s="1"/>
  <c r="G26" i="7"/>
  <c r="N26" i="7" s="1"/>
  <c r="U26" i="7" s="1"/>
  <c r="Y25" i="7"/>
  <c r="R25" i="7"/>
  <c r="O25" i="7"/>
  <c r="V25" i="7" s="1"/>
  <c r="G25" i="7"/>
  <c r="J25" i="7" s="1"/>
  <c r="L25" i="7" s="1"/>
  <c r="Y24" i="7"/>
  <c r="R24" i="7"/>
  <c r="O24" i="7"/>
  <c r="V24" i="7" s="1"/>
  <c r="G24" i="7"/>
  <c r="J24" i="7" s="1"/>
  <c r="L24" i="7" s="1"/>
  <c r="Y23" i="7"/>
  <c r="R23" i="7"/>
  <c r="O23" i="7"/>
  <c r="V23" i="7" s="1"/>
  <c r="G23" i="7"/>
  <c r="J23" i="7" s="1"/>
  <c r="L23" i="7" s="1"/>
  <c r="Y22" i="7"/>
  <c r="R22" i="7"/>
  <c r="O22" i="7"/>
  <c r="V22" i="7" s="1"/>
  <c r="G22" i="7"/>
  <c r="N22" i="7" s="1"/>
  <c r="U22" i="7" s="1"/>
  <c r="Y21" i="7"/>
  <c r="R21" i="7"/>
  <c r="O21" i="7"/>
  <c r="V21" i="7" s="1"/>
  <c r="G21" i="7"/>
  <c r="J21" i="7" s="1"/>
  <c r="L21" i="7" s="1"/>
  <c r="Y20" i="7"/>
  <c r="R20" i="7"/>
  <c r="O20" i="7"/>
  <c r="V20" i="7" s="1"/>
  <c r="G20" i="7"/>
  <c r="Y19" i="7"/>
  <c r="R19" i="7"/>
  <c r="O19" i="7"/>
  <c r="V19" i="7" s="1"/>
  <c r="G19" i="7"/>
  <c r="Y18" i="7"/>
  <c r="R18" i="7"/>
  <c r="O18" i="7"/>
  <c r="V18" i="7" s="1"/>
  <c r="G18" i="7"/>
  <c r="N18" i="7" s="1"/>
  <c r="U18" i="7" s="1"/>
  <c r="Y17" i="7"/>
  <c r="R17" i="7"/>
  <c r="O17" i="7"/>
  <c r="V17" i="7" s="1"/>
  <c r="G17" i="7"/>
  <c r="Y16" i="7"/>
  <c r="R16" i="7"/>
  <c r="O16" i="7"/>
  <c r="V16" i="7" s="1"/>
  <c r="G16" i="7"/>
  <c r="J16" i="7" s="1"/>
  <c r="L16" i="7" s="1"/>
  <c r="Y15" i="7"/>
  <c r="R15" i="7"/>
  <c r="O15" i="7"/>
  <c r="V15" i="7" s="1"/>
  <c r="G15" i="7"/>
  <c r="J15" i="7" s="1"/>
  <c r="L15" i="7" s="1"/>
  <c r="Y14" i="7"/>
  <c r="R14" i="7"/>
  <c r="O14" i="7"/>
  <c r="V14" i="7" s="1"/>
  <c r="N14" i="7"/>
  <c r="U14" i="7" s="1"/>
  <c r="Y13" i="7"/>
  <c r="R13" i="7"/>
  <c r="O13" i="7"/>
  <c r="V13" i="7" s="1"/>
  <c r="J13" i="7"/>
  <c r="L13" i="7" s="1"/>
  <c r="Y12" i="7"/>
  <c r="R12" i="7"/>
  <c r="O12" i="7"/>
  <c r="V12" i="7" s="1"/>
  <c r="J12" i="7"/>
  <c r="L12" i="7" s="1"/>
  <c r="Y11" i="7"/>
  <c r="R11" i="7"/>
  <c r="O11" i="7"/>
  <c r="V11" i="7" s="1"/>
  <c r="N11" i="7"/>
  <c r="U11" i="7" s="1"/>
  <c r="Y10" i="7"/>
  <c r="R10" i="7"/>
  <c r="O10" i="7"/>
  <c r="V10" i="7" s="1"/>
  <c r="N10" i="7"/>
  <c r="U10" i="7" s="1"/>
  <c r="Y9" i="7"/>
  <c r="R9" i="7"/>
  <c r="O9" i="7"/>
  <c r="V9" i="7" s="1"/>
  <c r="J9" i="7"/>
  <c r="L9" i="7" s="1"/>
  <c r="Y8" i="7"/>
  <c r="R8" i="7"/>
  <c r="O8" i="7"/>
  <c r="V8" i="7" s="1"/>
  <c r="N8" i="7"/>
  <c r="U8" i="7" s="1"/>
  <c r="Y7" i="7"/>
  <c r="R7" i="7"/>
  <c r="O7" i="7"/>
  <c r="V7" i="7" s="1"/>
  <c r="Y6" i="7"/>
  <c r="R6" i="7"/>
  <c r="O6" i="7"/>
  <c r="V6" i="7" s="1"/>
  <c r="N6" i="7"/>
  <c r="U6" i="7" s="1"/>
  <c r="Y5" i="7"/>
  <c r="R5" i="7"/>
  <c r="O5" i="7"/>
  <c r="V5" i="7" s="1"/>
  <c r="J5" i="7"/>
  <c r="L5" i="7" s="1"/>
  <c r="Y4" i="7"/>
  <c r="R4" i="7"/>
  <c r="O4" i="7"/>
  <c r="V4" i="7" s="1"/>
  <c r="Y3" i="7"/>
  <c r="R3" i="7"/>
  <c r="O3" i="7"/>
  <c r="V3" i="7" s="1"/>
  <c r="N3" i="7"/>
  <c r="U3" i="7" s="1"/>
  <c r="J3" i="7"/>
  <c r="L3" i="7" s="1"/>
  <c r="E43" i="9"/>
  <c r="Q42" i="9"/>
  <c r="K42" i="9"/>
  <c r="H42" i="9"/>
  <c r="N42" i="9" s="1"/>
  <c r="G42" i="9"/>
  <c r="M42" i="9" s="1"/>
  <c r="Q41" i="9"/>
  <c r="K41" i="9"/>
  <c r="H41" i="9"/>
  <c r="N41" i="9" s="1"/>
  <c r="G41" i="9"/>
  <c r="M41" i="9" s="1"/>
  <c r="Q40" i="9"/>
  <c r="K40" i="9"/>
  <c r="H40" i="9"/>
  <c r="N40" i="9" s="1"/>
  <c r="G40" i="9"/>
  <c r="Q39" i="9"/>
  <c r="K39" i="9"/>
  <c r="H39" i="9"/>
  <c r="N39" i="9" s="1"/>
  <c r="G39" i="9"/>
  <c r="M39" i="9" s="1"/>
  <c r="Q38" i="9"/>
  <c r="K38" i="9"/>
  <c r="H38" i="9"/>
  <c r="N38" i="9" s="1"/>
  <c r="G38" i="9"/>
  <c r="M38" i="9" s="1"/>
  <c r="Q37" i="9"/>
  <c r="K37" i="9"/>
  <c r="H37" i="9"/>
  <c r="N37" i="9" s="1"/>
  <c r="G37" i="9"/>
  <c r="Q36" i="9"/>
  <c r="K36" i="9"/>
  <c r="H36" i="9"/>
  <c r="N36" i="9" s="1"/>
  <c r="G36" i="9"/>
  <c r="Q35" i="9"/>
  <c r="K35" i="9"/>
  <c r="H35" i="9"/>
  <c r="N35" i="9" s="1"/>
  <c r="G35" i="9"/>
  <c r="M35" i="9" s="1"/>
  <c r="Q34" i="9"/>
  <c r="K34" i="9"/>
  <c r="H34" i="9"/>
  <c r="N34" i="9" s="1"/>
  <c r="G34" i="9"/>
  <c r="M34" i="9" s="1"/>
  <c r="Q33" i="9"/>
  <c r="K33" i="9"/>
  <c r="H33" i="9"/>
  <c r="N33" i="9" s="1"/>
  <c r="G33" i="9"/>
  <c r="M33" i="9" s="1"/>
  <c r="Q32" i="9"/>
  <c r="K32" i="9"/>
  <c r="H32" i="9"/>
  <c r="N32" i="9" s="1"/>
  <c r="G32" i="9"/>
  <c r="Q31" i="9"/>
  <c r="K31" i="9"/>
  <c r="H31" i="9"/>
  <c r="N31" i="9" s="1"/>
  <c r="G31" i="9"/>
  <c r="M31" i="9" s="1"/>
  <c r="Q30" i="9"/>
  <c r="K30" i="9"/>
  <c r="H30" i="9"/>
  <c r="N30" i="9" s="1"/>
  <c r="G30" i="9"/>
  <c r="M30" i="9" s="1"/>
  <c r="Q29" i="9"/>
  <c r="K29" i="9"/>
  <c r="H29" i="9"/>
  <c r="N29" i="9" s="1"/>
  <c r="G29" i="9"/>
  <c r="Q28" i="9"/>
  <c r="K28" i="9"/>
  <c r="H28" i="9"/>
  <c r="N28" i="9" s="1"/>
  <c r="G28" i="9"/>
  <c r="M28" i="9" s="1"/>
  <c r="Q27" i="9"/>
  <c r="K27" i="9"/>
  <c r="H27" i="9"/>
  <c r="N27" i="9" s="1"/>
  <c r="G27" i="9"/>
  <c r="M27" i="9" s="1"/>
  <c r="Q26" i="9"/>
  <c r="K26" i="9"/>
  <c r="H26" i="9"/>
  <c r="N26" i="9" s="1"/>
  <c r="G26" i="9"/>
  <c r="M26" i="9" s="1"/>
  <c r="Q25" i="9"/>
  <c r="K25" i="9"/>
  <c r="H25" i="9"/>
  <c r="N25" i="9" s="1"/>
  <c r="G25" i="9"/>
  <c r="Q24" i="9"/>
  <c r="K24" i="9"/>
  <c r="H24" i="9"/>
  <c r="N24" i="9" s="1"/>
  <c r="G24" i="9"/>
  <c r="M24" i="9" s="1"/>
  <c r="Q23" i="9"/>
  <c r="K23" i="9"/>
  <c r="H23" i="9"/>
  <c r="N23" i="9" s="1"/>
  <c r="G23" i="9"/>
  <c r="M23" i="9" s="1"/>
  <c r="Q22" i="9"/>
  <c r="K22" i="9"/>
  <c r="H22" i="9"/>
  <c r="N22" i="9" s="1"/>
  <c r="G22" i="9"/>
  <c r="M22" i="9" s="1"/>
  <c r="Q21" i="9"/>
  <c r="K21" i="9"/>
  <c r="H21" i="9"/>
  <c r="N21" i="9" s="1"/>
  <c r="G21" i="9"/>
  <c r="M21" i="9" s="1"/>
  <c r="Q20" i="9"/>
  <c r="K20" i="9"/>
  <c r="H20" i="9"/>
  <c r="N20" i="9" s="1"/>
  <c r="G20" i="9"/>
  <c r="Q19" i="9"/>
  <c r="K19" i="9"/>
  <c r="H19" i="9"/>
  <c r="N19" i="9" s="1"/>
  <c r="G19" i="9"/>
  <c r="M19" i="9" s="1"/>
  <c r="Q18" i="9"/>
  <c r="K18" i="9"/>
  <c r="H18" i="9"/>
  <c r="G18" i="9"/>
  <c r="M18" i="9" s="1"/>
  <c r="Q17" i="9"/>
  <c r="K17" i="9"/>
  <c r="H17" i="9"/>
  <c r="G17" i="9"/>
  <c r="M17" i="9" s="1"/>
  <c r="Q16" i="9"/>
  <c r="K16" i="9"/>
  <c r="H16" i="9"/>
  <c r="G16" i="9"/>
  <c r="M16" i="9" s="1"/>
  <c r="Q15" i="9"/>
  <c r="K15" i="9"/>
  <c r="H15" i="9"/>
  <c r="G15" i="9"/>
  <c r="M15" i="9" s="1"/>
  <c r="Q14" i="9"/>
  <c r="K14" i="9"/>
  <c r="H14" i="9"/>
  <c r="N14" i="9" s="1"/>
  <c r="G14" i="9"/>
  <c r="M14" i="9" s="1"/>
  <c r="Q13" i="9"/>
  <c r="K13" i="9"/>
  <c r="H13" i="9"/>
  <c r="G13" i="9"/>
  <c r="M13" i="9" s="1"/>
  <c r="Q12" i="9"/>
  <c r="K12" i="9"/>
  <c r="H12" i="9"/>
  <c r="G12" i="9"/>
  <c r="M12" i="9" s="1"/>
  <c r="Q11" i="9"/>
  <c r="K11" i="9"/>
  <c r="H11" i="9"/>
  <c r="N11" i="9" s="1"/>
  <c r="G11" i="9"/>
  <c r="M11" i="9" s="1"/>
  <c r="Q10" i="9"/>
  <c r="K10" i="9"/>
  <c r="H10" i="9"/>
  <c r="N10" i="9" s="1"/>
  <c r="G10" i="9"/>
  <c r="M10" i="9" s="1"/>
  <c r="Q9" i="9"/>
  <c r="K9" i="9"/>
  <c r="H9" i="9"/>
  <c r="G9" i="9"/>
  <c r="M9" i="9" s="1"/>
  <c r="Q8" i="9"/>
  <c r="K8" i="9"/>
  <c r="H8" i="9"/>
  <c r="G8" i="9"/>
  <c r="M8" i="9" s="1"/>
  <c r="Q7" i="9"/>
  <c r="K7" i="9"/>
  <c r="H7" i="9"/>
  <c r="G7" i="9"/>
  <c r="M7" i="9" s="1"/>
  <c r="Q6" i="9"/>
  <c r="K6" i="9"/>
  <c r="H6" i="9"/>
  <c r="N6" i="9" s="1"/>
  <c r="G6" i="9"/>
  <c r="M6" i="9" s="1"/>
  <c r="Q5" i="9"/>
  <c r="K5" i="9"/>
  <c r="H5" i="9"/>
  <c r="G5" i="9"/>
  <c r="M5" i="9" s="1"/>
  <c r="Q4" i="9"/>
  <c r="K4" i="9"/>
  <c r="H4" i="9"/>
  <c r="G4" i="9"/>
  <c r="M4" i="9" s="1"/>
  <c r="Q3" i="9"/>
  <c r="K3" i="9"/>
  <c r="H3" i="9"/>
  <c r="G3" i="9"/>
  <c r="M3" i="9" s="1"/>
  <c r="A65" i="6"/>
  <c r="B54" i="6" s="1"/>
  <c r="J53" i="6"/>
  <c r="I53" i="6"/>
  <c r="X52" i="6"/>
  <c r="Q52" i="6"/>
  <c r="N52" i="6"/>
  <c r="U52" i="6" s="1"/>
  <c r="M52" i="6"/>
  <c r="T52" i="6" s="1"/>
  <c r="L52" i="6"/>
  <c r="S52" i="6" s="1"/>
  <c r="X51" i="6"/>
  <c r="Q51" i="6"/>
  <c r="N51" i="6"/>
  <c r="U51" i="6" s="1"/>
  <c r="M51" i="6"/>
  <c r="T51" i="6" s="1"/>
  <c r="L51" i="6"/>
  <c r="S51" i="6" s="1"/>
  <c r="X50" i="6"/>
  <c r="Q50" i="6"/>
  <c r="N50" i="6"/>
  <c r="U50" i="6" s="1"/>
  <c r="M50" i="6"/>
  <c r="T50" i="6" s="1"/>
  <c r="L50" i="6"/>
  <c r="S50" i="6" s="1"/>
  <c r="X49" i="6"/>
  <c r="Q49" i="6"/>
  <c r="N49" i="6"/>
  <c r="U49" i="6" s="1"/>
  <c r="M49" i="6"/>
  <c r="T49" i="6" s="1"/>
  <c r="L49" i="6"/>
  <c r="S49" i="6" s="1"/>
  <c r="X48" i="6"/>
  <c r="Q48" i="6"/>
  <c r="N48" i="6"/>
  <c r="U48" i="6" s="1"/>
  <c r="M48" i="6"/>
  <c r="T48" i="6" s="1"/>
  <c r="L48" i="6"/>
  <c r="S48" i="6" s="1"/>
  <c r="X47" i="6"/>
  <c r="Q47" i="6"/>
  <c r="N47" i="6"/>
  <c r="U47" i="6" s="1"/>
  <c r="M47" i="6"/>
  <c r="T47" i="6" s="1"/>
  <c r="L47" i="6"/>
  <c r="S47" i="6" s="1"/>
  <c r="X46" i="6"/>
  <c r="Q46" i="6"/>
  <c r="N46" i="6"/>
  <c r="U46" i="6" s="1"/>
  <c r="M46" i="6"/>
  <c r="T46" i="6" s="1"/>
  <c r="L46" i="6"/>
  <c r="S46" i="6" s="1"/>
  <c r="X45" i="6"/>
  <c r="Q45" i="6"/>
  <c r="N45" i="6"/>
  <c r="U45" i="6" s="1"/>
  <c r="M45" i="6"/>
  <c r="T45" i="6" s="1"/>
  <c r="L45" i="6"/>
  <c r="S45" i="6" s="1"/>
  <c r="X44" i="6"/>
  <c r="Q44" i="6"/>
  <c r="N44" i="6"/>
  <c r="U44" i="6" s="1"/>
  <c r="M44" i="6"/>
  <c r="T44" i="6" s="1"/>
  <c r="L44" i="6"/>
  <c r="S44" i="6" s="1"/>
  <c r="X43" i="6"/>
  <c r="Q43" i="6"/>
  <c r="N43" i="6"/>
  <c r="U43" i="6" s="1"/>
  <c r="M43" i="6"/>
  <c r="T43" i="6" s="1"/>
  <c r="L43" i="6"/>
  <c r="S43" i="6" s="1"/>
  <c r="X42" i="6"/>
  <c r="Q42" i="6"/>
  <c r="N42" i="6"/>
  <c r="U42" i="6" s="1"/>
  <c r="M42" i="6"/>
  <c r="T42" i="6" s="1"/>
  <c r="L42" i="6"/>
  <c r="S42" i="6" s="1"/>
  <c r="X41" i="6"/>
  <c r="Q41" i="6"/>
  <c r="N41" i="6"/>
  <c r="U41" i="6" s="1"/>
  <c r="M41" i="6"/>
  <c r="T41" i="6" s="1"/>
  <c r="L41" i="6"/>
  <c r="S41" i="6" s="1"/>
  <c r="X40" i="6"/>
  <c r="Q40" i="6"/>
  <c r="N40" i="6"/>
  <c r="U40" i="6" s="1"/>
  <c r="M40" i="6"/>
  <c r="T40" i="6" s="1"/>
  <c r="L40" i="6"/>
  <c r="S40" i="6" s="1"/>
  <c r="X39" i="6"/>
  <c r="Q39" i="6"/>
  <c r="N39" i="6"/>
  <c r="U39" i="6" s="1"/>
  <c r="M39" i="6"/>
  <c r="T39" i="6" s="1"/>
  <c r="L39" i="6"/>
  <c r="S39" i="6" s="1"/>
  <c r="X38" i="6"/>
  <c r="Q38" i="6"/>
  <c r="N38" i="6"/>
  <c r="U38" i="6" s="1"/>
  <c r="M38" i="6"/>
  <c r="T38" i="6" s="1"/>
  <c r="L38" i="6"/>
  <c r="S38" i="6" s="1"/>
  <c r="X37" i="6"/>
  <c r="Q37" i="6"/>
  <c r="N37" i="6"/>
  <c r="U37" i="6" s="1"/>
  <c r="M37" i="6"/>
  <c r="T37" i="6" s="1"/>
  <c r="L37" i="6"/>
  <c r="S37" i="6" s="1"/>
  <c r="X36" i="6"/>
  <c r="Q36" i="6"/>
  <c r="N36" i="6"/>
  <c r="U36" i="6" s="1"/>
  <c r="M36" i="6"/>
  <c r="T36" i="6" s="1"/>
  <c r="L36" i="6"/>
  <c r="S36" i="6" s="1"/>
  <c r="X35" i="6"/>
  <c r="Q35" i="6"/>
  <c r="N35" i="6"/>
  <c r="U35" i="6" s="1"/>
  <c r="M35" i="6"/>
  <c r="T35" i="6" s="1"/>
  <c r="L35" i="6"/>
  <c r="S35" i="6" s="1"/>
  <c r="X34" i="6"/>
  <c r="Q34" i="6"/>
  <c r="N34" i="6"/>
  <c r="U34" i="6" s="1"/>
  <c r="M34" i="6"/>
  <c r="T34" i="6" s="1"/>
  <c r="L34" i="6"/>
  <c r="S34" i="6" s="1"/>
  <c r="X33" i="6"/>
  <c r="Q33" i="6"/>
  <c r="N33" i="6"/>
  <c r="U33" i="6" s="1"/>
  <c r="M33" i="6"/>
  <c r="T33" i="6" s="1"/>
  <c r="L33" i="6"/>
  <c r="S33" i="6" s="1"/>
  <c r="X32" i="6"/>
  <c r="Q32" i="6"/>
  <c r="N32" i="6"/>
  <c r="U32" i="6" s="1"/>
  <c r="M32" i="6"/>
  <c r="T32" i="6" s="1"/>
  <c r="L32" i="6"/>
  <c r="S32" i="6" s="1"/>
  <c r="X31" i="6"/>
  <c r="Q31" i="6"/>
  <c r="N31" i="6"/>
  <c r="U31" i="6" s="1"/>
  <c r="M31" i="6"/>
  <c r="T31" i="6" s="1"/>
  <c r="L31" i="6"/>
  <c r="S31" i="6" s="1"/>
  <c r="X30" i="6"/>
  <c r="Q30" i="6"/>
  <c r="N30" i="6"/>
  <c r="U30" i="6" s="1"/>
  <c r="M30" i="6"/>
  <c r="T30" i="6" s="1"/>
  <c r="L30" i="6"/>
  <c r="S30" i="6" s="1"/>
  <c r="X29" i="6"/>
  <c r="Q29" i="6"/>
  <c r="N29" i="6"/>
  <c r="U29" i="6" s="1"/>
  <c r="M29" i="6"/>
  <c r="T29" i="6" s="1"/>
  <c r="L29" i="6"/>
  <c r="S29" i="6" s="1"/>
  <c r="X28" i="6"/>
  <c r="Q28" i="6"/>
  <c r="N28" i="6"/>
  <c r="U28" i="6" s="1"/>
  <c r="M28" i="6"/>
  <c r="T28" i="6" s="1"/>
  <c r="L28" i="6"/>
  <c r="S28" i="6" s="1"/>
  <c r="X27" i="6"/>
  <c r="Q27" i="6"/>
  <c r="N27" i="6"/>
  <c r="U27" i="6" s="1"/>
  <c r="M27" i="6"/>
  <c r="T27" i="6" s="1"/>
  <c r="L27" i="6"/>
  <c r="S27" i="6" s="1"/>
  <c r="X26" i="6"/>
  <c r="Q26" i="6"/>
  <c r="N26" i="6"/>
  <c r="U26" i="6" s="1"/>
  <c r="M26" i="6"/>
  <c r="T26" i="6" s="1"/>
  <c r="L26" i="6"/>
  <c r="S26" i="6" s="1"/>
  <c r="X25" i="6"/>
  <c r="Q25" i="6"/>
  <c r="N25" i="6"/>
  <c r="U25" i="6" s="1"/>
  <c r="M25" i="6"/>
  <c r="T25" i="6" s="1"/>
  <c r="L25" i="6"/>
  <c r="S25" i="6" s="1"/>
  <c r="X24" i="6"/>
  <c r="Q24" i="6"/>
  <c r="N24" i="6"/>
  <c r="U24" i="6" s="1"/>
  <c r="M24" i="6"/>
  <c r="T24" i="6" s="1"/>
  <c r="L24" i="6"/>
  <c r="S24" i="6" s="1"/>
  <c r="X23" i="6"/>
  <c r="Q23" i="6"/>
  <c r="N23" i="6"/>
  <c r="U23" i="6" s="1"/>
  <c r="M23" i="6"/>
  <c r="T23" i="6" s="1"/>
  <c r="L23" i="6"/>
  <c r="S23" i="6" s="1"/>
  <c r="X22" i="6"/>
  <c r="Q22" i="6"/>
  <c r="N22" i="6"/>
  <c r="U22" i="6" s="1"/>
  <c r="M22" i="6"/>
  <c r="T22" i="6" s="1"/>
  <c r="L22" i="6"/>
  <c r="S22" i="6" s="1"/>
  <c r="X21" i="6"/>
  <c r="Q21" i="6"/>
  <c r="N21" i="6"/>
  <c r="U21" i="6" s="1"/>
  <c r="M21" i="6"/>
  <c r="T21" i="6" s="1"/>
  <c r="L21" i="6"/>
  <c r="S21" i="6" s="1"/>
  <c r="X20" i="6"/>
  <c r="Q20" i="6"/>
  <c r="N20" i="6"/>
  <c r="U20" i="6" s="1"/>
  <c r="M20" i="6"/>
  <c r="T20" i="6" s="1"/>
  <c r="L20" i="6"/>
  <c r="S20" i="6" s="1"/>
  <c r="X19" i="6"/>
  <c r="Q19" i="6"/>
  <c r="N19" i="6"/>
  <c r="U19" i="6" s="1"/>
  <c r="M19" i="6"/>
  <c r="T19" i="6" s="1"/>
  <c r="L19" i="6"/>
  <c r="S19" i="6" s="1"/>
  <c r="X18" i="6"/>
  <c r="Q18" i="6"/>
  <c r="N18" i="6"/>
  <c r="U18" i="6" s="1"/>
  <c r="M18" i="6"/>
  <c r="T18" i="6" s="1"/>
  <c r="L18" i="6"/>
  <c r="S18" i="6" s="1"/>
  <c r="X17" i="6"/>
  <c r="Q17" i="6"/>
  <c r="N17" i="6"/>
  <c r="U17" i="6" s="1"/>
  <c r="M17" i="6"/>
  <c r="T17" i="6" s="1"/>
  <c r="L17" i="6"/>
  <c r="X16" i="6"/>
  <c r="Q16" i="6"/>
  <c r="N16" i="6"/>
  <c r="U16" i="6" s="1"/>
  <c r="M16" i="6"/>
  <c r="T16" i="6" s="1"/>
  <c r="L16" i="6"/>
  <c r="S16" i="6" s="1"/>
  <c r="X15" i="6"/>
  <c r="Q15" i="6"/>
  <c r="N15" i="6"/>
  <c r="U15" i="6" s="1"/>
  <c r="M15" i="6"/>
  <c r="T15" i="6" s="1"/>
  <c r="L15" i="6"/>
  <c r="S15" i="6" s="1"/>
  <c r="X14" i="6"/>
  <c r="Q14" i="6"/>
  <c r="N14" i="6"/>
  <c r="U14" i="6" s="1"/>
  <c r="M14" i="6"/>
  <c r="T14" i="6" s="1"/>
  <c r="L14" i="6"/>
  <c r="S14" i="6" s="1"/>
  <c r="X13" i="6"/>
  <c r="Q13" i="6"/>
  <c r="N13" i="6"/>
  <c r="U13" i="6" s="1"/>
  <c r="M13" i="6"/>
  <c r="T13" i="6" s="1"/>
  <c r="L13" i="6"/>
  <c r="S13" i="6" s="1"/>
  <c r="X12" i="6"/>
  <c r="Q12" i="6"/>
  <c r="N12" i="6"/>
  <c r="U12" i="6" s="1"/>
  <c r="M12" i="6"/>
  <c r="T12" i="6" s="1"/>
  <c r="L12" i="6"/>
  <c r="S12" i="6" s="1"/>
  <c r="X11" i="6"/>
  <c r="Q11" i="6"/>
  <c r="N11" i="6"/>
  <c r="U11" i="6" s="1"/>
  <c r="M11" i="6"/>
  <c r="T11" i="6" s="1"/>
  <c r="L11" i="6"/>
  <c r="S11" i="6" s="1"/>
  <c r="X10" i="6"/>
  <c r="Q10" i="6"/>
  <c r="N10" i="6"/>
  <c r="U10" i="6" s="1"/>
  <c r="M10" i="6"/>
  <c r="T10" i="6" s="1"/>
  <c r="L10" i="6"/>
  <c r="S10" i="6" s="1"/>
  <c r="X9" i="6"/>
  <c r="Q9" i="6"/>
  <c r="N9" i="6"/>
  <c r="U9" i="6" s="1"/>
  <c r="M9" i="6"/>
  <c r="T9" i="6" s="1"/>
  <c r="L9" i="6"/>
  <c r="S9" i="6" s="1"/>
  <c r="X8" i="6"/>
  <c r="Q8" i="6"/>
  <c r="N8" i="6"/>
  <c r="U8" i="6" s="1"/>
  <c r="M8" i="6"/>
  <c r="T8" i="6" s="1"/>
  <c r="L8" i="6"/>
  <c r="S8" i="6" s="1"/>
  <c r="X7" i="6"/>
  <c r="Q7" i="6"/>
  <c r="N7" i="6"/>
  <c r="U7" i="6" s="1"/>
  <c r="M7" i="6"/>
  <c r="T7" i="6" s="1"/>
  <c r="L7" i="6"/>
  <c r="S7" i="6" s="1"/>
  <c r="X6" i="6"/>
  <c r="Q6" i="6"/>
  <c r="N6" i="6"/>
  <c r="U6" i="6" s="1"/>
  <c r="M6" i="6"/>
  <c r="T6" i="6" s="1"/>
  <c r="L6" i="6"/>
  <c r="S6" i="6" s="1"/>
  <c r="X5" i="6"/>
  <c r="Q5" i="6"/>
  <c r="N5" i="6"/>
  <c r="U5" i="6" s="1"/>
  <c r="M5" i="6"/>
  <c r="L5" i="6"/>
  <c r="S5" i="6" s="1"/>
  <c r="X4" i="6"/>
  <c r="Q4" i="6"/>
  <c r="N4" i="6"/>
  <c r="U4" i="6" s="1"/>
  <c r="M4" i="6"/>
  <c r="T4" i="6" s="1"/>
  <c r="L4" i="6"/>
  <c r="X3" i="6"/>
  <c r="N3" i="6"/>
  <c r="U3" i="6" s="1"/>
  <c r="T3" i="6"/>
  <c r="L3" i="6"/>
  <c r="H1" i="6"/>
  <c r="F1" i="6"/>
  <c r="D1" i="6"/>
  <c r="W43" i="8"/>
  <c r="R43" i="8"/>
  <c r="W42" i="8"/>
  <c r="U42" i="8"/>
  <c r="P42" i="8"/>
  <c r="M42" i="8"/>
  <c r="S42" i="8" s="1"/>
  <c r="J42" i="8"/>
  <c r="G42" i="8"/>
  <c r="W41" i="8"/>
  <c r="U41" i="8"/>
  <c r="P41" i="8"/>
  <c r="M41" i="8"/>
  <c r="S41" i="8" s="1"/>
  <c r="J41" i="8"/>
  <c r="G41" i="8"/>
  <c r="W40" i="8"/>
  <c r="U40" i="8"/>
  <c r="P40" i="8"/>
  <c r="M40" i="8"/>
  <c r="S40" i="8" s="1"/>
  <c r="J40" i="8"/>
  <c r="G40" i="8"/>
  <c r="W39" i="8"/>
  <c r="U39" i="8"/>
  <c r="P39" i="8"/>
  <c r="M39" i="8"/>
  <c r="S39" i="8" s="1"/>
  <c r="J39" i="8"/>
  <c r="G39" i="8"/>
  <c r="W38" i="8"/>
  <c r="U38" i="8"/>
  <c r="P38" i="8"/>
  <c r="M38" i="8"/>
  <c r="S38" i="8" s="1"/>
  <c r="J38" i="8"/>
  <c r="G38" i="8"/>
  <c r="W37" i="8"/>
  <c r="U37" i="8"/>
  <c r="P37" i="8"/>
  <c r="M37" i="8"/>
  <c r="S37" i="8" s="1"/>
  <c r="J37" i="8"/>
  <c r="G37" i="8"/>
  <c r="W36" i="8"/>
  <c r="U36" i="8"/>
  <c r="P36" i="8"/>
  <c r="M36" i="8"/>
  <c r="S36" i="8" s="1"/>
  <c r="J36" i="8"/>
  <c r="G36" i="8"/>
  <c r="W35" i="8"/>
  <c r="U35" i="8"/>
  <c r="P35" i="8"/>
  <c r="M35" i="8"/>
  <c r="S35" i="8" s="1"/>
  <c r="J35" i="8"/>
  <c r="G35" i="8"/>
  <c r="W34" i="8"/>
  <c r="U34" i="8"/>
  <c r="P34" i="8"/>
  <c r="M34" i="8"/>
  <c r="S34" i="8" s="1"/>
  <c r="J34" i="8"/>
  <c r="G34" i="8"/>
  <c r="W33" i="8"/>
  <c r="U33" i="8"/>
  <c r="P33" i="8"/>
  <c r="M33" i="8"/>
  <c r="S33" i="8" s="1"/>
  <c r="J33" i="8"/>
  <c r="G33" i="8"/>
  <c r="W32" i="8"/>
  <c r="U32" i="8"/>
  <c r="P32" i="8"/>
  <c r="M32" i="8"/>
  <c r="S32" i="8" s="1"/>
  <c r="J32" i="8"/>
  <c r="W31" i="8"/>
  <c r="U31" i="8"/>
  <c r="P31" i="8"/>
  <c r="M31" i="8"/>
  <c r="S31" i="8" s="1"/>
  <c r="J31" i="8"/>
  <c r="W30" i="8"/>
  <c r="U30" i="8"/>
  <c r="P30" i="8"/>
  <c r="M30" i="8"/>
  <c r="S30" i="8" s="1"/>
  <c r="J30" i="8"/>
  <c r="W29" i="8"/>
  <c r="U29" i="8"/>
  <c r="P29" i="8"/>
  <c r="M29" i="8"/>
  <c r="S29" i="8" s="1"/>
  <c r="J29" i="8"/>
  <c r="W28" i="8"/>
  <c r="U28" i="8"/>
  <c r="P28" i="8"/>
  <c r="M28" i="8"/>
  <c r="S28" i="8" s="1"/>
  <c r="J28" i="8"/>
  <c r="W27" i="8"/>
  <c r="U27" i="8"/>
  <c r="P27" i="8"/>
  <c r="M27" i="8"/>
  <c r="S27" i="8" s="1"/>
  <c r="J27" i="8"/>
  <c r="W26" i="8"/>
  <c r="U26" i="8"/>
  <c r="P26" i="8"/>
  <c r="M26" i="8"/>
  <c r="S26" i="8" s="1"/>
  <c r="J26" i="8"/>
  <c r="W25" i="8"/>
  <c r="U25" i="8"/>
  <c r="P25" i="8"/>
  <c r="M25" i="8"/>
  <c r="S25" i="8" s="1"/>
  <c r="J25" i="8"/>
  <c r="W24" i="8"/>
  <c r="U24" i="8"/>
  <c r="P24" i="8"/>
  <c r="M24" i="8"/>
  <c r="S24" i="8" s="1"/>
  <c r="J24" i="8"/>
  <c r="W23" i="8"/>
  <c r="U23" i="8"/>
  <c r="P23" i="8"/>
  <c r="M23" i="8"/>
  <c r="S23" i="8" s="1"/>
  <c r="J23" i="8"/>
  <c r="W22" i="8"/>
  <c r="U22" i="8"/>
  <c r="P22" i="8"/>
  <c r="M22" i="8"/>
  <c r="S22" i="8" s="1"/>
  <c r="J22" i="8"/>
  <c r="W21" i="8"/>
  <c r="U21" i="8"/>
  <c r="P21" i="8"/>
  <c r="M21" i="8"/>
  <c r="S21" i="8" s="1"/>
  <c r="J21" i="8"/>
  <c r="W20" i="8"/>
  <c r="U20" i="8"/>
  <c r="P20" i="8"/>
  <c r="M20" i="8"/>
  <c r="S20" i="8" s="1"/>
  <c r="J20" i="8"/>
  <c r="W19" i="8"/>
  <c r="U19" i="8"/>
  <c r="P19" i="8"/>
  <c r="M19" i="8"/>
  <c r="S19" i="8" s="1"/>
  <c r="J19" i="8"/>
  <c r="W18" i="8"/>
  <c r="U18" i="8"/>
  <c r="P18" i="8"/>
  <c r="M18" i="8"/>
  <c r="S18" i="8" s="1"/>
  <c r="J18" i="8"/>
  <c r="W17" i="8"/>
  <c r="U17" i="8"/>
  <c r="P17" i="8"/>
  <c r="M17" i="8"/>
  <c r="S17" i="8" s="1"/>
  <c r="J17" i="8"/>
  <c r="W16" i="8"/>
  <c r="U16" i="8"/>
  <c r="P16" i="8"/>
  <c r="M16" i="8"/>
  <c r="S16" i="8" s="1"/>
  <c r="J16" i="8"/>
  <c r="W15" i="8"/>
  <c r="U15" i="8"/>
  <c r="P15" i="8"/>
  <c r="M15" i="8"/>
  <c r="S15" i="8" s="1"/>
  <c r="J15" i="8"/>
  <c r="W14" i="8"/>
  <c r="U14" i="8"/>
  <c r="P14" i="8"/>
  <c r="M14" i="8"/>
  <c r="S14" i="8" s="1"/>
  <c r="J14" i="8"/>
  <c r="W13" i="8"/>
  <c r="U13" i="8"/>
  <c r="P13" i="8"/>
  <c r="M13" i="8"/>
  <c r="S13" i="8" s="1"/>
  <c r="J13" i="8"/>
  <c r="W12" i="8"/>
  <c r="U12" i="8"/>
  <c r="P12" i="8"/>
  <c r="M12" i="8"/>
  <c r="S12" i="8" s="1"/>
  <c r="J12" i="8"/>
  <c r="W11" i="8"/>
  <c r="U11" i="8"/>
  <c r="P11" i="8"/>
  <c r="M11" i="8"/>
  <c r="S11" i="8" s="1"/>
  <c r="J11" i="8"/>
  <c r="W10" i="8"/>
  <c r="U10" i="8"/>
  <c r="P10" i="8"/>
  <c r="M10" i="8"/>
  <c r="S10" i="8" s="1"/>
  <c r="J10" i="8"/>
  <c r="W9" i="8"/>
  <c r="U9" i="8"/>
  <c r="P9" i="8"/>
  <c r="M9" i="8"/>
  <c r="S9" i="8" s="1"/>
  <c r="J9" i="8"/>
  <c r="W8" i="8"/>
  <c r="U8" i="8"/>
  <c r="P8" i="8"/>
  <c r="M8" i="8"/>
  <c r="S8" i="8" s="1"/>
  <c r="J8" i="8"/>
  <c r="W7" i="8"/>
  <c r="U7" i="8"/>
  <c r="P7" i="8"/>
  <c r="M7" i="8"/>
  <c r="S7" i="8" s="1"/>
  <c r="J7" i="8"/>
  <c r="W6" i="8"/>
  <c r="U6" i="8"/>
  <c r="P6" i="8"/>
  <c r="M6" i="8"/>
  <c r="S6" i="8" s="1"/>
  <c r="K6" i="8"/>
  <c r="L6" i="8" s="1"/>
  <c r="R6" i="8" s="1"/>
  <c r="J6" i="8"/>
  <c r="W5" i="8"/>
  <c r="P5" i="8"/>
  <c r="M5" i="8"/>
  <c r="K5" i="8"/>
  <c r="L5" i="8" s="1"/>
  <c r="R5" i="8" s="1"/>
  <c r="W4" i="8"/>
  <c r="P4" i="8"/>
  <c r="M4" i="8"/>
  <c r="S4" i="8" s="1"/>
  <c r="K4" i="8"/>
  <c r="L4" i="8" s="1"/>
  <c r="R4" i="8" s="1"/>
  <c r="J4" i="8"/>
  <c r="W3" i="8"/>
  <c r="P3" i="8"/>
  <c r="M3" i="8"/>
  <c r="S3" i="8" s="1"/>
  <c r="U42" i="11"/>
  <c r="N42" i="11"/>
  <c r="K42" i="11"/>
  <c r="R42" i="11" s="1"/>
  <c r="J42" i="11"/>
  <c r="Q42" i="11" s="1"/>
  <c r="I42" i="11"/>
  <c r="H42" i="11"/>
  <c r="U41" i="11"/>
  <c r="N41" i="11"/>
  <c r="K41" i="11"/>
  <c r="R41" i="11" s="1"/>
  <c r="J41" i="11"/>
  <c r="Q41" i="11" s="1"/>
  <c r="I41" i="11"/>
  <c r="P41" i="11" s="1"/>
  <c r="H41" i="11"/>
  <c r="U40" i="11"/>
  <c r="N40" i="11"/>
  <c r="K40" i="11"/>
  <c r="J40" i="11"/>
  <c r="Q40" i="11" s="1"/>
  <c r="I40" i="11"/>
  <c r="P40" i="11" s="1"/>
  <c r="H40" i="11"/>
  <c r="U39" i="11"/>
  <c r="N39" i="11"/>
  <c r="K39" i="11"/>
  <c r="R39" i="11" s="1"/>
  <c r="J39" i="11"/>
  <c r="I39" i="11"/>
  <c r="P39" i="11" s="1"/>
  <c r="H39" i="11"/>
  <c r="U38" i="11"/>
  <c r="N38" i="11"/>
  <c r="K38" i="11"/>
  <c r="R38" i="11" s="1"/>
  <c r="J38" i="11"/>
  <c r="Q38" i="11" s="1"/>
  <c r="I38" i="11"/>
  <c r="H38" i="11"/>
  <c r="U37" i="11"/>
  <c r="N37" i="11"/>
  <c r="K37" i="11"/>
  <c r="R37" i="11" s="1"/>
  <c r="J37" i="11"/>
  <c r="Q37" i="11" s="1"/>
  <c r="I37" i="11"/>
  <c r="H37" i="11"/>
  <c r="U36" i="11"/>
  <c r="N36" i="11"/>
  <c r="K36" i="11"/>
  <c r="R36" i="11" s="1"/>
  <c r="J36" i="11"/>
  <c r="Q36" i="11" s="1"/>
  <c r="I36" i="11"/>
  <c r="H36" i="11"/>
  <c r="U35" i="11"/>
  <c r="N35" i="11"/>
  <c r="K35" i="11"/>
  <c r="R35" i="11" s="1"/>
  <c r="J35" i="11"/>
  <c r="I35" i="11"/>
  <c r="P35" i="11" s="1"/>
  <c r="H35" i="11"/>
  <c r="U34" i="11"/>
  <c r="N34" i="11"/>
  <c r="K34" i="11"/>
  <c r="R34" i="11" s="1"/>
  <c r="J34" i="11"/>
  <c r="Q34" i="11" s="1"/>
  <c r="I34" i="11"/>
  <c r="H34" i="11"/>
  <c r="U33" i="11"/>
  <c r="N33" i="11"/>
  <c r="K33" i="11"/>
  <c r="R33" i="11" s="1"/>
  <c r="J33" i="11"/>
  <c r="Q33" i="11" s="1"/>
  <c r="I33" i="11"/>
  <c r="P33" i="11" s="1"/>
  <c r="H33" i="11"/>
  <c r="U32" i="11"/>
  <c r="N32" i="11"/>
  <c r="K32" i="11"/>
  <c r="R32" i="11" s="1"/>
  <c r="J32" i="11"/>
  <c r="Q32" i="11" s="1"/>
  <c r="I32" i="11"/>
  <c r="H32" i="11"/>
  <c r="U31" i="11"/>
  <c r="N31" i="11"/>
  <c r="K31" i="11"/>
  <c r="R31" i="11" s="1"/>
  <c r="J31" i="11"/>
  <c r="I31" i="11"/>
  <c r="P31" i="11" s="1"/>
  <c r="H31" i="11"/>
  <c r="U30" i="11"/>
  <c r="N30" i="11"/>
  <c r="K30" i="11"/>
  <c r="R30" i="11" s="1"/>
  <c r="J30" i="11"/>
  <c r="Q30" i="11" s="1"/>
  <c r="I30" i="11"/>
  <c r="H30" i="11"/>
  <c r="U29" i="11"/>
  <c r="N29" i="11"/>
  <c r="K29" i="11"/>
  <c r="R29" i="11" s="1"/>
  <c r="J29" i="11"/>
  <c r="I29" i="11"/>
  <c r="P29" i="11" s="1"/>
  <c r="H29" i="11"/>
  <c r="U28" i="11"/>
  <c r="N28" i="11"/>
  <c r="K28" i="11"/>
  <c r="R28" i="11" s="1"/>
  <c r="J28" i="11"/>
  <c r="Q28" i="11" s="1"/>
  <c r="I28" i="11"/>
  <c r="H28" i="11"/>
  <c r="U27" i="11"/>
  <c r="N27" i="11"/>
  <c r="K27" i="11"/>
  <c r="R27" i="11" s="1"/>
  <c r="J27" i="11"/>
  <c r="I27" i="11"/>
  <c r="P27" i="11" s="1"/>
  <c r="H27" i="11"/>
  <c r="U26" i="11"/>
  <c r="N26" i="11"/>
  <c r="K26" i="11"/>
  <c r="R26" i="11" s="1"/>
  <c r="J26" i="11"/>
  <c r="Q26" i="11" s="1"/>
  <c r="I26" i="11"/>
  <c r="H26" i="11"/>
  <c r="U25" i="11"/>
  <c r="N25" i="11"/>
  <c r="K25" i="11"/>
  <c r="R25" i="11" s="1"/>
  <c r="J25" i="11"/>
  <c r="Q25" i="11" s="1"/>
  <c r="I25" i="11"/>
  <c r="H25" i="11"/>
  <c r="U24" i="11"/>
  <c r="N24" i="11"/>
  <c r="K24" i="11"/>
  <c r="R24" i="11" s="1"/>
  <c r="J24" i="11"/>
  <c r="Q24" i="11" s="1"/>
  <c r="I24" i="11"/>
  <c r="P24" i="11" s="1"/>
  <c r="H24" i="11"/>
  <c r="U23" i="11"/>
  <c r="N23" i="11"/>
  <c r="K23" i="11"/>
  <c r="R23" i="11" s="1"/>
  <c r="J23" i="11"/>
  <c r="Q23" i="11" s="1"/>
  <c r="I23" i="11"/>
  <c r="P23" i="11" s="1"/>
  <c r="H23" i="11"/>
  <c r="U22" i="11"/>
  <c r="N22" i="11"/>
  <c r="K22" i="11"/>
  <c r="R22" i="11" s="1"/>
  <c r="J22" i="11"/>
  <c r="Q22" i="11" s="1"/>
  <c r="I22" i="11"/>
  <c r="H22" i="11"/>
  <c r="U21" i="11"/>
  <c r="N21" i="11"/>
  <c r="K21" i="11"/>
  <c r="R21" i="11" s="1"/>
  <c r="J21" i="11"/>
  <c r="Q21" i="11" s="1"/>
  <c r="I21" i="11"/>
  <c r="P21" i="11" s="1"/>
  <c r="H21" i="11"/>
  <c r="U20" i="11"/>
  <c r="N20" i="11"/>
  <c r="K20" i="11"/>
  <c r="R20" i="11" s="1"/>
  <c r="J20" i="11"/>
  <c r="I20" i="11"/>
  <c r="P20" i="11" s="1"/>
  <c r="H20" i="11"/>
  <c r="U19" i="11"/>
  <c r="N19" i="11"/>
  <c r="K19" i="11"/>
  <c r="R19" i="11" s="1"/>
  <c r="J19" i="11"/>
  <c r="Q19" i="11" s="1"/>
  <c r="I19" i="11"/>
  <c r="P19" i="11" s="1"/>
  <c r="H19" i="11"/>
  <c r="U18" i="11"/>
  <c r="N18" i="11"/>
  <c r="K18" i="11"/>
  <c r="R18" i="11" s="1"/>
  <c r="J18" i="11"/>
  <c r="I18" i="11"/>
  <c r="P18" i="11" s="1"/>
  <c r="H18" i="11"/>
  <c r="U17" i="11"/>
  <c r="N17" i="11"/>
  <c r="K17" i="11"/>
  <c r="R17" i="11" s="1"/>
  <c r="J17" i="11"/>
  <c r="Q17" i="11" s="1"/>
  <c r="I17" i="11"/>
  <c r="H17" i="11"/>
  <c r="U16" i="11"/>
  <c r="N16" i="11"/>
  <c r="K16" i="11"/>
  <c r="R16" i="11" s="1"/>
  <c r="J16" i="11"/>
  <c r="Q16" i="11" s="1"/>
  <c r="I16" i="11"/>
  <c r="P16" i="11" s="1"/>
  <c r="H16" i="11"/>
  <c r="U15" i="11"/>
  <c r="N15" i="11"/>
  <c r="K15" i="11"/>
  <c r="R15" i="11" s="1"/>
  <c r="J15" i="11"/>
  <c r="Q15" i="11" s="1"/>
  <c r="I15" i="11"/>
  <c r="P15" i="11" s="1"/>
  <c r="H15" i="11"/>
  <c r="U14" i="11"/>
  <c r="N14" i="11"/>
  <c r="K14" i="11"/>
  <c r="R14" i="11" s="1"/>
  <c r="J14" i="11"/>
  <c r="I14" i="11"/>
  <c r="P14" i="11" s="1"/>
  <c r="H14" i="11"/>
  <c r="U13" i="11"/>
  <c r="N13" i="11"/>
  <c r="K13" i="11"/>
  <c r="R13" i="11" s="1"/>
  <c r="J13" i="11"/>
  <c r="Q13" i="11" s="1"/>
  <c r="I13" i="11"/>
  <c r="H13" i="11"/>
  <c r="U12" i="11"/>
  <c r="N12" i="11"/>
  <c r="K12" i="11"/>
  <c r="R12" i="11" s="1"/>
  <c r="J12" i="11"/>
  <c r="Q12" i="11" s="1"/>
  <c r="I12" i="11"/>
  <c r="H12" i="11"/>
  <c r="U11" i="11"/>
  <c r="N11" i="11"/>
  <c r="K11" i="11"/>
  <c r="R11" i="11" s="1"/>
  <c r="J11" i="11"/>
  <c r="Q11" i="11" s="1"/>
  <c r="I11" i="11"/>
  <c r="P11" i="11" s="1"/>
  <c r="H11" i="11"/>
  <c r="U10" i="11"/>
  <c r="N10" i="11"/>
  <c r="K10" i="11"/>
  <c r="R10" i="11" s="1"/>
  <c r="J10" i="11"/>
  <c r="I10" i="11"/>
  <c r="P10" i="11" s="1"/>
  <c r="H10" i="11"/>
  <c r="U9" i="11"/>
  <c r="N9" i="11"/>
  <c r="K9" i="11"/>
  <c r="R9" i="11" s="1"/>
  <c r="J9" i="11"/>
  <c r="Q9" i="11" s="1"/>
  <c r="I9" i="11"/>
  <c r="H9" i="11"/>
  <c r="U8" i="11"/>
  <c r="N8" i="11"/>
  <c r="K8" i="11"/>
  <c r="R8" i="11" s="1"/>
  <c r="J8" i="11"/>
  <c r="Q8" i="11" s="1"/>
  <c r="I8" i="11"/>
  <c r="P8" i="11" s="1"/>
  <c r="H8" i="11"/>
  <c r="U7" i="11"/>
  <c r="N7" i="11"/>
  <c r="K7" i="11"/>
  <c r="R7" i="11" s="1"/>
  <c r="J7" i="11"/>
  <c r="Q7" i="11" s="1"/>
  <c r="I7" i="11"/>
  <c r="P7" i="11" s="1"/>
  <c r="H7" i="11"/>
  <c r="U6" i="11"/>
  <c r="N6" i="11"/>
  <c r="K6" i="11"/>
  <c r="R6" i="11" s="1"/>
  <c r="J6" i="11"/>
  <c r="I6" i="11"/>
  <c r="P6" i="11" s="1"/>
  <c r="H6" i="11"/>
  <c r="U5" i="11"/>
  <c r="N5" i="11"/>
  <c r="K5" i="11"/>
  <c r="R5" i="11" s="1"/>
  <c r="J5" i="11"/>
  <c r="Q5" i="11" s="1"/>
  <c r="I5" i="11"/>
  <c r="H5" i="11"/>
  <c r="U4" i="11"/>
  <c r="N4" i="11"/>
  <c r="K4" i="11"/>
  <c r="R4" i="11" s="1"/>
  <c r="J4" i="11"/>
  <c r="Q4" i="11" s="1"/>
  <c r="I4" i="11"/>
  <c r="P4" i="11" s="1"/>
  <c r="H4" i="11"/>
  <c r="U3" i="11"/>
  <c r="Q3" i="11"/>
  <c r="P3" i="11"/>
  <c r="N3" i="11"/>
  <c r="K3" i="11"/>
  <c r="H3" i="11"/>
  <c r="U42" i="4"/>
  <c r="N42" i="4"/>
  <c r="K42" i="4"/>
  <c r="R42" i="4" s="1"/>
  <c r="J42" i="4"/>
  <c r="Q42" i="4" s="1"/>
  <c r="I42" i="4"/>
  <c r="P42" i="4" s="1"/>
  <c r="H42" i="4"/>
  <c r="U41" i="4"/>
  <c r="N41" i="4"/>
  <c r="K41" i="4"/>
  <c r="R41" i="4" s="1"/>
  <c r="J41" i="4"/>
  <c r="Q41" i="4" s="1"/>
  <c r="I41" i="4"/>
  <c r="H41" i="4"/>
  <c r="U40" i="4"/>
  <c r="N40" i="4"/>
  <c r="K40" i="4"/>
  <c r="R40" i="4" s="1"/>
  <c r="J40" i="4"/>
  <c r="I40" i="4"/>
  <c r="P40" i="4" s="1"/>
  <c r="H40" i="4"/>
  <c r="U39" i="4"/>
  <c r="N39" i="4"/>
  <c r="K39" i="4"/>
  <c r="R39" i="4" s="1"/>
  <c r="J39" i="4"/>
  <c r="Q39" i="4" s="1"/>
  <c r="I39" i="4"/>
  <c r="H39" i="4"/>
  <c r="U38" i="4"/>
  <c r="N38" i="4"/>
  <c r="K38" i="4"/>
  <c r="R38" i="4" s="1"/>
  <c r="J38" i="4"/>
  <c r="Q38" i="4" s="1"/>
  <c r="I38" i="4"/>
  <c r="P38" i="4" s="1"/>
  <c r="H38" i="4"/>
  <c r="U37" i="4"/>
  <c r="N37" i="4"/>
  <c r="K37" i="4"/>
  <c r="R37" i="4" s="1"/>
  <c r="J37" i="4"/>
  <c r="Q37" i="4" s="1"/>
  <c r="I37" i="4"/>
  <c r="H37" i="4"/>
  <c r="U36" i="4"/>
  <c r="N36" i="4"/>
  <c r="K36" i="4"/>
  <c r="R36" i="4" s="1"/>
  <c r="J36" i="4"/>
  <c r="Q36" i="4" s="1"/>
  <c r="I36" i="4"/>
  <c r="P36" i="4" s="1"/>
  <c r="H36" i="4"/>
  <c r="U35" i="4"/>
  <c r="N35" i="4"/>
  <c r="K35" i="4"/>
  <c r="R35" i="4" s="1"/>
  <c r="J35" i="4"/>
  <c r="Q35" i="4" s="1"/>
  <c r="I35" i="4"/>
  <c r="H35" i="4"/>
  <c r="U34" i="4"/>
  <c r="N34" i="4"/>
  <c r="K34" i="4"/>
  <c r="R34" i="4" s="1"/>
  <c r="J34" i="4"/>
  <c r="Q34" i="4" s="1"/>
  <c r="I34" i="4"/>
  <c r="P34" i="4" s="1"/>
  <c r="H34" i="4"/>
  <c r="U33" i="4"/>
  <c r="N33" i="4"/>
  <c r="K33" i="4"/>
  <c r="R33" i="4" s="1"/>
  <c r="J33" i="4"/>
  <c r="Q33" i="4" s="1"/>
  <c r="I33" i="4"/>
  <c r="H33" i="4"/>
  <c r="U32" i="4"/>
  <c r="N32" i="4"/>
  <c r="K32" i="4"/>
  <c r="R32" i="4" s="1"/>
  <c r="J32" i="4"/>
  <c r="I32" i="4"/>
  <c r="P32" i="4" s="1"/>
  <c r="H32" i="4"/>
  <c r="U31" i="4"/>
  <c r="N31" i="4"/>
  <c r="K31" i="4"/>
  <c r="R31" i="4" s="1"/>
  <c r="J31" i="4"/>
  <c r="Q31" i="4" s="1"/>
  <c r="I31" i="4"/>
  <c r="H31" i="4"/>
  <c r="U30" i="4"/>
  <c r="N30" i="4"/>
  <c r="K30" i="4"/>
  <c r="R30" i="4" s="1"/>
  <c r="J30" i="4"/>
  <c r="Q30" i="4" s="1"/>
  <c r="I30" i="4"/>
  <c r="P30" i="4" s="1"/>
  <c r="H30" i="4"/>
  <c r="U29" i="4"/>
  <c r="N29" i="4"/>
  <c r="K29" i="4"/>
  <c r="R29" i="4" s="1"/>
  <c r="J29" i="4"/>
  <c r="Q29" i="4" s="1"/>
  <c r="I29" i="4"/>
  <c r="H29" i="4"/>
  <c r="U28" i="4"/>
  <c r="N28" i="4"/>
  <c r="K28" i="4"/>
  <c r="R28" i="4" s="1"/>
  <c r="J28" i="4"/>
  <c r="I28" i="4"/>
  <c r="P28" i="4" s="1"/>
  <c r="H28" i="4"/>
  <c r="U27" i="4"/>
  <c r="N27" i="4"/>
  <c r="K27" i="4"/>
  <c r="R27" i="4" s="1"/>
  <c r="J27" i="4"/>
  <c r="Q27" i="4" s="1"/>
  <c r="I27" i="4"/>
  <c r="H27" i="4"/>
  <c r="U26" i="4"/>
  <c r="N26" i="4"/>
  <c r="K26" i="4"/>
  <c r="R26" i="4" s="1"/>
  <c r="J26" i="4"/>
  <c r="I26" i="4"/>
  <c r="P26" i="4" s="1"/>
  <c r="H26" i="4"/>
  <c r="U25" i="4"/>
  <c r="N25" i="4"/>
  <c r="K25" i="4"/>
  <c r="R25" i="4" s="1"/>
  <c r="J25" i="4"/>
  <c r="Q25" i="4" s="1"/>
  <c r="I25" i="4"/>
  <c r="H25" i="4"/>
  <c r="U24" i="4"/>
  <c r="N24" i="4"/>
  <c r="K24" i="4"/>
  <c r="R24" i="4" s="1"/>
  <c r="J24" i="4"/>
  <c r="I24" i="4"/>
  <c r="P24" i="4" s="1"/>
  <c r="H24" i="4"/>
  <c r="U23" i="4"/>
  <c r="N23" i="4"/>
  <c r="K23" i="4"/>
  <c r="R23" i="4" s="1"/>
  <c r="J23" i="4"/>
  <c r="Q23" i="4" s="1"/>
  <c r="I23" i="4"/>
  <c r="H23" i="4"/>
  <c r="U22" i="4"/>
  <c r="N22" i="4"/>
  <c r="K22" i="4"/>
  <c r="R22" i="4" s="1"/>
  <c r="J22" i="4"/>
  <c r="Q22" i="4" s="1"/>
  <c r="I22" i="4"/>
  <c r="P22" i="4" s="1"/>
  <c r="H22" i="4"/>
  <c r="U21" i="4"/>
  <c r="N21" i="4"/>
  <c r="K21" i="4"/>
  <c r="R21" i="4" s="1"/>
  <c r="J21" i="4"/>
  <c r="Q21" i="4" s="1"/>
  <c r="I21" i="4"/>
  <c r="H21" i="4"/>
  <c r="U20" i="4"/>
  <c r="N20" i="4"/>
  <c r="K20" i="4"/>
  <c r="R20" i="4" s="1"/>
  <c r="J20" i="4"/>
  <c r="Q20" i="4" s="1"/>
  <c r="I20" i="4"/>
  <c r="P20" i="4" s="1"/>
  <c r="H20" i="4"/>
  <c r="U19" i="4"/>
  <c r="N19" i="4"/>
  <c r="K19" i="4"/>
  <c r="R19" i="4" s="1"/>
  <c r="J19" i="4"/>
  <c r="Q19" i="4" s="1"/>
  <c r="I19" i="4"/>
  <c r="H19" i="4"/>
  <c r="U18" i="4"/>
  <c r="N18" i="4"/>
  <c r="K18" i="4"/>
  <c r="R18" i="4" s="1"/>
  <c r="J18" i="4"/>
  <c r="I18" i="4"/>
  <c r="P18" i="4" s="1"/>
  <c r="H18" i="4"/>
  <c r="U17" i="4"/>
  <c r="N17" i="4"/>
  <c r="K17" i="4"/>
  <c r="R17" i="4" s="1"/>
  <c r="J17" i="4"/>
  <c r="Q17" i="4" s="1"/>
  <c r="I17" i="4"/>
  <c r="H17" i="4"/>
  <c r="U16" i="4"/>
  <c r="N16" i="4"/>
  <c r="K16" i="4"/>
  <c r="R16" i="4" s="1"/>
  <c r="J16" i="4"/>
  <c r="I16" i="4"/>
  <c r="P16" i="4" s="1"/>
  <c r="H16" i="4"/>
  <c r="U15" i="4"/>
  <c r="N15" i="4"/>
  <c r="K15" i="4"/>
  <c r="R15" i="4" s="1"/>
  <c r="J15" i="4"/>
  <c r="Q15" i="4" s="1"/>
  <c r="I15" i="4"/>
  <c r="H15" i="4"/>
  <c r="U14" i="4"/>
  <c r="N14" i="4"/>
  <c r="K14" i="4"/>
  <c r="R14" i="4" s="1"/>
  <c r="J14" i="4"/>
  <c r="Q14" i="4" s="1"/>
  <c r="I14" i="4"/>
  <c r="P14" i="4" s="1"/>
  <c r="H14" i="4"/>
  <c r="U13" i="4"/>
  <c r="N13" i="4"/>
  <c r="K13" i="4"/>
  <c r="R13" i="4" s="1"/>
  <c r="J13" i="4"/>
  <c r="Q13" i="4" s="1"/>
  <c r="I13" i="4"/>
  <c r="H13" i="4"/>
  <c r="U12" i="4"/>
  <c r="N12" i="4"/>
  <c r="K12" i="4"/>
  <c r="R12" i="4" s="1"/>
  <c r="J12" i="4"/>
  <c r="Q12" i="4" s="1"/>
  <c r="I12" i="4"/>
  <c r="P12" i="4" s="1"/>
  <c r="H12" i="4"/>
  <c r="U11" i="4"/>
  <c r="N11" i="4"/>
  <c r="K11" i="4"/>
  <c r="R11" i="4" s="1"/>
  <c r="J11" i="4"/>
  <c r="Q11" i="4" s="1"/>
  <c r="I11" i="4"/>
  <c r="H11" i="4"/>
  <c r="U10" i="4"/>
  <c r="N10" i="4"/>
  <c r="K10" i="4"/>
  <c r="R10" i="4" s="1"/>
  <c r="J10" i="4"/>
  <c r="Q10" i="4" s="1"/>
  <c r="I10" i="4"/>
  <c r="P10" i="4" s="1"/>
  <c r="H10" i="4"/>
  <c r="U9" i="4"/>
  <c r="N9" i="4"/>
  <c r="K9" i="4"/>
  <c r="R9" i="4" s="1"/>
  <c r="J9" i="4"/>
  <c r="Q9" i="4" s="1"/>
  <c r="I9" i="4"/>
  <c r="H9" i="4"/>
  <c r="U8" i="4"/>
  <c r="N8" i="4"/>
  <c r="K8" i="4"/>
  <c r="R8" i="4" s="1"/>
  <c r="J8" i="4"/>
  <c r="I8" i="4"/>
  <c r="P8" i="4" s="1"/>
  <c r="H8" i="4"/>
  <c r="U7" i="4"/>
  <c r="N7" i="4"/>
  <c r="K7" i="4"/>
  <c r="R7" i="4" s="1"/>
  <c r="J7" i="4"/>
  <c r="Q7" i="4" s="1"/>
  <c r="I7" i="4"/>
  <c r="H7" i="4"/>
  <c r="U6" i="4"/>
  <c r="N6" i="4"/>
  <c r="K6" i="4"/>
  <c r="R6" i="4" s="1"/>
  <c r="J6" i="4"/>
  <c r="Q6" i="4" s="1"/>
  <c r="I6" i="4"/>
  <c r="P6" i="4" s="1"/>
  <c r="H6" i="4"/>
  <c r="U5" i="4"/>
  <c r="N5" i="4"/>
  <c r="K5" i="4"/>
  <c r="R5" i="4" s="1"/>
  <c r="J5" i="4"/>
  <c r="Q5" i="4" s="1"/>
  <c r="I5" i="4"/>
  <c r="H5" i="4"/>
  <c r="U4" i="4"/>
  <c r="N4" i="4"/>
  <c r="K4" i="4"/>
  <c r="R4" i="4" s="1"/>
  <c r="J4" i="4"/>
  <c r="Q4" i="4" s="1"/>
  <c r="I4" i="4"/>
  <c r="P4" i="4" s="1"/>
  <c r="H4" i="4"/>
  <c r="U3" i="4"/>
  <c r="N3" i="4"/>
  <c r="K3" i="4"/>
  <c r="R3" i="4" s="1"/>
  <c r="J3" i="4"/>
  <c r="Q3" i="4" s="1"/>
  <c r="I3" i="4"/>
  <c r="H3" i="4"/>
  <c r="V226" i="3"/>
  <c r="X226" i="3" s="1"/>
  <c r="W225" i="3"/>
  <c r="V225" i="3"/>
  <c r="X225" i="3" s="1"/>
  <c r="V224" i="3"/>
  <c r="X224" i="3" s="1"/>
  <c r="G224" i="3"/>
  <c r="F224" i="3"/>
  <c r="AE223" i="3"/>
  <c r="Q223" i="3"/>
  <c r="V223" i="3"/>
  <c r="X223" i="3" s="1"/>
  <c r="M223" i="3"/>
  <c r="L223" i="3"/>
  <c r="AE222" i="3"/>
  <c r="Q222" i="3"/>
  <c r="S222" i="3" s="1"/>
  <c r="M222" i="3"/>
  <c r="L222" i="3"/>
  <c r="AE221" i="3"/>
  <c r="Q221" i="3"/>
  <c r="S221" i="3" s="1"/>
  <c r="V221" i="3"/>
  <c r="X221" i="3" s="1"/>
  <c r="M221" i="3"/>
  <c r="L221" i="3"/>
  <c r="AE220" i="3"/>
  <c r="Q220" i="3"/>
  <c r="V220" i="3"/>
  <c r="X220" i="3" s="1"/>
  <c r="M220" i="3"/>
  <c r="L220" i="3"/>
  <c r="AE219" i="3"/>
  <c r="Q219" i="3"/>
  <c r="S219" i="3" s="1"/>
  <c r="V219" i="3"/>
  <c r="X219" i="3" s="1"/>
  <c r="M219" i="3"/>
  <c r="L219" i="3"/>
  <c r="AE218" i="3"/>
  <c r="Q218" i="3"/>
  <c r="V218" i="3"/>
  <c r="X218" i="3" s="1"/>
  <c r="M218" i="3"/>
  <c r="L218" i="3"/>
  <c r="AE217" i="3"/>
  <c r="Q217" i="3"/>
  <c r="V217" i="3"/>
  <c r="X217" i="3" s="1"/>
  <c r="M217" i="3"/>
  <c r="L217" i="3"/>
  <c r="AE216" i="3"/>
  <c r="Q216" i="3"/>
  <c r="S216" i="3" s="1"/>
  <c r="V216" i="3"/>
  <c r="X216" i="3" s="1"/>
  <c r="M216" i="3"/>
  <c r="L216" i="3"/>
  <c r="AE215" i="3"/>
  <c r="Q215" i="3"/>
  <c r="V215" i="3"/>
  <c r="X215" i="3" s="1"/>
  <c r="M215" i="3"/>
  <c r="L215" i="3"/>
  <c r="AE214" i="3"/>
  <c r="Q214" i="3"/>
  <c r="S214" i="3" s="1"/>
  <c r="V214" i="3"/>
  <c r="X214" i="3" s="1"/>
  <c r="M214" i="3"/>
  <c r="L214" i="3"/>
  <c r="AE213" i="3"/>
  <c r="Q213" i="3"/>
  <c r="S213" i="3" s="1"/>
  <c r="V213" i="3"/>
  <c r="X213" i="3" s="1"/>
  <c r="M213" i="3"/>
  <c r="L213" i="3"/>
  <c r="AE212" i="3"/>
  <c r="Q212" i="3"/>
  <c r="S212" i="3" s="1"/>
  <c r="V212" i="3"/>
  <c r="X212" i="3" s="1"/>
  <c r="M212" i="3"/>
  <c r="L212" i="3"/>
  <c r="AE211" i="3"/>
  <c r="Q211" i="3"/>
  <c r="S211" i="3" s="1"/>
  <c r="V211" i="3"/>
  <c r="X211" i="3" s="1"/>
  <c r="M211" i="3"/>
  <c r="L211" i="3"/>
  <c r="AE210" i="3"/>
  <c r="Q210" i="3"/>
  <c r="S210" i="3" s="1"/>
  <c r="M210" i="3"/>
  <c r="L210" i="3"/>
  <c r="AE209" i="3"/>
  <c r="Q209" i="3"/>
  <c r="S209" i="3" s="1"/>
  <c r="V209" i="3"/>
  <c r="X209" i="3" s="1"/>
  <c r="M209" i="3"/>
  <c r="L209" i="3"/>
  <c r="AE208" i="3"/>
  <c r="Q208" i="3"/>
  <c r="S208" i="3" s="1"/>
  <c r="V208" i="3"/>
  <c r="X208" i="3" s="1"/>
  <c r="M208" i="3"/>
  <c r="L208" i="3"/>
  <c r="AE207" i="3"/>
  <c r="Q207" i="3"/>
  <c r="S207" i="3" s="1"/>
  <c r="V207" i="3"/>
  <c r="X207" i="3" s="1"/>
  <c r="M207" i="3"/>
  <c r="L207" i="3"/>
  <c r="AE206" i="3"/>
  <c r="Q206" i="3"/>
  <c r="S206" i="3" s="1"/>
  <c r="M206" i="3"/>
  <c r="L206" i="3"/>
  <c r="AE205" i="3"/>
  <c r="Q205" i="3"/>
  <c r="S205" i="3" s="1"/>
  <c r="V205" i="3"/>
  <c r="X205" i="3" s="1"/>
  <c r="M205" i="3"/>
  <c r="L205" i="3"/>
  <c r="AE204" i="3"/>
  <c r="Q204" i="3"/>
  <c r="S204" i="3" s="1"/>
  <c r="V204" i="3"/>
  <c r="X204" i="3" s="1"/>
  <c r="M204" i="3"/>
  <c r="L204" i="3"/>
  <c r="AE203" i="3"/>
  <c r="Q203" i="3"/>
  <c r="S203" i="3" s="1"/>
  <c r="V203" i="3"/>
  <c r="X203" i="3" s="1"/>
  <c r="M203" i="3"/>
  <c r="L203" i="3"/>
  <c r="AE202" i="3"/>
  <c r="Q202" i="3"/>
  <c r="S202" i="3" s="1"/>
  <c r="M202" i="3"/>
  <c r="L202" i="3"/>
  <c r="AE201" i="3"/>
  <c r="Q201" i="3"/>
  <c r="S201" i="3" s="1"/>
  <c r="V201" i="3"/>
  <c r="X201" i="3" s="1"/>
  <c r="M201" i="3"/>
  <c r="L201" i="3"/>
  <c r="AE200" i="3"/>
  <c r="Q200" i="3"/>
  <c r="S200" i="3" s="1"/>
  <c r="V200" i="3"/>
  <c r="X200" i="3" s="1"/>
  <c r="M200" i="3"/>
  <c r="L200" i="3"/>
  <c r="AE199" i="3"/>
  <c r="Q199" i="3"/>
  <c r="S199" i="3" s="1"/>
  <c r="V199" i="3"/>
  <c r="X199" i="3" s="1"/>
  <c r="M199" i="3"/>
  <c r="L199" i="3"/>
  <c r="AE198" i="3"/>
  <c r="Q198" i="3"/>
  <c r="S198" i="3" s="1"/>
  <c r="V198" i="3"/>
  <c r="X198" i="3" s="1"/>
  <c r="M198" i="3"/>
  <c r="L198" i="3"/>
  <c r="AE197" i="3"/>
  <c r="Q197" i="3"/>
  <c r="S197" i="3" s="1"/>
  <c r="V197" i="3"/>
  <c r="X197" i="3" s="1"/>
  <c r="M197" i="3"/>
  <c r="L197" i="3"/>
  <c r="AE196" i="3"/>
  <c r="Q196" i="3"/>
  <c r="S196" i="3" s="1"/>
  <c r="M196" i="3"/>
  <c r="L196" i="3"/>
  <c r="AE195" i="3"/>
  <c r="Q195" i="3"/>
  <c r="S195" i="3" s="1"/>
  <c r="V195" i="3"/>
  <c r="X195" i="3" s="1"/>
  <c r="M195" i="3"/>
  <c r="L195" i="3"/>
  <c r="AE194" i="3"/>
  <c r="Q194" i="3"/>
  <c r="S194" i="3" s="1"/>
  <c r="M194" i="3"/>
  <c r="L194" i="3"/>
  <c r="AE193" i="3"/>
  <c r="Q193" i="3"/>
  <c r="S193" i="3" s="1"/>
  <c r="V193" i="3"/>
  <c r="X193" i="3" s="1"/>
  <c r="M193" i="3"/>
  <c r="L193" i="3"/>
  <c r="AE192" i="3"/>
  <c r="Q192" i="3"/>
  <c r="S192" i="3" s="1"/>
  <c r="V192" i="3"/>
  <c r="X192" i="3" s="1"/>
  <c r="M192" i="3"/>
  <c r="L192" i="3"/>
  <c r="AE191" i="3"/>
  <c r="Q191" i="3"/>
  <c r="S191" i="3" s="1"/>
  <c r="V191" i="3"/>
  <c r="X191" i="3" s="1"/>
  <c r="M191" i="3"/>
  <c r="L191" i="3"/>
  <c r="AE190" i="3"/>
  <c r="Q190" i="3"/>
  <c r="S190" i="3" s="1"/>
  <c r="M190" i="3"/>
  <c r="L190" i="3"/>
  <c r="AE189" i="3"/>
  <c r="Q189" i="3"/>
  <c r="S189" i="3" s="1"/>
  <c r="V189" i="3"/>
  <c r="M189" i="3"/>
  <c r="L189" i="3"/>
  <c r="AE188" i="3"/>
  <c r="Q188" i="3"/>
  <c r="S188" i="3" s="1"/>
  <c r="V188" i="3"/>
  <c r="X188" i="3" s="1"/>
  <c r="M188" i="3"/>
  <c r="L188" i="3"/>
  <c r="AE187" i="3"/>
  <c r="Q187" i="3"/>
  <c r="S187" i="3" s="1"/>
  <c r="V187" i="3"/>
  <c r="M187" i="3"/>
  <c r="L187" i="3"/>
  <c r="AE186" i="3"/>
  <c r="Q186" i="3"/>
  <c r="S186" i="3" s="1"/>
  <c r="M186" i="3"/>
  <c r="L186" i="3"/>
  <c r="AE185" i="3"/>
  <c r="Q185" i="3"/>
  <c r="S185" i="3" s="1"/>
  <c r="V185" i="3"/>
  <c r="M185" i="3"/>
  <c r="L185" i="3"/>
  <c r="AE184" i="3"/>
  <c r="Q184" i="3"/>
  <c r="S184" i="3" s="1"/>
  <c r="V184" i="3"/>
  <c r="X184" i="3" s="1"/>
  <c r="M184" i="3"/>
  <c r="L184" i="3"/>
  <c r="AE183" i="3"/>
  <c r="Q183" i="3"/>
  <c r="S183" i="3" s="1"/>
  <c r="V183" i="3"/>
  <c r="M183" i="3"/>
  <c r="L183" i="3"/>
  <c r="AE182" i="3"/>
  <c r="Q182" i="3"/>
  <c r="S182" i="3" s="1"/>
  <c r="V182" i="3"/>
  <c r="X182" i="3" s="1"/>
  <c r="M182" i="3"/>
  <c r="L182" i="3"/>
  <c r="AE181" i="3"/>
  <c r="Q181" i="3"/>
  <c r="S181" i="3" s="1"/>
  <c r="V181" i="3"/>
  <c r="M181" i="3"/>
  <c r="L181" i="3"/>
  <c r="AE180" i="3"/>
  <c r="Q180" i="3"/>
  <c r="S180" i="3" s="1"/>
  <c r="M180" i="3"/>
  <c r="L180" i="3"/>
  <c r="AE179" i="3"/>
  <c r="Q179" i="3"/>
  <c r="S179" i="3" s="1"/>
  <c r="V179" i="3"/>
  <c r="M179" i="3"/>
  <c r="L179" i="3"/>
  <c r="AE178" i="3"/>
  <c r="Q178" i="3"/>
  <c r="S178" i="3" s="1"/>
  <c r="M178" i="3"/>
  <c r="L178" i="3"/>
  <c r="AE177" i="3"/>
  <c r="Q177" i="3"/>
  <c r="S177" i="3" s="1"/>
  <c r="V177" i="3"/>
  <c r="M177" i="3"/>
  <c r="L177" i="3"/>
  <c r="AE176" i="3"/>
  <c r="Q176" i="3"/>
  <c r="S176" i="3" s="1"/>
  <c r="V176" i="3"/>
  <c r="X176" i="3" s="1"/>
  <c r="M176" i="3"/>
  <c r="L176" i="3"/>
  <c r="AE175" i="3"/>
  <c r="Q175" i="3"/>
  <c r="S175" i="3" s="1"/>
  <c r="V175" i="3"/>
  <c r="M175" i="3"/>
  <c r="L175" i="3"/>
  <c r="AE174" i="3"/>
  <c r="Q174" i="3"/>
  <c r="S174" i="3" s="1"/>
  <c r="M174" i="3"/>
  <c r="L174" i="3"/>
  <c r="AE173" i="3"/>
  <c r="Q173" i="3"/>
  <c r="S173" i="3" s="1"/>
  <c r="V173" i="3"/>
  <c r="M173" i="3"/>
  <c r="L173" i="3"/>
  <c r="AE172" i="3"/>
  <c r="Q172" i="3"/>
  <c r="S172" i="3" s="1"/>
  <c r="V172" i="3"/>
  <c r="X172" i="3" s="1"/>
  <c r="M172" i="3"/>
  <c r="L172" i="3"/>
  <c r="AE171" i="3"/>
  <c r="Q171" i="3"/>
  <c r="S171" i="3" s="1"/>
  <c r="V171" i="3"/>
  <c r="M171" i="3"/>
  <c r="L171" i="3"/>
  <c r="AE170" i="3"/>
  <c r="Q170" i="3"/>
  <c r="S170" i="3" s="1"/>
  <c r="M170" i="3"/>
  <c r="L170" i="3"/>
  <c r="AE169" i="3"/>
  <c r="Q169" i="3"/>
  <c r="S169" i="3" s="1"/>
  <c r="V169" i="3"/>
  <c r="M169" i="3"/>
  <c r="L169" i="3"/>
  <c r="AE168" i="3"/>
  <c r="Q168" i="3"/>
  <c r="S168" i="3" s="1"/>
  <c r="V168" i="3"/>
  <c r="X168" i="3" s="1"/>
  <c r="M168" i="3"/>
  <c r="L168" i="3"/>
  <c r="AE167" i="3"/>
  <c r="Q167" i="3"/>
  <c r="S167" i="3" s="1"/>
  <c r="V167" i="3"/>
  <c r="M167" i="3"/>
  <c r="L167" i="3"/>
  <c r="AE166" i="3"/>
  <c r="Q166" i="3"/>
  <c r="S166" i="3" s="1"/>
  <c r="V166" i="3"/>
  <c r="X166" i="3" s="1"/>
  <c r="M166" i="3"/>
  <c r="L166" i="3"/>
  <c r="AE165" i="3"/>
  <c r="Q165" i="3"/>
  <c r="S165" i="3" s="1"/>
  <c r="V165" i="3"/>
  <c r="M165" i="3"/>
  <c r="L165" i="3"/>
  <c r="AE164" i="3"/>
  <c r="Q164" i="3"/>
  <c r="S164" i="3" s="1"/>
  <c r="M164" i="3"/>
  <c r="L164" i="3"/>
  <c r="AE163" i="3"/>
  <c r="Q163" i="3"/>
  <c r="S163" i="3" s="1"/>
  <c r="V163" i="3"/>
  <c r="M163" i="3"/>
  <c r="L163" i="3"/>
  <c r="AE162" i="3"/>
  <c r="Q162" i="3"/>
  <c r="S162" i="3" s="1"/>
  <c r="M162" i="3"/>
  <c r="L162" i="3"/>
  <c r="AE161" i="3"/>
  <c r="Q161" i="3"/>
  <c r="S161" i="3" s="1"/>
  <c r="V161" i="3"/>
  <c r="M161" i="3"/>
  <c r="L161" i="3"/>
  <c r="AE160" i="3"/>
  <c r="Q160" i="3"/>
  <c r="S160" i="3" s="1"/>
  <c r="V160" i="3"/>
  <c r="X160" i="3" s="1"/>
  <c r="M160" i="3"/>
  <c r="L160" i="3"/>
  <c r="AE159" i="3"/>
  <c r="Q159" i="3"/>
  <c r="S159" i="3" s="1"/>
  <c r="V159" i="3"/>
  <c r="M159" i="3"/>
  <c r="L159" i="3"/>
  <c r="AE158" i="3"/>
  <c r="Q158" i="3"/>
  <c r="S158" i="3" s="1"/>
  <c r="M158" i="3"/>
  <c r="L158" i="3"/>
  <c r="AE157" i="3"/>
  <c r="Q157" i="3"/>
  <c r="S157" i="3" s="1"/>
  <c r="V157" i="3"/>
  <c r="M157" i="3"/>
  <c r="L157" i="3"/>
  <c r="AE156" i="3"/>
  <c r="Q156" i="3"/>
  <c r="S156" i="3" s="1"/>
  <c r="V156" i="3"/>
  <c r="X156" i="3" s="1"/>
  <c r="M156" i="3"/>
  <c r="L156" i="3"/>
  <c r="AE155" i="3"/>
  <c r="Q155" i="3"/>
  <c r="S155" i="3" s="1"/>
  <c r="V155" i="3"/>
  <c r="M155" i="3"/>
  <c r="L155" i="3"/>
  <c r="AE154" i="3"/>
  <c r="Q154" i="3"/>
  <c r="S154" i="3" s="1"/>
  <c r="V154" i="3"/>
  <c r="X154" i="3" s="1"/>
  <c r="M154" i="3"/>
  <c r="L154" i="3"/>
  <c r="AE153" i="3"/>
  <c r="Q153" i="3"/>
  <c r="S153" i="3" s="1"/>
  <c r="V153" i="3"/>
  <c r="M153" i="3"/>
  <c r="L153" i="3"/>
  <c r="AE152" i="3"/>
  <c r="Q152" i="3"/>
  <c r="S152" i="3" s="1"/>
  <c r="V152" i="3"/>
  <c r="X152" i="3" s="1"/>
  <c r="M152" i="3"/>
  <c r="L152" i="3"/>
  <c r="AE151" i="3"/>
  <c r="Q151" i="3"/>
  <c r="S151" i="3" s="1"/>
  <c r="V151" i="3"/>
  <c r="M151" i="3"/>
  <c r="L151" i="3"/>
  <c r="AE150" i="3"/>
  <c r="Q150" i="3"/>
  <c r="S150" i="3" s="1"/>
  <c r="V150" i="3"/>
  <c r="X150" i="3" s="1"/>
  <c r="M150" i="3"/>
  <c r="L150" i="3"/>
  <c r="AE149" i="3"/>
  <c r="Q149" i="3"/>
  <c r="S149" i="3" s="1"/>
  <c r="V149" i="3"/>
  <c r="M149" i="3"/>
  <c r="L149" i="3"/>
  <c r="AE148" i="3"/>
  <c r="Q148" i="3"/>
  <c r="S148" i="3" s="1"/>
  <c r="V148" i="3"/>
  <c r="X148" i="3" s="1"/>
  <c r="M148" i="3"/>
  <c r="L148" i="3"/>
  <c r="AE147" i="3"/>
  <c r="Q147" i="3"/>
  <c r="V147" i="3"/>
  <c r="X147" i="3" s="1"/>
  <c r="M147" i="3"/>
  <c r="L147" i="3"/>
  <c r="AE146" i="3"/>
  <c r="Q146" i="3"/>
  <c r="V146" i="3"/>
  <c r="X146" i="3" s="1"/>
  <c r="M146" i="3"/>
  <c r="L146" i="3"/>
  <c r="AE145" i="3"/>
  <c r="Q145" i="3"/>
  <c r="V145" i="3"/>
  <c r="X145" i="3" s="1"/>
  <c r="M145" i="3"/>
  <c r="L145" i="3"/>
  <c r="AE144" i="3"/>
  <c r="Q144" i="3"/>
  <c r="V144" i="3"/>
  <c r="X144" i="3" s="1"/>
  <c r="M144" i="3"/>
  <c r="L144" i="3"/>
  <c r="AE143" i="3"/>
  <c r="Q143" i="3"/>
  <c r="V143" i="3"/>
  <c r="X143" i="3" s="1"/>
  <c r="M143" i="3"/>
  <c r="L143" i="3"/>
  <c r="AE142" i="3"/>
  <c r="Q142" i="3"/>
  <c r="V142" i="3"/>
  <c r="X142" i="3" s="1"/>
  <c r="M142" i="3"/>
  <c r="L142" i="3"/>
  <c r="AE141" i="3"/>
  <c r="Q141" i="3"/>
  <c r="V141" i="3"/>
  <c r="X141" i="3" s="1"/>
  <c r="M141" i="3"/>
  <c r="L141" i="3"/>
  <c r="AE140" i="3"/>
  <c r="Q140" i="3"/>
  <c r="V140" i="3"/>
  <c r="X140" i="3" s="1"/>
  <c r="M140" i="3"/>
  <c r="L140" i="3"/>
  <c r="AE139" i="3"/>
  <c r="Q139" i="3"/>
  <c r="V139" i="3"/>
  <c r="X139" i="3" s="1"/>
  <c r="M139" i="3"/>
  <c r="L139" i="3"/>
  <c r="AE138" i="3"/>
  <c r="Q138" i="3"/>
  <c r="V138" i="3"/>
  <c r="X138" i="3" s="1"/>
  <c r="M138" i="3"/>
  <c r="L138" i="3"/>
  <c r="AE137" i="3"/>
  <c r="Q137" i="3"/>
  <c r="V137" i="3"/>
  <c r="X137" i="3" s="1"/>
  <c r="M137" i="3"/>
  <c r="L137" i="3"/>
  <c r="AE136" i="3"/>
  <c r="Q136" i="3"/>
  <c r="V136" i="3"/>
  <c r="X136" i="3" s="1"/>
  <c r="M136" i="3"/>
  <c r="L136" i="3"/>
  <c r="AE135" i="3"/>
  <c r="Q135" i="3"/>
  <c r="V135" i="3"/>
  <c r="M135" i="3"/>
  <c r="L135" i="3"/>
  <c r="AE134" i="3"/>
  <c r="Q134" i="3"/>
  <c r="V134" i="3"/>
  <c r="X134" i="3" s="1"/>
  <c r="M134" i="3"/>
  <c r="L134" i="3"/>
  <c r="AE133" i="3"/>
  <c r="Q133" i="3"/>
  <c r="V133" i="3"/>
  <c r="X133" i="3" s="1"/>
  <c r="M133" i="3"/>
  <c r="L133" i="3"/>
  <c r="AE132" i="3"/>
  <c r="Q132" i="3"/>
  <c r="V132" i="3"/>
  <c r="X132" i="3" s="1"/>
  <c r="M132" i="3"/>
  <c r="L132" i="3"/>
  <c r="AE131" i="3"/>
  <c r="Q131" i="3"/>
  <c r="V131" i="3"/>
  <c r="M131" i="3"/>
  <c r="L131" i="3"/>
  <c r="AE130" i="3"/>
  <c r="Q130" i="3"/>
  <c r="V130" i="3"/>
  <c r="X130" i="3" s="1"/>
  <c r="M130" i="3"/>
  <c r="L130" i="3"/>
  <c r="AE129" i="3"/>
  <c r="Q129" i="3"/>
  <c r="V129" i="3"/>
  <c r="X129" i="3" s="1"/>
  <c r="M129" i="3"/>
  <c r="L129" i="3"/>
  <c r="AE128" i="3"/>
  <c r="Q128" i="3"/>
  <c r="V128" i="3"/>
  <c r="X128" i="3" s="1"/>
  <c r="M128" i="3"/>
  <c r="L128" i="3"/>
  <c r="AE127" i="3"/>
  <c r="Q127" i="3"/>
  <c r="V127" i="3"/>
  <c r="X127" i="3" s="1"/>
  <c r="M127" i="3"/>
  <c r="L127" i="3"/>
  <c r="AE126" i="3"/>
  <c r="Q126" i="3"/>
  <c r="V126" i="3"/>
  <c r="X126" i="3" s="1"/>
  <c r="M126" i="3"/>
  <c r="L126" i="3"/>
  <c r="AE125" i="3"/>
  <c r="Q125" i="3"/>
  <c r="S125" i="3" s="1"/>
  <c r="V125" i="3"/>
  <c r="X125" i="3" s="1"/>
  <c r="M125" i="3"/>
  <c r="L125" i="3"/>
  <c r="AE124" i="3"/>
  <c r="Q124" i="3"/>
  <c r="V124" i="3"/>
  <c r="X124" i="3" s="1"/>
  <c r="M124" i="3"/>
  <c r="L124" i="3"/>
  <c r="AE123" i="3"/>
  <c r="Q123" i="3"/>
  <c r="V123" i="3"/>
  <c r="X123" i="3" s="1"/>
  <c r="M123" i="3"/>
  <c r="L123" i="3"/>
  <c r="AE122" i="3"/>
  <c r="Q122" i="3"/>
  <c r="V122" i="3"/>
  <c r="X122" i="3" s="1"/>
  <c r="M122" i="3"/>
  <c r="L122" i="3"/>
  <c r="AE121" i="3"/>
  <c r="Q121" i="3"/>
  <c r="S121" i="3" s="1"/>
  <c r="V121" i="3"/>
  <c r="X121" i="3" s="1"/>
  <c r="M121" i="3"/>
  <c r="L121" i="3"/>
  <c r="AE120" i="3"/>
  <c r="Q120" i="3"/>
  <c r="V120" i="3"/>
  <c r="X120" i="3" s="1"/>
  <c r="M120" i="3"/>
  <c r="L120" i="3"/>
  <c r="AE119" i="3"/>
  <c r="Q119" i="3"/>
  <c r="V119" i="3"/>
  <c r="X119" i="3" s="1"/>
  <c r="M119" i="3"/>
  <c r="L119" i="3"/>
  <c r="AE118" i="3"/>
  <c r="Q118" i="3"/>
  <c r="V118" i="3"/>
  <c r="X118" i="3" s="1"/>
  <c r="M118" i="3"/>
  <c r="L118" i="3"/>
  <c r="AE117" i="3"/>
  <c r="Q117" i="3"/>
  <c r="S117" i="3" s="1"/>
  <c r="V117" i="3"/>
  <c r="X117" i="3" s="1"/>
  <c r="M117" i="3"/>
  <c r="L117" i="3"/>
  <c r="AE116" i="3"/>
  <c r="Q116" i="3"/>
  <c r="V116" i="3"/>
  <c r="X116" i="3" s="1"/>
  <c r="M116" i="3"/>
  <c r="L116" i="3"/>
  <c r="AE115" i="3"/>
  <c r="Q115" i="3"/>
  <c r="V115" i="3"/>
  <c r="X115" i="3" s="1"/>
  <c r="M115" i="3"/>
  <c r="L115" i="3"/>
  <c r="AE114" i="3"/>
  <c r="Q114" i="3"/>
  <c r="V114" i="3"/>
  <c r="X114" i="3" s="1"/>
  <c r="M114" i="3"/>
  <c r="L114" i="3"/>
  <c r="AE113" i="3"/>
  <c r="Q113" i="3"/>
  <c r="S113" i="3" s="1"/>
  <c r="V113" i="3"/>
  <c r="X113" i="3" s="1"/>
  <c r="M113" i="3"/>
  <c r="L113" i="3"/>
  <c r="AE112" i="3"/>
  <c r="Q112" i="3"/>
  <c r="V112" i="3"/>
  <c r="X112" i="3" s="1"/>
  <c r="M112" i="3"/>
  <c r="L112" i="3"/>
  <c r="AE111" i="3"/>
  <c r="Q111" i="3"/>
  <c r="V111" i="3"/>
  <c r="X111" i="3" s="1"/>
  <c r="M111" i="3"/>
  <c r="L111" i="3"/>
  <c r="AE110" i="3"/>
  <c r="Q110" i="3"/>
  <c r="V110" i="3"/>
  <c r="X110" i="3" s="1"/>
  <c r="M110" i="3"/>
  <c r="L110" i="3"/>
  <c r="AE109" i="3"/>
  <c r="Q109" i="3"/>
  <c r="S109" i="3" s="1"/>
  <c r="V109" i="3"/>
  <c r="X109" i="3" s="1"/>
  <c r="M109" i="3"/>
  <c r="L109" i="3"/>
  <c r="AE108" i="3"/>
  <c r="Q108" i="3"/>
  <c r="V108" i="3"/>
  <c r="X108" i="3" s="1"/>
  <c r="M108" i="3"/>
  <c r="L108" i="3"/>
  <c r="AE107" i="3"/>
  <c r="Q107" i="3"/>
  <c r="V107" i="3"/>
  <c r="X107" i="3" s="1"/>
  <c r="M107" i="3"/>
  <c r="L107" i="3"/>
  <c r="AE106" i="3"/>
  <c r="Q106" i="3"/>
  <c r="V106" i="3"/>
  <c r="X106" i="3" s="1"/>
  <c r="M106" i="3"/>
  <c r="L106" i="3"/>
  <c r="AE105" i="3"/>
  <c r="Q105" i="3"/>
  <c r="S105" i="3" s="1"/>
  <c r="V105" i="3"/>
  <c r="X105" i="3" s="1"/>
  <c r="M105" i="3"/>
  <c r="L105" i="3"/>
  <c r="AE104" i="3"/>
  <c r="Q104" i="3"/>
  <c r="V104" i="3"/>
  <c r="X104" i="3" s="1"/>
  <c r="M104" i="3"/>
  <c r="L104" i="3"/>
  <c r="AE103" i="3"/>
  <c r="Q103" i="3"/>
  <c r="V103" i="3"/>
  <c r="X103" i="3" s="1"/>
  <c r="M103" i="3"/>
  <c r="L103" i="3"/>
  <c r="AE102" i="3"/>
  <c r="Q102" i="3"/>
  <c r="V102" i="3"/>
  <c r="X102" i="3" s="1"/>
  <c r="M102" i="3"/>
  <c r="L102" i="3"/>
  <c r="AE101" i="3"/>
  <c r="Q101" i="3"/>
  <c r="S101" i="3" s="1"/>
  <c r="V101" i="3"/>
  <c r="X101" i="3" s="1"/>
  <c r="M101" i="3"/>
  <c r="L101" i="3"/>
  <c r="AE100" i="3"/>
  <c r="Q100" i="3"/>
  <c r="V100" i="3"/>
  <c r="X100" i="3" s="1"/>
  <c r="M100" i="3"/>
  <c r="L100" i="3"/>
  <c r="AE99" i="3"/>
  <c r="Q99" i="3"/>
  <c r="V99" i="3"/>
  <c r="X99" i="3" s="1"/>
  <c r="M99" i="3"/>
  <c r="L99" i="3"/>
  <c r="AE98" i="3"/>
  <c r="Q98" i="3"/>
  <c r="V98" i="3"/>
  <c r="X98" i="3" s="1"/>
  <c r="M98" i="3"/>
  <c r="L98" i="3"/>
  <c r="AE97" i="3"/>
  <c r="Q97" i="3"/>
  <c r="S97" i="3" s="1"/>
  <c r="V97" i="3"/>
  <c r="X97" i="3" s="1"/>
  <c r="M97" i="3"/>
  <c r="L97" i="3"/>
  <c r="AE96" i="3"/>
  <c r="Q96" i="3"/>
  <c r="V96" i="3"/>
  <c r="X96" i="3" s="1"/>
  <c r="M96" i="3"/>
  <c r="L96" i="3"/>
  <c r="AE95" i="3"/>
  <c r="Q95" i="3"/>
  <c r="V95" i="3"/>
  <c r="X95" i="3" s="1"/>
  <c r="M95" i="3"/>
  <c r="L95" i="3"/>
  <c r="AE94" i="3"/>
  <c r="Q94" i="3"/>
  <c r="V94" i="3"/>
  <c r="X94" i="3" s="1"/>
  <c r="M94" i="3"/>
  <c r="L94" i="3"/>
  <c r="AE93" i="3"/>
  <c r="Q93" i="3"/>
  <c r="S93" i="3" s="1"/>
  <c r="V93" i="3"/>
  <c r="X93" i="3" s="1"/>
  <c r="M93" i="3"/>
  <c r="L93" i="3"/>
  <c r="AE92" i="3"/>
  <c r="Q92" i="3"/>
  <c r="V92" i="3"/>
  <c r="X92" i="3" s="1"/>
  <c r="M92" i="3"/>
  <c r="L92" i="3"/>
  <c r="AE91" i="3"/>
  <c r="Q91" i="3"/>
  <c r="V91" i="3"/>
  <c r="X91" i="3" s="1"/>
  <c r="M91" i="3"/>
  <c r="L91" i="3"/>
  <c r="AE90" i="3"/>
  <c r="Q90" i="3"/>
  <c r="V90" i="3"/>
  <c r="X90" i="3" s="1"/>
  <c r="M90" i="3"/>
  <c r="L90" i="3"/>
  <c r="AE89" i="3"/>
  <c r="Q89" i="3"/>
  <c r="S89" i="3" s="1"/>
  <c r="V89" i="3"/>
  <c r="X89" i="3" s="1"/>
  <c r="M89" i="3"/>
  <c r="L89" i="3"/>
  <c r="AE88" i="3"/>
  <c r="Q88" i="3"/>
  <c r="V88" i="3"/>
  <c r="X88" i="3" s="1"/>
  <c r="M88" i="3"/>
  <c r="L88" i="3"/>
  <c r="AE87" i="3"/>
  <c r="Q87" i="3"/>
  <c r="V87" i="3"/>
  <c r="X87" i="3" s="1"/>
  <c r="M87" i="3"/>
  <c r="L87" i="3"/>
  <c r="AE86" i="3"/>
  <c r="Q86" i="3"/>
  <c r="V86" i="3"/>
  <c r="X86" i="3" s="1"/>
  <c r="M86" i="3"/>
  <c r="L86" i="3"/>
  <c r="AE85" i="3"/>
  <c r="Q85" i="3"/>
  <c r="S85" i="3" s="1"/>
  <c r="V85" i="3"/>
  <c r="X85" i="3" s="1"/>
  <c r="M85" i="3"/>
  <c r="L85" i="3"/>
  <c r="AE84" i="3"/>
  <c r="Q84" i="3"/>
  <c r="V84" i="3"/>
  <c r="X84" i="3" s="1"/>
  <c r="M84" i="3"/>
  <c r="L84" i="3"/>
  <c r="AE83" i="3"/>
  <c r="Q83" i="3"/>
  <c r="V83" i="3"/>
  <c r="X83" i="3" s="1"/>
  <c r="M83" i="3"/>
  <c r="L83" i="3"/>
  <c r="AE82" i="3"/>
  <c r="Q82" i="3"/>
  <c r="V82" i="3"/>
  <c r="X82" i="3" s="1"/>
  <c r="M82" i="3"/>
  <c r="L82" i="3"/>
  <c r="AE81" i="3"/>
  <c r="Q81" i="3"/>
  <c r="S81" i="3" s="1"/>
  <c r="V81" i="3"/>
  <c r="X81" i="3" s="1"/>
  <c r="M81" i="3"/>
  <c r="L81" i="3"/>
  <c r="AE80" i="3"/>
  <c r="Q80" i="3"/>
  <c r="V80" i="3"/>
  <c r="X80" i="3" s="1"/>
  <c r="M80" i="3"/>
  <c r="L80" i="3"/>
  <c r="AE79" i="3"/>
  <c r="Q79" i="3"/>
  <c r="V79" i="3"/>
  <c r="X79" i="3" s="1"/>
  <c r="M79" i="3"/>
  <c r="L79" i="3"/>
  <c r="AE78" i="3"/>
  <c r="Q78" i="3"/>
  <c r="V78" i="3"/>
  <c r="X78" i="3" s="1"/>
  <c r="M78" i="3"/>
  <c r="L78" i="3"/>
  <c r="AE77" i="3"/>
  <c r="Q77" i="3"/>
  <c r="S77" i="3" s="1"/>
  <c r="V77" i="3"/>
  <c r="X77" i="3" s="1"/>
  <c r="M77" i="3"/>
  <c r="L77" i="3"/>
  <c r="AE76" i="3"/>
  <c r="Q76" i="3"/>
  <c r="V76" i="3"/>
  <c r="X76" i="3" s="1"/>
  <c r="M76" i="3"/>
  <c r="L76" i="3"/>
  <c r="AE75" i="3"/>
  <c r="Q75" i="3"/>
  <c r="V75" i="3"/>
  <c r="X75" i="3" s="1"/>
  <c r="M75" i="3"/>
  <c r="L75" i="3"/>
  <c r="AE74" i="3"/>
  <c r="Q74" i="3"/>
  <c r="V74" i="3"/>
  <c r="X74" i="3" s="1"/>
  <c r="M74" i="3"/>
  <c r="L74" i="3"/>
  <c r="AE73" i="3"/>
  <c r="Q73" i="3"/>
  <c r="S73" i="3" s="1"/>
  <c r="V73" i="3"/>
  <c r="X73" i="3" s="1"/>
  <c r="M73" i="3"/>
  <c r="L73" i="3"/>
  <c r="AE72" i="3"/>
  <c r="Q72" i="3"/>
  <c r="V72" i="3"/>
  <c r="X72" i="3" s="1"/>
  <c r="M72" i="3"/>
  <c r="L72" i="3"/>
  <c r="AE71" i="3"/>
  <c r="Q71" i="3"/>
  <c r="V71" i="3"/>
  <c r="X71" i="3" s="1"/>
  <c r="M71" i="3"/>
  <c r="L71" i="3"/>
  <c r="AE70" i="3"/>
  <c r="Q70" i="3"/>
  <c r="S70" i="3" s="1"/>
  <c r="V70" i="3"/>
  <c r="X70" i="3" s="1"/>
  <c r="M70" i="3"/>
  <c r="L70" i="3"/>
  <c r="AE69" i="3"/>
  <c r="Q69" i="3"/>
  <c r="V69" i="3"/>
  <c r="X69" i="3" s="1"/>
  <c r="M69" i="3"/>
  <c r="L69" i="3"/>
  <c r="AE68" i="3"/>
  <c r="Q68" i="3"/>
  <c r="V68" i="3"/>
  <c r="X68" i="3" s="1"/>
  <c r="M68" i="3"/>
  <c r="L68" i="3"/>
  <c r="AE67" i="3"/>
  <c r="Q67" i="3"/>
  <c r="V67" i="3"/>
  <c r="X67" i="3" s="1"/>
  <c r="M67" i="3"/>
  <c r="L67" i="3"/>
  <c r="AE66" i="3"/>
  <c r="Q66" i="3"/>
  <c r="S66" i="3" s="1"/>
  <c r="V66" i="3"/>
  <c r="X66" i="3" s="1"/>
  <c r="M66" i="3"/>
  <c r="L66" i="3"/>
  <c r="AE65" i="3"/>
  <c r="Q65" i="3"/>
  <c r="V65" i="3"/>
  <c r="X65" i="3" s="1"/>
  <c r="M65" i="3"/>
  <c r="L65" i="3"/>
  <c r="AE64" i="3"/>
  <c r="Q64" i="3"/>
  <c r="V64" i="3"/>
  <c r="X64" i="3" s="1"/>
  <c r="M64" i="3"/>
  <c r="L64" i="3"/>
  <c r="AE63" i="3"/>
  <c r="Q63" i="3"/>
  <c r="V63" i="3"/>
  <c r="X63" i="3" s="1"/>
  <c r="M63" i="3"/>
  <c r="L63" i="3"/>
  <c r="AE62" i="3"/>
  <c r="Q62" i="3"/>
  <c r="S62" i="3" s="1"/>
  <c r="V62" i="3"/>
  <c r="X62" i="3" s="1"/>
  <c r="M62" i="3"/>
  <c r="L62" i="3"/>
  <c r="AE61" i="3"/>
  <c r="Q61" i="3"/>
  <c r="V61" i="3"/>
  <c r="X61" i="3" s="1"/>
  <c r="M61" i="3"/>
  <c r="L61" i="3"/>
  <c r="AE60" i="3"/>
  <c r="Q60" i="3"/>
  <c r="V60" i="3"/>
  <c r="X60" i="3" s="1"/>
  <c r="M60" i="3"/>
  <c r="L60" i="3"/>
  <c r="AE59" i="3"/>
  <c r="Q59" i="3"/>
  <c r="V59" i="3"/>
  <c r="X59" i="3" s="1"/>
  <c r="M59" i="3"/>
  <c r="L59" i="3"/>
  <c r="AE58" i="3"/>
  <c r="Q58" i="3"/>
  <c r="S58" i="3" s="1"/>
  <c r="V58" i="3"/>
  <c r="X58" i="3" s="1"/>
  <c r="M58" i="3"/>
  <c r="L58" i="3"/>
  <c r="AE57" i="3"/>
  <c r="Q57" i="3"/>
  <c r="V57" i="3"/>
  <c r="X57" i="3" s="1"/>
  <c r="M57" i="3"/>
  <c r="L57" i="3"/>
  <c r="AE56" i="3"/>
  <c r="Q56" i="3"/>
  <c r="V56" i="3"/>
  <c r="X56" i="3" s="1"/>
  <c r="M56" i="3"/>
  <c r="L56" i="3"/>
  <c r="AE55" i="3"/>
  <c r="Q55" i="3"/>
  <c r="V55" i="3"/>
  <c r="X55" i="3" s="1"/>
  <c r="M55" i="3"/>
  <c r="L55" i="3"/>
  <c r="AE54" i="3"/>
  <c r="Q54" i="3"/>
  <c r="S54" i="3" s="1"/>
  <c r="V54" i="3"/>
  <c r="X54" i="3" s="1"/>
  <c r="M54" i="3"/>
  <c r="L54" i="3"/>
  <c r="AE53" i="3"/>
  <c r="Q53" i="3"/>
  <c r="V53" i="3"/>
  <c r="X53" i="3" s="1"/>
  <c r="M53" i="3"/>
  <c r="L53" i="3"/>
  <c r="AE52" i="3"/>
  <c r="Q52" i="3"/>
  <c r="V52" i="3"/>
  <c r="X52" i="3" s="1"/>
  <c r="M52" i="3"/>
  <c r="L52" i="3"/>
  <c r="AE51" i="3"/>
  <c r="Q51" i="3"/>
  <c r="V51" i="3"/>
  <c r="X51" i="3" s="1"/>
  <c r="M51" i="3"/>
  <c r="L51" i="3"/>
  <c r="AE50" i="3"/>
  <c r="Q50" i="3"/>
  <c r="S50" i="3" s="1"/>
  <c r="V50" i="3"/>
  <c r="X50" i="3" s="1"/>
  <c r="M50" i="3"/>
  <c r="L50" i="3"/>
  <c r="AE49" i="3"/>
  <c r="Q49" i="3"/>
  <c r="V49" i="3"/>
  <c r="X49" i="3" s="1"/>
  <c r="M49" i="3"/>
  <c r="L49" i="3"/>
  <c r="AE48" i="3"/>
  <c r="Q48" i="3"/>
  <c r="V48" i="3"/>
  <c r="X48" i="3" s="1"/>
  <c r="M48" i="3"/>
  <c r="L48" i="3"/>
  <c r="AE47" i="3"/>
  <c r="Q47" i="3"/>
  <c r="V47" i="3"/>
  <c r="X47" i="3" s="1"/>
  <c r="M47" i="3"/>
  <c r="L47" i="3"/>
  <c r="AE46" i="3"/>
  <c r="Q46" i="3"/>
  <c r="S46" i="3" s="1"/>
  <c r="V46" i="3"/>
  <c r="X46" i="3" s="1"/>
  <c r="M46" i="3"/>
  <c r="L46" i="3"/>
  <c r="AE45" i="3"/>
  <c r="Q45" i="3"/>
  <c r="V45" i="3"/>
  <c r="X45" i="3" s="1"/>
  <c r="M45" i="3"/>
  <c r="L45" i="3"/>
  <c r="AE44" i="3"/>
  <c r="Q44" i="3"/>
  <c r="V44" i="3"/>
  <c r="X44" i="3" s="1"/>
  <c r="M44" i="3"/>
  <c r="L44" i="3"/>
  <c r="AE43" i="3"/>
  <c r="Q43" i="3"/>
  <c r="V43" i="3"/>
  <c r="X43" i="3" s="1"/>
  <c r="M43" i="3"/>
  <c r="L43" i="3"/>
  <c r="AE42" i="3"/>
  <c r="Q42" i="3"/>
  <c r="S42" i="3" s="1"/>
  <c r="V42" i="3"/>
  <c r="M42" i="3"/>
  <c r="L42" i="3"/>
  <c r="AE41" i="3"/>
  <c r="Q41" i="3"/>
  <c r="V41" i="3"/>
  <c r="M41" i="3"/>
  <c r="L41" i="3"/>
  <c r="AE40" i="3"/>
  <c r="Q40" i="3"/>
  <c r="S40" i="3" s="1"/>
  <c r="V40" i="3"/>
  <c r="M40" i="3"/>
  <c r="L40" i="3"/>
  <c r="AE39" i="3"/>
  <c r="Q39" i="3"/>
  <c r="V39" i="3"/>
  <c r="M39" i="3"/>
  <c r="L39" i="3"/>
  <c r="AE38" i="3"/>
  <c r="Q38" i="3"/>
  <c r="S38" i="3" s="1"/>
  <c r="V38" i="3"/>
  <c r="M38" i="3"/>
  <c r="L38" i="3"/>
  <c r="AE37" i="3"/>
  <c r="Q37" i="3"/>
  <c r="S37" i="3" s="1"/>
  <c r="V37" i="3"/>
  <c r="M37" i="3"/>
  <c r="L37" i="3"/>
  <c r="AE36" i="3"/>
  <c r="Q36" i="3"/>
  <c r="S36" i="3" s="1"/>
  <c r="V36" i="3"/>
  <c r="M36" i="3"/>
  <c r="L36" i="3"/>
  <c r="AE35" i="3"/>
  <c r="Q35" i="3"/>
  <c r="V35" i="3"/>
  <c r="M35" i="3"/>
  <c r="L35" i="3"/>
  <c r="AE34" i="3"/>
  <c r="Q34" i="3"/>
  <c r="V34" i="3"/>
  <c r="M34" i="3"/>
  <c r="L34" i="3"/>
  <c r="AE33" i="3"/>
  <c r="Q33" i="3"/>
  <c r="V33" i="3"/>
  <c r="M33" i="3"/>
  <c r="L33" i="3"/>
  <c r="AE32" i="3"/>
  <c r="Q32" i="3"/>
  <c r="V32" i="3"/>
  <c r="X32" i="3" s="1"/>
  <c r="M32" i="3"/>
  <c r="L32" i="3"/>
  <c r="AE31" i="3"/>
  <c r="Q31" i="3"/>
  <c r="V31" i="3"/>
  <c r="X31" i="3" s="1"/>
  <c r="M31" i="3"/>
  <c r="L31" i="3"/>
  <c r="AE30" i="3"/>
  <c r="Q30" i="3"/>
  <c r="S30" i="3" s="1"/>
  <c r="V30" i="3"/>
  <c r="M30" i="3"/>
  <c r="L30" i="3"/>
  <c r="AE29" i="3"/>
  <c r="Q29" i="3"/>
  <c r="V29" i="3"/>
  <c r="X29" i="3" s="1"/>
  <c r="M29" i="3"/>
  <c r="L29" i="3"/>
  <c r="AE28" i="3"/>
  <c r="Q28" i="3"/>
  <c r="V28" i="3"/>
  <c r="X28" i="3" s="1"/>
  <c r="M28" i="3"/>
  <c r="L28" i="3"/>
  <c r="AE27" i="3"/>
  <c r="Q27" i="3"/>
  <c r="V27" i="3"/>
  <c r="X27" i="3" s="1"/>
  <c r="M27" i="3"/>
  <c r="L27" i="3"/>
  <c r="AE26" i="3"/>
  <c r="Q26" i="3"/>
  <c r="S26" i="3" s="1"/>
  <c r="V26" i="3"/>
  <c r="M26" i="3"/>
  <c r="L26" i="3"/>
  <c r="AE25" i="3"/>
  <c r="Q25" i="3"/>
  <c r="V25" i="3"/>
  <c r="X25" i="3" s="1"/>
  <c r="M25" i="3"/>
  <c r="L25" i="3"/>
  <c r="AE24" i="3"/>
  <c r="Q24" i="3"/>
  <c r="V24" i="3"/>
  <c r="X24" i="3" s="1"/>
  <c r="M24" i="3"/>
  <c r="L24" i="3"/>
  <c r="AE23" i="3"/>
  <c r="Q23" i="3"/>
  <c r="V23" i="3"/>
  <c r="M23" i="3"/>
  <c r="L23" i="3"/>
  <c r="AE22" i="3"/>
  <c r="Q22" i="3"/>
  <c r="S22" i="3" s="1"/>
  <c r="V22" i="3"/>
  <c r="M22" i="3"/>
  <c r="L22" i="3"/>
  <c r="AE21" i="3"/>
  <c r="Q21" i="3"/>
  <c r="V21" i="3"/>
  <c r="M21" i="3"/>
  <c r="L21" i="3"/>
  <c r="AE20" i="3"/>
  <c r="Q20" i="3"/>
  <c r="V20" i="3"/>
  <c r="M20" i="3"/>
  <c r="L20" i="3"/>
  <c r="AE19" i="3"/>
  <c r="Q19" i="3"/>
  <c r="V19" i="3"/>
  <c r="M19" i="3"/>
  <c r="L19" i="3"/>
  <c r="AE18" i="3"/>
  <c r="Q18" i="3"/>
  <c r="S18" i="3" s="1"/>
  <c r="V18" i="3"/>
  <c r="M18" i="3"/>
  <c r="L18" i="3"/>
  <c r="AE17" i="3"/>
  <c r="Q17" i="3"/>
  <c r="V17" i="3"/>
  <c r="M17" i="3"/>
  <c r="L17" i="3"/>
  <c r="AE16" i="3"/>
  <c r="Q16" i="3"/>
  <c r="V16" i="3"/>
  <c r="M16" i="3"/>
  <c r="L16" i="3"/>
  <c r="AE15" i="3"/>
  <c r="Q15" i="3"/>
  <c r="V15" i="3"/>
  <c r="M15" i="3"/>
  <c r="L15" i="3"/>
  <c r="AE14" i="3"/>
  <c r="Q14" i="3"/>
  <c r="V14" i="3"/>
  <c r="M14" i="3"/>
  <c r="L14" i="3"/>
  <c r="AE13" i="3"/>
  <c r="Q13" i="3"/>
  <c r="V13" i="3"/>
  <c r="M13" i="3"/>
  <c r="L13" i="3"/>
  <c r="AE12" i="3"/>
  <c r="Q12" i="3"/>
  <c r="V12" i="3"/>
  <c r="M12" i="3"/>
  <c r="L12" i="3"/>
  <c r="AE11" i="3"/>
  <c r="Q11" i="3"/>
  <c r="V11" i="3"/>
  <c r="M11" i="3"/>
  <c r="L11" i="3"/>
  <c r="AE10" i="3"/>
  <c r="Q10" i="3"/>
  <c r="V10" i="3"/>
  <c r="M10" i="3"/>
  <c r="L10" i="3"/>
  <c r="AE9" i="3"/>
  <c r="Q9" i="3"/>
  <c r="V9" i="3"/>
  <c r="M9" i="3"/>
  <c r="L9" i="3"/>
  <c r="AE8" i="3"/>
  <c r="Q8" i="3"/>
  <c r="V8" i="3"/>
  <c r="M8" i="3"/>
  <c r="L8" i="3"/>
  <c r="AE7" i="3"/>
  <c r="Q7" i="3"/>
  <c r="V7" i="3"/>
  <c r="M7" i="3"/>
  <c r="L7" i="3"/>
  <c r="AE6" i="3"/>
  <c r="Q6" i="3"/>
  <c r="V6" i="3"/>
  <c r="M6" i="3"/>
  <c r="L6" i="3"/>
  <c r="AE5" i="3"/>
  <c r="Q5" i="3"/>
  <c r="V5" i="3"/>
  <c r="M5" i="3"/>
  <c r="L5" i="3"/>
  <c r="AE4" i="3"/>
  <c r="Q4" i="3"/>
  <c r="S4" i="3" s="1"/>
  <c r="V4" i="3"/>
  <c r="M4" i="3"/>
  <c r="L4" i="3"/>
  <c r="F26" i="1"/>
  <c r="F25" i="1"/>
  <c r="F23" i="1"/>
  <c r="F22" i="1"/>
  <c r="F21" i="1"/>
  <c r="F20" i="1"/>
  <c r="F18" i="1"/>
  <c r="F17" i="1"/>
  <c r="F16" i="1"/>
  <c r="W14" i="1"/>
  <c r="W15" i="1" s="1"/>
  <c r="W16" i="1" s="1"/>
  <c r="F8" i="1"/>
  <c r="C254" i="3" s="1"/>
  <c r="J43" i="8" l="1"/>
  <c r="S17" i="6"/>
  <c r="S4" i="6"/>
  <c r="T5" i="6"/>
  <c r="S3" i="6"/>
  <c r="W31" i="3"/>
  <c r="Y31" i="3" s="1"/>
  <c r="S31" i="3"/>
  <c r="W39" i="3"/>
  <c r="Y39" i="3" s="1"/>
  <c r="S39" i="3"/>
  <c r="W20" i="3"/>
  <c r="Y20" i="3" s="1"/>
  <c r="S20" i="3"/>
  <c r="W44" i="3"/>
  <c r="Y44" i="3" s="1"/>
  <c r="S44" i="3"/>
  <c r="W52" i="3"/>
  <c r="Y52" i="3" s="1"/>
  <c r="S52" i="3"/>
  <c r="W60" i="3"/>
  <c r="Y60" i="3" s="1"/>
  <c r="S60" i="3"/>
  <c r="W68" i="3"/>
  <c r="Y68" i="3" s="1"/>
  <c r="S68" i="3"/>
  <c r="W76" i="3"/>
  <c r="Y76" i="3" s="1"/>
  <c r="S76" i="3"/>
  <c r="W84" i="3"/>
  <c r="Y84" i="3" s="1"/>
  <c r="S84" i="3"/>
  <c r="W92" i="3"/>
  <c r="Y92" i="3" s="1"/>
  <c r="S92" i="3"/>
  <c r="W100" i="3"/>
  <c r="Y100" i="3" s="1"/>
  <c r="S100" i="3"/>
  <c r="W55" i="3"/>
  <c r="Y55" i="3" s="1"/>
  <c r="S55" i="3"/>
  <c r="W12" i="3"/>
  <c r="Y12" i="3" s="1"/>
  <c r="S12" i="3"/>
  <c r="W28" i="3"/>
  <c r="Y28" i="3" s="1"/>
  <c r="S28" i="3"/>
  <c r="W9" i="3"/>
  <c r="Y9" i="3" s="1"/>
  <c r="S9" i="3"/>
  <c r="W17" i="3"/>
  <c r="Y17" i="3" s="1"/>
  <c r="S17" i="3"/>
  <c r="W25" i="3"/>
  <c r="Y25" i="3" s="1"/>
  <c r="S25" i="3"/>
  <c r="W33" i="3"/>
  <c r="Y33" i="3" s="1"/>
  <c r="S33" i="3"/>
  <c r="W41" i="3"/>
  <c r="Y41" i="3" s="1"/>
  <c r="S41" i="3"/>
  <c r="W49" i="3"/>
  <c r="Y49" i="3" s="1"/>
  <c r="S49" i="3"/>
  <c r="W57" i="3"/>
  <c r="Y57" i="3" s="1"/>
  <c r="S57" i="3"/>
  <c r="W65" i="3"/>
  <c r="Y65" i="3" s="1"/>
  <c r="S65" i="3"/>
  <c r="W63" i="3"/>
  <c r="Y63" i="3" s="1"/>
  <c r="S63" i="3"/>
  <c r="W95" i="3"/>
  <c r="Y95" i="3" s="1"/>
  <c r="S95" i="3"/>
  <c r="W86" i="3"/>
  <c r="Y86" i="3" s="1"/>
  <c r="S86" i="3"/>
  <c r="W71" i="3"/>
  <c r="Y71" i="3" s="1"/>
  <c r="S71" i="3"/>
  <c r="W6" i="3"/>
  <c r="Y6" i="3" s="1"/>
  <c r="S6" i="3"/>
  <c r="W11" i="3"/>
  <c r="Y11" i="3" s="1"/>
  <c r="S11" i="3"/>
  <c r="W19" i="3"/>
  <c r="Y19" i="3" s="1"/>
  <c r="S19" i="3"/>
  <c r="W27" i="3"/>
  <c r="Y27" i="3" s="1"/>
  <c r="S27" i="3"/>
  <c r="W35" i="3"/>
  <c r="Y35" i="3" s="1"/>
  <c r="S35" i="3"/>
  <c r="W43" i="3"/>
  <c r="Y43" i="3" s="1"/>
  <c r="S43" i="3"/>
  <c r="W51" i="3"/>
  <c r="Y51" i="3" s="1"/>
  <c r="S51" i="3"/>
  <c r="W59" i="3"/>
  <c r="Y59" i="3" s="1"/>
  <c r="S59" i="3"/>
  <c r="W67" i="3"/>
  <c r="Y67" i="3" s="1"/>
  <c r="S67" i="3"/>
  <c r="W75" i="3"/>
  <c r="Y75" i="3" s="1"/>
  <c r="S75" i="3"/>
  <c r="W83" i="3"/>
  <c r="Y83" i="3" s="1"/>
  <c r="S83" i="3"/>
  <c r="W91" i="3"/>
  <c r="Y91" i="3" s="1"/>
  <c r="S91" i="3"/>
  <c r="W99" i="3"/>
  <c r="Y99" i="3" s="1"/>
  <c r="S99" i="3"/>
  <c r="W7" i="3"/>
  <c r="Y7" i="3" s="1"/>
  <c r="S7" i="3"/>
  <c r="W15" i="3"/>
  <c r="Y15" i="3" s="1"/>
  <c r="S15" i="3"/>
  <c r="W23" i="3"/>
  <c r="Y23" i="3" s="1"/>
  <c r="S23" i="3"/>
  <c r="W79" i="3"/>
  <c r="Y79" i="3" s="1"/>
  <c r="S79" i="3"/>
  <c r="W103" i="3"/>
  <c r="Y103" i="3" s="1"/>
  <c r="S103" i="3"/>
  <c r="W16" i="3"/>
  <c r="Y16" i="3" s="1"/>
  <c r="S16" i="3"/>
  <c r="W24" i="3"/>
  <c r="Y24" i="3" s="1"/>
  <c r="S24" i="3"/>
  <c r="W32" i="3"/>
  <c r="Y32" i="3" s="1"/>
  <c r="S32" i="3"/>
  <c r="W48" i="3"/>
  <c r="Y48" i="3" s="1"/>
  <c r="S48" i="3"/>
  <c r="W56" i="3"/>
  <c r="Y56" i="3" s="1"/>
  <c r="S56" i="3"/>
  <c r="W64" i="3"/>
  <c r="Y64" i="3" s="1"/>
  <c r="S64" i="3"/>
  <c r="W72" i="3"/>
  <c r="Y72" i="3" s="1"/>
  <c r="S72" i="3"/>
  <c r="W80" i="3"/>
  <c r="Y80" i="3" s="1"/>
  <c r="S80" i="3"/>
  <c r="W88" i="3"/>
  <c r="Y88" i="3" s="1"/>
  <c r="S88" i="3"/>
  <c r="W96" i="3"/>
  <c r="Y96" i="3" s="1"/>
  <c r="S96" i="3"/>
  <c r="W87" i="3"/>
  <c r="Y87" i="3" s="1"/>
  <c r="S87" i="3"/>
  <c r="W14" i="3"/>
  <c r="Y14" i="3" s="1"/>
  <c r="S14" i="3"/>
  <c r="W5" i="3"/>
  <c r="Y5" i="3" s="1"/>
  <c r="S5" i="3"/>
  <c r="W13" i="3"/>
  <c r="Y13" i="3" s="1"/>
  <c r="S13" i="3"/>
  <c r="W21" i="3"/>
  <c r="Y21" i="3" s="1"/>
  <c r="S21" i="3"/>
  <c r="W29" i="3"/>
  <c r="Y29" i="3" s="1"/>
  <c r="S29" i="3"/>
  <c r="W45" i="3"/>
  <c r="Y45" i="3" s="1"/>
  <c r="S45" i="3"/>
  <c r="W53" i="3"/>
  <c r="Y53" i="3" s="1"/>
  <c r="S53" i="3"/>
  <c r="W61" i="3"/>
  <c r="Y61" i="3" s="1"/>
  <c r="S61" i="3"/>
  <c r="W69" i="3"/>
  <c r="Y69" i="3" s="1"/>
  <c r="S69" i="3"/>
  <c r="W47" i="3"/>
  <c r="Y47" i="3" s="1"/>
  <c r="S47" i="3"/>
  <c r="W78" i="3"/>
  <c r="Y78" i="3" s="1"/>
  <c r="S78" i="3"/>
  <c r="W94" i="3"/>
  <c r="Y94" i="3" s="1"/>
  <c r="S94" i="3"/>
  <c r="W102" i="3"/>
  <c r="Y102" i="3" s="1"/>
  <c r="S102" i="3"/>
  <c r="W8" i="3"/>
  <c r="Y8" i="3" s="1"/>
  <c r="S8" i="3"/>
  <c r="W10" i="3"/>
  <c r="Y10" i="3" s="1"/>
  <c r="S10" i="3"/>
  <c r="W34" i="3"/>
  <c r="Y34" i="3" s="1"/>
  <c r="S34" i="3"/>
  <c r="W74" i="3"/>
  <c r="Y74" i="3" s="1"/>
  <c r="S74" i="3"/>
  <c r="W82" i="3"/>
  <c r="Y82" i="3" s="1"/>
  <c r="S82" i="3"/>
  <c r="W90" i="3"/>
  <c r="Y90" i="3" s="1"/>
  <c r="S90" i="3"/>
  <c r="W98" i="3"/>
  <c r="Y98" i="3" s="1"/>
  <c r="S98" i="3"/>
  <c r="W108" i="3"/>
  <c r="Y108" i="3" s="1"/>
  <c r="S108" i="3"/>
  <c r="W116" i="3"/>
  <c r="Y116" i="3" s="1"/>
  <c r="S116" i="3"/>
  <c r="W124" i="3"/>
  <c r="Y124" i="3" s="1"/>
  <c r="S124" i="3"/>
  <c r="W132" i="3"/>
  <c r="Y132" i="3" s="1"/>
  <c r="S132" i="3"/>
  <c r="W140" i="3"/>
  <c r="Y140" i="3" s="1"/>
  <c r="S140" i="3"/>
  <c r="W137" i="3"/>
  <c r="Y137" i="3" s="1"/>
  <c r="S137" i="3"/>
  <c r="W110" i="3"/>
  <c r="Y110" i="3" s="1"/>
  <c r="S110" i="3"/>
  <c r="W118" i="3"/>
  <c r="Y118" i="3" s="1"/>
  <c r="S118" i="3"/>
  <c r="W126" i="3"/>
  <c r="Y126" i="3" s="1"/>
  <c r="S126" i="3"/>
  <c r="W142" i="3"/>
  <c r="Y142" i="3" s="1"/>
  <c r="S142" i="3"/>
  <c r="W220" i="3"/>
  <c r="Y220" i="3" s="1"/>
  <c r="S220" i="3"/>
  <c r="W107" i="3"/>
  <c r="Y107" i="3" s="1"/>
  <c r="S107" i="3"/>
  <c r="W115" i="3"/>
  <c r="Y115" i="3" s="1"/>
  <c r="S115" i="3"/>
  <c r="W123" i="3"/>
  <c r="Y123" i="3" s="1"/>
  <c r="S123" i="3"/>
  <c r="W131" i="3"/>
  <c r="Y131" i="3" s="1"/>
  <c r="S131" i="3"/>
  <c r="W139" i="3"/>
  <c r="Y139" i="3" s="1"/>
  <c r="S139" i="3"/>
  <c r="W147" i="3"/>
  <c r="Y147" i="3" s="1"/>
  <c r="S147" i="3"/>
  <c r="W217" i="3"/>
  <c r="Y217" i="3" s="1"/>
  <c r="S217" i="3"/>
  <c r="W111" i="3"/>
  <c r="Y111" i="3" s="1"/>
  <c r="S111" i="3"/>
  <c r="W119" i="3"/>
  <c r="Y119" i="3" s="1"/>
  <c r="S119" i="3"/>
  <c r="W127" i="3"/>
  <c r="Y127" i="3" s="1"/>
  <c r="S127" i="3"/>
  <c r="W135" i="3"/>
  <c r="Y135" i="3" s="1"/>
  <c r="S135" i="3"/>
  <c r="W143" i="3"/>
  <c r="Y143" i="3" s="1"/>
  <c r="S143" i="3"/>
  <c r="W129" i="3"/>
  <c r="Y129" i="3" s="1"/>
  <c r="S129" i="3"/>
  <c r="W145" i="3"/>
  <c r="Y145" i="3" s="1"/>
  <c r="S145" i="3"/>
  <c r="W104" i="3"/>
  <c r="Y104" i="3" s="1"/>
  <c r="S104" i="3"/>
  <c r="W112" i="3"/>
  <c r="Y112" i="3" s="1"/>
  <c r="S112" i="3"/>
  <c r="W120" i="3"/>
  <c r="Y120" i="3" s="1"/>
  <c r="S120" i="3"/>
  <c r="W128" i="3"/>
  <c r="Y128" i="3" s="1"/>
  <c r="S128" i="3"/>
  <c r="W144" i="3"/>
  <c r="Y144" i="3" s="1"/>
  <c r="S144" i="3"/>
  <c r="W133" i="3"/>
  <c r="Y133" i="3" s="1"/>
  <c r="S133" i="3"/>
  <c r="W141" i="3"/>
  <c r="Y141" i="3" s="1"/>
  <c r="S141" i="3"/>
  <c r="W218" i="3"/>
  <c r="Y218" i="3" s="1"/>
  <c r="S218" i="3"/>
  <c r="W223" i="3"/>
  <c r="Y223" i="3" s="1"/>
  <c r="S223" i="3"/>
  <c r="W215" i="3"/>
  <c r="Y215" i="3" s="1"/>
  <c r="S215" i="3"/>
  <c r="W134" i="3"/>
  <c r="Y134" i="3" s="1"/>
  <c r="S134" i="3"/>
  <c r="W136" i="3"/>
  <c r="Y136" i="3" s="1"/>
  <c r="S136" i="3"/>
  <c r="W106" i="3"/>
  <c r="Y106" i="3" s="1"/>
  <c r="S106" i="3"/>
  <c r="W114" i="3"/>
  <c r="Y114" i="3" s="1"/>
  <c r="S114" i="3"/>
  <c r="W122" i="3"/>
  <c r="Y122" i="3" s="1"/>
  <c r="S122" i="3"/>
  <c r="W130" i="3"/>
  <c r="Y130" i="3" s="1"/>
  <c r="S130" i="3"/>
  <c r="W138" i="3"/>
  <c r="Y138" i="3" s="1"/>
  <c r="S138" i="3"/>
  <c r="W146" i="3"/>
  <c r="Y146" i="3" s="1"/>
  <c r="S146" i="3"/>
  <c r="Z4" i="8"/>
  <c r="Z36" i="8"/>
  <c r="Z21" i="8"/>
  <c r="Z22" i="8"/>
  <c r="Z7" i="8"/>
  <c r="Z8" i="8"/>
  <c r="Z16" i="8"/>
  <c r="Z24" i="8"/>
  <c r="Z32" i="8"/>
  <c r="Z40" i="8"/>
  <c r="Z17" i="8"/>
  <c r="Z25" i="8"/>
  <c r="Z33" i="8"/>
  <c r="Z41" i="8"/>
  <c r="Z10" i="8"/>
  <c r="Z18" i="8"/>
  <c r="Z26" i="8"/>
  <c r="Z42" i="8"/>
  <c r="Z37" i="8"/>
  <c r="Z38" i="8"/>
  <c r="Z23" i="8"/>
  <c r="Z9" i="8"/>
  <c r="Z34" i="8"/>
  <c r="Z14" i="8"/>
  <c r="Z15" i="8"/>
  <c r="Z39" i="8"/>
  <c r="Z11" i="8"/>
  <c r="Z19" i="8"/>
  <c r="Z27" i="8"/>
  <c r="Z35" i="8"/>
  <c r="Z3" i="8"/>
  <c r="Z12" i="8"/>
  <c r="Z20" i="8"/>
  <c r="Z28" i="8"/>
  <c r="Z5" i="8"/>
  <c r="Z13" i="8"/>
  <c r="Z29" i="8"/>
  <c r="Z6" i="8"/>
  <c r="Z30" i="8"/>
  <c r="Z31" i="8"/>
  <c r="X33" i="3"/>
  <c r="X34" i="3"/>
  <c r="X35" i="3"/>
  <c r="X39" i="3"/>
  <c r="X40" i="3"/>
  <c r="X41" i="3"/>
  <c r="I3" i="9"/>
  <c r="M3" i="7"/>
  <c r="N13" i="7"/>
  <c r="U13" i="7" s="1"/>
  <c r="O22" i="9"/>
  <c r="O24" i="9"/>
  <c r="J38" i="7"/>
  <c r="K40" i="8"/>
  <c r="L40" i="8" s="1"/>
  <c r="R40" i="8" s="1"/>
  <c r="T40" i="8" s="1"/>
  <c r="N31" i="7"/>
  <c r="U31" i="7" s="1"/>
  <c r="N9" i="7"/>
  <c r="U9" i="7" s="1"/>
  <c r="O19" i="9"/>
  <c r="O21" i="9"/>
  <c r="O27" i="9"/>
  <c r="I37" i="9"/>
  <c r="O39" i="9"/>
  <c r="O41" i="9"/>
  <c r="J18" i="7"/>
  <c r="K19" i="8"/>
  <c r="L19" i="8" s="1"/>
  <c r="N19" i="8" s="1"/>
  <c r="W221" i="3"/>
  <c r="Y221" i="3" s="1"/>
  <c r="M15" i="7"/>
  <c r="T15" i="7" s="1"/>
  <c r="K30" i="8"/>
  <c r="L30" i="8" s="1"/>
  <c r="R30" i="8" s="1"/>
  <c r="T30" i="8" s="1"/>
  <c r="I27" i="9"/>
  <c r="M21" i="7"/>
  <c r="M23" i="7"/>
  <c r="M25" i="7"/>
  <c r="T25" i="7" s="1"/>
  <c r="M29" i="7"/>
  <c r="T29" i="7" s="1"/>
  <c r="M40" i="7"/>
  <c r="S41" i="11"/>
  <c r="K9" i="8"/>
  <c r="L9" i="8" s="1"/>
  <c r="R9" i="8" s="1"/>
  <c r="T9" i="8" s="1"/>
  <c r="L10" i="4"/>
  <c r="K11" i="8"/>
  <c r="L11" i="8" s="1"/>
  <c r="N11" i="8" s="1"/>
  <c r="I31" i="9"/>
  <c r="M12" i="7"/>
  <c r="M31" i="7"/>
  <c r="M16" i="7"/>
  <c r="T16" i="7" s="1"/>
  <c r="M35" i="7"/>
  <c r="N35" i="7"/>
  <c r="U35" i="7" s="1"/>
  <c r="O34" i="9"/>
  <c r="I36" i="9"/>
  <c r="M5" i="7"/>
  <c r="M9" i="7"/>
  <c r="M24" i="7"/>
  <c r="M39" i="7"/>
  <c r="K27" i="8"/>
  <c r="L27" i="8" s="1"/>
  <c r="N27" i="8" s="1"/>
  <c r="K28" i="8"/>
  <c r="L28" i="8" s="1"/>
  <c r="N28" i="8" s="1"/>
  <c r="M13" i="7"/>
  <c r="K38" i="8"/>
  <c r="L38" i="8" s="1"/>
  <c r="R38" i="8" s="1"/>
  <c r="T38" i="8" s="1"/>
  <c r="L8" i="11"/>
  <c r="K14" i="8"/>
  <c r="L14" i="8" s="1"/>
  <c r="R14" i="8" s="1"/>
  <c r="T14" i="8" s="1"/>
  <c r="K20" i="8"/>
  <c r="L20" i="8" s="1"/>
  <c r="R20" i="8" s="1"/>
  <c r="T20" i="8" s="1"/>
  <c r="K33" i="8"/>
  <c r="L33" i="8" s="1"/>
  <c r="R33" i="8" s="1"/>
  <c r="T33" i="8" s="1"/>
  <c r="K37" i="8"/>
  <c r="L37" i="8" s="1"/>
  <c r="R37" i="8" s="1"/>
  <c r="T37" i="8" s="1"/>
  <c r="M32" i="7"/>
  <c r="L36" i="4"/>
  <c r="K8" i="8"/>
  <c r="L8" i="8" s="1"/>
  <c r="N8" i="8" s="1"/>
  <c r="K22" i="8"/>
  <c r="L22" i="8" s="1"/>
  <c r="R22" i="8" s="1"/>
  <c r="T22" i="8" s="1"/>
  <c r="K35" i="8"/>
  <c r="L35" i="8" s="1"/>
  <c r="N35" i="8" s="1"/>
  <c r="I42" i="9"/>
  <c r="M36" i="7"/>
  <c r="T222" i="3"/>
  <c r="R130" i="3"/>
  <c r="T131" i="3"/>
  <c r="X7" i="3"/>
  <c r="T103" i="3"/>
  <c r="X14" i="3"/>
  <c r="T44" i="3"/>
  <c r="S33" i="11"/>
  <c r="K13" i="8"/>
  <c r="L13" i="8" s="1"/>
  <c r="R13" i="8" s="1"/>
  <c r="T13" i="8" s="1"/>
  <c r="K32" i="8"/>
  <c r="L32" i="8" s="1"/>
  <c r="R32" i="8" s="1"/>
  <c r="T32" i="8" s="1"/>
  <c r="N3" i="9"/>
  <c r="O3" i="9" s="1"/>
  <c r="I7" i="9"/>
  <c r="I11" i="9"/>
  <c r="I22" i="9"/>
  <c r="N12" i="7"/>
  <c r="U12" i="7" s="1"/>
  <c r="J30" i="7"/>
  <c r="L30" i="7" s="1"/>
  <c r="L20" i="4"/>
  <c r="L34" i="4"/>
  <c r="L42" i="4"/>
  <c r="N5" i="8"/>
  <c r="I15" i="9"/>
  <c r="J6" i="7"/>
  <c r="L6" i="7" s="1"/>
  <c r="N32" i="7"/>
  <c r="U32" i="7" s="1"/>
  <c r="T90" i="3"/>
  <c r="T91" i="3"/>
  <c r="R133" i="3"/>
  <c r="L4" i="4"/>
  <c r="L12" i="4"/>
  <c r="O42" i="9"/>
  <c r="J14" i="7"/>
  <c r="L14" i="7" s="1"/>
  <c r="W36" i="3"/>
  <c r="Y36" i="3" s="1"/>
  <c r="T59" i="3"/>
  <c r="S21" i="11"/>
  <c r="T4" i="8"/>
  <c r="K41" i="8"/>
  <c r="L41" i="8" s="1"/>
  <c r="R41" i="8" s="1"/>
  <c r="T41" i="8" s="1"/>
  <c r="I29" i="9"/>
  <c r="O31" i="9"/>
  <c r="N5" i="7"/>
  <c r="U5" i="7" s="1"/>
  <c r="J41" i="7"/>
  <c r="L41" i="7" s="1"/>
  <c r="X6" i="3"/>
  <c r="L16" i="11"/>
  <c r="X8" i="3"/>
  <c r="T68" i="3"/>
  <c r="L39" i="11"/>
  <c r="J4" i="7"/>
  <c r="L4" i="7" s="1"/>
  <c r="X11" i="3"/>
  <c r="T75" i="3"/>
  <c r="J33" i="7"/>
  <c r="L33" i="7" s="1"/>
  <c r="D43" i="8"/>
  <c r="T122" i="3"/>
  <c r="W216" i="3"/>
  <c r="Y216" i="3" s="1"/>
  <c r="R220" i="3"/>
  <c r="W97" i="3"/>
  <c r="Y97" i="3" s="1"/>
  <c r="W22" i="3"/>
  <c r="Y22" i="3" s="1"/>
  <c r="W30" i="3"/>
  <c r="Y30" i="3" s="1"/>
  <c r="W46" i="3"/>
  <c r="Y46" i="3" s="1"/>
  <c r="W54" i="3"/>
  <c r="Y54" i="3" s="1"/>
  <c r="W77" i="3"/>
  <c r="Y77" i="3" s="1"/>
  <c r="W85" i="3"/>
  <c r="Y85" i="3" s="1"/>
  <c r="W93" i="3"/>
  <c r="Y93" i="3" s="1"/>
  <c r="W125" i="3"/>
  <c r="Y125" i="3" s="1"/>
  <c r="Q26" i="4"/>
  <c r="S26" i="4" s="1"/>
  <c r="L26" i="4"/>
  <c r="Q224" i="3"/>
  <c r="Q226" i="3" s="1"/>
  <c r="W226" i="3" s="1"/>
  <c r="W113" i="3"/>
  <c r="Y113" i="3" s="1"/>
  <c r="T164" i="3"/>
  <c r="V164" i="3"/>
  <c r="X164" i="3" s="1"/>
  <c r="T174" i="3"/>
  <c r="V174" i="3"/>
  <c r="X174" i="3" s="1"/>
  <c r="T196" i="3"/>
  <c r="V196" i="3"/>
  <c r="X196" i="3" s="1"/>
  <c r="T206" i="3"/>
  <c r="V206" i="3"/>
  <c r="X206" i="3" s="1"/>
  <c r="Q28" i="4"/>
  <c r="S28" i="4" s="1"/>
  <c r="L28" i="4"/>
  <c r="P28" i="11"/>
  <c r="S28" i="11" s="1"/>
  <c r="L28" i="11"/>
  <c r="W37" i="3"/>
  <c r="Y37" i="3" s="1"/>
  <c r="W40" i="3"/>
  <c r="Y40" i="3" s="1"/>
  <c r="W62" i="3"/>
  <c r="Y62" i="3" s="1"/>
  <c r="W70" i="3"/>
  <c r="Y70" i="3" s="1"/>
  <c r="W109" i="3"/>
  <c r="Y109" i="3" s="1"/>
  <c r="W214" i="3"/>
  <c r="Y214" i="3" s="1"/>
  <c r="P36" i="11"/>
  <c r="S36" i="11" s="1"/>
  <c r="L36" i="11"/>
  <c r="T71" i="3"/>
  <c r="W105" i="3"/>
  <c r="Y105" i="3" s="1"/>
  <c r="W121" i="3"/>
  <c r="Y121" i="3" s="1"/>
  <c r="T158" i="3"/>
  <c r="V158" i="3"/>
  <c r="X158" i="3" s="1"/>
  <c r="T180" i="3"/>
  <c r="V180" i="3"/>
  <c r="X180" i="3" s="1"/>
  <c r="T190" i="3"/>
  <c r="V190" i="3"/>
  <c r="X190" i="3" s="1"/>
  <c r="W4" i="3"/>
  <c r="X4" i="3" s="1"/>
  <c r="W18" i="3"/>
  <c r="Y18" i="3" s="1"/>
  <c r="W26" i="3"/>
  <c r="Y26" i="3" s="1"/>
  <c r="W38" i="3"/>
  <c r="Y38" i="3" s="1"/>
  <c r="W42" i="3"/>
  <c r="Y42" i="3" s="1"/>
  <c r="W50" i="3"/>
  <c r="Y50" i="3" s="1"/>
  <c r="W58" i="3"/>
  <c r="Y58" i="3" s="1"/>
  <c r="W66" i="3"/>
  <c r="Y66" i="3" s="1"/>
  <c r="W73" i="3"/>
  <c r="Y73" i="3" s="1"/>
  <c r="W81" i="3"/>
  <c r="Y81" i="3" s="1"/>
  <c r="W89" i="3"/>
  <c r="Y89" i="3" s="1"/>
  <c r="W101" i="3"/>
  <c r="Y101" i="3" s="1"/>
  <c r="W117" i="3"/>
  <c r="Y117" i="3" s="1"/>
  <c r="T154" i="3"/>
  <c r="W213" i="3"/>
  <c r="Y213" i="3" s="1"/>
  <c r="W219" i="3"/>
  <c r="Y219" i="3" s="1"/>
  <c r="W222" i="3"/>
  <c r="Y222" i="3" s="1"/>
  <c r="Q18" i="4"/>
  <c r="S18" i="4" s="1"/>
  <c r="L18" i="4"/>
  <c r="L4" i="11"/>
  <c r="P32" i="11"/>
  <c r="S32" i="11" s="1"/>
  <c r="L32" i="11"/>
  <c r="R40" i="11"/>
  <c r="S40" i="11" s="1"/>
  <c r="L40" i="11"/>
  <c r="K21" i="8"/>
  <c r="L21" i="8" s="1"/>
  <c r="R21" i="8" s="1"/>
  <c r="T21" i="8" s="1"/>
  <c r="K25" i="8"/>
  <c r="L25" i="8" s="1"/>
  <c r="X10" i="3"/>
  <c r="T80" i="3"/>
  <c r="T120" i="3"/>
  <c r="T135" i="3"/>
  <c r="R136" i="3"/>
  <c r="T156" i="3"/>
  <c r="T166" i="3"/>
  <c r="T172" i="3"/>
  <c r="T182" i="3"/>
  <c r="T188" i="3"/>
  <c r="T198" i="3"/>
  <c r="T204" i="3"/>
  <c r="K17" i="8"/>
  <c r="L17" i="8" s="1"/>
  <c r="K12" i="8"/>
  <c r="L12" i="8" s="1"/>
  <c r="N12" i="8" s="1"/>
  <c r="L224" i="3"/>
  <c r="L226" i="3" s="1"/>
  <c r="F13" i="1" s="1"/>
  <c r="X13" i="3"/>
  <c r="T105" i="3"/>
  <c r="R129" i="3"/>
  <c r="T152" i="3"/>
  <c r="L12" i="11"/>
  <c r="P12" i="11"/>
  <c r="S12" i="11" s="1"/>
  <c r="L35" i="11"/>
  <c r="K16" i="8"/>
  <c r="L16" i="8" s="1"/>
  <c r="K24" i="8"/>
  <c r="L24" i="8" s="1"/>
  <c r="N24" i="8" s="1"/>
  <c r="K29" i="8"/>
  <c r="L29" i="8" s="1"/>
  <c r="R29" i="8" s="1"/>
  <c r="T29" i="8" s="1"/>
  <c r="T6" i="8"/>
  <c r="N7" i="9"/>
  <c r="O7" i="9" s="1"/>
  <c r="N15" i="9"/>
  <c r="O15" i="9" s="1"/>
  <c r="I19" i="9"/>
  <c r="I24" i="9"/>
  <c r="O33" i="9"/>
  <c r="I34" i="9"/>
  <c r="I39" i="9"/>
  <c r="N16" i="7"/>
  <c r="U16" i="7" s="1"/>
  <c r="N40" i="7"/>
  <c r="U40" i="7" s="1"/>
  <c r="I4" i="9"/>
  <c r="I5" i="9"/>
  <c r="I6" i="9"/>
  <c r="I12" i="9"/>
  <c r="I13" i="9"/>
  <c r="I14" i="9"/>
  <c r="O23" i="9"/>
  <c r="I26" i="9"/>
  <c r="O28" i="9"/>
  <c r="M29" i="9"/>
  <c r="O29" i="9" s="1"/>
  <c r="I30" i="9"/>
  <c r="I32" i="9"/>
  <c r="I33" i="9"/>
  <c r="I35" i="9"/>
  <c r="O38" i="9"/>
  <c r="N4" i="7"/>
  <c r="U4" i="7" s="1"/>
  <c r="J8" i="7"/>
  <c r="L8" i="7" s="1"/>
  <c r="J10" i="7"/>
  <c r="L10" i="7" s="1"/>
  <c r="N15" i="7"/>
  <c r="U15" i="7" s="1"/>
  <c r="J22" i="7"/>
  <c r="L22" i="7" s="1"/>
  <c r="N24" i="7"/>
  <c r="U24" i="7" s="1"/>
  <c r="N36" i="7"/>
  <c r="U36" i="7" s="1"/>
  <c r="J42" i="7"/>
  <c r="L42" i="7" s="1"/>
  <c r="L20" i="11"/>
  <c r="Q20" i="11"/>
  <c r="S20" i="11" s="1"/>
  <c r="S24" i="11"/>
  <c r="L31" i="11"/>
  <c r="K36" i="8"/>
  <c r="L36" i="8" s="1"/>
  <c r="R36" i="8" s="1"/>
  <c r="T36" i="8" s="1"/>
  <c r="I8" i="9"/>
  <c r="I9" i="9"/>
  <c r="I10" i="9"/>
  <c r="I16" i="9"/>
  <c r="I17" i="9"/>
  <c r="I20" i="9"/>
  <c r="I21" i="9"/>
  <c r="I23" i="9"/>
  <c r="I25" i="9"/>
  <c r="O26" i="9"/>
  <c r="I28" i="9"/>
  <c r="O30" i="9"/>
  <c r="O35" i="9"/>
  <c r="M37" i="9"/>
  <c r="O37" i="9" s="1"/>
  <c r="I38" i="9"/>
  <c r="I40" i="9"/>
  <c r="I41" i="9"/>
  <c r="J11" i="7"/>
  <c r="L11" i="7" s="1"/>
  <c r="N23" i="7"/>
  <c r="U23" i="7" s="1"/>
  <c r="J26" i="7"/>
  <c r="L26" i="7" s="1"/>
  <c r="J34" i="7"/>
  <c r="L34" i="7" s="1"/>
  <c r="J37" i="7"/>
  <c r="L37" i="7" s="1"/>
  <c r="N39" i="7"/>
  <c r="U39" i="7" s="1"/>
  <c r="R134" i="3"/>
  <c r="T160" i="3"/>
  <c r="T168" i="3"/>
  <c r="T176" i="3"/>
  <c r="T184" i="3"/>
  <c r="T192" i="3"/>
  <c r="T200" i="3"/>
  <c r="T208" i="3"/>
  <c r="T162" i="3"/>
  <c r="T170" i="3"/>
  <c r="T178" i="3"/>
  <c r="T186" i="3"/>
  <c r="T194" i="3"/>
  <c r="T202" i="3"/>
  <c r="T210" i="3"/>
  <c r="R5" i="3"/>
  <c r="T84" i="3"/>
  <c r="T46" i="3"/>
  <c r="T107" i="3"/>
  <c r="T115" i="3"/>
  <c r="R137" i="3"/>
  <c r="V162" i="3"/>
  <c r="X162" i="3" s="1"/>
  <c r="V170" i="3"/>
  <c r="X170" i="3" s="1"/>
  <c r="V178" i="3"/>
  <c r="X178" i="3" s="1"/>
  <c r="V186" i="3"/>
  <c r="X186" i="3" s="1"/>
  <c r="V194" i="3"/>
  <c r="X194" i="3" s="1"/>
  <c r="V202" i="3"/>
  <c r="X202" i="3" s="1"/>
  <c r="V210" i="3"/>
  <c r="X210" i="3" s="1"/>
  <c r="R223" i="3"/>
  <c r="T63" i="3"/>
  <c r="T78" i="3"/>
  <c r="T86" i="3"/>
  <c r="R132" i="3"/>
  <c r="R138" i="3"/>
  <c r="T150" i="3"/>
  <c r="T48" i="3"/>
  <c r="T102" i="3"/>
  <c r="A62" i="1"/>
  <c r="B62" i="1" s="1"/>
  <c r="D23" i="1"/>
  <c r="E23" i="1" s="1"/>
  <c r="X131" i="3"/>
  <c r="X135" i="3"/>
  <c r="W17" i="1"/>
  <c r="R14" i="3"/>
  <c r="T14" i="3"/>
  <c r="R36" i="3"/>
  <c r="T36" i="3"/>
  <c r="R41" i="3"/>
  <c r="T41" i="3"/>
  <c r="R42" i="3"/>
  <c r="R47" i="3"/>
  <c r="T47" i="3"/>
  <c r="R49" i="3"/>
  <c r="T49" i="3"/>
  <c r="R50" i="3"/>
  <c r="T50" i="3"/>
  <c r="R51" i="3"/>
  <c r="T51" i="3"/>
  <c r="R52" i="3"/>
  <c r="T52" i="3"/>
  <c r="R53" i="3"/>
  <c r="T53" i="3"/>
  <c r="R54" i="3"/>
  <c r="R55" i="3"/>
  <c r="T55" i="3"/>
  <c r="R56" i="3"/>
  <c r="R60" i="3"/>
  <c r="T60" i="3"/>
  <c r="R61" i="3"/>
  <c r="R62" i="3"/>
  <c r="R64" i="3"/>
  <c r="R67" i="3"/>
  <c r="Z67" i="3"/>
  <c r="T67" i="3"/>
  <c r="R69" i="3"/>
  <c r="T69" i="3"/>
  <c r="R70" i="3"/>
  <c r="R71" i="3"/>
  <c r="R76" i="3"/>
  <c r="R79" i="3"/>
  <c r="Z79" i="3"/>
  <c r="R81" i="3"/>
  <c r="T81" i="3"/>
  <c r="R82" i="3"/>
  <c r="T82" i="3"/>
  <c r="R83" i="3"/>
  <c r="R85" i="3"/>
  <c r="R87" i="3"/>
  <c r="T87" i="3"/>
  <c r="R88" i="3"/>
  <c r="R90" i="3"/>
  <c r="R92" i="3"/>
  <c r="T92" i="3"/>
  <c r="R93" i="3"/>
  <c r="R95" i="3"/>
  <c r="T95" i="3"/>
  <c r="R98" i="3"/>
  <c r="Z98" i="3"/>
  <c r="R99" i="3"/>
  <c r="T99" i="3"/>
  <c r="R100" i="3"/>
  <c r="T100" i="3"/>
  <c r="R101" i="3"/>
  <c r="T101" i="3"/>
  <c r="R103" i="3"/>
  <c r="R108" i="3"/>
  <c r="R111" i="3"/>
  <c r="T111" i="3"/>
  <c r="R112" i="3"/>
  <c r="R116" i="3"/>
  <c r="T116" i="3"/>
  <c r="R117" i="3"/>
  <c r="T117" i="3"/>
  <c r="R118" i="3"/>
  <c r="T118" i="3"/>
  <c r="R119" i="3"/>
  <c r="R121" i="3"/>
  <c r="R123" i="3"/>
  <c r="R124" i="3"/>
  <c r="R127" i="3"/>
  <c r="T142" i="3"/>
  <c r="R142" i="3"/>
  <c r="T146" i="3"/>
  <c r="R146" i="3"/>
  <c r="T148" i="3"/>
  <c r="R148" i="3"/>
  <c r="W165" i="3"/>
  <c r="Y165" i="3" s="1"/>
  <c r="X167" i="3"/>
  <c r="R4" i="3"/>
  <c r="T5" i="3"/>
  <c r="R6" i="3"/>
  <c r="T7" i="3"/>
  <c r="R8" i="3"/>
  <c r="T9" i="3"/>
  <c r="R10" i="3"/>
  <c r="T11" i="3"/>
  <c r="R15" i="3"/>
  <c r="T15" i="3"/>
  <c r="R16" i="3"/>
  <c r="T16" i="3"/>
  <c r="R17" i="3"/>
  <c r="T17" i="3"/>
  <c r="R18" i="3"/>
  <c r="T18" i="3"/>
  <c r="R19" i="3"/>
  <c r="T19" i="3"/>
  <c r="R20" i="3"/>
  <c r="T20" i="3"/>
  <c r="R21" i="3"/>
  <c r="T21" i="3"/>
  <c r="R22" i="3"/>
  <c r="T22" i="3"/>
  <c r="R23" i="3"/>
  <c r="T23" i="3"/>
  <c r="R24" i="3"/>
  <c r="T24" i="3"/>
  <c r="R25" i="3"/>
  <c r="T25" i="3"/>
  <c r="R26" i="3"/>
  <c r="T26" i="3"/>
  <c r="R27" i="3"/>
  <c r="T27" i="3"/>
  <c r="R28" i="3"/>
  <c r="T28" i="3"/>
  <c r="R29" i="3"/>
  <c r="T29" i="3"/>
  <c r="R30" i="3"/>
  <c r="T30" i="3"/>
  <c r="R31" i="3"/>
  <c r="T31" i="3"/>
  <c r="R32" i="3"/>
  <c r="T32" i="3"/>
  <c r="R33" i="3"/>
  <c r="T33" i="3"/>
  <c r="R37" i="3"/>
  <c r="T37" i="3"/>
  <c r="X149" i="3"/>
  <c r="W155" i="3"/>
  <c r="Y155" i="3" s="1"/>
  <c r="X157" i="3"/>
  <c r="W163" i="3"/>
  <c r="Y163" i="3" s="1"/>
  <c r="X165" i="3"/>
  <c r="W171" i="3"/>
  <c r="Y171" i="3" s="1"/>
  <c r="X173" i="3"/>
  <c r="W179" i="3"/>
  <c r="Y179" i="3" s="1"/>
  <c r="X181" i="3"/>
  <c r="W187" i="3"/>
  <c r="Y187" i="3" s="1"/>
  <c r="X189" i="3"/>
  <c r="W195" i="3"/>
  <c r="Y195" i="3" s="1"/>
  <c r="W203" i="3"/>
  <c r="Y203" i="3" s="1"/>
  <c r="W211" i="3"/>
  <c r="Y211" i="3" s="1"/>
  <c r="T4" i="3"/>
  <c r="T42" i="3"/>
  <c r="R43" i="3"/>
  <c r="T43" i="3"/>
  <c r="R44" i="3"/>
  <c r="R45" i="3"/>
  <c r="T45" i="3"/>
  <c r="R46" i="3"/>
  <c r="R48" i="3"/>
  <c r="T54" i="3"/>
  <c r="T56" i="3"/>
  <c r="R57" i="3"/>
  <c r="T57" i="3"/>
  <c r="R58" i="3"/>
  <c r="T58" i="3"/>
  <c r="R59" i="3"/>
  <c r="T61" i="3"/>
  <c r="T62" i="3"/>
  <c r="R63" i="3"/>
  <c r="Z63" i="3"/>
  <c r="T64" i="3"/>
  <c r="R65" i="3"/>
  <c r="T65" i="3"/>
  <c r="R66" i="3"/>
  <c r="T66" i="3"/>
  <c r="R68" i="3"/>
  <c r="Z68" i="3"/>
  <c r="T70" i="3"/>
  <c r="R72" i="3"/>
  <c r="T72" i="3"/>
  <c r="R73" i="3"/>
  <c r="T73" i="3"/>
  <c r="R74" i="3"/>
  <c r="T74" i="3"/>
  <c r="R75" i="3"/>
  <c r="T76" i="3"/>
  <c r="R77" i="3"/>
  <c r="T77" i="3"/>
  <c r="R78" i="3"/>
  <c r="T79" i="3"/>
  <c r="R80" i="3"/>
  <c r="T83" i="3"/>
  <c r="R84" i="3"/>
  <c r="T85" i="3"/>
  <c r="R86" i="3"/>
  <c r="T88" i="3"/>
  <c r="R89" i="3"/>
  <c r="T89" i="3"/>
  <c r="R91" i="3"/>
  <c r="T93" i="3"/>
  <c r="R94" i="3"/>
  <c r="T94" i="3"/>
  <c r="R96" i="3"/>
  <c r="T96" i="3"/>
  <c r="R97" i="3"/>
  <c r="T97" i="3"/>
  <c r="T98" i="3"/>
  <c r="R102" i="3"/>
  <c r="R104" i="3"/>
  <c r="T104" i="3"/>
  <c r="R105" i="3"/>
  <c r="R106" i="3"/>
  <c r="T106" i="3"/>
  <c r="R107" i="3"/>
  <c r="T108" i="3"/>
  <c r="R109" i="3"/>
  <c r="T109" i="3"/>
  <c r="R110" i="3"/>
  <c r="T110" i="3"/>
  <c r="T112" i="3"/>
  <c r="R113" i="3"/>
  <c r="T113" i="3"/>
  <c r="R114" i="3"/>
  <c r="T114" i="3"/>
  <c r="R115" i="3"/>
  <c r="T119" i="3"/>
  <c r="R120" i="3"/>
  <c r="T121" i="3"/>
  <c r="R122" i="3"/>
  <c r="T123" i="3"/>
  <c r="T124" i="3"/>
  <c r="R125" i="3"/>
  <c r="T125" i="3"/>
  <c r="R126" i="3"/>
  <c r="T126" i="3"/>
  <c r="T127" i="3"/>
  <c r="R128" i="3"/>
  <c r="T128" i="3"/>
  <c r="T140" i="3"/>
  <c r="R140" i="3"/>
  <c r="T144" i="3"/>
  <c r="R144" i="3"/>
  <c r="W149" i="3"/>
  <c r="Y149" i="3" s="1"/>
  <c r="X151" i="3"/>
  <c r="W157" i="3"/>
  <c r="Y157" i="3" s="1"/>
  <c r="X159" i="3"/>
  <c r="W173" i="3"/>
  <c r="Y173" i="3" s="1"/>
  <c r="X175" i="3"/>
  <c r="W181" i="3"/>
  <c r="Y181" i="3" s="1"/>
  <c r="X183" i="3"/>
  <c r="W189" i="3"/>
  <c r="Y189" i="3" s="1"/>
  <c r="W197" i="3"/>
  <c r="Y197" i="3" s="1"/>
  <c r="W205" i="3"/>
  <c r="Y205" i="3" s="1"/>
  <c r="K15" i="8"/>
  <c r="L15" i="8" s="1"/>
  <c r="A68" i="7"/>
  <c r="A69" i="7" s="1"/>
  <c r="A59" i="7"/>
  <c r="A68" i="8"/>
  <c r="A68" i="9"/>
  <c r="A69" i="9" s="1"/>
  <c r="A68" i="6"/>
  <c r="A68" i="11"/>
  <c r="A69" i="11" s="1"/>
  <c r="A253" i="3"/>
  <c r="C253" i="3" s="1"/>
  <c r="K224" i="3"/>
  <c r="R12" i="3"/>
  <c r="T12" i="3"/>
  <c r="R34" i="3"/>
  <c r="T34" i="3"/>
  <c r="R38" i="3"/>
  <c r="T38" i="3"/>
  <c r="R131" i="3"/>
  <c r="R135" i="3"/>
  <c r="T139" i="3"/>
  <c r="R139" i="3"/>
  <c r="T141" i="3"/>
  <c r="R141" i="3"/>
  <c r="T143" i="3"/>
  <c r="R143" i="3"/>
  <c r="T145" i="3"/>
  <c r="R145" i="3"/>
  <c r="T147" i="3"/>
  <c r="R147" i="3"/>
  <c r="W153" i="3"/>
  <c r="Y153" i="3" s="1"/>
  <c r="X155" i="3"/>
  <c r="W161" i="3"/>
  <c r="Y161" i="3" s="1"/>
  <c r="X163" i="3"/>
  <c r="W169" i="3"/>
  <c r="Y169" i="3" s="1"/>
  <c r="X171" i="3"/>
  <c r="W177" i="3"/>
  <c r="Y177" i="3" s="1"/>
  <c r="X179" i="3"/>
  <c r="W185" i="3"/>
  <c r="Y185" i="3" s="1"/>
  <c r="X187" i="3"/>
  <c r="W193" i="3"/>
  <c r="Y193" i="3" s="1"/>
  <c r="W201" i="3"/>
  <c r="Y201" i="3" s="1"/>
  <c r="W209" i="3"/>
  <c r="Y209" i="3" s="1"/>
  <c r="P17" i="4"/>
  <c r="S17" i="4" s="1"/>
  <c r="L17" i="4"/>
  <c r="Q24" i="4"/>
  <c r="S24" i="4" s="1"/>
  <c r="L24" i="4"/>
  <c r="T6" i="3"/>
  <c r="R7" i="3"/>
  <c r="T8" i="3"/>
  <c r="R9" i="3"/>
  <c r="T10" i="3"/>
  <c r="R11" i="3"/>
  <c r="R13" i="3"/>
  <c r="T13" i="3"/>
  <c r="R35" i="3"/>
  <c r="T35" i="3"/>
  <c r="R39" i="3"/>
  <c r="T39" i="3"/>
  <c r="R40" i="3"/>
  <c r="T40" i="3"/>
  <c r="T129" i="3"/>
  <c r="T133" i="3"/>
  <c r="T137" i="3"/>
  <c r="W151" i="3"/>
  <c r="Y151" i="3" s="1"/>
  <c r="X153" i="3"/>
  <c r="W159" i="3"/>
  <c r="Y159" i="3" s="1"/>
  <c r="X161" i="3"/>
  <c r="W167" i="3"/>
  <c r="Y167" i="3" s="1"/>
  <c r="X169" i="3"/>
  <c r="W175" i="3"/>
  <c r="Y175" i="3" s="1"/>
  <c r="X177" i="3"/>
  <c r="W183" i="3"/>
  <c r="Y183" i="3" s="1"/>
  <c r="X185" i="3"/>
  <c r="W191" i="3"/>
  <c r="Y191" i="3" s="1"/>
  <c r="W199" i="3"/>
  <c r="Y199" i="3" s="1"/>
  <c r="W207" i="3"/>
  <c r="Y207" i="3" s="1"/>
  <c r="R213" i="3"/>
  <c r="T213" i="3"/>
  <c r="R217" i="3"/>
  <c r="T217" i="3"/>
  <c r="V222" i="3"/>
  <c r="X222" i="3" s="1"/>
  <c r="R222" i="3"/>
  <c r="H43" i="4"/>
  <c r="P9" i="4"/>
  <c r="S9" i="4" s="1"/>
  <c r="L9" i="4"/>
  <c r="Q16" i="4"/>
  <c r="S16" i="4" s="1"/>
  <c r="L16" i="4"/>
  <c r="P41" i="4"/>
  <c r="S41" i="4" s="1"/>
  <c r="L41" i="4"/>
  <c r="Q29" i="11"/>
  <c r="S29" i="11" s="1"/>
  <c r="L29" i="11"/>
  <c r="Q35" i="11"/>
  <c r="S35" i="11" s="1"/>
  <c r="M224" i="3"/>
  <c r="T130" i="3"/>
  <c r="T132" i="3"/>
  <c r="T134" i="3"/>
  <c r="T136" i="3"/>
  <c r="T138" i="3"/>
  <c r="W148" i="3"/>
  <c r="Y148" i="3" s="1"/>
  <c r="T149" i="3"/>
  <c r="W150" i="3"/>
  <c r="Y150" i="3" s="1"/>
  <c r="T151" i="3"/>
  <c r="W152" i="3"/>
  <c r="Y152" i="3" s="1"/>
  <c r="T153" i="3"/>
  <c r="W154" i="3"/>
  <c r="Y154" i="3" s="1"/>
  <c r="T155" i="3"/>
  <c r="W156" i="3"/>
  <c r="Y156" i="3" s="1"/>
  <c r="W158" i="3"/>
  <c r="Y158" i="3" s="1"/>
  <c r="W160" i="3"/>
  <c r="Y160" i="3" s="1"/>
  <c r="W162" i="3"/>
  <c r="Y162" i="3" s="1"/>
  <c r="W164" i="3"/>
  <c r="Y164" i="3" s="1"/>
  <c r="W166" i="3"/>
  <c r="Y166" i="3" s="1"/>
  <c r="W168" i="3"/>
  <c r="Y168" i="3" s="1"/>
  <c r="W170" i="3"/>
  <c r="Y170" i="3" s="1"/>
  <c r="W172" i="3"/>
  <c r="Y172" i="3" s="1"/>
  <c r="W174" i="3"/>
  <c r="Y174" i="3" s="1"/>
  <c r="W176" i="3"/>
  <c r="Y176" i="3" s="1"/>
  <c r="W178" i="3"/>
  <c r="Y178" i="3" s="1"/>
  <c r="W180" i="3"/>
  <c r="Y180" i="3" s="1"/>
  <c r="W182" i="3"/>
  <c r="Y182" i="3" s="1"/>
  <c r="W184" i="3"/>
  <c r="Y184" i="3" s="1"/>
  <c r="W186" i="3"/>
  <c r="Y186" i="3" s="1"/>
  <c r="W188" i="3"/>
  <c r="Y188" i="3" s="1"/>
  <c r="W190" i="3"/>
  <c r="Y190" i="3" s="1"/>
  <c r="W192" i="3"/>
  <c r="Y192" i="3" s="1"/>
  <c r="W194" i="3"/>
  <c r="Y194" i="3" s="1"/>
  <c r="W196" i="3"/>
  <c r="Y196" i="3" s="1"/>
  <c r="W198" i="3"/>
  <c r="Y198" i="3" s="1"/>
  <c r="W200" i="3"/>
  <c r="Y200" i="3" s="1"/>
  <c r="W202" i="3"/>
  <c r="Y202" i="3" s="1"/>
  <c r="W204" i="3"/>
  <c r="Y204" i="3" s="1"/>
  <c r="W206" i="3"/>
  <c r="Y206" i="3" s="1"/>
  <c r="W208" i="3"/>
  <c r="Y208" i="3" s="1"/>
  <c r="W210" i="3"/>
  <c r="Y210" i="3" s="1"/>
  <c r="Q8" i="4"/>
  <c r="S8" i="4" s="1"/>
  <c r="L8" i="4"/>
  <c r="P33" i="4"/>
  <c r="S33" i="4" s="1"/>
  <c r="L33" i="4"/>
  <c r="Q40" i="4"/>
  <c r="S40" i="4" s="1"/>
  <c r="L40" i="4"/>
  <c r="L25" i="11"/>
  <c r="P25" i="11"/>
  <c r="S25" i="11" s="1"/>
  <c r="K31" i="8"/>
  <c r="L31" i="8" s="1"/>
  <c r="T157" i="3"/>
  <c r="T159" i="3"/>
  <c r="T161" i="3"/>
  <c r="T163" i="3"/>
  <c r="T165" i="3"/>
  <c r="T167" i="3"/>
  <c r="T169" i="3"/>
  <c r="T171" i="3"/>
  <c r="T173" i="3"/>
  <c r="T175" i="3"/>
  <c r="T177" i="3"/>
  <c r="T179" i="3"/>
  <c r="T181" i="3"/>
  <c r="T183" i="3"/>
  <c r="T185" i="3"/>
  <c r="T187" i="3"/>
  <c r="T189" i="3"/>
  <c r="T191" i="3"/>
  <c r="T193" i="3"/>
  <c r="T195" i="3"/>
  <c r="T197" i="3"/>
  <c r="T199" i="3"/>
  <c r="T201" i="3"/>
  <c r="T203" i="3"/>
  <c r="T205" i="3"/>
  <c r="T207" i="3"/>
  <c r="T209" i="3"/>
  <c r="T211" i="3"/>
  <c r="W212" i="3"/>
  <c r="Y212" i="3" s="1"/>
  <c r="R215" i="3"/>
  <c r="T215" i="3"/>
  <c r="R219" i="3"/>
  <c r="T219" i="3"/>
  <c r="P25" i="4"/>
  <c r="S25" i="4" s="1"/>
  <c r="L25" i="4"/>
  <c r="Q32" i="4"/>
  <c r="S32" i="4" s="1"/>
  <c r="L32" i="4"/>
  <c r="L6" i="11"/>
  <c r="Q6" i="11"/>
  <c r="S6" i="11" s="1"/>
  <c r="L10" i="11"/>
  <c r="Q10" i="11"/>
  <c r="S10" i="11" s="1"/>
  <c r="L14" i="11"/>
  <c r="Q14" i="11"/>
  <c r="S14" i="11" s="1"/>
  <c r="L18" i="11"/>
  <c r="Q18" i="11"/>
  <c r="S18" i="11" s="1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4" i="3"/>
  <c r="R216" i="3"/>
  <c r="R218" i="3"/>
  <c r="R221" i="3"/>
  <c r="T223" i="3"/>
  <c r="L3" i="4"/>
  <c r="P3" i="4"/>
  <c r="S3" i="4" s="1"/>
  <c r="L6" i="4"/>
  <c r="S10" i="4"/>
  <c r="L11" i="4"/>
  <c r="P11" i="4"/>
  <c r="S11" i="4" s="1"/>
  <c r="L14" i="4"/>
  <c r="L19" i="4"/>
  <c r="P19" i="4"/>
  <c r="S19" i="4" s="1"/>
  <c r="L22" i="4"/>
  <c r="L27" i="4"/>
  <c r="P27" i="4"/>
  <c r="S27" i="4" s="1"/>
  <c r="L30" i="4"/>
  <c r="S34" i="4"/>
  <c r="L35" i="4"/>
  <c r="P35" i="4"/>
  <c r="S35" i="4" s="1"/>
  <c r="L38" i="4"/>
  <c r="S42" i="4"/>
  <c r="K10" i="8"/>
  <c r="L10" i="8" s="1"/>
  <c r="K26" i="8"/>
  <c r="L26" i="8" s="1"/>
  <c r="K42" i="8"/>
  <c r="L42" i="8" s="1"/>
  <c r="T220" i="3"/>
  <c r="S4" i="4"/>
  <c r="P5" i="4"/>
  <c r="S5" i="4" s="1"/>
  <c r="L5" i="4"/>
  <c r="S12" i="4"/>
  <c r="P13" i="4"/>
  <c r="S13" i="4" s="1"/>
  <c r="L13" i="4"/>
  <c r="S20" i="4"/>
  <c r="P21" i="4"/>
  <c r="S21" i="4" s="1"/>
  <c r="L21" i="4"/>
  <c r="P29" i="4"/>
  <c r="S29" i="4" s="1"/>
  <c r="L29" i="4"/>
  <c r="S36" i="4"/>
  <c r="P37" i="4"/>
  <c r="S37" i="4" s="1"/>
  <c r="L37" i="4"/>
  <c r="K7" i="8"/>
  <c r="L7" i="8" s="1"/>
  <c r="K23" i="8"/>
  <c r="L23" i="8" s="1"/>
  <c r="K39" i="8"/>
  <c r="L39" i="8" s="1"/>
  <c r="T212" i="3"/>
  <c r="T214" i="3"/>
  <c r="T216" i="3"/>
  <c r="T218" i="3"/>
  <c r="T221" i="3"/>
  <c r="S6" i="4"/>
  <c r="L7" i="4"/>
  <c r="P7" i="4"/>
  <c r="S7" i="4" s="1"/>
  <c r="S14" i="4"/>
  <c r="L15" i="4"/>
  <c r="P15" i="4"/>
  <c r="S15" i="4" s="1"/>
  <c r="S22" i="4"/>
  <c r="L23" i="4"/>
  <c r="P23" i="4"/>
  <c r="S23" i="4" s="1"/>
  <c r="S30" i="4"/>
  <c r="L31" i="4"/>
  <c r="P31" i="4"/>
  <c r="S31" i="4" s="1"/>
  <c r="S38" i="4"/>
  <c r="L39" i="4"/>
  <c r="P39" i="4"/>
  <c r="S39" i="4" s="1"/>
  <c r="R3" i="11"/>
  <c r="S3" i="11" s="1"/>
  <c r="L3" i="11"/>
  <c r="S4" i="11"/>
  <c r="L5" i="11"/>
  <c r="P5" i="11"/>
  <c r="S5" i="11" s="1"/>
  <c r="S7" i="11"/>
  <c r="S8" i="11"/>
  <c r="L9" i="11"/>
  <c r="P9" i="11"/>
  <c r="S9" i="11" s="1"/>
  <c r="S11" i="11"/>
  <c r="L13" i="11"/>
  <c r="P13" i="11"/>
  <c r="S13" i="11" s="1"/>
  <c r="S15" i="11"/>
  <c r="S16" i="11"/>
  <c r="L17" i="11"/>
  <c r="P17" i="11"/>
  <c r="S17" i="11" s="1"/>
  <c r="S19" i="11"/>
  <c r="L27" i="11"/>
  <c r="Q27" i="11"/>
  <c r="S27" i="11" s="1"/>
  <c r="P37" i="11"/>
  <c r="S37" i="11" s="1"/>
  <c r="L37" i="11"/>
  <c r="K18" i="8"/>
  <c r="L18" i="8" s="1"/>
  <c r="K34" i="8"/>
  <c r="L34" i="8" s="1"/>
  <c r="L7" i="11"/>
  <c r="L11" i="11"/>
  <c r="L15" i="11"/>
  <c r="L19" i="11"/>
  <c r="S23" i="11"/>
  <c r="L24" i="11"/>
  <c r="L30" i="11"/>
  <c r="P30" i="11"/>
  <c r="S30" i="11" s="1"/>
  <c r="L33" i="11"/>
  <c r="L38" i="11"/>
  <c r="P38" i="11"/>
  <c r="S38" i="11" s="1"/>
  <c r="L41" i="11"/>
  <c r="N4" i="8"/>
  <c r="S5" i="8"/>
  <c r="T5" i="8" s="1"/>
  <c r="N6" i="8"/>
  <c r="L26" i="11"/>
  <c r="P26" i="11"/>
  <c r="S26" i="11" s="1"/>
  <c r="Q31" i="11"/>
  <c r="S31" i="11" s="1"/>
  <c r="Q39" i="11"/>
  <c r="S39" i="11" s="1"/>
  <c r="H43" i="11"/>
  <c r="L22" i="11"/>
  <c r="P22" i="11"/>
  <c r="S22" i="11" s="1"/>
  <c r="L23" i="11"/>
  <c r="L34" i="11"/>
  <c r="P34" i="11"/>
  <c r="S34" i="11" s="1"/>
  <c r="L42" i="11"/>
  <c r="P42" i="11"/>
  <c r="S42" i="11" s="1"/>
  <c r="O6" i="9"/>
  <c r="O10" i="9"/>
  <c r="O14" i="9"/>
  <c r="N4" i="9"/>
  <c r="O4" i="9" s="1"/>
  <c r="N8" i="9"/>
  <c r="O8" i="9" s="1"/>
  <c r="O11" i="9"/>
  <c r="N12" i="9"/>
  <c r="O12" i="9" s="1"/>
  <c r="N16" i="9"/>
  <c r="O16" i="9" s="1"/>
  <c r="N18" i="9"/>
  <c r="O18" i="9" s="1"/>
  <c r="I18" i="9"/>
  <c r="J7" i="7"/>
  <c r="L7" i="7" s="1"/>
  <c r="N7" i="7"/>
  <c r="U7" i="7" s="1"/>
  <c r="N27" i="7"/>
  <c r="U27" i="7" s="1"/>
  <c r="J27" i="7"/>
  <c r="L27" i="7" s="1"/>
  <c r="N5" i="9"/>
  <c r="O5" i="9" s="1"/>
  <c r="N9" i="9"/>
  <c r="O9" i="9" s="1"/>
  <c r="N13" i="9"/>
  <c r="O13" i="9" s="1"/>
  <c r="N17" i="9"/>
  <c r="O17" i="9" s="1"/>
  <c r="M25" i="9"/>
  <c r="O25" i="9" s="1"/>
  <c r="N19" i="7"/>
  <c r="U19" i="7" s="1"/>
  <c r="J19" i="7"/>
  <c r="L19" i="7" s="1"/>
  <c r="M20" i="9"/>
  <c r="O20" i="9" s="1"/>
  <c r="M32" i="9"/>
  <c r="O32" i="9" s="1"/>
  <c r="M36" i="9"/>
  <c r="O36" i="9" s="1"/>
  <c r="M40" i="9"/>
  <c r="O40" i="9" s="1"/>
  <c r="J17" i="7"/>
  <c r="L17" i="7" s="1"/>
  <c r="N17" i="7"/>
  <c r="U17" i="7" s="1"/>
  <c r="J20" i="7"/>
  <c r="L20" i="7" s="1"/>
  <c r="N20" i="7"/>
  <c r="U20" i="7" s="1"/>
  <c r="J28" i="7"/>
  <c r="L28" i="7" s="1"/>
  <c r="N28" i="7"/>
  <c r="U28" i="7" s="1"/>
  <c r="N21" i="7"/>
  <c r="U21" i="7" s="1"/>
  <c r="N25" i="7"/>
  <c r="U25" i="7" s="1"/>
  <c r="N29" i="7"/>
  <c r="U29" i="7" s="1"/>
  <c r="Z138" i="3" l="1"/>
  <c r="Z24" i="3"/>
  <c r="Z27" i="3"/>
  <c r="N43" i="8"/>
  <c r="T43" i="8"/>
  <c r="Z114" i="3"/>
  <c r="Z10" i="3"/>
  <c r="Z59" i="3"/>
  <c r="Z65" i="3"/>
  <c r="Z220" i="3"/>
  <c r="Z39" i="3"/>
  <c r="Z111" i="3"/>
  <c r="Z92" i="3"/>
  <c r="Z71" i="3"/>
  <c r="Z64" i="3"/>
  <c r="Z33" i="3"/>
  <c r="Z91" i="3"/>
  <c r="Z90" i="3"/>
  <c r="Z28" i="3"/>
  <c r="Z53" i="3"/>
  <c r="Z110" i="3"/>
  <c r="Z96" i="3"/>
  <c r="Z78" i="3"/>
  <c r="Z133" i="3"/>
  <c r="Z112" i="3"/>
  <c r="Z60" i="3"/>
  <c r="K3" i="8"/>
  <c r="L3" i="8" s="1"/>
  <c r="C3" i="8"/>
  <c r="Z122" i="3"/>
  <c r="Z132" i="3"/>
  <c r="X9" i="3"/>
  <c r="X20" i="3"/>
  <c r="Z23" i="3"/>
  <c r="Z13" i="3"/>
  <c r="X12" i="3"/>
  <c r="X21" i="3"/>
  <c r="X5" i="3"/>
  <c r="X19" i="3"/>
  <c r="X16" i="3"/>
  <c r="X15" i="3"/>
  <c r="X17" i="3"/>
  <c r="X23" i="3"/>
  <c r="Z16" i="3"/>
  <c r="Z123" i="3"/>
  <c r="Z56" i="3"/>
  <c r="Z5" i="3"/>
  <c r="Z12" i="3"/>
  <c r="Z144" i="3"/>
  <c r="Z137" i="3"/>
  <c r="Z19" i="3"/>
  <c r="Z116" i="3"/>
  <c r="Z52" i="3"/>
  <c r="Z84" i="3"/>
  <c r="Z25" i="3"/>
  <c r="Z88" i="3"/>
  <c r="Z82" i="3"/>
  <c r="Z106" i="3"/>
  <c r="Z31" i="3"/>
  <c r="Z15" i="3"/>
  <c r="Z142" i="3"/>
  <c r="Z47" i="3"/>
  <c r="Z217" i="3"/>
  <c r="Z8" i="3"/>
  <c r="Z45" i="3"/>
  <c r="Z51" i="3"/>
  <c r="Z57" i="3"/>
  <c r="Z86" i="3"/>
  <c r="Z83" i="3"/>
  <c r="Z14" i="3"/>
  <c r="Z7" i="3"/>
  <c r="Z6" i="3"/>
  <c r="Z87" i="3"/>
  <c r="Z61" i="3"/>
  <c r="Z9" i="3"/>
  <c r="Z34" i="3"/>
  <c r="Z99" i="3"/>
  <c r="Z94" i="3"/>
  <c r="Z21" i="3"/>
  <c r="Z41" i="3"/>
  <c r="Z35" i="3"/>
  <c r="Z100" i="3"/>
  <c r="Z141" i="3"/>
  <c r="Z72" i="3"/>
  <c r="Z32" i="3"/>
  <c r="Z20" i="3"/>
  <c r="Z147" i="3"/>
  <c r="Z48" i="3"/>
  <c r="Z80" i="3"/>
  <c r="Z75" i="3"/>
  <c r="Z95" i="3"/>
  <c r="Z108" i="3"/>
  <c r="Z140" i="3"/>
  <c r="Z126" i="3"/>
  <c r="Z102" i="3"/>
  <c r="Z43" i="3"/>
  <c r="Z130" i="3"/>
  <c r="Z103" i="3"/>
  <c r="Z145" i="3"/>
  <c r="Z74" i="3"/>
  <c r="Z29" i="3"/>
  <c r="Z49" i="3"/>
  <c r="Z218" i="3"/>
  <c r="Z115" i="3"/>
  <c r="Z17" i="3"/>
  <c r="Z69" i="3"/>
  <c r="Z55" i="3"/>
  <c r="Z11" i="3"/>
  <c r="Z136" i="3"/>
  <c r="Z128" i="3"/>
  <c r="Z127" i="3"/>
  <c r="R28" i="8"/>
  <c r="T28" i="8" s="1"/>
  <c r="Z44" i="3"/>
  <c r="Z76" i="3"/>
  <c r="N40" i="8"/>
  <c r="N32" i="8"/>
  <c r="Y4" i="3"/>
  <c r="Z119" i="3"/>
  <c r="Z139" i="3"/>
  <c r="Z120" i="3"/>
  <c r="Z104" i="3"/>
  <c r="Z135" i="3"/>
  <c r="Z223" i="3"/>
  <c r="Z107" i="3"/>
  <c r="Z134" i="3"/>
  <c r="Z143" i="3"/>
  <c r="Z146" i="3"/>
  <c r="Z124" i="3"/>
  <c r="Z118" i="3"/>
  <c r="Z131" i="3"/>
  <c r="Z129" i="3"/>
  <c r="Z215" i="3"/>
  <c r="Z54" i="3"/>
  <c r="Z42" i="3"/>
  <c r="L18" i="7"/>
  <c r="M18" i="7" s="1"/>
  <c r="L38" i="7"/>
  <c r="M38" i="7" s="1"/>
  <c r="R35" i="8"/>
  <c r="T35" i="8" s="1"/>
  <c r="N20" i="8"/>
  <c r="N29" i="8"/>
  <c r="D13" i="1"/>
  <c r="Z81" i="3"/>
  <c r="Z50" i="3"/>
  <c r="Z216" i="3"/>
  <c r="N38" i="8"/>
  <c r="N9" i="8"/>
  <c r="N30" i="8"/>
  <c r="N36" i="8"/>
  <c r="Z4" i="3"/>
  <c r="X30" i="3"/>
  <c r="X42" i="3"/>
  <c r="X38" i="3"/>
  <c r="X22" i="3"/>
  <c r="X36" i="3"/>
  <c r="Z37" i="3"/>
  <c r="X26" i="3"/>
  <c r="X37" i="3"/>
  <c r="X18" i="3"/>
  <c r="N37" i="8"/>
  <c r="Z195" i="3"/>
  <c r="P9" i="7"/>
  <c r="T9" i="7"/>
  <c r="W9" i="7" s="1"/>
  <c r="Z117" i="3"/>
  <c r="Z77" i="3"/>
  <c r="Z36" i="3"/>
  <c r="N14" i="8"/>
  <c r="R11" i="8"/>
  <c r="T11" i="8" s="1"/>
  <c r="N41" i="8"/>
  <c r="R24" i="8"/>
  <c r="T24" i="8" s="1"/>
  <c r="N13" i="8"/>
  <c r="R19" i="8"/>
  <c r="T19" i="8" s="1"/>
  <c r="N22" i="8"/>
  <c r="J3" i="8"/>
  <c r="R27" i="8"/>
  <c r="T27" i="8" s="1"/>
  <c r="R8" i="8"/>
  <c r="T8" i="8" s="1"/>
  <c r="Z89" i="3"/>
  <c r="Z66" i="3"/>
  <c r="Z93" i="3"/>
  <c r="N33" i="8"/>
  <c r="T35" i="7"/>
  <c r="W35" i="7" s="1"/>
  <c r="P35" i="7"/>
  <c r="T36" i="7"/>
  <c r="W36" i="7" s="1"/>
  <c r="P36" i="7"/>
  <c r="Z73" i="3"/>
  <c r="C44" i="4"/>
  <c r="H44" i="4" s="1"/>
  <c r="H45" i="4" s="1"/>
  <c r="D16" i="1" s="1"/>
  <c r="W224" i="3"/>
  <c r="Z30" i="3"/>
  <c r="Z97" i="3"/>
  <c r="K22" i="1"/>
  <c r="M22" i="1" s="1"/>
  <c r="G22" i="1"/>
  <c r="I22" i="1" s="1"/>
  <c r="Z222" i="3"/>
  <c r="Z197" i="3"/>
  <c r="Z221" i="3"/>
  <c r="Z203" i="3"/>
  <c r="Z125" i="3"/>
  <c r="Z113" i="3"/>
  <c r="Z70" i="3"/>
  <c r="Z38" i="3"/>
  <c r="P23" i="7"/>
  <c r="T23" i="7"/>
  <c r="W23" i="7" s="1"/>
  <c r="P31" i="7"/>
  <c r="T31" i="7"/>
  <c r="W31" i="7" s="1"/>
  <c r="T5" i="7"/>
  <c r="W5" i="7" s="1"/>
  <c r="P5" i="7"/>
  <c r="P40" i="7"/>
  <c r="T40" i="7"/>
  <c r="W40" i="7" s="1"/>
  <c r="P24" i="7"/>
  <c r="T24" i="7"/>
  <c r="W24" i="7" s="1"/>
  <c r="P32" i="7"/>
  <c r="T32" i="7"/>
  <c r="W32" i="7" s="1"/>
  <c r="P13" i="7"/>
  <c r="T13" i="7"/>
  <c r="W13" i="7" s="1"/>
  <c r="P12" i="7"/>
  <c r="T12" i="7"/>
  <c r="W12" i="7" s="1"/>
  <c r="P39" i="7"/>
  <c r="T39" i="7"/>
  <c r="W39" i="7" s="1"/>
  <c r="T21" i="7"/>
  <c r="W21" i="7" s="1"/>
  <c r="P21" i="7"/>
  <c r="M26" i="7"/>
  <c r="M10" i="7"/>
  <c r="M34" i="7"/>
  <c r="W15" i="7"/>
  <c r="M8" i="7"/>
  <c r="M19" i="7"/>
  <c r="M28" i="7"/>
  <c r="M11" i="7"/>
  <c r="M33" i="7"/>
  <c r="M27" i="7"/>
  <c r="Z18" i="3"/>
  <c r="M42" i="7"/>
  <c r="M6" i="7"/>
  <c r="M4" i="7"/>
  <c r="M41" i="7"/>
  <c r="T41" i="7" s="1"/>
  <c r="W41" i="7" s="1"/>
  <c r="M20" i="7"/>
  <c r="M17" i="7"/>
  <c r="M7" i="7"/>
  <c r="M37" i="7"/>
  <c r="M22" i="7"/>
  <c r="M14" i="7"/>
  <c r="M30" i="7"/>
  <c r="D2" i="8"/>
  <c r="A69" i="8"/>
  <c r="A69" i="6"/>
  <c r="V3" i="6" s="1"/>
  <c r="A70" i="6"/>
  <c r="Z212" i="3"/>
  <c r="Z199" i="3"/>
  <c r="Z187" i="3"/>
  <c r="Z121" i="3"/>
  <c r="E225" i="3"/>
  <c r="A254" i="3"/>
  <c r="Z85" i="3"/>
  <c r="A63" i="1"/>
  <c r="B63" i="1" s="1"/>
  <c r="Z219" i="3"/>
  <c r="R12" i="8"/>
  <c r="T12" i="8" s="1"/>
  <c r="Z191" i="3"/>
  <c r="Z185" i="3"/>
  <c r="Z177" i="3"/>
  <c r="Z161" i="3"/>
  <c r="Z153" i="3"/>
  <c r="Z40" i="3"/>
  <c r="Z58" i="3"/>
  <c r="Z62" i="3"/>
  <c r="P16" i="7"/>
  <c r="R17" i="8"/>
  <c r="T17" i="8" s="1"/>
  <c r="N17" i="8"/>
  <c r="R25" i="8"/>
  <c r="T25" i="8" s="1"/>
  <c r="N25" i="8"/>
  <c r="W16" i="7"/>
  <c r="I43" i="9"/>
  <c r="Z211" i="3"/>
  <c r="Z205" i="3"/>
  <c r="Z169" i="3"/>
  <c r="P15" i="7"/>
  <c r="N21" i="8"/>
  <c r="Z214" i="3"/>
  <c r="Z207" i="3"/>
  <c r="Z213" i="3"/>
  <c r="Z179" i="3"/>
  <c r="Z171" i="3"/>
  <c r="Z163" i="3"/>
  <c r="Z155" i="3"/>
  <c r="Z109" i="3"/>
  <c r="Z105" i="3"/>
  <c r="Z46" i="3"/>
  <c r="Z165" i="3"/>
  <c r="Z26" i="3"/>
  <c r="Z22" i="3"/>
  <c r="Z101" i="3"/>
  <c r="N16" i="8"/>
  <c r="R16" i="8"/>
  <c r="T16" i="8" s="1"/>
  <c r="K23" i="1"/>
  <c r="M23" i="1" s="1"/>
  <c r="G23" i="1"/>
  <c r="I23" i="1" s="1"/>
  <c r="X23" i="1"/>
  <c r="D17" i="1"/>
  <c r="D25" i="1"/>
  <c r="E25" i="1" s="1"/>
  <c r="R15" i="1"/>
  <c r="K13" i="1"/>
  <c r="M13" i="1" s="1"/>
  <c r="P25" i="7"/>
  <c r="R26" i="8"/>
  <c r="T26" i="8" s="1"/>
  <c r="N26" i="8"/>
  <c r="N31" i="8"/>
  <c r="R31" i="8"/>
  <c r="T31" i="8" s="1"/>
  <c r="Z210" i="3"/>
  <c r="Z202" i="3"/>
  <c r="Z194" i="3"/>
  <c r="Z188" i="3"/>
  <c r="Z184" i="3"/>
  <c r="Z180" i="3"/>
  <c r="Z176" i="3"/>
  <c r="Z172" i="3"/>
  <c r="Z168" i="3"/>
  <c r="T224" i="3"/>
  <c r="T226" i="3" s="1"/>
  <c r="H13" i="1" s="1"/>
  <c r="N7" i="8"/>
  <c r="R7" i="8"/>
  <c r="T7" i="8" s="1"/>
  <c r="S43" i="4"/>
  <c r="Z196" i="3"/>
  <c r="P3" i="7"/>
  <c r="T3" i="7"/>
  <c r="W3" i="7" s="1"/>
  <c r="J43" i="7"/>
  <c r="P29" i="7"/>
  <c r="O43" i="9"/>
  <c r="R34" i="8"/>
  <c r="T34" i="8" s="1"/>
  <c r="N34" i="8"/>
  <c r="L43" i="11"/>
  <c r="N39" i="8"/>
  <c r="R39" i="8"/>
  <c r="T39" i="8" s="1"/>
  <c r="R42" i="8"/>
  <c r="T42" i="8" s="1"/>
  <c r="N42" i="8"/>
  <c r="R10" i="8"/>
  <c r="T10" i="8" s="1"/>
  <c r="K17" i="1" s="1"/>
  <c r="M17" i="1" s="1"/>
  <c r="N10" i="8"/>
  <c r="L43" i="4"/>
  <c r="Z209" i="3"/>
  <c r="Z206" i="3"/>
  <c r="Z201" i="3"/>
  <c r="Z198" i="3"/>
  <c r="Z193" i="3"/>
  <c r="Z190" i="3"/>
  <c r="Z186" i="3"/>
  <c r="Z182" i="3"/>
  <c r="Z178" i="3"/>
  <c r="Z174" i="3"/>
  <c r="Z170" i="3"/>
  <c r="Z166" i="3"/>
  <c r="Z162" i="3"/>
  <c r="Z158" i="3"/>
  <c r="Z152" i="3"/>
  <c r="D1" i="7"/>
  <c r="J1" i="7"/>
  <c r="N15" i="8"/>
  <c r="R15" i="8"/>
  <c r="T15" i="8" s="1"/>
  <c r="Z183" i="3"/>
  <c r="Z175" i="3"/>
  <c r="Z159" i="3"/>
  <c r="Z151" i="3"/>
  <c r="Z148" i="3"/>
  <c r="R18" i="8"/>
  <c r="T18" i="8" s="1"/>
  <c r="N18" i="8"/>
  <c r="W25" i="7"/>
  <c r="W29" i="7"/>
  <c r="S43" i="11"/>
  <c r="Z208" i="3"/>
  <c r="Z200" i="3"/>
  <c r="Z192" i="3"/>
  <c r="Z154" i="3"/>
  <c r="Z189" i="3"/>
  <c r="Z181" i="3"/>
  <c r="Z173" i="3"/>
  <c r="Z157" i="3"/>
  <c r="Z149" i="3"/>
  <c r="Z167" i="3"/>
  <c r="Z164" i="3"/>
  <c r="Z160" i="3"/>
  <c r="Z156" i="3"/>
  <c r="N23" i="8"/>
  <c r="R23" i="8"/>
  <c r="T23" i="8" s="1"/>
  <c r="Z204" i="3"/>
  <c r="Z150" i="3"/>
  <c r="S224" i="3"/>
  <c r="G13" i="1" s="1"/>
  <c r="I13" i="1" s="1"/>
  <c r="W18" i="1"/>
  <c r="V4" i="6" l="1"/>
  <c r="V12" i="6"/>
  <c r="V20" i="6"/>
  <c r="V28" i="6"/>
  <c r="V36" i="6"/>
  <c r="V44" i="6"/>
  <c r="V52" i="6"/>
  <c r="V5" i="6"/>
  <c r="V13" i="6"/>
  <c r="V21" i="6"/>
  <c r="V29" i="6"/>
  <c r="V37" i="6"/>
  <c r="V45" i="6"/>
  <c r="V6" i="6"/>
  <c r="V14" i="6"/>
  <c r="V22" i="6"/>
  <c r="V30" i="6"/>
  <c r="V38" i="6"/>
  <c r="V46" i="6"/>
  <c r="V7" i="6"/>
  <c r="V15" i="6"/>
  <c r="V23" i="6"/>
  <c r="V31" i="6"/>
  <c r="V39" i="6"/>
  <c r="V47" i="6"/>
  <c r="V8" i="6"/>
  <c r="V16" i="6"/>
  <c r="V24" i="6"/>
  <c r="V32" i="6"/>
  <c r="V40" i="6"/>
  <c r="V48" i="6"/>
  <c r="V9" i="6"/>
  <c r="V17" i="6"/>
  <c r="V25" i="6"/>
  <c r="V33" i="6"/>
  <c r="V41" i="6"/>
  <c r="V49" i="6"/>
  <c r="V10" i="6"/>
  <c r="V18" i="6"/>
  <c r="V26" i="6"/>
  <c r="V34" i="6"/>
  <c r="V42" i="6"/>
  <c r="V50" i="6"/>
  <c r="V11" i="6"/>
  <c r="V19" i="6"/>
  <c r="V27" i="6"/>
  <c r="V35" i="6"/>
  <c r="V43" i="6"/>
  <c r="V51" i="6"/>
  <c r="H4" i="6"/>
  <c r="H12" i="6"/>
  <c r="H20" i="6"/>
  <c r="H28" i="6"/>
  <c r="H36" i="6"/>
  <c r="H44" i="6"/>
  <c r="H52" i="6"/>
  <c r="O12" i="6"/>
  <c r="O21" i="6"/>
  <c r="O29" i="6"/>
  <c r="O37" i="6"/>
  <c r="O45" i="6"/>
  <c r="H33" i="6"/>
  <c r="O9" i="6"/>
  <c r="O34" i="6"/>
  <c r="H5" i="6"/>
  <c r="H13" i="6"/>
  <c r="H21" i="6"/>
  <c r="H29" i="6"/>
  <c r="H37" i="6"/>
  <c r="H45" i="6"/>
  <c r="H3" i="6"/>
  <c r="O13" i="6"/>
  <c r="O22" i="6"/>
  <c r="O30" i="6"/>
  <c r="O38" i="6"/>
  <c r="O46" i="6"/>
  <c r="H41" i="6"/>
  <c r="H6" i="6"/>
  <c r="H14" i="6"/>
  <c r="H22" i="6"/>
  <c r="H30" i="6"/>
  <c r="H38" i="6"/>
  <c r="H46" i="6"/>
  <c r="O6" i="6"/>
  <c r="O14" i="6"/>
  <c r="O23" i="6"/>
  <c r="O31" i="6"/>
  <c r="O39" i="6"/>
  <c r="O47" i="6"/>
  <c r="H25" i="6"/>
  <c r="H49" i="6"/>
  <c r="O26" i="6"/>
  <c r="O42" i="6"/>
  <c r="H7" i="6"/>
  <c r="H15" i="6"/>
  <c r="H23" i="6"/>
  <c r="H31" i="6"/>
  <c r="H39" i="6"/>
  <c r="H47" i="6"/>
  <c r="O7" i="6"/>
  <c r="O15" i="6"/>
  <c r="O24" i="6"/>
  <c r="O32" i="6"/>
  <c r="O40" i="6"/>
  <c r="O48" i="6"/>
  <c r="H17" i="6"/>
  <c r="H8" i="6"/>
  <c r="H16" i="6"/>
  <c r="H24" i="6"/>
  <c r="H32" i="6"/>
  <c r="H40" i="6"/>
  <c r="H48" i="6"/>
  <c r="O8" i="6"/>
  <c r="O16" i="6"/>
  <c r="O25" i="6"/>
  <c r="O33" i="6"/>
  <c r="O41" i="6"/>
  <c r="O49" i="6"/>
  <c r="H9" i="6"/>
  <c r="O18" i="6"/>
  <c r="O50" i="6"/>
  <c r="H10" i="6"/>
  <c r="H18" i="6"/>
  <c r="H26" i="6"/>
  <c r="H34" i="6"/>
  <c r="H42" i="6"/>
  <c r="H50" i="6"/>
  <c r="O10" i="6"/>
  <c r="O19" i="6"/>
  <c r="O27" i="6"/>
  <c r="O35" i="6"/>
  <c r="O43" i="6"/>
  <c r="O51" i="6"/>
  <c r="H11" i="6"/>
  <c r="H19" i="6"/>
  <c r="H27" i="6"/>
  <c r="H35" i="6"/>
  <c r="H43" i="6"/>
  <c r="H51" i="6"/>
  <c r="O11" i="6"/>
  <c r="O20" i="6"/>
  <c r="O28" i="6"/>
  <c r="O36" i="6"/>
  <c r="O44" i="6"/>
  <c r="O52" i="6"/>
  <c r="O17" i="6"/>
  <c r="O4" i="6"/>
  <c r="O5" i="6"/>
  <c r="O3" i="6"/>
  <c r="D19" i="1"/>
  <c r="J44" i="8"/>
  <c r="G17" i="1"/>
  <c r="I17" i="1" s="1"/>
  <c r="Y225" i="3"/>
  <c r="K14" i="1" s="1"/>
  <c r="M14" i="1" s="1"/>
  <c r="G225" i="3"/>
  <c r="G226" i="3" s="1"/>
  <c r="S225" i="3"/>
  <c r="K225" i="3"/>
  <c r="M225" i="3"/>
  <c r="M226" i="3" s="1"/>
  <c r="F225" i="3"/>
  <c r="F226" i="3" s="1"/>
  <c r="T38" i="7"/>
  <c r="W38" i="7" s="1"/>
  <c r="P38" i="7"/>
  <c r="P18" i="7"/>
  <c r="T18" i="7"/>
  <c r="W18" i="7" s="1"/>
  <c r="L43" i="7"/>
  <c r="D22" i="1" s="1"/>
  <c r="Y17" i="1"/>
  <c r="P28" i="7"/>
  <c r="T28" i="7"/>
  <c r="W28" i="7" s="1"/>
  <c r="P8" i="7"/>
  <c r="T8" i="7"/>
  <c r="W8" i="7" s="1"/>
  <c r="T37" i="7"/>
  <c r="W37" i="7" s="1"/>
  <c r="P37" i="7"/>
  <c r="T17" i="7"/>
  <c r="W17" i="7" s="1"/>
  <c r="P17" i="7"/>
  <c r="P20" i="7"/>
  <c r="T20" i="7"/>
  <c r="W20" i="7" s="1"/>
  <c r="P19" i="7"/>
  <c r="T19" i="7"/>
  <c r="W19" i="7" s="1"/>
  <c r="T27" i="7"/>
  <c r="W27" i="7" s="1"/>
  <c r="P27" i="7"/>
  <c r="T4" i="7"/>
  <c r="W4" i="7" s="1"/>
  <c r="P4" i="7"/>
  <c r="P34" i="7"/>
  <c r="T34" i="7"/>
  <c r="W34" i="7" s="1"/>
  <c r="P7" i="7"/>
  <c r="T7" i="7"/>
  <c r="W7" i="7" s="1"/>
  <c r="T11" i="7"/>
  <c r="W11" i="7" s="1"/>
  <c r="P11" i="7"/>
  <c r="P30" i="7"/>
  <c r="T30" i="7"/>
  <c r="W30" i="7" s="1"/>
  <c r="T26" i="7"/>
  <c r="W26" i="7" s="1"/>
  <c r="P26" i="7"/>
  <c r="T33" i="7"/>
  <c r="W33" i="7" s="1"/>
  <c r="P33" i="7"/>
  <c r="P22" i="7"/>
  <c r="T22" i="7"/>
  <c r="W22" i="7" s="1"/>
  <c r="T42" i="7"/>
  <c r="W42" i="7" s="1"/>
  <c r="P42" i="7"/>
  <c r="T10" i="7"/>
  <c r="W10" i="7" s="1"/>
  <c r="P10" i="7"/>
  <c r="P6" i="7"/>
  <c r="T6" i="7"/>
  <c r="W6" i="7" s="1"/>
  <c r="P41" i="7"/>
  <c r="T14" i="7"/>
  <c r="W14" i="7" s="1"/>
  <c r="P14" i="7"/>
  <c r="A64" i="1"/>
  <c r="B64" i="1" s="1"/>
  <c r="Z224" i="3"/>
  <c r="Z226" i="3" s="1"/>
  <c r="L13" i="1" s="1"/>
  <c r="Y224" i="3"/>
  <c r="X17" i="1"/>
  <c r="X25" i="1"/>
  <c r="H2" i="6"/>
  <c r="W19" i="1"/>
  <c r="Y16" i="1"/>
  <c r="X16" i="1"/>
  <c r="S44" i="4"/>
  <c r="S45" i="4" s="1"/>
  <c r="K16" i="1" s="1"/>
  <c r="M16" i="1" s="1"/>
  <c r="R3" i="8"/>
  <c r="T3" i="8" s="1"/>
  <c r="T44" i="8" s="1"/>
  <c r="K18" i="1" s="1"/>
  <c r="N3" i="8"/>
  <c r="Y13" i="1"/>
  <c r="X13" i="1"/>
  <c r="L44" i="4"/>
  <c r="L45" i="4" s="1"/>
  <c r="G16" i="1" s="1"/>
  <c r="I16" i="1" s="1"/>
  <c r="K20" i="1" l="1"/>
  <c r="M20" i="1" s="1"/>
  <c r="M18" i="1"/>
  <c r="T45" i="8"/>
  <c r="Y19" i="1"/>
  <c r="G19" i="1"/>
  <c r="N44" i="8"/>
  <c r="G18" i="1" s="1"/>
  <c r="D18" i="1"/>
  <c r="J45" i="8"/>
  <c r="AA5" i="8" s="1"/>
  <c r="K19" i="1"/>
  <c r="X22" i="1"/>
  <c r="S226" i="3"/>
  <c r="G15" i="1" s="1"/>
  <c r="I15" i="1" s="1"/>
  <c r="G14" i="1"/>
  <c r="I14" i="1" s="1"/>
  <c r="X19" i="1"/>
  <c r="P43" i="7"/>
  <c r="W43" i="7"/>
  <c r="A65" i="1"/>
  <c r="B65" i="1" s="1"/>
  <c r="Y226" i="3"/>
  <c r="K15" i="1" s="1"/>
  <c r="M15" i="1" s="1"/>
  <c r="D14" i="1"/>
  <c r="K226" i="3"/>
  <c r="O53" i="6"/>
  <c r="G21" i="1" s="1"/>
  <c r="I21" i="1" s="1"/>
  <c r="V53" i="6"/>
  <c r="K21" i="1" s="1"/>
  <c r="M21" i="1" s="1"/>
  <c r="W20" i="1"/>
  <c r="H53" i="6"/>
  <c r="D21" i="1" s="1"/>
  <c r="G20" i="1" l="1"/>
  <c r="I20" i="1" s="1"/>
  <c r="I18" i="1"/>
  <c r="AA22" i="8"/>
  <c r="AA37" i="8"/>
  <c r="AA36" i="8"/>
  <c r="AA29" i="8"/>
  <c r="AA27" i="8"/>
  <c r="AA20" i="8"/>
  <c r="AA4" i="8"/>
  <c r="AA7" i="8"/>
  <c r="AA34" i="8"/>
  <c r="AA41" i="8"/>
  <c r="AA17" i="8"/>
  <c r="AA14" i="8"/>
  <c r="AA30" i="8"/>
  <c r="AA18" i="8"/>
  <c r="AA11" i="8"/>
  <c r="AA42" i="8"/>
  <c r="AA12" i="8"/>
  <c r="AA10" i="8"/>
  <c r="AA21" i="8"/>
  <c r="AA40" i="8"/>
  <c r="AA26" i="8"/>
  <c r="AA6" i="8"/>
  <c r="AA38" i="8"/>
  <c r="AA8" i="8"/>
  <c r="AA23" i="8"/>
  <c r="AA33" i="8"/>
  <c r="AA9" i="8"/>
  <c r="AA3" i="8"/>
  <c r="AA25" i="8"/>
  <c r="AA15" i="8"/>
  <c r="AA32" i="8"/>
  <c r="N45" i="8"/>
  <c r="AA19" i="8"/>
  <c r="AA24" i="8"/>
  <c r="AA16" i="8"/>
  <c r="AA31" i="8"/>
  <c r="AA28" i="8"/>
  <c r="AA39" i="8"/>
  <c r="AA35" i="8"/>
  <c r="AA13" i="8"/>
  <c r="D20" i="1"/>
  <c r="X18" i="1"/>
  <c r="Y18" i="1"/>
  <c r="A66" i="1"/>
  <c r="B66" i="1" s="1"/>
  <c r="W21" i="1"/>
  <c r="Y21" i="1" s="1"/>
  <c r="X21" i="1"/>
  <c r="X14" i="1"/>
  <c r="Y14" i="1"/>
  <c r="D15" i="1"/>
  <c r="G26" i="1" l="1"/>
  <c r="I26" i="1" s="1"/>
  <c r="K26" i="1"/>
  <c r="D26" i="1"/>
  <c r="E22" i="1" s="1"/>
  <c r="A67" i="1"/>
  <c r="B67" i="1" s="1"/>
  <c r="X12" i="1"/>
  <c r="Z21" i="1" s="1"/>
  <c r="W22" i="1"/>
  <c r="G27" i="1" l="1"/>
  <c r="I27" i="1"/>
  <c r="M27" i="1"/>
  <c r="M26" i="1"/>
  <c r="E16" i="1"/>
  <c r="E21" i="1"/>
  <c r="U4" i="8"/>
  <c r="K27" i="1"/>
  <c r="U5" i="8"/>
  <c r="U3" i="8"/>
  <c r="E15" i="1"/>
  <c r="E17" i="1"/>
  <c r="E20" i="1"/>
  <c r="E13" i="1"/>
  <c r="E14" i="1"/>
  <c r="E18" i="1"/>
  <c r="E26" i="1"/>
  <c r="A68" i="1"/>
  <c r="A69" i="1" s="1"/>
  <c r="D27" i="1"/>
  <c r="E27" i="1" s="1"/>
  <c r="AA21" i="1"/>
  <c r="AB21" i="1"/>
  <c r="Z22" i="1"/>
  <c r="W23" i="1"/>
  <c r="Y23" i="1" s="1"/>
  <c r="Y22" i="1"/>
  <c r="B68" i="1" l="1"/>
  <c r="B69" i="1"/>
  <c r="A70" i="1"/>
  <c r="W25" i="1"/>
  <c r="Z23" i="1"/>
  <c r="AB22" i="1"/>
  <c r="AA22" i="1"/>
  <c r="Z25" i="1" l="1"/>
  <c r="AA25" i="1" s="1"/>
  <c r="Y25" i="1"/>
  <c r="Z20" i="1" s="1"/>
  <c r="B70" i="1"/>
  <c r="A71" i="1"/>
  <c r="AB23" i="1"/>
  <c r="AA23" i="1"/>
  <c r="AA20" i="1" l="1"/>
  <c r="AB20" i="1"/>
  <c r="Z13" i="1"/>
  <c r="AB13" i="1" s="1"/>
  <c r="Z18" i="1"/>
  <c r="Z16" i="1"/>
  <c r="Z19" i="1"/>
  <c r="Z15" i="1"/>
  <c r="Z14" i="1"/>
  <c r="Z17" i="1"/>
  <c r="AB25" i="1"/>
  <c r="B71" i="1"/>
  <c r="A72" i="1"/>
  <c r="AA13" i="1" l="1"/>
  <c r="AA19" i="1"/>
  <c r="AB19" i="1"/>
  <c r="AB17" i="1"/>
  <c r="AA17" i="1"/>
  <c r="AA16" i="1"/>
  <c r="AB16" i="1"/>
  <c r="AB14" i="1"/>
  <c r="AA14" i="1"/>
  <c r="AA18" i="1"/>
  <c r="AB18" i="1"/>
  <c r="AA15" i="1"/>
  <c r="AB15" i="1"/>
  <c r="B72" i="1"/>
  <c r="A73" i="1"/>
  <c r="B73" i="1" l="1"/>
  <c r="A74" i="1"/>
  <c r="B74" i="1" l="1"/>
  <c r="A75" i="1"/>
  <c r="B75" i="1" l="1"/>
  <c r="A76" i="1"/>
  <c r="A77" i="1" l="1"/>
  <c r="B76" i="1"/>
  <c r="B77" i="1" l="1"/>
  <c r="A78" i="1"/>
  <c r="B78" i="1" l="1"/>
  <c r="A79" i="1"/>
  <c r="B79" i="1" l="1"/>
  <c r="A80" i="1"/>
  <c r="A81" i="1" l="1"/>
  <c r="B80" i="1"/>
  <c r="B81" i="1" l="1"/>
  <c r="A82" i="1"/>
  <c r="B82" i="1" l="1"/>
  <c r="A83" i="1"/>
  <c r="A84" i="1" l="1"/>
  <c r="B83" i="1"/>
  <c r="A85" i="1" l="1"/>
  <c r="B84" i="1"/>
  <c r="A86" i="1" l="1"/>
  <c r="B85" i="1"/>
  <c r="A87" i="1" l="1"/>
  <c r="B86" i="1"/>
  <c r="A88" i="1" l="1"/>
  <c r="B87" i="1"/>
  <c r="B88" i="1" l="1"/>
  <c r="A89" i="1"/>
  <c r="A90" i="1" l="1"/>
  <c r="B89" i="1"/>
  <c r="A91" i="1" l="1"/>
  <c r="B90" i="1"/>
  <c r="A92" i="1" l="1"/>
  <c r="B91" i="1"/>
  <c r="A93" i="1" l="1"/>
  <c r="B92" i="1"/>
  <c r="A94" i="1" l="1"/>
  <c r="B93" i="1"/>
  <c r="A95" i="1" l="1"/>
  <c r="B94" i="1"/>
  <c r="B95" i="1" l="1"/>
  <c r="A96" i="1"/>
  <c r="B96" i="1" l="1"/>
  <c r="A97" i="1"/>
  <c r="A98" i="1" l="1"/>
  <c r="B97" i="1"/>
  <c r="B98" i="1" l="1"/>
  <c r="A99" i="1"/>
  <c r="B99" i="1" l="1"/>
  <c r="A100" i="1"/>
  <c r="A101" i="1" l="1"/>
  <c r="B100" i="1"/>
  <c r="A102" i="1" l="1"/>
  <c r="B101" i="1"/>
  <c r="B102" i="1" l="1"/>
  <c r="A103" i="1"/>
  <c r="A104" i="1" l="1"/>
  <c r="B103" i="1"/>
  <c r="B104" i="1" l="1"/>
  <c r="A105" i="1"/>
  <c r="A106" i="1" l="1"/>
  <c r="B105" i="1"/>
  <c r="B106" i="1" l="1"/>
  <c r="A107" i="1"/>
  <c r="A108" i="1" l="1"/>
  <c r="B107" i="1"/>
  <c r="B108" i="1" l="1"/>
  <c r="A109" i="1"/>
  <c r="B109" i="1" l="1"/>
  <c r="A110" i="1"/>
  <c r="A111" i="1" l="1"/>
  <c r="B110" i="1"/>
  <c r="B111" i="1" l="1"/>
  <c r="A112" i="1"/>
  <c r="A113" i="1" l="1"/>
  <c r="B112" i="1"/>
  <c r="A114" i="1" l="1"/>
  <c r="B113" i="1"/>
  <c r="B114" i="1" l="1"/>
  <c r="A115" i="1"/>
  <c r="B115" i="1" l="1"/>
  <c r="A116" i="1"/>
  <c r="A117" i="1" l="1"/>
  <c r="B116" i="1"/>
  <c r="A118" i="1" l="1"/>
  <c r="B117" i="1"/>
  <c r="A119" i="1" l="1"/>
  <c r="B118" i="1"/>
  <c r="A120" i="1" l="1"/>
  <c r="B119" i="1"/>
  <c r="A121" i="1" l="1"/>
  <c r="B120" i="1"/>
  <c r="A122" i="1" l="1"/>
  <c r="B121" i="1"/>
  <c r="B122" i="1" l="1"/>
  <c r="A123" i="1"/>
  <c r="A124" i="1" l="1"/>
  <c r="B123" i="1"/>
  <c r="A125" i="1" l="1"/>
  <c r="B124" i="1"/>
  <c r="A126" i="1" l="1"/>
  <c r="B125" i="1"/>
  <c r="B126" i="1" l="1"/>
  <c r="A127" i="1"/>
  <c r="A128" i="1" l="1"/>
  <c r="B127" i="1"/>
  <c r="A129" i="1" l="1"/>
  <c r="B128" i="1"/>
  <c r="A130" i="1" l="1"/>
  <c r="B129" i="1"/>
  <c r="A131" i="1" l="1"/>
  <c r="B130" i="1"/>
  <c r="A132" i="1" l="1"/>
  <c r="B131" i="1"/>
  <c r="B132" i="1" l="1"/>
  <c r="A133" i="1"/>
  <c r="A134" i="1" l="1"/>
  <c r="B133" i="1"/>
  <c r="B134" i="1" l="1"/>
  <c r="A135" i="1"/>
  <c r="A136" i="1" l="1"/>
  <c r="B135" i="1"/>
  <c r="B136" i="1" l="1"/>
  <c r="A137" i="1"/>
  <c r="A138" i="1" l="1"/>
  <c r="B137" i="1"/>
  <c r="A139" i="1" l="1"/>
  <c r="B138" i="1"/>
  <c r="B139" i="1" l="1"/>
  <c r="A140" i="1"/>
  <c r="B140" i="1" l="1"/>
  <c r="A141" i="1"/>
  <c r="B141" i="1" l="1"/>
  <c r="A142" i="1"/>
  <c r="B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משרד התעשייה, המסחר והתעסוקה</author>
    <author>BAKARA4</author>
  </authors>
  <commentList>
    <comment ref="D3" authorId="0" shapeId="0" xr:uid="{00000000-0006-0000-0100-000001000000}">
      <text>
        <r>
          <rPr>
            <b/>
            <sz val="8"/>
            <rFont val="Tahoma"/>
            <family val="2"/>
          </rPr>
          <t xml:space="preserve">נא לבחור סוג תוכנית/מסלול ורק לאחר מכן להכניס נתונים </t>
        </r>
      </text>
    </comment>
    <comment ref="C5" authorId="1" shapeId="0" xr:uid="{00000000-0006-0000-0100-000002000000}">
      <text>
        <r>
          <rPr>
            <b/>
            <sz val="8"/>
            <color rgb="FF000000"/>
            <rFont val="Tahoma"/>
            <family val="2"/>
          </rPr>
          <t>שדה</t>
        </r>
        <r>
          <rPr>
            <b/>
            <sz val="8"/>
            <color rgb="FF000000"/>
            <rFont val="Tahoma"/>
            <family val="2"/>
          </rPr>
          <t xml:space="preserve"> </t>
        </r>
        <r>
          <rPr>
            <b/>
            <sz val="8"/>
            <color rgb="FF000000"/>
            <rFont val="Tahoma"/>
            <family val="2"/>
          </rPr>
          <t>חובה</t>
        </r>
        <r>
          <rPr>
            <b/>
            <sz val="8"/>
            <color rgb="FF000000"/>
            <rFont val="Tahoma"/>
            <family val="2"/>
          </rPr>
          <t>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DD/MM/YY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אלי אדרי</author>
    <author>eitan.r</author>
    <author>משרד התעשייה, המסחר והתעסוקה</author>
    <author>madan</author>
  </authors>
  <commentList>
    <comment ref="F2" authorId="0" shapeId="0" xr:uid="{00000000-0006-0000-0200-000001000000}">
      <text>
        <r>
          <rPr>
            <b/>
            <sz val="9"/>
            <rFont val="Tahoma"/>
            <family val="2"/>
          </rPr>
          <t>דוגמה למילוי נתוני השכר:
עובד בחצי משרה שכל זמנו מוקדש לתוכנית מו"פ זו ירשם באופן הבא: 
חלקיות משרה-50%, שיעור תעסוקה בתוכנית מו"פ זו - 100%</t>
        </r>
      </text>
    </comment>
    <comment ref="C3" authorId="1" shapeId="0" xr:uid="{00000000-0006-0000-0200-000002000000}">
      <text>
        <r>
          <rPr>
            <sz val="8"/>
            <rFont val="Tahoma"/>
            <family val="2"/>
          </rPr>
          <t xml:space="preserve">כגון: פיזיקאי, מהנדס מכונות 
</t>
        </r>
      </text>
    </comment>
    <comment ref="H3" authorId="2" shapeId="0" xr:uid="{00000000-0006-0000-0200-000003000000}">
      <text>
        <r>
          <rPr>
            <b/>
            <sz val="8"/>
            <rFont val="Tahoma"/>
            <family val="2"/>
          </rPr>
          <t>חלק המשרה של העובד בחברה ביחס למשרה מלאה,  ללא קשר לשעור העסקתו בתוכנית</t>
        </r>
      </text>
    </comment>
    <comment ref="I3" authorId="2" shapeId="0" xr:uid="{00000000-0006-0000-0200-000004000000}">
      <text>
        <r>
          <rPr>
            <b/>
            <sz val="8"/>
            <rFont val="Tahoma"/>
            <family val="2"/>
          </rPr>
          <t xml:space="preserve">היקף העסקת העובד בתוכנית ביחס לחלק המשרה שלו בחברה </t>
        </r>
      </text>
    </comment>
    <comment ref="C231" authorId="3" shapeId="0" xr:uid="{00000000-0006-0000-0200-000005000000}">
      <text>
        <r>
          <rPr>
            <b/>
            <sz val="8"/>
            <rFont val="Tahoma"/>
            <family val="2"/>
          </rPr>
          <t xml:space="preserve">כפי שנקבע בנוהל 200-03: "ניהול מערכת הכספים לצורכי מו"פ.." לשנת 2007. 
סכום זה הינו עלות כוללת למעביד בגין 100% משרה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eitan.r</author>
    <author>Dana Hassid</author>
  </authors>
  <commentList>
    <comment ref="B2" authorId="0" shapeId="0" xr:uid="{00000000-0006-0000-0300-000001000000}">
      <text>
        <r>
          <rPr>
            <sz val="8"/>
            <rFont val="Tahoma"/>
            <family val="2"/>
          </rPr>
          <t xml:space="preserve">תאור הפריט או הסוג , יש לציין גם יחידת המידה, לדוגמא:  דבקים (בק"ג)
</t>
        </r>
      </text>
    </comment>
    <comment ref="G2" authorId="1" shapeId="0" xr:uid="{00000000-0006-0000-0300-000002000000}">
      <text>
        <r>
          <rPr>
            <b/>
            <u/>
            <sz val="9"/>
            <color indexed="81"/>
            <rFont val="Tahoma"/>
            <family val="2"/>
          </rPr>
          <t xml:space="preserve">צד קשור 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בעל עניין או קרוב של בעל שליטה של המבקש. (לעניין זה ראה נוהל 200-02).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eitan.r</author>
    <author>משרד התעשייה, המסחר והתעסוקה</author>
    <author>א. חפץ ושות'</author>
  </authors>
  <commentList>
    <comment ref="D2" authorId="0" shapeId="0" xr:uid="{00000000-0006-0000-0400-000001000000}">
      <text>
        <r>
          <rPr>
            <sz val="8"/>
            <rFont val="Tahoma"/>
            <family val="2"/>
          </rPr>
          <t xml:space="preserve">יש לרכז קב"מ בחו"ל ביחד, בחלק העליון של הטבלה
</t>
        </r>
      </text>
    </comment>
    <comment ref="F2" authorId="1" shapeId="0" xr:uid="{00000000-0006-0000-0400-000002000000}">
      <text>
        <r>
          <rPr>
            <b/>
            <sz val="8"/>
            <rFont val="Tahoma"/>
            <family val="2"/>
          </rPr>
          <t>עד תקרת שכר לשעה</t>
        </r>
      </text>
    </comment>
    <comment ref="G2" authorId="0" shapeId="0" xr:uid="{00000000-0006-0000-0400-000003000000}">
      <text>
        <r>
          <rPr>
            <sz val="8"/>
            <rFont val="Tahoma"/>
            <family val="2"/>
          </rPr>
          <t>אם סוג ההתקשרות לפי שעה - יש לציין את היקף השעות, אחרת - יש לציין 1.</t>
        </r>
      </text>
    </comment>
    <comment ref="I2" authorId="2" shapeId="0" xr:uid="{00000000-0006-0000-0400-000004000000}">
      <text>
        <r>
          <rPr>
            <b/>
            <u/>
            <sz val="9"/>
            <color indexed="81"/>
            <rFont val="Tahoma"/>
            <family val="2"/>
          </rPr>
          <t>צד קשור</t>
        </r>
        <r>
          <rPr>
            <sz val="9"/>
            <color indexed="81"/>
            <rFont val="Tahoma"/>
            <family val="2"/>
          </rPr>
          <t xml:space="preserve"> 
בעל עניין או קרוב של בעל שליטה של המבקש. (לעניין זה ראה נוהל 200-02).</t>
        </r>
      </text>
    </comment>
    <comment ref="B66" authorId="0" shapeId="0" xr:uid="{00000000-0006-0000-0400-000005000000}">
      <text>
        <r>
          <rPr>
            <sz val="8"/>
            <rFont val="Tahoma"/>
            <family val="2"/>
          </rPr>
          <t xml:space="preserve">יש לרכז קב"מ בחו"ל ביחד, בחלק העליון של הטבלה
</t>
        </r>
      </text>
    </comment>
    <comment ref="B67" authorId="0" shapeId="0" xr:uid="{00000000-0006-0000-0400-000006000000}">
      <text>
        <r>
          <rPr>
            <sz val="8"/>
            <rFont val="Tahoma"/>
            <family val="2"/>
          </rPr>
          <t xml:space="preserve">יש לרכז קב"מ בחו"ל ביחד, בחלק העליון של הטבלה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rany</author>
    <author>eitan.r</author>
    <author>א. חפץ ושות'</author>
  </authors>
  <commentList>
    <comment ref="D1" authorId="0" shapeId="0" xr:uid="{00000000-0006-0000-0500-000001000000}">
      <text>
        <r>
          <rPr>
            <sz val="8"/>
            <rFont val="Tahoma"/>
            <family val="2"/>
          </rPr>
          <t xml:space="preserve">מחושב אוטומטית מן הנתונים שהוזנו בדף הראשי
</t>
        </r>
      </text>
    </comment>
    <comment ref="F1" authorId="0" shapeId="0" xr:uid="{00000000-0006-0000-0500-000002000000}">
      <text>
        <r>
          <rPr>
            <sz val="8"/>
            <rFont val="Tahoma"/>
            <family val="2"/>
          </rPr>
          <t>כפי שהוזן בדף הראשי - פרטים כלליים וריכוז הוצאות</t>
        </r>
      </text>
    </comment>
    <comment ref="H1" authorId="0" shapeId="0" xr:uid="{00000000-0006-0000-0500-000003000000}">
      <text>
        <r>
          <rPr>
            <sz val="8"/>
            <rFont val="Tahoma"/>
            <family val="2"/>
          </rPr>
          <t>כפי שהוזן בדף הראשי - פרטים כלליים וריכוז הוצאות</t>
        </r>
      </text>
    </comment>
    <comment ref="B2" authorId="1" shapeId="0" xr:uid="{00000000-0006-0000-0500-000004000000}">
      <text>
        <r>
          <rPr>
            <b/>
            <sz val="8"/>
            <rFont val="Tahoma"/>
            <family val="2"/>
          </rPr>
          <t>כל פריט בשורה נפרדת</t>
        </r>
        <r>
          <rPr>
            <sz val="8"/>
            <rFont val="Tahoma"/>
            <family val="2"/>
          </rPr>
          <t xml:space="preserve">
</t>
        </r>
      </text>
    </comment>
    <comment ref="H2" authorId="0" shapeId="0" xr:uid="{00000000-0006-0000-0500-000005000000}">
      <text>
        <r>
          <rPr>
            <sz val="8"/>
            <rFont val="Tahoma"/>
            <family val="2"/>
          </rPr>
          <t>על מנת שהפחת יוצג יש להזין את תאריך הרכישה.</t>
        </r>
      </text>
    </comment>
    <comment ref="K2" authorId="2" shapeId="0" xr:uid="{00000000-0006-0000-0500-000006000000}">
      <text>
        <r>
          <rPr>
            <b/>
            <u/>
            <sz val="9"/>
            <color indexed="81"/>
            <rFont val="Tahoma"/>
            <family val="2"/>
          </rPr>
          <t xml:space="preserve">צד קשור </t>
        </r>
        <r>
          <rPr>
            <sz val="9"/>
            <color indexed="81"/>
            <rFont val="Tahoma"/>
            <family val="2"/>
          </rPr>
          <t xml:space="preserve">
בעל עניין או קרוב של בעל שליטה של המבקש. (לעניין זה ראה נוהל 200-02).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א. חפץ ושות'</author>
  </authors>
  <commentList>
    <comment ref="F2" authorId="0" shapeId="0" xr:uid="{00000000-0006-0000-0600-000001000000}">
      <text>
        <r>
          <rPr>
            <b/>
            <u/>
            <sz val="9"/>
            <color indexed="81"/>
            <rFont val="Tahoma"/>
            <family val="2"/>
          </rPr>
          <t xml:space="preserve">צד קשור </t>
        </r>
        <r>
          <rPr>
            <sz val="9"/>
            <color indexed="81"/>
            <rFont val="Tahoma"/>
            <family val="2"/>
          </rPr>
          <t xml:space="preserve">
בעל עניין או קרוב של בעל שליטה של המבקש. (לעניין זה ראה נוהל 200-02).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א. חפץ ושות'</author>
  </authors>
  <commentList>
    <comment ref="I2" authorId="0" shapeId="0" xr:uid="{00000000-0006-0000-0700-000001000000}">
      <text>
        <r>
          <rPr>
            <b/>
            <u/>
            <sz val="9"/>
            <color indexed="81"/>
            <rFont val="Tahoma"/>
            <family val="2"/>
          </rPr>
          <t xml:space="preserve">צד קשור </t>
        </r>
        <r>
          <rPr>
            <sz val="9"/>
            <color indexed="81"/>
            <rFont val="Tahoma"/>
            <family val="2"/>
          </rPr>
          <t xml:space="preserve">
בעל עניין או קרוב של בעל שליטה של המבקש. (לעניין זה ראה נוהל 200-02).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eitan.r</author>
    <author>א. חפץ ושות'</author>
  </authors>
  <commentList>
    <comment ref="B2" authorId="0" shapeId="0" xr:uid="{00000000-0006-0000-0800-000001000000}">
      <text>
        <r>
          <rPr>
            <sz val="8"/>
            <rFont val="Tahoma"/>
            <family val="2"/>
          </rPr>
          <t xml:space="preserve">תאור הפריט או הסוג , יש לציין גם יחידת המידה, לדוגמא:  דבקים (בק"ג)
</t>
        </r>
      </text>
    </comment>
    <comment ref="G2" authorId="1" shapeId="0" xr:uid="{00000000-0006-0000-0800-000002000000}">
      <text>
        <r>
          <rPr>
            <b/>
            <u/>
            <sz val="9"/>
            <color indexed="81"/>
            <rFont val="Tahoma"/>
            <family val="2"/>
          </rPr>
          <t>צד קשור</t>
        </r>
        <r>
          <rPr>
            <sz val="9"/>
            <color indexed="81"/>
            <rFont val="Tahoma"/>
            <family val="2"/>
          </rPr>
          <t xml:space="preserve"> 
בעל עניין או קרוב של בעל שליטה של המבקש. (לעניין זה ראה נוהל 200-02).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א. חפץ ושות'</author>
  </authors>
  <commentList>
    <comment ref="F2" authorId="0" shapeId="0" xr:uid="{00000000-0006-0000-0900-000001000000}">
      <text>
        <r>
          <rPr>
            <b/>
            <u/>
            <sz val="9"/>
            <color indexed="81"/>
            <rFont val="Tahoma"/>
            <family val="2"/>
          </rPr>
          <t xml:space="preserve">צד קשור </t>
        </r>
        <r>
          <rPr>
            <sz val="9"/>
            <color indexed="81"/>
            <rFont val="Tahoma"/>
            <family val="2"/>
          </rPr>
          <t xml:space="preserve">
בעל עניין או קרוב של בעל שליטה של המבקש. (לעניין זה ראה נוהל 200-02).</t>
        </r>
      </text>
    </comment>
  </commentList>
</comments>
</file>

<file path=xl/sharedStrings.xml><?xml version="1.0" encoding="utf-8"?>
<sst xmlns="http://schemas.openxmlformats.org/spreadsheetml/2006/main" count="646" uniqueCount="307">
  <si>
    <t xml:space="preserve">מס' </t>
  </si>
  <si>
    <t>סוג ההוצאה</t>
  </si>
  <si>
    <t>חומרים וציוד מתכלה</t>
  </si>
  <si>
    <t>שונות</t>
  </si>
  <si>
    <t>סה"כ</t>
  </si>
  <si>
    <t>מס' סידורי</t>
  </si>
  <si>
    <t xml:space="preserve"> </t>
  </si>
  <si>
    <t>קוד שכר</t>
  </si>
  <si>
    <t>תיאור</t>
  </si>
  <si>
    <t>מס' סד'</t>
  </si>
  <si>
    <t>רבעון ראשון</t>
  </si>
  <si>
    <t>רבעון שני</t>
  </si>
  <si>
    <t>רבעון שלישי</t>
  </si>
  <si>
    <t>רבעון רביעי</t>
  </si>
  <si>
    <t>אחר</t>
  </si>
  <si>
    <t>נוהל מס':</t>
  </si>
  <si>
    <t>איש סגל אקדמי</t>
  </si>
  <si>
    <t>נימוק לשינוי</t>
  </si>
  <si>
    <t>תחילת מו"פ:</t>
  </si>
  <si>
    <t>סיום מו"פ:</t>
  </si>
  <si>
    <t xml:space="preserve">ציוד ופחת </t>
  </si>
  <si>
    <t>סעיף כח אדם - שכר</t>
  </si>
  <si>
    <t>סעיף חומרים וציוד מתכלה</t>
  </si>
  <si>
    <t>סעיף ציוד</t>
  </si>
  <si>
    <t>סה"כ משכורות + תקורה:</t>
  </si>
  <si>
    <t>סה"כ משכורות:</t>
  </si>
  <si>
    <t>תקורה לשכר:</t>
  </si>
  <si>
    <t>מס' חומר</t>
  </si>
  <si>
    <t>עלות הציוד</t>
  </si>
  <si>
    <t>נימוק לשינוי ולהורדות שכר</t>
  </si>
  <si>
    <t>טבלת קודי שכר (הקשה על תא זה תחזיר אותך לראשית הטבלה)</t>
  </si>
  <si>
    <t xml:space="preserve">אחוז השימוש בציוד בתיק </t>
  </si>
  <si>
    <t>תקף מתאריך:</t>
  </si>
  <si>
    <t>סכום מומלץ לאחר תיקון חודשי שימוש מאושרים</t>
  </si>
  <si>
    <t>מס' חודשים</t>
  </si>
  <si>
    <t>שנות אדם מבוקשות</t>
  </si>
  <si>
    <t>שכר בפועל</t>
  </si>
  <si>
    <t>תקציב מבוקש לתוכנית המו"פ</t>
  </si>
  <si>
    <t>מס' חודשי עבודה מומלצים</t>
  </si>
  <si>
    <t xml:space="preserve"> סוג החומרים (תאור הפריט או הסוג)</t>
  </si>
  <si>
    <t>המכלול בו משתלב הפריט המבוקש</t>
  </si>
  <si>
    <t>קוד עלות</t>
  </si>
  <si>
    <t>הצעת מחיר</t>
  </si>
  <si>
    <t>חוזה</t>
  </si>
  <si>
    <t>מחירון</t>
  </si>
  <si>
    <t>אמדן</t>
  </si>
  <si>
    <t>מחיר יחידה בש"ח</t>
  </si>
  <si>
    <t>כמות</t>
  </si>
  <si>
    <t xml:space="preserve">הסכום המבוקש בש"ח </t>
  </si>
  <si>
    <t>תחום עיסוק שאינו כלול בתוכנית המו"פ.</t>
  </si>
  <si>
    <t>הפחתה בגין תקצוב יתר של החברה.</t>
  </si>
  <si>
    <t>היקף מבוקש מעבר להיקף הנדרש לביצוע המשימה.</t>
  </si>
  <si>
    <t>משימה שאינה כלולה בתוכנית המומלצת.</t>
  </si>
  <si>
    <t>קוד נימוק</t>
  </si>
  <si>
    <t>בסבר לשינוי</t>
  </si>
  <si>
    <t>מחיר יחידה בש"ח מומלץ בודק</t>
  </si>
  <si>
    <t xml:space="preserve">סה"כ סכום מומלץ בש"ח </t>
  </si>
  <si>
    <t>בודק מקצועי</t>
  </si>
  <si>
    <t>לאחר קיצוץ אחיד:</t>
  </si>
  <si>
    <t>מהות העבודה (לדוגמא: תכנות, מכניקה וכו')</t>
  </si>
  <si>
    <t>שם קבלן המשנה (יש לרכז את כל הקב"מ לפי מהות העבודה)</t>
  </si>
  <si>
    <t>מס' קב"מ</t>
  </si>
  <si>
    <t>הפעילות</t>
  </si>
  <si>
    <t>תוצאות הפעילות בתכנית המו"פ</t>
  </si>
  <si>
    <t>תאור הציוד או הפריט</t>
  </si>
  <si>
    <t>פחת מצטבר בתוכניות קודמות ב-%</t>
  </si>
  <si>
    <t>שם היצרן</t>
  </si>
  <si>
    <t>תאריך סיום:</t>
  </si>
  <si>
    <t>תאריך התחלה:</t>
  </si>
  <si>
    <t>קבלני משנה בארץ</t>
  </si>
  <si>
    <t>קבלני משנה בחו"ל</t>
  </si>
  <si>
    <t xml:space="preserve">אחוז תעסוקה מומלץ במו"פ </t>
  </si>
  <si>
    <t>מס' חודשי מו"פ מבוקשים:</t>
  </si>
  <si>
    <t>עלות הציוד המוכרת ע"י הבודק</t>
  </si>
  <si>
    <t>אחוז שימוש המוכר ע"י הבודק</t>
  </si>
  <si>
    <t>מס' חודשי שימוש מוכרים ע"י הבודק</t>
  </si>
  <si>
    <t>שכר</t>
  </si>
  <si>
    <t>תקורה לשכר</t>
  </si>
  <si>
    <t>סה"כ מבוקש</t>
  </si>
  <si>
    <t>נימוק (נא להקיש על התא)</t>
  </si>
  <si>
    <t xml:space="preserve">טבלת נימוקים </t>
  </si>
  <si>
    <t>קוד עלות (נא להקיש על התאים)</t>
  </si>
  <si>
    <t xml:space="preserve">טבלת קודי עלות </t>
  </si>
  <si>
    <t>סה"כ תיקצוב סופי</t>
  </si>
  <si>
    <t>קיצוץ אחיד</t>
  </si>
  <si>
    <t>קיצוץ אחיד תקציבאי, שיעור הקיצוץ:</t>
  </si>
  <si>
    <t>נתוני שכר בגין חודש ממוצע לעובד</t>
  </si>
  <si>
    <t>בודק מקצועי - תקצוב ציוד ופחת</t>
  </si>
  <si>
    <t>סה"כ שכר</t>
  </si>
  <si>
    <t>סה"כ קבלני משנה</t>
  </si>
  <si>
    <t>סוגי קב"מ</t>
  </si>
  <si>
    <t>קוד</t>
  </si>
  <si>
    <t>ארץ</t>
  </si>
  <si>
    <t>קבלן משנה מחו"ל</t>
  </si>
  <si>
    <t>סה"כ קב"מ</t>
  </si>
  <si>
    <t xml:space="preserve">סעיף קבלני משנה </t>
  </si>
  <si>
    <t>סה"כ מומלץ בודק מקצועי</t>
  </si>
  <si>
    <t>שם התקציבאי</t>
  </si>
  <si>
    <t>תאריך הכנה</t>
  </si>
  <si>
    <t>תאריך ועדה</t>
  </si>
  <si>
    <t>שם בודק מקצועי</t>
  </si>
  <si>
    <t>חו”ל</t>
  </si>
  <si>
    <t>אחוז מהתקציב</t>
  </si>
  <si>
    <t>הזנת 3 השדות לעיל הינה תנאי למשיכת התקציב לשדות מטה</t>
  </si>
  <si>
    <t>200-02</t>
  </si>
  <si>
    <t>הערות אוטומטיות</t>
  </si>
  <si>
    <t>נימוק לשינוי באחוז תעסוקה וחודשי עבודה</t>
  </si>
  <si>
    <t>סה"כ שכר לדף תקציב</t>
  </si>
  <si>
    <t>שנות אדם לדף תקציב</t>
  </si>
  <si>
    <t>מס' חודשי עבודה לדף תקציב</t>
  </si>
  <si>
    <t xml:space="preserve">אחוז תעסוקה במו"פ לדף תקציב </t>
  </si>
  <si>
    <t>בודק מקצועי - תקצוב קבלני משנה</t>
  </si>
  <si>
    <t>בודק מקצועי - תקצוב חומרים</t>
  </si>
  <si>
    <t>בודק מקצועי - תקצוב שונות</t>
  </si>
  <si>
    <t>המלצת הבודק המקצועי - תקצוב כח אדם</t>
  </si>
  <si>
    <t>גרסה:</t>
  </si>
  <si>
    <t>המלצה על קיצוץ אחיד, שיעור הקיצוץ (ה-% שתקליד יופחת מכל פריט):</t>
  </si>
  <si>
    <t>מנכ"ל</t>
  </si>
  <si>
    <t>תקרת שכר+סוציאליות (אין מיגבלה בהזנת הנתונים)</t>
  </si>
  <si>
    <t>המלצה על קיצוץ אחיד: שיעור הקיצוץ (ה-% שתקליד יופחת מכל פריט):</t>
  </si>
  <si>
    <t>קוד נימוק (נא להקיש על התא)</t>
  </si>
  <si>
    <t>חלקיות משרה (לא ניתן לשינוי)</t>
  </si>
  <si>
    <t>אחוז שימוש מומלץ ע"י הבודק</t>
  </si>
  <si>
    <t>מס' חודשי שימוש מומלצים ע"י הבודק</t>
  </si>
  <si>
    <t>עלות הציוד המומלצת ע"י הבודק</t>
  </si>
  <si>
    <t>סכום מומלץ בש"ח (מחושב אוטומטית)</t>
  </si>
  <si>
    <t>סה"כ שכר כולל מבוקש בהתאם לתקרות</t>
  </si>
  <si>
    <t>שכר חודשי (₪)</t>
  </si>
  <si>
    <t>עלויות סוציאליות לחודש (₪)</t>
  </si>
  <si>
    <t xml:space="preserve">חלקיות משרה (%) </t>
  </si>
  <si>
    <t>שיעור תעסוקה בתוכנית מו"פ זו (%)</t>
  </si>
  <si>
    <t>שם  המנכ"ל</t>
  </si>
  <si>
    <t>שם  מנהל המחקר</t>
  </si>
  <si>
    <t xml:space="preserve">סה"כ שכר מומלץ ע"י בודק </t>
  </si>
  <si>
    <t xml:space="preserve">שנות אדם מומלצות בודק </t>
  </si>
  <si>
    <t>תאריך רכישה (dd/mm/yy)</t>
  </si>
  <si>
    <t>נבחר:</t>
  </si>
  <si>
    <t>מספר פטנט</t>
  </si>
  <si>
    <t>הסכום המבוקש בש"ח מוגבל בתקרות</t>
  </si>
  <si>
    <t>סעיף שונות ופטנטים</t>
  </si>
  <si>
    <t>פטנט</t>
  </si>
  <si>
    <t>סה"כ בארץ</t>
  </si>
  <si>
    <t>סוגי התקשרות</t>
  </si>
  <si>
    <t>מחיר קבוע</t>
  </si>
  <si>
    <t>מחיר לפי שעה</t>
  </si>
  <si>
    <t>הסכום מומלץ בודק בש"ח</t>
  </si>
  <si>
    <t xml:space="preserve">הסכום מומלץ תקצבאי בש"ח </t>
  </si>
  <si>
    <t>כמות / שעות העסקה</t>
  </si>
  <si>
    <t>פריפריה</t>
  </si>
  <si>
    <t>קבלן משנה ישראלי מחוץ לפריפריה</t>
  </si>
  <si>
    <t>קבלן משנה ישראלי בפריפריה</t>
  </si>
  <si>
    <t>סה"כ פריפריה</t>
  </si>
  <si>
    <t xml:space="preserve">מחיר יחידה בש"ח מומלץ </t>
  </si>
  <si>
    <t>בודק מקצועי - תקצוב שיווק</t>
  </si>
  <si>
    <t>שיווק</t>
  </si>
  <si>
    <t>קוד מחיר (נא להקיש על התאים)</t>
  </si>
  <si>
    <t>תוצאות הפעילות / שם מזהה לפטנט</t>
  </si>
  <si>
    <t>תקציב לפטנט בשנים הקודמות</t>
  </si>
  <si>
    <t>קב"מ בארץ או בחו"ל</t>
  </si>
  <si>
    <t>קב"מ בארץ או בחו"ל או בפריפריה</t>
  </si>
  <si>
    <t>מחיר יחידה מומלץ לפני קיצוץ אחיד</t>
  </si>
  <si>
    <t>תקציבאי רשות החדשנות</t>
  </si>
  <si>
    <t>כא</t>
  </si>
  <si>
    <t>חומרים</t>
  </si>
  <si>
    <t>קמ</t>
  </si>
  <si>
    <t>ציוד</t>
  </si>
  <si>
    <t>בודק מקצועי - תקצוב ציוד</t>
  </si>
  <si>
    <t>מס' הציוד</t>
  </si>
  <si>
    <t>תאור הפעילויות בהן נוטל חלק הציוד</t>
  </si>
  <si>
    <t>סעיף ציוד ייעודי</t>
  </si>
  <si>
    <t>ציוד ייעודי</t>
  </si>
  <si>
    <t>פחת ציוד</t>
  </si>
  <si>
    <t>תקציבאי רשות החדשנות - תקצוב חומרים</t>
  </si>
  <si>
    <t>תקציבאי רשות החדשנות- תקצוב קבלני משנה</t>
  </si>
  <si>
    <t>תקציבאי רשות החדשנות - תקצוב שונות</t>
  </si>
  <si>
    <t>תקציבאי רשות החדשנות - תקצוב ציוד ופחת</t>
  </si>
  <si>
    <t>תקציבאי רשות החדשנות - תקצוב שיווק</t>
  </si>
  <si>
    <t>תקציבאי רשות החדשנות - תקצוב ציוד ייעודי</t>
  </si>
  <si>
    <t>סה"כ תיקצוב סופי - תקציבים רשות החדשנות</t>
  </si>
  <si>
    <t>עובד יצור</t>
  </si>
  <si>
    <t>מחיר יחידה/ מחיר לשעת יצור בש"ח</t>
  </si>
  <si>
    <t xml:space="preserve">כמות/ מס' שעות יצור </t>
  </si>
  <si>
    <t>תקציב בחתך משימות</t>
  </si>
  <si>
    <t>קישור לאתר רשות החדשנות</t>
  </si>
  <si>
    <t xml:space="preserve">סעיף שיווק </t>
  </si>
  <si>
    <t>תקרת אחוז התעסוקה בתוכנית מו"פ זו (ההזנה מוגבלת לתיקרות)</t>
  </si>
  <si>
    <t>הפעלת התא</t>
  </si>
  <si>
    <t>תקורה חומרים</t>
  </si>
  <si>
    <t>אחוז תקורה חומרים</t>
  </si>
  <si>
    <t>מוסד מחקר</t>
  </si>
  <si>
    <t>אחוז תקורה כא</t>
  </si>
  <si>
    <t>קבלני משנה מוסד מחקר</t>
  </si>
  <si>
    <t>נכון לתאריך:</t>
  </si>
  <si>
    <t>מס' חברה ברשות החדשנות:</t>
  </si>
  <si>
    <r>
      <t>קיצוץ אחיד</t>
    </r>
    <r>
      <rPr>
        <b/>
        <sz val="10"/>
        <rFont val="David"/>
        <family val="2"/>
      </rPr>
      <t>- נא להזין את גובה הקיצוץ שיוכפל בשיעורי התעסוקה (בכ"א בלבד שיעור הקיצוץ מוכפל בשיעור התעסוקה המומלץ במו"פ, בתאים שלא בוצע בהם שינוי ידני):</t>
    </r>
  </si>
  <si>
    <r>
      <t>קיצוץ אחיד</t>
    </r>
    <r>
      <rPr>
        <b/>
        <sz val="10"/>
        <rFont val="David"/>
        <family val="2"/>
      </rPr>
      <t>- נא להזין את גובה הקיצוץ שיוכפל בשיעורי התעסוקה (בכ"א בלבד שיעור הקיצוץ מוכפל בשיעור התעסוקה, בתאים שלא בוצע בהם שינוי ידני):</t>
    </r>
  </si>
  <si>
    <r>
      <t xml:space="preserve">שכר </t>
    </r>
    <r>
      <rPr>
        <b/>
        <u/>
        <sz val="10"/>
        <rFont val="David"/>
        <family val="2"/>
      </rPr>
      <t>חודשי</t>
    </r>
    <r>
      <rPr>
        <b/>
        <sz val="10"/>
        <rFont val="David"/>
        <family val="2"/>
      </rPr>
      <t xml:space="preserve"> כולל, מוגבל בתיקרות</t>
    </r>
  </si>
  <si>
    <r>
      <t xml:space="preserve">ריכוז התקציב המבוקש </t>
    </r>
    <r>
      <rPr>
        <sz val="12"/>
        <color theme="0"/>
        <rFont val="David"/>
        <family val="2"/>
        <charset val="177"/>
      </rPr>
      <t>(נקלט אוטומטית מתוך הגליונות)</t>
    </r>
  </si>
  <si>
    <t>תקורה</t>
  </si>
  <si>
    <t>הנחיות למילוי קובץ תקציב</t>
  </si>
  <si>
    <t>יש לבחור בגיליון "ראשי-פרטים כלליים וריכוז הוצאות"</t>
  </si>
  <si>
    <t xml:space="preserve">בדיקת נתונים בגיליון "ראשי-פרטים כלליים וריכוז הוצאות" </t>
  </si>
  <si>
    <t xml:space="preserve">לאחר מילוי נתונים בכלל הגיליונות, יש לחזור לגילון "ראשי-פרטים כלליים וריכוז הוצאות" </t>
  </si>
  <si>
    <t>שלבי המילוי:</t>
  </si>
  <si>
    <t>מומלץ להדפיס עמוד זה לסיוע במהלך מילוי הבקשה</t>
  </si>
  <si>
    <t>תנופה - מסלול הטבה מס' 9</t>
  </si>
  <si>
    <t>הפעלת חממה - מסלול הטבה מס' 3</t>
  </si>
  <si>
    <t>פרוייקט חממה ביוטכנולוגית - מסלול הטבה מס' 22</t>
  </si>
  <si>
    <t>פרוייקט חממה יזמות בפריפריה - מסלול הטבה מס' 39</t>
  </si>
  <si>
    <t>הפעלת חממה יזמות בפריפריה - מסלול הטבה מס' 39</t>
  </si>
  <si>
    <t>מעבדה לחדשנות- חברת מעבדה - מסלול הטבה מס' 29</t>
  </si>
  <si>
    <t>תשתית טכנולוגית של מעבדה לחדשנות - מסלול הטבה מס' 29</t>
  </si>
  <si>
    <t>תפעול שוטף של מעבדה לחדשנות -  מסלול הטבה מס' 29</t>
  </si>
  <si>
    <t>מתקני הרצה (פיילוטים) - מסלול הטבה מס' 2</t>
  </si>
  <si>
    <t>הגברת השתתפות בהורייזן- מסלול מס' 37</t>
  </si>
  <si>
    <t>קידום יזמות טכנולוגית בעיר חיפה - מסלול הטבה מס' 38</t>
  </si>
  <si>
    <t>הנוסחה לחישוב "סה"כ שכר מבוקש בהתאם לתקרות" תגביל את השכר המבוקש בהתאם לתקרות לעיל</t>
  </si>
  <si>
    <t>ראש התחום/ בודק בכיר</t>
  </si>
  <si>
    <t>מס' חודשי השימוש בתיק</t>
  </si>
  <si>
    <t>שנות אדם</t>
  </si>
  <si>
    <t>האם ההוצאה היא לצד קשור?
במידה וכן- הסבר
במידה ולא- למלא "לא"</t>
  </si>
  <si>
    <r>
      <rPr>
        <b/>
        <u/>
        <sz val="10"/>
        <color theme="0"/>
        <rFont val="David"/>
        <family val="2"/>
      </rPr>
      <t>האם ההוצאה היא לצד קשור?</t>
    </r>
    <r>
      <rPr>
        <b/>
        <sz val="10"/>
        <color theme="0"/>
        <rFont val="David"/>
        <family val="2"/>
        <charset val="177"/>
      </rPr>
      <t xml:space="preserve">
במידה וכן- הסבר
במידה ולא- למלא "לא"</t>
    </r>
  </si>
  <si>
    <t>שת"פ בינלאומי (מו"פ)- מסלול הטבה מס'1</t>
  </si>
  <si>
    <t>שת"פ בינלאומי (פיילוטים)- מסלול הטבה מס' 1</t>
  </si>
  <si>
    <t>מכינת מו"פ - מסלול הטבה מס' 36 ב'</t>
  </si>
  <si>
    <t xml:space="preserve">מופ"ת - מסלול הטבה מס' 36 א' </t>
  </si>
  <si>
    <t xml:space="preserve">יש לבחור בשורה 3 את סוג המסלול בו מוגשת הבקשה </t>
  </si>
  <si>
    <t>תקופת הביצוע המבוקשת:</t>
  </si>
  <si>
    <t>שם החברה/ שם יזם מוביל (תנופה):</t>
  </si>
  <si>
    <t>מספר ברשם (ח.פ.)/ מספר ת.ז (של יזם מוביל (תנופה)):</t>
  </si>
  <si>
    <t>נושא הבקשה:</t>
  </si>
  <si>
    <t>מס' חודשי הבקשה:</t>
  </si>
  <si>
    <t>מסמך תקציב מבוקש:</t>
  </si>
  <si>
    <t>נא לבחור מסלול/ תת מסלול מהרשימה</t>
  </si>
  <si>
    <t>לחץ כאן בכדי לבחור מסלול מהרשימה</t>
  </si>
  <si>
    <t>התאמת מוצר ותיקוף שוק</t>
  </si>
  <si>
    <t xml:space="preserve">סעיף התאמת מוצר ותיקוף שוק </t>
  </si>
  <si>
    <t>מנכ"ל תאגיד הזנק</t>
  </si>
  <si>
    <t>שם  מנהל הכספים/יועץ טכנולגי (מכינת מו"פ)</t>
  </si>
  <si>
    <t xml:space="preserve">סוג ההוצאה: יש לסמן "פטנט" או "אחר" </t>
  </si>
  <si>
    <t>זירה</t>
  </si>
  <si>
    <t>התאמת מוצר ותיקוף</t>
  </si>
  <si>
    <t>קרן המו"פ מסלול הטבה מס' 1</t>
  </si>
  <si>
    <t>כללי:</t>
  </si>
  <si>
    <t>מומלץ למלא את התקציב לצד קריאת נהלי המסלול ופירוט ההוצאות המוכרות במסגרתו.</t>
  </si>
  <si>
    <t>קובץ זה מוגן בסיסמא. יש למלא נתונים אך ורק בשדות שפתוחים לעריכה.</t>
  </si>
  <si>
    <t>יש להזין נתונים בתאים בעלי רקע לבן בלבד.</t>
  </si>
  <si>
    <t>אין לבטל את נעילת הקובץ בשום שלב.</t>
  </si>
  <si>
    <t>יש למלא את כל הפרטים הכלליים המופיעים בשורות 5-9, 28.</t>
  </si>
  <si>
    <t>צמיחה</t>
  </si>
  <si>
    <t>הזנק</t>
  </si>
  <si>
    <t>בינלאומי</t>
  </si>
  <si>
    <t>תשתיות טכנולוגיות</t>
  </si>
  <si>
    <t>חברתי ציבורי</t>
  </si>
  <si>
    <t>מסחור ידע (תעשיה)  - מסלול הטבה מס' 5ד'</t>
  </si>
  <si>
    <t>מסחור ידע (אקדמיה) - מסלול הטבה מס' 5ד'</t>
  </si>
  <si>
    <t>מגנ"ט מאגד תעשיה - מסלול הטבה מס' 5א'</t>
  </si>
  <si>
    <t>מגנ"ט מאגד אקדמיה - מסלול הטבה מס' 5א'</t>
  </si>
  <si>
    <r>
      <t xml:space="preserve">תא בעל רקע צבוע בכחול או בכל צבע אחר </t>
    </r>
    <r>
      <rPr>
        <b/>
        <sz val="12"/>
        <rFont val="David"/>
        <family val="2"/>
      </rPr>
      <t>נעול</t>
    </r>
    <r>
      <rPr>
        <sz val="12"/>
        <rFont val="David"/>
        <family val="2"/>
      </rPr>
      <t xml:space="preserve"> ואין הזין בו נתונים.</t>
    </r>
  </si>
  <si>
    <r>
      <t xml:space="preserve">חל </t>
    </r>
    <r>
      <rPr>
        <b/>
        <u/>
        <sz val="12"/>
        <rFont val="David"/>
        <family val="2"/>
      </rPr>
      <t>איסור מוחלט</t>
    </r>
    <r>
      <rPr>
        <b/>
        <sz val="12"/>
        <rFont val="David"/>
        <family val="2"/>
      </rPr>
      <t xml:space="preserve"> לבצע גזירה או העתקה והדבקה לתוך הקובץ. מילוי הקובץ יעשה רק על ידי מילוי ידני של נתונים.</t>
    </r>
  </si>
  <si>
    <t>לסיום יש למלא את שמות בעלי התפקידים בשורה 28.</t>
  </si>
  <si>
    <t>שים לב! רק לאחר בחירת המסלול הנכון ייפתחו לעריכה יתר הגליונות הניתנים למילוי במסגרת המסלול הספציפי.</t>
  </si>
  <si>
    <t>הקובץ מיועד להגשת תקציב לצורך בקשת תמיכה לרשות לחדשנות.</t>
  </si>
  <si>
    <t>בגליון זה אין למלא סעיפי תקציב. הנתונים ימשכו באופן אוטומטי משאר הגליונות.</t>
  </si>
  <si>
    <t>מילוי גיליונות סעיפי ההוצאה המבוקשים (לשוניות הצבועות בצבע כחול בהיר):</t>
  </si>
  <si>
    <t>מילוי גיליון "ראשי-פרטים כלליים וריכוז הוצאות" (לשונית הצבועה בכחול כהה):</t>
  </si>
  <si>
    <t>יש למלא את הגליונות בהתאם להוצאות הצפויות לבקשה. במידה וישנם גליונות שאינם רלוונטים לבקשה יש להשאירם ריקים.</t>
  </si>
  <si>
    <r>
      <t xml:space="preserve">גיליון ריק משמעו שסוג ההוצאה אינו מוכר במסגרת המסלול המבוקש. </t>
    </r>
    <r>
      <rPr>
        <u/>
        <sz val="12"/>
        <rFont val="David"/>
        <family val="2"/>
      </rPr>
      <t>אין למלא בגליונות ריקים נתונים.</t>
    </r>
  </si>
  <si>
    <t>יש לשים לב ששורות לבנות הינן תקינות - לא אמור להופיע בהן נתונים.</t>
  </si>
  <si>
    <t>בשורות 13-27 מופיע סיכום הנתונים שהוזנו בסעיפי התקציב הרלוונטיים.</t>
  </si>
  <si>
    <t>יש להעלות את הקובץ כצרופה להגשת הטופס המקוון באזור האישי באתר הרשות.</t>
  </si>
  <si>
    <t>לאיש סגל אקדמי התקרה מושתת על חלקיות המשרה ולא על אחוז התעסוקה במו"פ</t>
  </si>
  <si>
    <t>סוג ההתקשרות (במחיר קבוע או לפי שעה)</t>
  </si>
  <si>
    <t>קרן הון אנושי - מסלול הטבה מס' 44</t>
  </si>
  <si>
    <r>
      <t xml:space="preserve">שם משפחה + שם פרטי </t>
    </r>
    <r>
      <rPr>
        <b/>
        <sz val="11"/>
        <color rgb="FFFF0000"/>
        <rFont val="David"/>
        <family val="2"/>
      </rPr>
      <t>*</t>
    </r>
  </si>
  <si>
    <r>
      <t xml:space="preserve">תואר מקצועי </t>
    </r>
    <r>
      <rPr>
        <b/>
        <sz val="11"/>
        <color rgb="FFFF0000"/>
        <rFont val="David"/>
        <family val="2"/>
      </rPr>
      <t>*</t>
    </r>
  </si>
  <si>
    <r>
      <t xml:space="preserve">תפקיד במחקר </t>
    </r>
    <r>
      <rPr>
        <b/>
        <sz val="11"/>
        <color rgb="FFFF0000"/>
        <rFont val="David"/>
        <family val="2"/>
      </rPr>
      <t>*</t>
    </r>
  </si>
  <si>
    <r>
      <t xml:space="preserve">קוד שכר </t>
    </r>
    <r>
      <rPr>
        <b/>
        <u/>
        <sz val="11"/>
        <color rgb="FFFF0000"/>
        <rFont val="David"/>
        <family val="2"/>
      </rPr>
      <t>*</t>
    </r>
  </si>
  <si>
    <r>
      <t>פרטי העובד (</t>
    </r>
    <r>
      <rPr>
        <b/>
        <sz val="12"/>
        <color rgb="FFFF0000"/>
        <rFont val="David"/>
        <family val="2"/>
      </rPr>
      <t>*</t>
    </r>
    <r>
      <rPr>
        <b/>
        <sz val="12"/>
        <color theme="0"/>
        <rFont val="David"/>
        <family val="2"/>
        <charset val="177"/>
      </rPr>
      <t xml:space="preserve"> שדה חובה)</t>
    </r>
  </si>
  <si>
    <t>מחקר יישומי באקדמיה מסלול משנה 5ג</t>
  </si>
  <si>
    <t>מימד תעשייה מסלול הטבה מס' 2 יז'</t>
  </si>
  <si>
    <t>מימד אקדמיה מסלול הטבה מס' 2 יז'</t>
  </si>
  <si>
    <t>מו"פ בתחום החלל מסלול הטבה מס' 2 יח'</t>
  </si>
  <si>
    <t>רק עבור קרן הון אנושי - מסלול הטבה מס' 44</t>
  </si>
  <si>
    <t>ציוד חממות- מסלולי הטבה מס' 3/4</t>
  </si>
  <si>
    <t>פרוייקט חממה טכנולוגית - מסלולי הטבה מס' 3/4</t>
  </si>
  <si>
    <t xml:space="preserve">מסלול לעידוד הנבטה ויזמות - מסלול הטבה 49 </t>
  </si>
  <si>
    <t>מנכ"ל או מנהל מו"פ בחברת חממה/ מנכ"ל חברת מעבדה/ מנהל המעבדה לחדשנות/ מנכ"ל מרכז חדשנות</t>
  </si>
  <si>
    <t>עובד רגיל (עובד חברה, עובד כח אדם/חליף כח אדם, איש סגל אקדמי בשבתון)</t>
  </si>
  <si>
    <t>עובד רגיל קרן הון אנושי (עובד חברה, עובד כח אדם/חליף כח אדם)</t>
  </si>
  <si>
    <t>סטודנט מלגאי</t>
  </si>
  <si>
    <t>ללא תקרת שכר</t>
  </si>
  <si>
    <t>קרן ההזנק - מסלול הטבה מס' 7</t>
  </si>
  <si>
    <t>פיילוטים בקרן המו”פ - מסלול הטבה מס’ 1</t>
  </si>
  <si>
    <t>חממות לעידוד הקמה והשקעות הון בחברות הזנק- מסלול מס' 8</t>
  </si>
  <si>
    <t>עובד במסלולים 7/8/55 (כל סוגי העובדים לרבות מנכ"ל)</t>
  </si>
  <si>
    <t>תמיכה משותפת עם הקרן למו"פ חקלאי של ארה"ב (אקדמיה)- מסלול מס' 2כ'</t>
  </si>
  <si>
    <t>תמיכה משותפת עם הקרן למו"פ חקלאי של ארה"ב (תעשייה)- מסלול מס' 2כ'</t>
  </si>
  <si>
    <t>תמיכה משותפת עם משרד הכלכלה - מסלול מס' 2כא'</t>
  </si>
  <si>
    <t>הקמת והנגשת מעבדות מו"פ ומאגרי מידע לתעשייה - מסלול מס' 10</t>
  </si>
  <si>
    <t>מעבר מפיתוח לייצור - מסלול מס' 36ג'</t>
  </si>
  <si>
    <t>החזרת חברות לאזורים בשיקום כלכלי - מסלול הטבה מס' 55</t>
  </si>
  <si>
    <t>מחקר טרום מוצרי ליצירת ידע בטכנולוגיה חדשה - מסלול מס' 5ה'</t>
  </si>
  <si>
    <t>קידום יזמות טכנולוגית בעיר באר-שבע - מסלול הטבה מס' 48</t>
  </si>
  <si>
    <t>15-1/2025oa</t>
  </si>
  <si>
    <t>שימו לב! יש למלא שכר בפועל ללא קשר לאחוז המשרה</t>
  </si>
  <si>
    <t>ניר כפרי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</si>
</sst>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 &quot;₪&quot;\ * #,##0_ ;_ &quot;₪&quot;\ * \-#,##0_ ;_ &quot;₪&quot;\ * &quot;-&quot;_ ;_ @_ "/>
    <numFmt numFmtId="165" formatCode="_ * #,##0_ ;_ * \-#,##0_ ;_ * &quot;-&quot;_ ;_ @_ "/>
    <numFmt numFmtId="166" formatCode="_ &quot;₪&quot;\ * #,##0.00_ ;_ &quot;₪&quot;\ * \-#,##0.00_ ;_ &quot;₪&quot;\ * &quot;-&quot;??_ ;_ @_ "/>
    <numFmt numFmtId="167" formatCode="_ * #,##0.00_ ;_ * \-#,##0.00_ ;_ * &quot;-&quot;??_ ;_ @_ "/>
    <numFmt numFmtId="168" formatCode="mm/yy"/>
    <numFmt numFmtId="169" formatCode="0.0%"/>
    <numFmt numFmtId="170" formatCode="#,##0.0"/>
    <numFmt numFmtId="171" formatCode="#,##0_ ;[Red]\-#,##0\ "/>
    <numFmt numFmtId="172" formatCode="#,##0.00_ ;[Red]\-#,##0.00\ "/>
    <numFmt numFmtId="173" formatCode="_ * #,##0_ ;_ * \-#,##0_ ;_ * &quot;-&quot;??_ ;_ @_ "/>
    <numFmt numFmtId="174" formatCode="#,###"/>
  </numFmts>
  <fonts count="94" x14ac:knownFonts="1">
    <font>
      <sz val="10"/>
      <name val="Arial"/>
      <family val="2"/>
      <charset val="177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name val="David"/>
      <family val="2"/>
      <charset val="177"/>
    </font>
    <font>
      <b/>
      <sz val="12"/>
      <name val="David"/>
      <family val="2"/>
      <charset val="177"/>
    </font>
    <font>
      <sz val="11"/>
      <name val="David"/>
      <family val="2"/>
      <charset val="177"/>
    </font>
    <font>
      <b/>
      <sz val="10"/>
      <name val="David"/>
      <family val="2"/>
      <charset val="177"/>
    </font>
    <font>
      <sz val="12"/>
      <name val="David"/>
      <family val="2"/>
      <charset val="177"/>
    </font>
    <font>
      <sz val="10"/>
      <name val="David"/>
      <family val="2"/>
      <charset val="177"/>
    </font>
    <font>
      <u/>
      <sz val="10"/>
      <color indexed="12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10"/>
      <color indexed="8"/>
      <name val="Arial"/>
      <family val="2"/>
    </font>
    <font>
      <b/>
      <sz val="14"/>
      <name val="Aharoni"/>
      <family val="2"/>
    </font>
    <font>
      <b/>
      <sz val="10"/>
      <name val="Aharoni"/>
      <family val="2"/>
    </font>
    <font>
      <b/>
      <sz val="16"/>
      <name val="Aharoni"/>
      <family val="2"/>
    </font>
    <font>
      <b/>
      <sz val="11"/>
      <name val="David"/>
      <family val="2"/>
      <charset val="177"/>
    </font>
    <font>
      <b/>
      <sz val="13"/>
      <name val="David"/>
      <family val="2"/>
      <charset val="177"/>
    </font>
    <font>
      <b/>
      <sz val="12"/>
      <name val="Aharoni"/>
      <family val="2"/>
    </font>
    <font>
      <sz val="14"/>
      <color indexed="12"/>
      <name val="David"/>
      <family val="2"/>
      <charset val="177"/>
    </font>
    <font>
      <sz val="10"/>
      <color indexed="9"/>
      <name val="David"/>
      <family val="2"/>
      <charset val="177"/>
    </font>
    <font>
      <sz val="10"/>
      <color theme="0"/>
      <name val="David"/>
      <family val="2"/>
      <charset val="177"/>
    </font>
    <font>
      <sz val="10"/>
      <color theme="0"/>
      <name val="Times New Roman"/>
      <family val="1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David"/>
      <family val="2"/>
      <charset val="177"/>
    </font>
    <font>
      <sz val="10"/>
      <color rgb="FFFF0000"/>
      <name val="David"/>
      <family val="2"/>
      <charset val="177"/>
    </font>
    <font>
      <sz val="12"/>
      <color rgb="FFFF0000"/>
      <name val="David"/>
      <family val="2"/>
      <charset val="177"/>
    </font>
    <font>
      <sz val="10"/>
      <color theme="0"/>
      <name val="Arial"/>
      <family val="2"/>
    </font>
    <font>
      <sz val="12"/>
      <color theme="0"/>
      <name val="David"/>
      <family val="2"/>
      <charset val="177"/>
    </font>
    <font>
      <b/>
      <sz val="10"/>
      <color theme="0"/>
      <name val="David"/>
      <family val="2"/>
      <charset val="177"/>
    </font>
    <font>
      <b/>
      <sz val="11"/>
      <color theme="0"/>
      <name val="David"/>
      <family val="2"/>
      <charset val="177"/>
    </font>
    <font>
      <b/>
      <sz val="14"/>
      <color theme="0"/>
      <name val="Aharoni"/>
      <family val="2"/>
    </font>
    <font>
      <b/>
      <sz val="12"/>
      <color theme="0"/>
      <name val="David"/>
      <family val="2"/>
      <charset val="177"/>
    </font>
    <font>
      <b/>
      <sz val="10"/>
      <color theme="0"/>
      <name val="Aharoni"/>
      <family val="2"/>
    </font>
    <font>
      <b/>
      <sz val="16"/>
      <color theme="0"/>
      <name val="Aharoni"/>
      <family val="2"/>
    </font>
    <font>
      <b/>
      <sz val="14"/>
      <color theme="0"/>
      <name val="David"/>
      <family val="2"/>
      <charset val="177"/>
    </font>
    <font>
      <sz val="10"/>
      <color theme="1"/>
      <name val="Tahoma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0"/>
      <color indexed="10"/>
      <name val="Arial"/>
      <family val="2"/>
    </font>
    <font>
      <sz val="14"/>
      <color indexed="48"/>
      <name val="Arial"/>
      <family val="2"/>
    </font>
    <font>
      <sz val="11"/>
      <color indexed="8"/>
      <name val="Arial"/>
      <family val="2"/>
      <charset val="177"/>
    </font>
    <font>
      <b/>
      <sz val="10"/>
      <color theme="0"/>
      <name val="Calibri"/>
      <family val="2"/>
      <scheme val="minor"/>
    </font>
    <font>
      <b/>
      <sz val="11"/>
      <color theme="0"/>
      <name val="Aharoni"/>
      <family val="2"/>
    </font>
    <font>
      <b/>
      <sz val="8"/>
      <color theme="0"/>
      <name val="David"/>
      <family val="2"/>
      <charset val="177"/>
    </font>
    <font>
      <sz val="14"/>
      <color theme="0"/>
      <name val="David"/>
      <family val="2"/>
    </font>
    <font>
      <sz val="14"/>
      <name val="David"/>
      <family val="2"/>
    </font>
    <font>
      <b/>
      <u/>
      <sz val="10"/>
      <name val="David"/>
      <family val="2"/>
    </font>
    <font>
      <b/>
      <u/>
      <sz val="11"/>
      <color theme="0"/>
      <name val="David"/>
      <family val="2"/>
    </font>
    <font>
      <sz val="9"/>
      <name val="David"/>
      <family val="2"/>
    </font>
    <font>
      <u/>
      <sz val="12"/>
      <color indexed="12"/>
      <name val="David"/>
      <family val="2"/>
    </font>
    <font>
      <b/>
      <sz val="20"/>
      <color rgb="FFFFFFFF"/>
      <name val="David"/>
      <family val="2"/>
    </font>
    <font>
      <sz val="12"/>
      <name val="Arial"/>
      <family val="2"/>
      <charset val="177"/>
    </font>
    <font>
      <b/>
      <sz val="16"/>
      <color rgb="FFFFFFFF"/>
      <name val="David"/>
      <family val="2"/>
    </font>
    <font>
      <sz val="11"/>
      <color theme="0"/>
      <name val="David"/>
      <family val="2"/>
      <charset val="177"/>
    </font>
    <font>
      <b/>
      <sz val="11"/>
      <color rgb="FFFFFFFF"/>
      <name val="David"/>
      <family val="2"/>
    </font>
    <font>
      <b/>
      <u/>
      <sz val="11"/>
      <color rgb="FFFFFFFF"/>
      <name val="David"/>
      <family val="2"/>
    </font>
    <font>
      <b/>
      <sz val="20"/>
      <name val="Aharoni"/>
      <family val="2"/>
    </font>
    <font>
      <b/>
      <sz val="11"/>
      <color indexed="12"/>
      <name val="David"/>
      <family val="2"/>
    </font>
    <font>
      <u/>
      <sz val="12"/>
      <color indexed="12"/>
      <name val="Arial"/>
      <family val="2"/>
    </font>
    <font>
      <b/>
      <sz val="12"/>
      <color rgb="FFFF0000"/>
      <name val="Aharoni"/>
      <family val="2"/>
    </font>
    <font>
      <b/>
      <u/>
      <sz val="18"/>
      <color rgb="FFFFFFFF"/>
      <name val="David"/>
      <family val="2"/>
    </font>
    <font>
      <b/>
      <sz val="9"/>
      <name val="Tahoma"/>
      <family val="2"/>
    </font>
    <font>
      <b/>
      <u/>
      <sz val="10"/>
      <color theme="0"/>
      <name val="David"/>
      <family val="2"/>
    </font>
    <font>
      <sz val="10"/>
      <name val="Arial"/>
      <family val="2"/>
      <charset val="177"/>
    </font>
    <font>
      <b/>
      <sz val="10"/>
      <name val="David"/>
      <family val="2"/>
    </font>
    <font>
      <b/>
      <sz val="10"/>
      <color theme="0"/>
      <name val="David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  <font>
      <b/>
      <sz val="20"/>
      <color rgb="FFFFFFFF"/>
      <name val="Arial"/>
      <family val="2"/>
    </font>
    <font>
      <b/>
      <sz val="16"/>
      <color rgb="FFFFFFFF"/>
      <name val="Arial"/>
      <family val="2"/>
    </font>
    <font>
      <b/>
      <u/>
      <sz val="18"/>
      <name val="David"/>
      <family val="2"/>
    </font>
    <font>
      <b/>
      <sz val="14"/>
      <name val="David"/>
      <family val="2"/>
    </font>
    <font>
      <sz val="12"/>
      <name val="David"/>
      <family val="2"/>
    </font>
    <font>
      <b/>
      <sz val="11"/>
      <name val="David"/>
      <family val="2"/>
    </font>
    <font>
      <b/>
      <sz val="12"/>
      <name val="David"/>
      <family val="2"/>
    </font>
    <font>
      <b/>
      <u/>
      <sz val="12"/>
      <name val="David"/>
      <family val="2"/>
    </font>
    <font>
      <u/>
      <sz val="12"/>
      <name val="David"/>
      <family val="2"/>
    </font>
    <font>
      <sz val="12"/>
      <color rgb="FFFF0000"/>
      <name val="David"/>
      <family val="2"/>
    </font>
    <font>
      <b/>
      <sz val="11"/>
      <color rgb="FFFF0000"/>
      <name val="David"/>
      <family val="2"/>
    </font>
    <font>
      <b/>
      <u/>
      <sz val="11"/>
      <color rgb="FFFF0000"/>
      <name val="David"/>
      <family val="2"/>
    </font>
    <font>
      <b/>
      <sz val="12"/>
      <color rgb="FFFF0000"/>
      <name val="David"/>
      <family val="2"/>
    </font>
    <font>
      <sz val="10"/>
      <color theme="0"/>
      <name val="David"/>
      <family val="2"/>
    </font>
    <font>
      <b/>
      <sz val="14"/>
      <color theme="1"/>
      <name val="David"/>
      <family val="2"/>
      <charset val="177"/>
    </font>
    <font>
      <b/>
      <sz val="10"/>
      <color theme="1"/>
      <name val="David"/>
      <family val="2"/>
      <charset val="177"/>
    </font>
    <font>
      <sz val="12"/>
      <color theme="1"/>
      <name val="David"/>
      <family val="2"/>
      <charset val="177"/>
    </font>
    <font>
      <b/>
      <sz val="12"/>
      <color theme="0"/>
      <name val="David"/>
      <family val="2"/>
    </font>
    <font>
      <b/>
      <sz val="14"/>
      <color theme="0"/>
      <name val="David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4676A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1C0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123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theme="0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theme="0"/>
      </right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auto="1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medium">
        <color theme="0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rgb="FF5B9BD5"/>
      </right>
      <top style="thin">
        <color rgb="FF5B9BD5"/>
      </top>
      <bottom style="thin">
        <color rgb="FF5B9BD5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5B9BD5"/>
      </left>
      <right/>
      <top/>
      <bottom/>
      <diagonal/>
    </border>
    <border>
      <left/>
      <right style="medium">
        <color rgb="FF5B9BD5"/>
      </right>
      <top/>
      <bottom/>
      <diagonal/>
    </border>
    <border>
      <left style="thin">
        <color rgb="FF5B9BD5"/>
      </left>
      <right style="medium">
        <color rgb="FF5B9BD5"/>
      </right>
      <top style="thin">
        <color rgb="FF5B9BD5"/>
      </top>
      <bottom style="thin">
        <color rgb="FF5B9BD5"/>
      </bottom>
      <diagonal/>
    </border>
    <border>
      <left/>
      <right style="medium">
        <color rgb="FF5B9BD5"/>
      </right>
      <top/>
      <bottom style="thin">
        <color auto="1"/>
      </bottom>
      <diagonal/>
    </border>
    <border>
      <left style="medium">
        <color rgb="FF5B9BD5"/>
      </left>
      <right style="thin">
        <color auto="1"/>
      </right>
      <top/>
      <bottom/>
      <diagonal/>
    </border>
    <border>
      <left style="thin">
        <color auto="1"/>
      </left>
      <right style="medium">
        <color rgb="FF5B9BD5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5B9BD5"/>
      </right>
      <top style="medium">
        <color auto="1"/>
      </top>
      <bottom/>
      <diagonal/>
    </border>
    <border>
      <left style="medium">
        <color rgb="FF5B9BD5"/>
      </left>
      <right style="thin">
        <color auto="1"/>
      </right>
      <top/>
      <bottom style="thin">
        <color auto="1"/>
      </bottom>
      <diagonal/>
    </border>
    <border>
      <left/>
      <right style="medium">
        <color rgb="FF5B9BD5"/>
      </right>
      <top style="medium">
        <color auto="1"/>
      </top>
      <bottom style="medium">
        <color auto="1"/>
      </bottom>
      <diagonal/>
    </border>
    <border>
      <left style="medium">
        <color rgb="FF5B9BD5"/>
      </left>
      <right/>
      <top/>
      <bottom style="medium">
        <color rgb="FF5B9BD5"/>
      </bottom>
      <diagonal/>
    </border>
    <border>
      <left/>
      <right/>
      <top/>
      <bottom style="medium">
        <color rgb="FF5B9BD5"/>
      </bottom>
      <diagonal/>
    </border>
    <border>
      <left/>
      <right style="medium">
        <color rgb="FF5B9BD5"/>
      </right>
      <top/>
      <bottom style="medium">
        <color rgb="FF5B9BD5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rgb="FF5B9BD5"/>
      </top>
      <bottom/>
      <diagonal/>
    </border>
    <border>
      <left/>
      <right/>
      <top style="thin">
        <color rgb="FF5B9BD5"/>
      </top>
      <bottom style="thin">
        <color rgb="FF5B9BD5"/>
      </bottom>
      <diagonal/>
    </border>
    <border>
      <left/>
      <right style="medium">
        <color rgb="FF5B9BD5"/>
      </right>
      <top style="thin">
        <color rgb="FF5B9BD5"/>
      </top>
      <bottom style="thin">
        <color rgb="FF5B9BD5"/>
      </bottom>
      <diagonal/>
    </border>
    <border>
      <left style="thin">
        <color rgb="FF5B9BD5"/>
      </left>
      <right style="thin">
        <color rgb="FF5B9BD5"/>
      </right>
      <top style="thin">
        <color rgb="FF5B9BD5"/>
      </top>
      <bottom style="thin">
        <color rgb="FF5B9BD5"/>
      </bottom>
      <diagonal/>
    </border>
    <border>
      <left style="thin">
        <color rgb="FF5B9BD5"/>
      </left>
      <right/>
      <top style="thin">
        <color rgb="FF5B9BD5"/>
      </top>
      <bottom style="thin">
        <color rgb="FF5B9BD5"/>
      </bottom>
      <diagonal/>
    </border>
    <border>
      <left style="thin">
        <color auto="1"/>
      </left>
      <right style="medium">
        <color rgb="FF5B9BD5"/>
      </right>
      <top/>
      <bottom style="thin">
        <color auto="1"/>
      </bottom>
      <diagonal/>
    </border>
    <border>
      <left style="medium">
        <color rgb="FF5B9BD5"/>
      </left>
      <right/>
      <top style="thin">
        <color auto="1"/>
      </top>
      <bottom style="thin">
        <color auto="1"/>
      </bottom>
      <diagonal/>
    </border>
    <border>
      <left style="medium">
        <color rgb="FF5B9BD5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5B9BD5"/>
      </right>
      <top style="thin">
        <color auto="1"/>
      </top>
      <bottom/>
      <diagonal/>
    </border>
    <border>
      <left style="medium">
        <color rgb="FF5B9BD5"/>
      </left>
      <right/>
      <top style="medium">
        <color rgb="FF5B9BD5"/>
      </top>
      <bottom/>
      <diagonal/>
    </border>
    <border>
      <left style="medium">
        <color auto="1"/>
      </left>
      <right/>
      <top style="medium">
        <color auto="1"/>
      </top>
      <bottom style="medium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medium">
        <color auto="1"/>
      </right>
      <top style="medium">
        <color theme="0"/>
      </top>
      <bottom style="thin">
        <color theme="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medium">
        <color rgb="FF5B9BD5"/>
      </right>
      <top style="thin">
        <color auto="1"/>
      </top>
      <bottom style="thin">
        <color indexed="64"/>
      </bottom>
      <diagonal/>
    </border>
    <border>
      <left style="medium">
        <color theme="3" tint="0.59996337778862885"/>
      </left>
      <right style="thin">
        <color auto="1"/>
      </right>
      <top style="medium">
        <color theme="3" tint="0.59996337778862885"/>
      </top>
      <bottom style="medium">
        <color theme="3" tint="0.59996337778862885"/>
      </bottom>
      <diagonal/>
    </border>
    <border>
      <left style="thin">
        <color auto="1"/>
      </left>
      <right style="thin">
        <color auto="1"/>
      </right>
      <top style="medium">
        <color theme="3" tint="0.59996337778862885"/>
      </top>
      <bottom style="medium">
        <color theme="3" tint="0.59996337778862885"/>
      </bottom>
      <diagonal/>
    </border>
    <border>
      <left style="thin">
        <color auto="1"/>
      </left>
      <right style="medium">
        <color theme="3" tint="0.59996337778862885"/>
      </right>
      <top style="medium">
        <color theme="3" tint="0.59996337778862885"/>
      </top>
      <bottom style="medium">
        <color theme="3" tint="0.59996337778862885"/>
      </bottom>
      <diagonal/>
    </border>
  </borders>
  <cellStyleXfs count="122">
    <xf numFmtId="0" fontId="0" fillId="0" borderId="0"/>
    <xf numFmtId="9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0" fontId="12" fillId="0" borderId="0"/>
    <xf numFmtId="0" fontId="2" fillId="0" borderId="0"/>
    <xf numFmtId="0" fontId="67" fillId="0" borderId="0"/>
    <xf numFmtId="167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165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165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165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0" fontId="67" fillId="0" borderId="0"/>
    <xf numFmtId="0" fontId="67" fillId="0" borderId="0"/>
    <xf numFmtId="9" fontId="67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67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9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5" fontId="67" fillId="0" borderId="0" applyFont="0" applyFill="0" applyBorder="0" applyAlignment="0" applyProtection="0"/>
    <xf numFmtId="0" fontId="9" fillId="0" borderId="0" applyNumberFormat="0" applyFill="0" applyBorder="0">
      <protection locked="0"/>
    </xf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0" fontId="37" fillId="0" borderId="0"/>
    <xf numFmtId="0" fontId="2" fillId="0" borderId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7" fillId="0" borderId="0" applyNumberFormat="0" applyProtection="0">
      <alignment horizontal="right" vertical="center" indent="1"/>
    </xf>
    <xf numFmtId="0" fontId="38" fillId="2" borderId="1" applyNumberFormat="0" applyProtection="0">
      <alignment vertical="center"/>
    </xf>
    <xf numFmtId="0" fontId="39" fillId="2" borderId="1" applyNumberFormat="0" applyProtection="0">
      <alignment vertical="center"/>
    </xf>
    <xf numFmtId="0" fontId="38" fillId="2" borderId="1" applyNumberFormat="0" applyProtection="0">
      <alignment horizontal="right" vertical="center" indent="1"/>
    </xf>
    <xf numFmtId="0" fontId="38" fillId="2" borderId="1" applyNumberFormat="0" applyProtection="0">
      <alignment horizontal="left" vertical="top" indent="1"/>
    </xf>
    <xf numFmtId="0" fontId="38" fillId="3" borderId="2" applyNumberFormat="0" applyProtection="0">
      <alignment horizontal="right" vertical="center" wrapText="1" indent="1"/>
    </xf>
    <xf numFmtId="0" fontId="12" fillId="4" borderId="1" applyNumberFormat="0" applyProtection="0">
      <alignment horizontal="right" vertical="center"/>
    </xf>
    <xf numFmtId="0" fontId="12" fillId="5" borderId="1" applyNumberFormat="0" applyProtection="0">
      <alignment horizontal="right" vertical="center"/>
    </xf>
    <xf numFmtId="0" fontId="12" fillId="6" borderId="1" applyNumberFormat="0" applyProtection="0">
      <alignment horizontal="right" vertical="center"/>
    </xf>
    <xf numFmtId="0" fontId="12" fillId="7" borderId="1" applyNumberFormat="0" applyProtection="0">
      <alignment horizontal="right" vertical="center"/>
    </xf>
    <xf numFmtId="0" fontId="12" fillId="8" borderId="1" applyNumberFormat="0" applyProtection="0">
      <alignment horizontal="right" vertical="center"/>
    </xf>
    <xf numFmtId="0" fontId="12" fillId="9" borderId="1" applyNumberFormat="0" applyProtection="0">
      <alignment horizontal="right" vertical="center"/>
    </xf>
    <xf numFmtId="0" fontId="12" fillId="10" borderId="1" applyNumberFormat="0" applyProtection="0">
      <alignment horizontal="right" vertical="center"/>
    </xf>
    <xf numFmtId="0" fontId="12" fillId="11" borderId="1" applyNumberFormat="0" applyProtection="0">
      <alignment horizontal="right" vertical="center"/>
    </xf>
    <xf numFmtId="0" fontId="12" fillId="12" borderId="1" applyNumberFormat="0" applyProtection="0">
      <alignment horizontal="right" vertical="center"/>
    </xf>
    <xf numFmtId="0" fontId="38" fillId="13" borderId="2" applyNumberFormat="0" applyProtection="0">
      <alignment horizontal="right" vertical="center" indent="1"/>
    </xf>
    <xf numFmtId="0" fontId="12" fillId="14" borderId="2" applyNumberFormat="0" applyProtection="0">
      <alignment horizontal="right" vertical="center" indent="1"/>
    </xf>
    <xf numFmtId="0" fontId="40" fillId="15" borderId="0" applyNumberFormat="0" applyProtection="0">
      <alignment horizontal="left" vertical="center" indent="1"/>
    </xf>
    <xf numFmtId="0" fontId="12" fillId="3" borderId="1" applyNumberFormat="0" applyProtection="0">
      <alignment horizontal="right" vertical="center"/>
    </xf>
    <xf numFmtId="0" fontId="12" fillId="14" borderId="2" applyNumberFormat="0" applyProtection="0">
      <alignment horizontal="right" vertical="center" indent="1"/>
    </xf>
    <xf numFmtId="0" fontId="12" fillId="3" borderId="2" applyNumberFormat="0" applyProtection="0">
      <alignment horizontal="right" vertical="center" indent="1"/>
    </xf>
    <xf numFmtId="0" fontId="67" fillId="15" borderId="1" applyNumberFormat="0" applyProtection="0">
      <alignment horizontal="right" vertical="center" indent="1"/>
    </xf>
    <xf numFmtId="0" fontId="67" fillId="15" borderId="1" applyNumberFormat="0" applyProtection="0">
      <alignment horizontal="left" vertical="top" indent="1"/>
    </xf>
    <xf numFmtId="0" fontId="67" fillId="3" borderId="1" applyNumberFormat="0" applyProtection="0">
      <alignment horizontal="right" vertical="center" indent="1"/>
    </xf>
    <xf numFmtId="0" fontId="67" fillId="3" borderId="1" applyNumberFormat="0" applyProtection="0">
      <alignment horizontal="left" vertical="top" indent="1"/>
    </xf>
    <xf numFmtId="0" fontId="67" fillId="16" borderId="1" applyNumberFormat="0" applyProtection="0">
      <alignment horizontal="right" vertical="center" indent="1"/>
    </xf>
    <xf numFmtId="0" fontId="67" fillId="16" borderId="1" applyNumberFormat="0" applyProtection="0">
      <alignment horizontal="left" vertical="top" indent="1"/>
    </xf>
    <xf numFmtId="0" fontId="67" fillId="14" borderId="1" applyNumberFormat="0" applyProtection="0">
      <alignment horizontal="right" vertical="center" indent="1"/>
    </xf>
    <xf numFmtId="0" fontId="67" fillId="14" borderId="1" applyNumberFormat="0" applyProtection="0">
      <alignment horizontal="left" vertical="top" indent="1"/>
    </xf>
    <xf numFmtId="0" fontId="67" fillId="0" borderId="0" applyNumberFormat="0" applyProtection="0">
      <alignment horizontal="right" vertical="center" indent="1"/>
    </xf>
    <xf numFmtId="0" fontId="12" fillId="17" borderId="1" applyNumberFormat="0" applyProtection="0">
      <alignment vertical="center"/>
    </xf>
    <xf numFmtId="0" fontId="41" fillId="17" borderId="1" applyNumberFormat="0" applyProtection="0">
      <alignment vertical="center"/>
    </xf>
    <xf numFmtId="0" fontId="12" fillId="17" borderId="1" applyNumberFormat="0" applyProtection="0">
      <alignment horizontal="right" vertical="center" indent="1"/>
    </xf>
    <xf numFmtId="0" fontId="12" fillId="17" borderId="1" applyNumberFormat="0" applyProtection="0">
      <alignment horizontal="left" vertical="top" indent="1"/>
    </xf>
    <xf numFmtId="0" fontId="12" fillId="14" borderId="1" applyNumberFormat="0" applyProtection="0">
      <alignment horizontal="right" vertical="center"/>
    </xf>
    <xf numFmtId="0" fontId="41" fillId="14" borderId="1" applyNumberFormat="0" applyProtection="0">
      <alignment horizontal="right" vertical="center"/>
    </xf>
    <xf numFmtId="0" fontId="12" fillId="3" borderId="1" applyNumberFormat="0" applyProtection="0">
      <alignment horizontal="right" vertical="center" indent="1"/>
    </xf>
    <xf numFmtId="0" fontId="12" fillId="3" borderId="1" applyNumberFormat="0" applyProtection="0">
      <alignment horizontal="right" vertical="center" wrapText="1" indent="1"/>
    </xf>
    <xf numFmtId="0" fontId="43" fillId="18" borderId="0" applyNumberFormat="0" applyProtection="0">
      <alignment horizontal="right" vertical="center" indent="1"/>
    </xf>
    <xf numFmtId="0" fontId="42" fillId="14" borderId="1" applyNumberFormat="0" applyProtection="0">
      <alignment horizontal="right" vertical="center"/>
    </xf>
    <xf numFmtId="0" fontId="38" fillId="3" borderId="2" applyNumberFormat="0" applyProtection="0">
      <alignment horizontal="right" vertical="center" indent="1"/>
    </xf>
    <xf numFmtId="0" fontId="37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67" fillId="0" borderId="0"/>
    <xf numFmtId="0" fontId="2" fillId="0" borderId="0"/>
    <xf numFmtId="167" fontId="2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67" fillId="0" borderId="0" applyNumberFormat="0" applyProtection="0">
      <alignment horizontal="right" vertical="center" indent="1"/>
    </xf>
    <xf numFmtId="0" fontId="12" fillId="3" borderId="1" applyNumberFormat="0" applyProtection="0">
      <alignment horizontal="right" vertical="center" indent="1"/>
    </xf>
    <xf numFmtId="0" fontId="38" fillId="2" borderId="1" applyNumberFormat="0" applyProtection="0">
      <alignment horizontal="right" vertical="center" indent="1"/>
    </xf>
    <xf numFmtId="0" fontId="2" fillId="0" borderId="0"/>
    <xf numFmtId="43" fontId="2" fillId="0" borderId="0" applyFont="0" applyFill="0" applyBorder="0" applyAlignment="0" applyProtection="0"/>
    <xf numFmtId="0" fontId="12" fillId="3" borderId="1" applyNumberFormat="0" applyProtection="0">
      <alignment horizontal="right" vertical="center" indent="1"/>
    </xf>
    <xf numFmtId="0" fontId="38" fillId="2" borderId="1" applyNumberFormat="0" applyProtection="0">
      <alignment horizontal="right" vertical="center" indent="1"/>
    </xf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9" fillId="0" borderId="0" applyNumberFormat="0" applyFill="0" applyBorder="0">
      <protection locked="0"/>
    </xf>
    <xf numFmtId="165" fontId="67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650">
    <xf numFmtId="0" fontId="0" fillId="0" borderId="0" xfId="0"/>
    <xf numFmtId="0" fontId="8" fillId="0" borderId="0" xfId="0" applyFont="1"/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2" xfId="0" applyFont="1" applyBorder="1"/>
    <xf numFmtId="0" fontId="8" fillId="19" borderId="0" xfId="0" applyFont="1" applyFill="1"/>
    <xf numFmtId="168" fontId="8" fillId="19" borderId="0" xfId="0" applyNumberFormat="1" applyFont="1" applyFill="1"/>
    <xf numFmtId="168" fontId="8" fillId="0" borderId="0" xfId="0" applyNumberFormat="1" applyFont="1"/>
    <xf numFmtId="14" fontId="4" fillId="0" borderId="0" xfId="0" applyNumberFormat="1" applyFont="1" applyAlignment="1">
      <alignment horizontal="center"/>
    </xf>
    <xf numFmtId="0" fontId="14" fillId="0" borderId="0" xfId="0" applyFont="1"/>
    <xf numFmtId="0" fontId="6" fillId="20" borderId="3" xfId="0" applyFont="1" applyFill="1" applyBorder="1" applyAlignment="1">
      <alignment horizontal="center" wrapText="1" readingOrder="2"/>
    </xf>
    <xf numFmtId="0" fontId="8" fillId="0" borderId="0" xfId="0" applyFont="1" applyAlignment="1">
      <alignment horizontal="center"/>
    </xf>
    <xf numFmtId="171" fontId="8" fillId="0" borderId="0" xfId="0" applyNumberFormat="1" applyFont="1"/>
    <xf numFmtId="3" fontId="8" fillId="0" borderId="0" xfId="0" applyNumberFormat="1" applyFont="1"/>
    <xf numFmtId="0" fontId="8" fillId="21" borderId="2" xfId="0" applyFont="1" applyFill="1" applyBorder="1" applyAlignment="1">
      <alignment horizontal="center" wrapText="1"/>
    </xf>
    <xf numFmtId="0" fontId="8" fillId="21" borderId="2" xfId="0" applyFont="1" applyFill="1" applyBorder="1" applyAlignment="1">
      <alignment horizontal="center"/>
    </xf>
    <xf numFmtId="0" fontId="8" fillId="17" borderId="2" xfId="0" applyFont="1" applyFill="1" applyBorder="1" applyAlignment="1">
      <alignment horizontal="center"/>
    </xf>
    <xf numFmtId="0" fontId="8" fillId="17" borderId="2" xfId="0" applyFont="1" applyFill="1" applyBorder="1" applyAlignment="1">
      <alignment horizontal="center" wrapText="1"/>
    </xf>
    <xf numFmtId="3" fontId="8" fillId="0" borderId="2" xfId="0" applyNumberFormat="1" applyFont="1" applyBorder="1" applyAlignment="1">
      <alignment horizontal="center" vertical="center" wrapText="1" readingOrder="2"/>
    </xf>
    <xf numFmtId="171" fontId="8" fillId="0" borderId="2" xfId="0" applyNumberFormat="1" applyFont="1" applyBorder="1" applyAlignment="1">
      <alignment horizontal="center" vertical="center" wrapText="1" readingOrder="1"/>
    </xf>
    <xf numFmtId="172" fontId="8" fillId="0" borderId="2" xfId="0" applyNumberFormat="1" applyFont="1" applyBorder="1" applyAlignment="1">
      <alignment horizontal="center" vertical="center" wrapText="1" readingOrder="1"/>
    </xf>
    <xf numFmtId="0" fontId="6" fillId="14" borderId="3" xfId="0" applyFont="1" applyFill="1" applyBorder="1" applyAlignment="1">
      <alignment horizontal="center" wrapText="1" readingOrder="2"/>
    </xf>
    <xf numFmtId="0" fontId="8" fillId="21" borderId="2" xfId="0" quotePrefix="1" applyFont="1" applyFill="1" applyBorder="1" applyAlignment="1">
      <alignment horizontal="center" wrapText="1"/>
    </xf>
    <xf numFmtId="0" fontId="8" fillId="17" borderId="2" xfId="0" applyFont="1" applyFill="1" applyBorder="1" applyAlignment="1">
      <alignment horizontal="right" wrapText="1" readingOrder="2"/>
    </xf>
    <xf numFmtId="0" fontId="14" fillId="19" borderId="0" xfId="0" applyFont="1" applyFill="1"/>
    <xf numFmtId="171" fontId="8" fillId="19" borderId="0" xfId="0" applyNumberFormat="1" applyFont="1" applyFill="1"/>
    <xf numFmtId="0" fontId="8" fillId="19" borderId="0" xfId="0" applyFont="1" applyFill="1" applyAlignment="1">
      <alignment vertical="center"/>
    </xf>
    <xf numFmtId="3" fontId="8" fillId="19" borderId="0" xfId="0" applyNumberFormat="1" applyFont="1" applyFill="1"/>
    <xf numFmtId="9" fontId="8" fillId="0" borderId="2" xfId="1" applyFont="1" applyBorder="1" applyAlignment="1" applyProtection="1">
      <alignment horizontal="center" vertical="center" wrapText="1" readingOrder="1"/>
    </xf>
    <xf numFmtId="171" fontId="8" fillId="14" borderId="2" xfId="0" applyNumberFormat="1" applyFont="1" applyFill="1" applyBorder="1" applyAlignment="1">
      <alignment horizontal="center" vertical="center" wrapText="1"/>
    </xf>
    <xf numFmtId="171" fontId="8" fillId="0" borderId="2" xfId="0" applyNumberFormat="1" applyFont="1" applyBorder="1" applyAlignment="1">
      <alignment horizontal="center" vertical="center" wrapText="1"/>
    </xf>
    <xf numFmtId="3" fontId="8" fillId="0" borderId="4" xfId="0" applyNumberFormat="1" applyFont="1" applyBorder="1" applyAlignment="1">
      <alignment horizontal="center" vertical="center" wrapText="1" readingOrder="2"/>
    </xf>
    <xf numFmtId="3" fontId="8" fillId="0" borderId="5" xfId="0" applyNumberFormat="1" applyFont="1" applyBorder="1" applyAlignment="1">
      <alignment horizontal="right" vertical="center" wrapText="1" readingOrder="2"/>
    </xf>
    <xf numFmtId="3" fontId="8" fillId="14" borderId="6" xfId="0" applyNumberFormat="1" applyFont="1" applyFill="1" applyBorder="1" applyAlignment="1">
      <alignment horizontal="center" vertical="center" wrapText="1" readingOrder="2"/>
    </xf>
    <xf numFmtId="171" fontId="8" fillId="14" borderId="6" xfId="0" applyNumberFormat="1" applyFont="1" applyFill="1" applyBorder="1" applyAlignment="1">
      <alignment horizontal="center" vertical="center" wrapText="1"/>
    </xf>
    <xf numFmtId="3" fontId="6" fillId="14" borderId="7" xfId="0" applyNumberFormat="1" applyFont="1" applyFill="1" applyBorder="1" applyAlignment="1">
      <alignment horizontal="right" vertical="center" readingOrder="2"/>
    </xf>
    <xf numFmtId="0" fontId="6" fillId="22" borderId="3" xfId="0" applyFont="1" applyFill="1" applyBorder="1" applyAlignment="1">
      <alignment horizontal="center" wrapText="1" readingOrder="2"/>
    </xf>
    <xf numFmtId="171" fontId="8" fillId="22" borderId="2" xfId="0" applyNumberFormat="1" applyFont="1" applyFill="1" applyBorder="1" applyAlignment="1">
      <alignment horizontal="center" vertical="center" wrapText="1"/>
    </xf>
    <xf numFmtId="3" fontId="8" fillId="22" borderId="6" xfId="0" applyNumberFormat="1" applyFont="1" applyFill="1" applyBorder="1" applyAlignment="1">
      <alignment horizontal="center" vertical="center" wrapText="1" readingOrder="2"/>
    </xf>
    <xf numFmtId="3" fontId="8" fillId="22" borderId="8" xfId="0" applyNumberFormat="1" applyFont="1" applyFill="1" applyBorder="1" applyAlignment="1">
      <alignment horizontal="center" vertical="center" wrapText="1" readingOrder="2"/>
    </xf>
    <xf numFmtId="171" fontId="8" fillId="22" borderId="6" xfId="0" applyNumberFormat="1" applyFont="1" applyFill="1" applyBorder="1" applyAlignment="1">
      <alignment horizontal="center" vertical="center" wrapText="1"/>
    </xf>
    <xf numFmtId="3" fontId="6" fillId="22" borderId="7" xfId="0" applyNumberFormat="1" applyFont="1" applyFill="1" applyBorder="1" applyAlignment="1">
      <alignment horizontal="right" vertical="center" readingOrder="2"/>
    </xf>
    <xf numFmtId="0" fontId="6" fillId="14" borderId="9" xfId="0" applyFont="1" applyFill="1" applyBorder="1" applyAlignment="1">
      <alignment horizontal="center" wrapText="1" readingOrder="2"/>
    </xf>
    <xf numFmtId="0" fontId="6" fillId="22" borderId="9" xfId="0" applyFont="1" applyFill="1" applyBorder="1" applyAlignment="1">
      <alignment horizontal="center" wrapText="1" readingOrder="2"/>
    </xf>
    <xf numFmtId="169" fontId="13" fillId="0" borderId="10" xfId="1" applyNumberFormat="1" applyFont="1" applyFill="1" applyBorder="1" applyAlignment="1" applyProtection="1">
      <alignment horizontal="center" vertical="top" wrapText="1" readingOrder="2"/>
    </xf>
    <xf numFmtId="0" fontId="6" fillId="22" borderId="11" xfId="0" applyFont="1" applyFill="1" applyBorder="1" applyAlignment="1">
      <alignment horizontal="center" wrapText="1" readingOrder="2"/>
    </xf>
    <xf numFmtId="0" fontId="18" fillId="14" borderId="12" xfId="0" applyFont="1" applyFill="1" applyBorder="1" applyAlignment="1">
      <alignment horizontal="center" wrapText="1"/>
    </xf>
    <xf numFmtId="0" fontId="8" fillId="14" borderId="13" xfId="0" applyFont="1" applyFill="1" applyBorder="1"/>
    <xf numFmtId="0" fontId="8" fillId="14" borderId="13" xfId="0" applyFont="1" applyFill="1" applyBorder="1" applyAlignment="1">
      <alignment vertical="center"/>
    </xf>
    <xf numFmtId="0" fontId="8" fillId="14" borderId="14" xfId="0" applyFont="1" applyFill="1" applyBorder="1" applyAlignment="1">
      <alignment vertical="center"/>
    </xf>
    <xf numFmtId="0" fontId="18" fillId="22" borderId="12" xfId="0" applyFont="1" applyFill="1" applyBorder="1" applyAlignment="1">
      <alignment horizontal="center" wrapText="1"/>
    </xf>
    <xf numFmtId="0" fontId="8" fillId="22" borderId="13" xfId="0" applyFont="1" applyFill="1" applyBorder="1"/>
    <xf numFmtId="0" fontId="8" fillId="22" borderId="13" xfId="0" applyFont="1" applyFill="1" applyBorder="1" applyAlignment="1">
      <alignment vertical="center"/>
    </xf>
    <xf numFmtId="0" fontId="8" fillId="22" borderId="14" xfId="0" applyFont="1" applyFill="1" applyBorder="1" applyAlignment="1">
      <alignment vertical="center"/>
    </xf>
    <xf numFmtId="3" fontId="8" fillId="22" borderId="15" xfId="0" applyNumberFormat="1" applyFont="1" applyFill="1" applyBorder="1" applyAlignment="1">
      <alignment horizontal="center" vertical="center" wrapText="1" readingOrder="2"/>
    </xf>
    <xf numFmtId="0" fontId="6" fillId="14" borderId="3" xfId="0" quotePrefix="1" applyFont="1" applyFill="1" applyBorder="1" applyAlignment="1">
      <alignment horizontal="center" wrapText="1" readingOrder="2"/>
    </xf>
    <xf numFmtId="0" fontId="6" fillId="22" borderId="3" xfId="0" quotePrefix="1" applyFont="1" applyFill="1" applyBorder="1" applyAlignment="1">
      <alignment horizontal="center" wrapText="1" readingOrder="2"/>
    </xf>
    <xf numFmtId="3" fontId="8" fillId="14" borderId="2" xfId="2" applyNumberFormat="1" applyFont="1" applyFill="1" applyBorder="1" applyAlignment="1" applyProtection="1">
      <alignment horizontal="center" vertical="center" wrapText="1" readingOrder="2"/>
    </xf>
    <xf numFmtId="0" fontId="8" fillId="21" borderId="2" xfId="0" quotePrefix="1" applyFont="1" applyFill="1" applyBorder="1" applyAlignment="1">
      <alignment wrapText="1"/>
    </xf>
    <xf numFmtId="3" fontId="8" fillId="22" borderId="2" xfId="2" applyNumberFormat="1" applyFont="1" applyFill="1" applyBorder="1" applyAlignment="1" applyProtection="1">
      <alignment horizontal="center" vertical="center" wrapText="1" readingOrder="2"/>
    </xf>
    <xf numFmtId="0" fontId="6" fillId="14" borderId="16" xfId="0" applyFont="1" applyFill="1" applyBorder="1" applyAlignment="1">
      <alignment horizontal="center" wrapText="1" readingOrder="2"/>
    </xf>
    <xf numFmtId="9" fontId="8" fillId="0" borderId="15" xfId="1" applyFont="1" applyBorder="1" applyAlignment="1" applyProtection="1">
      <alignment horizontal="center" vertical="center" wrapText="1" readingOrder="2"/>
    </xf>
    <xf numFmtId="9" fontId="8" fillId="0" borderId="4" xfId="1" applyFont="1" applyBorder="1" applyAlignment="1" applyProtection="1">
      <alignment horizontal="center" vertical="center" wrapText="1" readingOrder="2"/>
    </xf>
    <xf numFmtId="171" fontId="8" fillId="14" borderId="6" xfId="0" applyNumberFormat="1" applyFont="1" applyFill="1" applyBorder="1" applyAlignment="1">
      <alignment horizontal="center" vertical="center" wrapText="1" readingOrder="1"/>
    </xf>
    <xf numFmtId="0" fontId="6" fillId="22" borderId="17" xfId="0" applyFont="1" applyFill="1" applyBorder="1" applyAlignment="1">
      <alignment horizontal="center" wrapText="1" readingOrder="2"/>
    </xf>
    <xf numFmtId="171" fontId="8" fillId="22" borderId="6" xfId="0" applyNumberFormat="1" applyFont="1" applyFill="1" applyBorder="1" applyAlignment="1">
      <alignment horizontal="center" vertical="center" wrapText="1" readingOrder="1"/>
    </xf>
    <xf numFmtId="0" fontId="6" fillId="14" borderId="18" xfId="0" applyFont="1" applyFill="1" applyBorder="1" applyAlignment="1">
      <alignment horizontal="center" wrapText="1" readingOrder="2"/>
    </xf>
    <xf numFmtId="3" fontId="8" fillId="0" borderId="15" xfId="0" applyNumberFormat="1" applyFont="1" applyBorder="1" applyAlignment="1">
      <alignment horizontal="center" vertical="center" wrapText="1" readingOrder="2"/>
    </xf>
    <xf numFmtId="3" fontId="8" fillId="14" borderId="19" xfId="0" applyNumberFormat="1" applyFont="1" applyFill="1" applyBorder="1" applyAlignment="1">
      <alignment horizontal="center" vertical="center" wrapText="1" readingOrder="2"/>
    </xf>
    <xf numFmtId="9" fontId="8" fillId="0" borderId="20" xfId="1" applyFont="1" applyBorder="1" applyAlignment="1" applyProtection="1">
      <alignment horizontal="center" vertical="center" wrapText="1" readingOrder="1"/>
    </xf>
    <xf numFmtId="171" fontId="8" fillId="0" borderId="20" xfId="0" applyNumberFormat="1" applyFont="1" applyBorder="1" applyAlignment="1">
      <alignment horizontal="center" vertical="center" wrapText="1"/>
    </xf>
    <xf numFmtId="171" fontId="8" fillId="22" borderId="20" xfId="0" applyNumberFormat="1" applyFont="1" applyFill="1" applyBorder="1" applyAlignment="1">
      <alignment horizontal="center" vertical="center" wrapText="1"/>
    </xf>
    <xf numFmtId="3" fontId="8" fillId="14" borderId="2" xfId="0" applyNumberFormat="1" applyFont="1" applyFill="1" applyBorder="1" applyAlignment="1">
      <alignment horizontal="center" vertical="center" wrapText="1" readingOrder="2"/>
    </xf>
    <xf numFmtId="0" fontId="6" fillId="22" borderId="21" xfId="0" applyFont="1" applyFill="1" applyBorder="1" applyAlignment="1">
      <alignment horizontal="center" wrapText="1" readingOrder="2"/>
    </xf>
    <xf numFmtId="3" fontId="8" fillId="0" borderId="22" xfId="0" applyNumberFormat="1" applyFont="1" applyBorder="1" applyAlignment="1">
      <alignment horizontal="right" vertical="center" wrapText="1" readingOrder="2"/>
    </xf>
    <xf numFmtId="3" fontId="8" fillId="0" borderId="23" xfId="0" applyNumberFormat="1" applyFont="1" applyBorder="1" applyAlignment="1">
      <alignment horizontal="right" vertical="center" wrapText="1" readingOrder="2"/>
    </xf>
    <xf numFmtId="3" fontId="6" fillId="22" borderId="22" xfId="0" applyNumberFormat="1" applyFont="1" applyFill="1" applyBorder="1" applyAlignment="1">
      <alignment horizontal="right" vertical="center" readingOrder="2"/>
    </xf>
    <xf numFmtId="0" fontId="6" fillId="14" borderId="21" xfId="0" applyFont="1" applyFill="1" applyBorder="1" applyAlignment="1">
      <alignment horizontal="center" wrapText="1" readingOrder="2"/>
    </xf>
    <xf numFmtId="3" fontId="6" fillId="14" borderId="22" xfId="0" applyNumberFormat="1" applyFont="1" applyFill="1" applyBorder="1" applyAlignment="1">
      <alignment horizontal="right" vertical="center" readingOrder="2"/>
    </xf>
    <xf numFmtId="0" fontId="6" fillId="22" borderId="18" xfId="0" applyFont="1" applyFill="1" applyBorder="1" applyAlignment="1">
      <alignment horizontal="center" wrapText="1" readingOrder="2"/>
    </xf>
    <xf numFmtId="171" fontId="8" fillId="19" borderId="2" xfId="0" applyNumberFormat="1" applyFont="1" applyFill="1" applyBorder="1" applyAlignment="1">
      <alignment horizontal="center" vertical="center" wrapText="1" readingOrder="1"/>
    </xf>
    <xf numFmtId="0" fontId="8" fillId="19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" fontId="17" fillId="0" borderId="0" xfId="0" applyNumberFormat="1" applyFont="1" applyAlignment="1">
      <alignment horizontal="center" vertical="top" wrapText="1"/>
    </xf>
    <xf numFmtId="9" fontId="17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16" fillId="0" borderId="0" xfId="0" applyFont="1" applyAlignment="1">
      <alignment horizontal="center" wrapText="1" readingOrder="2"/>
    </xf>
    <xf numFmtId="3" fontId="7" fillId="0" borderId="0" xfId="0" applyNumberFormat="1" applyFont="1" applyAlignment="1">
      <alignment horizontal="center" vertical="center" wrapText="1" readingOrder="2"/>
    </xf>
    <xf numFmtId="0" fontId="7" fillId="0" borderId="0" xfId="0" applyFont="1"/>
    <xf numFmtId="3" fontId="8" fillId="14" borderId="2" xfId="0" applyNumberFormat="1" applyFont="1" applyFill="1" applyBorder="1" applyAlignment="1">
      <alignment horizontal="center"/>
    </xf>
    <xf numFmtId="3" fontId="6" fillId="14" borderId="2" xfId="0" applyNumberFormat="1" applyFont="1" applyFill="1" applyBorder="1" applyAlignment="1">
      <alignment horizontal="center" wrapText="1" readingOrder="2"/>
    </xf>
    <xf numFmtId="3" fontId="6" fillId="22" borderId="2" xfId="0" applyNumberFormat="1" applyFont="1" applyFill="1" applyBorder="1" applyAlignment="1">
      <alignment horizontal="center" wrapText="1" readingOrder="2"/>
    </xf>
    <xf numFmtId="3" fontId="8" fillId="22" borderId="2" xfId="0" applyNumberFormat="1" applyFont="1" applyFill="1" applyBorder="1" applyAlignment="1">
      <alignment horizontal="center"/>
    </xf>
    <xf numFmtId="49" fontId="17" fillId="19" borderId="2" xfId="0" applyNumberFormat="1" applyFont="1" applyFill="1" applyBorder="1" applyAlignment="1">
      <alignment horizontal="center" vertical="top" wrapText="1"/>
    </xf>
    <xf numFmtId="9" fontId="7" fillId="14" borderId="24" xfId="1" applyFont="1" applyFill="1" applyBorder="1" applyAlignment="1" applyProtection="1">
      <alignment horizontal="center" vertical="center" wrapText="1" readingOrder="2"/>
    </xf>
    <xf numFmtId="0" fontId="4" fillId="22" borderId="2" xfId="0" applyFont="1" applyFill="1" applyBorder="1" applyAlignment="1">
      <alignment horizontal="center"/>
    </xf>
    <xf numFmtId="14" fontId="17" fillId="19" borderId="2" xfId="0" applyNumberFormat="1" applyFont="1" applyFill="1" applyBorder="1" applyAlignment="1">
      <alignment horizontal="center" vertical="top" wrapText="1"/>
    </xf>
    <xf numFmtId="171" fontId="8" fillId="22" borderId="2" xfId="0" applyNumberFormat="1" applyFont="1" applyFill="1" applyBorder="1" applyAlignment="1">
      <alignment horizontal="right" vertical="center" wrapText="1"/>
    </xf>
    <xf numFmtId="9" fontId="13" fillId="0" borderId="10" xfId="1" applyFont="1" applyFill="1" applyBorder="1" applyAlignment="1" applyProtection="1">
      <alignment horizontal="center" vertical="top" wrapText="1" readingOrder="2"/>
    </xf>
    <xf numFmtId="9" fontId="13" fillId="0" borderId="25" xfId="1" applyFont="1" applyFill="1" applyBorder="1" applyAlignment="1" applyProtection="1">
      <alignment horizontal="center" vertical="top" wrapText="1" readingOrder="2"/>
    </xf>
    <xf numFmtId="9" fontId="8" fillId="14" borderId="2" xfId="1" applyFont="1" applyFill="1" applyBorder="1" applyAlignment="1" applyProtection="1">
      <alignment horizontal="center" vertical="center" wrapText="1" readingOrder="1"/>
    </xf>
    <xf numFmtId="9" fontId="8" fillId="14" borderId="20" xfId="1" applyFont="1" applyFill="1" applyBorder="1" applyAlignment="1" applyProtection="1">
      <alignment horizontal="center" vertical="center" wrapText="1" readingOrder="1"/>
    </xf>
    <xf numFmtId="49" fontId="17" fillId="0" borderId="15" xfId="0" applyNumberFormat="1" applyFont="1" applyBorder="1" applyAlignment="1">
      <alignment horizontal="center" vertical="top" wrapText="1"/>
    </xf>
    <xf numFmtId="168" fontId="8" fillId="19" borderId="0" xfId="3" applyNumberFormat="1" applyFont="1" applyFill="1" applyAlignment="1">
      <alignment horizontal="center" wrapText="1"/>
    </xf>
    <xf numFmtId="3" fontId="7" fillId="14" borderId="15" xfId="0" applyNumberFormat="1" applyFont="1" applyFill="1" applyBorder="1" applyAlignment="1">
      <alignment horizontal="center" vertical="center" wrapText="1" readingOrder="2"/>
    </xf>
    <xf numFmtId="0" fontId="20" fillId="19" borderId="0" xfId="0" applyFont="1" applyFill="1"/>
    <xf numFmtId="0" fontId="6" fillId="0" borderId="0" xfId="0" applyFont="1"/>
    <xf numFmtId="0" fontId="7" fillId="0" borderId="2" xfId="0" applyFont="1" applyBorder="1" applyAlignment="1" applyProtection="1">
      <alignment vertical="center" wrapText="1" readingOrder="2"/>
      <protection locked="0"/>
    </xf>
    <xf numFmtId="3" fontId="7" fillId="0" borderId="2" xfId="111" quotePrefix="1" applyNumberFormat="1" applyFont="1" applyBorder="1" applyAlignment="1">
      <alignment horizontal="center" vertical="center"/>
      <protection locked="0"/>
    </xf>
    <xf numFmtId="3" fontId="7" fillId="0" borderId="2" xfId="0" applyNumberFormat="1" applyFont="1" applyBorder="1" applyAlignment="1" applyProtection="1">
      <alignment horizontal="center" vertical="center" wrapText="1" readingOrder="2"/>
      <protection locked="0"/>
    </xf>
    <xf numFmtId="3" fontId="7" fillId="0" borderId="2" xfId="111" applyNumberFormat="1" applyFont="1" applyBorder="1" applyAlignment="1">
      <alignment horizontal="center" vertical="center" wrapText="1"/>
      <protection locked="0"/>
    </xf>
    <xf numFmtId="3" fontId="7" fillId="0" borderId="2" xfId="111" quotePrefix="1" applyNumberFormat="1" applyFont="1" applyBorder="1" applyAlignment="1">
      <alignment horizontal="center" vertical="center" wrapText="1"/>
      <protection locked="0"/>
    </xf>
    <xf numFmtId="14" fontId="7" fillId="0" borderId="2" xfId="0" applyNumberFormat="1" applyFont="1" applyBorder="1" applyAlignment="1" applyProtection="1">
      <alignment vertical="center" wrapText="1" readingOrder="2"/>
      <protection locked="0"/>
    </xf>
    <xf numFmtId="9" fontId="7" fillId="0" borderId="2" xfId="1" applyFont="1" applyFill="1" applyBorder="1" applyAlignment="1" applyProtection="1">
      <alignment horizontal="center" vertical="center" wrapText="1" readingOrder="2"/>
      <protection locked="0"/>
    </xf>
    <xf numFmtId="4" fontId="7" fillId="0" borderId="2" xfId="1" applyNumberFormat="1" applyFont="1" applyFill="1" applyBorder="1" applyAlignment="1" applyProtection="1">
      <alignment horizontal="center" vertical="center" wrapText="1" readingOrder="2"/>
      <protection locked="0"/>
    </xf>
    <xf numFmtId="3" fontId="7" fillId="0" borderId="2" xfId="2" applyNumberFormat="1" applyFont="1" applyFill="1" applyBorder="1" applyAlignment="1" applyProtection="1">
      <alignment horizontal="center" vertical="center" wrapText="1" readingOrder="2"/>
      <protection locked="0"/>
    </xf>
    <xf numFmtId="10" fontId="7" fillId="0" borderId="22" xfId="1" applyNumberFormat="1" applyFont="1" applyFill="1" applyBorder="1" applyAlignment="1" applyProtection="1">
      <alignment horizontal="center" vertical="center" wrapText="1" readingOrder="2"/>
      <protection locked="0"/>
    </xf>
    <xf numFmtId="0" fontId="21" fillId="19" borderId="0" xfId="0" applyFont="1" applyFill="1"/>
    <xf numFmtId="174" fontId="7" fillId="0" borderId="2" xfId="111" quotePrefix="1" applyNumberFormat="1" applyFont="1" applyBorder="1" applyAlignment="1">
      <alignment horizontal="center" vertical="center"/>
      <protection locked="0"/>
    </xf>
    <xf numFmtId="0" fontId="22" fillId="19" borderId="0" xfId="0" applyFont="1" applyFill="1"/>
    <xf numFmtId="0" fontId="22" fillId="19" borderId="0" xfId="0" applyFont="1" applyFill="1" applyAlignment="1">
      <alignment vertical="center"/>
    </xf>
    <xf numFmtId="0" fontId="0" fillId="0" borderId="26" xfId="0" quotePrefix="1" applyBorder="1" applyAlignment="1">
      <alignment horizontal="center"/>
    </xf>
    <xf numFmtId="0" fontId="6" fillId="14" borderId="4" xfId="0" applyFont="1" applyFill="1" applyBorder="1" applyAlignment="1">
      <alignment horizontal="center" wrapText="1" readingOrder="2"/>
    </xf>
    <xf numFmtId="0" fontId="6" fillId="14" borderId="2" xfId="0" applyFont="1" applyFill="1" applyBorder="1" applyAlignment="1">
      <alignment horizontal="center" wrapText="1" readingOrder="2"/>
    </xf>
    <xf numFmtId="0" fontId="8" fillId="0" borderId="2" xfId="0" applyFont="1" applyBorder="1" applyAlignment="1" applyProtection="1">
      <alignment vertical="center" wrapText="1" readingOrder="2"/>
      <protection locked="0"/>
    </xf>
    <xf numFmtId="3" fontId="8" fillId="0" borderId="2" xfId="111" applyNumberFormat="1" applyFont="1" applyBorder="1" applyAlignment="1">
      <alignment horizontal="center" vertical="center" wrapText="1"/>
      <protection locked="0"/>
    </xf>
    <xf numFmtId="3" fontId="8" fillId="0" borderId="2" xfId="0" applyNumberFormat="1" applyFont="1" applyBorder="1" applyAlignment="1" applyProtection="1">
      <alignment horizontal="center" vertical="center" wrapText="1" readingOrder="2"/>
      <protection locked="0"/>
    </xf>
    <xf numFmtId="3" fontId="8" fillId="0" borderId="2" xfId="111" quotePrefix="1" applyNumberFormat="1" applyFont="1" applyBorder="1" applyAlignment="1">
      <alignment horizontal="center" vertical="center" wrapText="1"/>
      <protection locked="0"/>
    </xf>
    <xf numFmtId="0" fontId="0" fillId="0" borderId="0" xfId="0" applyAlignment="1">
      <alignment horizontal="center"/>
    </xf>
    <xf numFmtId="9" fontId="13" fillId="0" borderId="27" xfId="1" applyFont="1" applyFill="1" applyBorder="1" applyAlignment="1" applyProtection="1">
      <alignment horizontal="center" vertical="top" wrapText="1" readingOrder="2"/>
    </xf>
    <xf numFmtId="3" fontId="8" fillId="0" borderId="11" xfId="0" applyNumberFormat="1" applyFont="1" applyBorder="1" applyAlignment="1">
      <alignment horizontal="center" vertical="center" wrapText="1" readingOrder="2"/>
    </xf>
    <xf numFmtId="9" fontId="8" fillId="0" borderId="3" xfId="1" applyFont="1" applyBorder="1" applyAlignment="1" applyProtection="1">
      <alignment horizontal="center" vertical="center" wrapText="1" readingOrder="1"/>
    </xf>
    <xf numFmtId="171" fontId="8" fillId="22" borderId="3" xfId="0" applyNumberFormat="1" applyFont="1" applyFill="1" applyBorder="1" applyAlignment="1">
      <alignment horizontal="center" vertical="center" wrapText="1"/>
    </xf>
    <xf numFmtId="171" fontId="8" fillId="0" borderId="3" xfId="0" applyNumberFormat="1" applyFont="1" applyBorder="1" applyAlignment="1">
      <alignment horizontal="center" vertical="center" wrapText="1"/>
    </xf>
    <xf numFmtId="3" fontId="8" fillId="0" borderId="9" xfId="0" applyNumberFormat="1" applyFont="1" applyBorder="1" applyAlignment="1">
      <alignment horizontal="right" vertical="center" wrapText="1" readingOrder="2"/>
    </xf>
    <xf numFmtId="0" fontId="8" fillId="14" borderId="28" xfId="0" applyFont="1" applyFill="1" applyBorder="1"/>
    <xf numFmtId="0" fontId="6" fillId="22" borderId="28" xfId="0" applyFont="1" applyFill="1" applyBorder="1" applyAlignment="1">
      <alignment horizontal="center" wrapText="1" readingOrder="2"/>
    </xf>
    <xf numFmtId="0" fontId="8" fillId="22" borderId="28" xfId="0" applyFont="1" applyFill="1" applyBorder="1"/>
    <xf numFmtId="0" fontId="23" fillId="0" borderId="0" xfId="0" applyFont="1"/>
    <xf numFmtId="0" fontId="8" fillId="19" borderId="0" xfId="0" quotePrefix="1" applyFont="1" applyFill="1"/>
    <xf numFmtId="0" fontId="8" fillId="19" borderId="2" xfId="0" applyFont="1" applyFill="1" applyBorder="1"/>
    <xf numFmtId="168" fontId="8" fillId="23" borderId="2" xfId="0" applyNumberFormat="1" applyFont="1" applyFill="1" applyBorder="1"/>
    <xf numFmtId="3" fontId="8" fillId="0" borderId="2" xfId="111" applyNumberFormat="1" applyFont="1" applyBorder="1" applyAlignment="1">
      <alignment horizontal="center" vertical="center"/>
      <protection locked="0"/>
    </xf>
    <xf numFmtId="3" fontId="8" fillId="0" borderId="2" xfId="111" quotePrefix="1" applyNumberFormat="1" applyFont="1" applyBorder="1" applyAlignment="1">
      <alignment horizontal="center" vertical="center"/>
      <protection locked="0"/>
    </xf>
    <xf numFmtId="3" fontId="6" fillId="14" borderId="6" xfId="0" applyNumberFormat="1" applyFont="1" applyFill="1" applyBorder="1" applyAlignment="1">
      <alignment horizontal="center" wrapText="1" readingOrder="2"/>
    </xf>
    <xf numFmtId="3" fontId="8" fillId="14" borderId="6" xfId="0" applyNumberFormat="1" applyFont="1" applyFill="1" applyBorder="1" applyAlignment="1">
      <alignment horizontal="center"/>
    </xf>
    <xf numFmtId="3" fontId="6" fillId="14" borderId="29" xfId="0" applyNumberFormat="1" applyFont="1" applyFill="1" applyBorder="1" applyAlignment="1">
      <alignment horizontal="right" vertical="center" readingOrder="2"/>
    </xf>
    <xf numFmtId="3" fontId="8" fillId="22" borderId="19" xfId="0" applyNumberFormat="1" applyFont="1" applyFill="1" applyBorder="1" applyAlignment="1">
      <alignment horizontal="center" vertical="center" wrapText="1" readingOrder="2"/>
    </xf>
    <xf numFmtId="3" fontId="6" fillId="22" borderId="6" xfId="0" applyNumberFormat="1" applyFont="1" applyFill="1" applyBorder="1" applyAlignment="1">
      <alignment horizontal="center" wrapText="1" readingOrder="2"/>
    </xf>
    <xf numFmtId="3" fontId="8" fillId="22" borderId="6" xfId="0" applyNumberFormat="1" applyFont="1" applyFill="1" applyBorder="1" applyAlignment="1">
      <alignment horizontal="center"/>
    </xf>
    <xf numFmtId="3" fontId="7" fillId="22" borderId="4" xfId="0" applyNumberFormat="1" applyFont="1" applyFill="1" applyBorder="1" applyAlignment="1">
      <alignment horizontal="center" vertical="center" wrapText="1" readingOrder="2"/>
    </xf>
    <xf numFmtId="3" fontId="7" fillId="22" borderId="30" xfId="0" applyNumberFormat="1" applyFont="1" applyFill="1" applyBorder="1" applyAlignment="1">
      <alignment horizontal="center" vertical="center" wrapText="1" readingOrder="2"/>
    </xf>
    <xf numFmtId="3" fontId="7" fillId="22" borderId="31" xfId="0" applyNumberFormat="1" applyFont="1" applyFill="1" applyBorder="1" applyAlignment="1">
      <alignment horizontal="center" vertical="center" wrapText="1" readingOrder="2"/>
    </xf>
    <xf numFmtId="9" fontId="7" fillId="22" borderId="10" xfId="1" applyFont="1" applyFill="1" applyBorder="1" applyAlignment="1" applyProtection="1">
      <alignment horizontal="center" vertical="center" wrapText="1" readingOrder="2"/>
    </xf>
    <xf numFmtId="0" fontId="21" fillId="24" borderId="0" xfId="0" applyFont="1" applyFill="1"/>
    <xf numFmtId="0" fontId="8" fillId="24" borderId="0" xfId="0" applyFont="1" applyFill="1"/>
    <xf numFmtId="0" fontId="24" fillId="24" borderId="0" xfId="0" applyFont="1" applyFill="1"/>
    <xf numFmtId="0" fontId="26" fillId="24" borderId="0" xfId="0" applyFont="1" applyFill="1"/>
    <xf numFmtId="171" fontId="8" fillId="24" borderId="0" xfId="0" applyNumberFormat="1" applyFont="1" applyFill="1"/>
    <xf numFmtId="0" fontId="1" fillId="24" borderId="0" xfId="0" applyFont="1" applyFill="1"/>
    <xf numFmtId="0" fontId="22" fillId="24" borderId="0" xfId="0" applyFont="1" applyFill="1"/>
    <xf numFmtId="0" fontId="0" fillId="24" borderId="0" xfId="0" applyFill="1"/>
    <xf numFmtId="0" fontId="25" fillId="24" borderId="0" xfId="0" applyFont="1" applyFill="1"/>
    <xf numFmtId="0" fontId="8" fillId="23" borderId="2" xfId="5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8" fillId="25" borderId="2" xfId="5" applyFont="1" applyFill="1" applyBorder="1" applyAlignment="1">
      <alignment horizontal="center" vertical="center" wrapText="1"/>
    </xf>
    <xf numFmtId="0" fontId="8" fillId="19" borderId="2" xfId="5" applyFont="1" applyFill="1" applyBorder="1"/>
    <xf numFmtId="0" fontId="8" fillId="0" borderId="2" xfId="5" applyFont="1" applyBorder="1" applyAlignment="1">
      <alignment horizontal="center"/>
    </xf>
    <xf numFmtId="0" fontId="26" fillId="0" borderId="0" xfId="0" applyFont="1"/>
    <xf numFmtId="0" fontId="26" fillId="0" borderId="0" xfId="0" applyFont="1" applyAlignment="1">
      <alignment vertical="center"/>
    </xf>
    <xf numFmtId="0" fontId="27" fillId="0" borderId="0" xfId="0" applyFont="1"/>
    <xf numFmtId="9" fontId="7" fillId="14" borderId="32" xfId="1" applyFont="1" applyFill="1" applyBorder="1" applyAlignment="1" applyProtection="1">
      <alignment horizontal="center" vertical="center" wrapText="1" readingOrder="2"/>
    </xf>
    <xf numFmtId="0" fontId="4" fillId="20" borderId="15" xfId="0" applyFont="1" applyFill="1" applyBorder="1" applyAlignment="1">
      <alignment horizontal="center" wrapText="1"/>
    </xf>
    <xf numFmtId="0" fontId="7" fillId="0" borderId="2" xfId="24" applyFont="1" applyBorder="1" applyAlignment="1" applyProtection="1">
      <alignment vertical="center" wrapText="1" readingOrder="2"/>
      <protection locked="0"/>
    </xf>
    <xf numFmtId="3" fontId="7" fillId="0" borderId="2" xfId="29" applyNumberFormat="1" applyFont="1" applyBorder="1" applyAlignment="1">
      <alignment horizontal="center" vertical="center"/>
      <protection locked="0"/>
    </xf>
    <xf numFmtId="3" fontId="7" fillId="0" borderId="2" xfId="29" quotePrefix="1" applyNumberFormat="1" applyFont="1" applyBorder="1" applyAlignment="1">
      <alignment horizontal="center" vertical="center"/>
      <protection locked="0"/>
    </xf>
    <xf numFmtId="3" fontId="7" fillId="0" borderId="2" xfId="24" applyNumberFormat="1" applyFont="1" applyBorder="1" applyAlignment="1" applyProtection="1">
      <alignment horizontal="center" vertical="center" wrapText="1" readingOrder="2"/>
      <protection locked="0"/>
    </xf>
    <xf numFmtId="14" fontId="7" fillId="0" borderId="2" xfId="24" applyNumberFormat="1" applyFont="1" applyBorder="1" applyAlignment="1" applyProtection="1">
      <alignment vertical="center" wrapText="1" readingOrder="2"/>
      <protection locked="0"/>
    </xf>
    <xf numFmtId="9" fontId="7" fillId="0" borderId="2" xfId="25" applyFont="1" applyFill="1" applyBorder="1" applyAlignment="1" applyProtection="1">
      <alignment horizontal="center" vertical="center" wrapText="1" readingOrder="2"/>
      <protection locked="0"/>
    </xf>
    <xf numFmtId="4" fontId="7" fillId="0" borderId="2" xfId="25" applyNumberFormat="1" applyFont="1" applyFill="1" applyBorder="1" applyAlignment="1" applyProtection="1">
      <alignment horizontal="center" vertical="center" wrapText="1" readingOrder="2"/>
      <protection locked="0"/>
    </xf>
    <xf numFmtId="3" fontId="7" fillId="0" borderId="2" xfId="35" applyNumberFormat="1" applyFont="1" applyFill="1" applyBorder="1" applyAlignment="1" applyProtection="1">
      <alignment horizontal="center" vertical="center" wrapText="1" readingOrder="2"/>
      <protection locked="0"/>
    </xf>
    <xf numFmtId="10" fontId="7" fillId="0" borderId="22" xfId="25" applyNumberFormat="1" applyFont="1" applyFill="1" applyBorder="1" applyAlignment="1" applyProtection="1">
      <alignment horizontal="center" vertical="center" wrapText="1" readingOrder="2"/>
      <protection locked="0"/>
    </xf>
    <xf numFmtId="0" fontId="30" fillId="0" borderId="0" xfId="0" applyFont="1"/>
    <xf numFmtId="3" fontId="21" fillId="0" borderId="0" xfId="0" applyNumberFormat="1" applyFont="1" applyAlignment="1">
      <alignment vertical="center"/>
    </xf>
    <xf numFmtId="0" fontId="21" fillId="0" borderId="0" xfId="0" applyFont="1"/>
    <xf numFmtId="3" fontId="7" fillId="0" borderId="2" xfId="29" applyNumberFormat="1" applyFont="1" applyBorder="1" applyAlignment="1">
      <alignment horizontal="center" vertical="center" wrapText="1"/>
      <protection locked="0"/>
    </xf>
    <xf numFmtId="3" fontId="7" fillId="0" borderId="2" xfId="29" quotePrefix="1" applyNumberFormat="1" applyFont="1" applyBorder="1" applyAlignment="1">
      <alignment horizontal="center" vertical="center" wrapText="1"/>
      <protection locked="0"/>
    </xf>
    <xf numFmtId="174" fontId="7" fillId="0" borderId="2" xfId="29" quotePrefix="1" applyNumberFormat="1" applyFont="1" applyBorder="1" applyAlignment="1">
      <alignment horizontal="center" vertical="center"/>
      <protection locked="0"/>
    </xf>
    <xf numFmtId="49" fontId="17" fillId="19" borderId="15" xfId="0" applyNumberFormat="1" applyFont="1" applyFill="1" applyBorder="1" applyAlignment="1">
      <alignment horizontal="center" vertical="top" wrapText="1"/>
    </xf>
    <xf numFmtId="0" fontId="4" fillId="14" borderId="15" xfId="0" applyFont="1" applyFill="1" applyBorder="1" applyAlignment="1">
      <alignment horizontal="center"/>
    </xf>
    <xf numFmtId="14" fontId="4" fillId="0" borderId="15" xfId="0" applyNumberFormat="1" applyFont="1" applyBorder="1" applyAlignment="1">
      <alignment horizontal="center"/>
    </xf>
    <xf numFmtId="0" fontId="30" fillId="26" borderId="3" xfId="0" applyFont="1" applyFill="1" applyBorder="1" applyAlignment="1">
      <alignment horizontal="center" vertical="center" wrapText="1" readingOrder="2"/>
    </xf>
    <xf numFmtId="0" fontId="30" fillId="26" borderId="21" xfId="0" applyFont="1" applyFill="1" applyBorder="1" applyAlignment="1">
      <alignment horizontal="center" vertical="center" wrapText="1" readingOrder="2"/>
    </xf>
    <xf numFmtId="0" fontId="30" fillId="26" borderId="26" xfId="0" applyFont="1" applyFill="1" applyBorder="1" applyAlignment="1">
      <alignment horizontal="center" vertical="center" wrapText="1" readingOrder="2"/>
    </xf>
    <xf numFmtId="0" fontId="30" fillId="26" borderId="35" xfId="0" applyFont="1" applyFill="1" applyBorder="1" applyAlignment="1">
      <alignment horizontal="center" vertical="center" wrapText="1" readingOrder="2"/>
    </xf>
    <xf numFmtId="0" fontId="30" fillId="26" borderId="36" xfId="0" applyFont="1" applyFill="1" applyBorder="1" applyAlignment="1">
      <alignment horizontal="center" vertical="center" wrapText="1" readingOrder="2"/>
    </xf>
    <xf numFmtId="0" fontId="29" fillId="26" borderId="2" xfId="0" applyFont="1" applyFill="1" applyBorder="1" applyAlignment="1">
      <alignment horizontal="center" vertical="center" wrapText="1" readingOrder="2"/>
    </xf>
    <xf numFmtId="0" fontId="21" fillId="26" borderId="2" xfId="0" applyFont="1" applyFill="1" applyBorder="1" applyAlignment="1">
      <alignment horizontal="center" vertical="center" wrapText="1" readingOrder="2"/>
    </xf>
    <xf numFmtId="3" fontId="29" fillId="27" borderId="2" xfId="0" applyNumberFormat="1" applyFont="1" applyFill="1" applyBorder="1" applyAlignment="1">
      <alignment horizontal="center" vertical="center" wrapText="1" readingOrder="2"/>
    </xf>
    <xf numFmtId="3" fontId="29" fillId="27" borderId="6" xfId="0" applyNumberFormat="1" applyFont="1" applyFill="1" applyBorder="1" applyAlignment="1">
      <alignment horizontal="center" vertical="center" wrapText="1" readingOrder="2"/>
    </xf>
    <xf numFmtId="3" fontId="21" fillId="27" borderId="2" xfId="0" applyNumberFormat="1" applyFont="1" applyFill="1" applyBorder="1" applyAlignment="1">
      <alignment horizontal="center" vertical="center" wrapText="1" readingOrder="2"/>
    </xf>
    <xf numFmtId="3" fontId="29" fillId="27" borderId="2" xfId="0" applyNumberFormat="1" applyFont="1" applyFill="1" applyBorder="1" applyAlignment="1">
      <alignment horizontal="center"/>
    </xf>
    <xf numFmtId="3" fontId="29" fillId="27" borderId="6" xfId="0" applyNumberFormat="1" applyFont="1" applyFill="1" applyBorder="1" applyAlignment="1">
      <alignment horizontal="center"/>
    </xf>
    <xf numFmtId="3" fontId="29" fillId="27" borderId="2" xfId="2" applyNumberFormat="1" applyFont="1" applyFill="1" applyBorder="1" applyAlignment="1" applyProtection="1">
      <alignment horizontal="center" vertical="center" wrapText="1" readingOrder="2"/>
    </xf>
    <xf numFmtId="3" fontId="29" fillId="27" borderId="6" xfId="2" applyNumberFormat="1" applyFont="1" applyFill="1" applyBorder="1" applyAlignment="1" applyProtection="1">
      <alignment horizontal="center" vertical="center" wrapText="1" readingOrder="2"/>
    </xf>
    <xf numFmtId="0" fontId="33" fillId="27" borderId="6" xfId="0" applyFont="1" applyFill="1" applyBorder="1" applyAlignment="1">
      <alignment vertical="center" wrapText="1" readingOrder="2"/>
    </xf>
    <xf numFmtId="0" fontId="33" fillId="27" borderId="6" xfId="0" applyFont="1" applyFill="1" applyBorder="1" applyAlignment="1">
      <alignment horizontal="center" vertical="center" wrapText="1" readingOrder="2"/>
    </xf>
    <xf numFmtId="0" fontId="30" fillId="27" borderId="6" xfId="0" applyFont="1" applyFill="1" applyBorder="1" applyAlignment="1">
      <alignment vertical="center" wrapText="1" readingOrder="2"/>
    </xf>
    <xf numFmtId="0" fontId="30" fillId="27" borderId="6" xfId="0" applyFont="1" applyFill="1" applyBorder="1" applyAlignment="1">
      <alignment horizontal="center" vertical="center" wrapText="1" readingOrder="2"/>
    </xf>
    <xf numFmtId="3" fontId="21" fillId="27" borderId="6" xfId="0" applyNumberFormat="1" applyFont="1" applyFill="1" applyBorder="1" applyAlignment="1">
      <alignment horizontal="center" vertical="center" wrapText="1" readingOrder="2"/>
    </xf>
    <xf numFmtId="0" fontId="33" fillId="27" borderId="2" xfId="0" applyFont="1" applyFill="1" applyBorder="1" applyAlignment="1">
      <alignment vertical="center" wrapText="1" readingOrder="2"/>
    </xf>
    <xf numFmtId="0" fontId="33" fillId="27" borderId="2" xfId="0" applyFont="1" applyFill="1" applyBorder="1" applyAlignment="1">
      <alignment horizontal="center" vertical="center" wrapText="1" readingOrder="2"/>
    </xf>
    <xf numFmtId="3" fontId="33" fillId="27" borderId="2" xfId="0" applyNumberFormat="1" applyFont="1" applyFill="1" applyBorder="1" applyAlignment="1">
      <alignment horizontal="center" wrapText="1" readingOrder="2"/>
    </xf>
    <xf numFmtId="3" fontId="33" fillId="27" borderId="6" xfId="0" applyNumberFormat="1" applyFont="1" applyFill="1" applyBorder="1" applyAlignment="1">
      <alignment horizontal="center" wrapText="1" readingOrder="2"/>
    </xf>
    <xf numFmtId="0" fontId="30" fillId="27" borderId="2" xfId="0" applyFont="1" applyFill="1" applyBorder="1" applyAlignment="1">
      <alignment vertical="center" wrapText="1" readingOrder="2"/>
    </xf>
    <xf numFmtId="0" fontId="30" fillId="27" borderId="2" xfId="0" applyFont="1" applyFill="1" applyBorder="1" applyAlignment="1">
      <alignment horizontal="center" vertical="center" wrapText="1" readingOrder="2"/>
    </xf>
    <xf numFmtId="3" fontId="29" fillId="27" borderId="29" xfId="0" applyNumberFormat="1" applyFont="1" applyFill="1" applyBorder="1" applyAlignment="1">
      <alignment horizontal="center" vertical="center" wrapText="1" readingOrder="2"/>
    </xf>
    <xf numFmtId="14" fontId="32" fillId="26" borderId="37" xfId="0" applyNumberFormat="1" applyFont="1" applyFill="1" applyBorder="1" applyAlignment="1">
      <alignment vertical="center" wrapText="1" readingOrder="2"/>
    </xf>
    <xf numFmtId="0" fontId="34" fillId="26" borderId="38" xfId="0" applyFont="1" applyFill="1" applyBorder="1" applyAlignment="1">
      <alignment vertical="center"/>
    </xf>
    <xf numFmtId="0" fontId="30" fillId="26" borderId="39" xfId="0" applyFont="1" applyFill="1" applyBorder="1" applyAlignment="1">
      <alignment horizontal="center" vertical="center" wrapText="1" readingOrder="2"/>
    </xf>
    <xf numFmtId="0" fontId="30" fillId="26" borderId="40" xfId="0" applyFont="1" applyFill="1" applyBorder="1" applyAlignment="1">
      <alignment horizontal="center" vertical="center" wrapText="1" readingOrder="2"/>
    </xf>
    <xf numFmtId="0" fontId="29" fillId="26" borderId="3" xfId="0" applyFont="1" applyFill="1" applyBorder="1" applyAlignment="1">
      <alignment horizontal="center" vertical="center" wrapText="1" readingOrder="2"/>
    </xf>
    <xf numFmtId="0" fontId="7" fillId="0" borderId="3" xfId="24" applyFont="1" applyBorder="1" applyAlignment="1" applyProtection="1">
      <alignment vertical="center" wrapText="1" readingOrder="2"/>
      <protection locked="0"/>
    </xf>
    <xf numFmtId="3" fontId="7" fillId="0" borderId="3" xfId="29" applyNumberFormat="1" applyFont="1" applyBorder="1" applyAlignment="1">
      <alignment horizontal="center" vertical="center" wrapText="1"/>
      <protection locked="0"/>
    </xf>
    <xf numFmtId="3" fontId="7" fillId="0" borderId="3" xfId="111" applyNumberFormat="1" applyFont="1" applyBorder="1" applyAlignment="1">
      <alignment horizontal="center" vertical="center" wrapText="1"/>
      <protection locked="0"/>
    </xf>
    <xf numFmtId="3" fontId="7" fillId="0" borderId="3" xfId="29" quotePrefix="1" applyNumberFormat="1" applyFont="1" applyBorder="1" applyAlignment="1">
      <alignment horizontal="center" vertical="center"/>
      <protection locked="0"/>
    </xf>
    <xf numFmtId="174" fontId="7" fillId="0" borderId="3" xfId="29" quotePrefix="1" applyNumberFormat="1" applyFont="1" applyBorder="1" applyAlignment="1">
      <alignment horizontal="center" vertical="center"/>
      <protection locked="0"/>
    </xf>
    <xf numFmtId="3" fontId="7" fillId="0" borderId="3" xfId="0" applyNumberFormat="1" applyFont="1" applyBorder="1" applyAlignment="1" applyProtection="1">
      <alignment horizontal="center" vertical="center" wrapText="1" readingOrder="2"/>
      <protection locked="0"/>
    </xf>
    <xf numFmtId="3" fontId="29" fillId="27" borderId="3" xfId="0" applyNumberFormat="1" applyFont="1" applyFill="1" applyBorder="1" applyAlignment="1">
      <alignment horizontal="center" vertical="center" wrapText="1" readingOrder="2"/>
    </xf>
    <xf numFmtId="3" fontId="7" fillId="0" borderId="3" xfId="111" quotePrefix="1" applyNumberFormat="1" applyFont="1" applyBorder="1" applyAlignment="1">
      <alignment horizontal="center" vertical="center"/>
      <protection locked="0"/>
    </xf>
    <xf numFmtId="0" fontId="32" fillId="26" borderId="41" xfId="0" applyFont="1" applyFill="1" applyBorder="1" applyAlignment="1">
      <alignment horizontal="left" vertical="center" wrapText="1" readingOrder="2"/>
    </xf>
    <xf numFmtId="14" fontId="32" fillId="26" borderId="41" xfId="0" applyNumberFormat="1" applyFont="1" applyFill="1" applyBorder="1" applyAlignment="1">
      <alignment vertical="center" wrapText="1" readingOrder="2"/>
    </xf>
    <xf numFmtId="0" fontId="30" fillId="27" borderId="39" xfId="0" applyFont="1" applyFill="1" applyBorder="1" applyAlignment="1">
      <alignment horizontal="center" vertical="center" wrapText="1" readingOrder="2"/>
    </xf>
    <xf numFmtId="0" fontId="30" fillId="26" borderId="42" xfId="0" applyFont="1" applyFill="1" applyBorder="1" applyAlignment="1">
      <alignment horizontal="center" vertical="center" wrapText="1" readingOrder="2"/>
    </xf>
    <xf numFmtId="0" fontId="30" fillId="26" borderId="43" xfId="0" applyFont="1" applyFill="1" applyBorder="1" applyAlignment="1">
      <alignment horizontal="center" vertical="center" wrapText="1" readingOrder="2"/>
    </xf>
    <xf numFmtId="0" fontId="30" fillId="26" borderId="44" xfId="0" applyFont="1" applyFill="1" applyBorder="1" applyAlignment="1">
      <alignment horizontal="center" vertical="center" wrapText="1" readingOrder="2"/>
    </xf>
    <xf numFmtId="0" fontId="46" fillId="26" borderId="37" xfId="0" applyFont="1" applyFill="1" applyBorder="1" applyAlignment="1">
      <alignment horizontal="center" vertical="center" wrapText="1" readingOrder="2"/>
    </xf>
    <xf numFmtId="0" fontId="35" fillId="26" borderId="37" xfId="0" applyFont="1" applyFill="1" applyBorder="1" applyAlignment="1">
      <alignment horizontal="left" vertical="center" wrapText="1" readingOrder="1"/>
    </xf>
    <xf numFmtId="0" fontId="46" fillId="26" borderId="37" xfId="0" applyFont="1" applyFill="1" applyBorder="1" applyAlignment="1">
      <alignment horizontal="left" vertical="center" wrapText="1" readingOrder="2"/>
    </xf>
    <xf numFmtId="168" fontId="32" fillId="26" borderId="37" xfId="0" applyNumberFormat="1" applyFont="1" applyFill="1" applyBorder="1" applyAlignment="1">
      <alignment vertical="center" wrapText="1" readingOrder="2"/>
    </xf>
    <xf numFmtId="0" fontId="32" fillId="26" borderId="37" xfId="0" applyFont="1" applyFill="1" applyBorder="1" applyAlignment="1">
      <alignment horizontal="left" vertical="center" wrapText="1" readingOrder="2"/>
    </xf>
    <xf numFmtId="0" fontId="47" fillId="26" borderId="45" xfId="0" applyFont="1" applyFill="1" applyBorder="1" applyAlignment="1">
      <alignment horizontal="center" vertical="center" wrapText="1" readingOrder="2"/>
    </xf>
    <xf numFmtId="0" fontId="47" fillId="26" borderId="35" xfId="0" applyFont="1" applyFill="1" applyBorder="1" applyAlignment="1">
      <alignment horizontal="center" vertical="center" wrapText="1" readingOrder="2"/>
    </xf>
    <xf numFmtId="0" fontId="30" fillId="26" borderId="35" xfId="0" quotePrefix="1" applyFont="1" applyFill="1" applyBorder="1" applyAlignment="1">
      <alignment horizontal="center" vertical="center" wrapText="1" readingOrder="2"/>
    </xf>
    <xf numFmtId="0" fontId="30" fillId="27" borderId="18" xfId="0" applyFont="1" applyFill="1" applyBorder="1" applyAlignment="1">
      <alignment horizontal="center" vertical="center" wrapText="1" readingOrder="2"/>
    </xf>
    <xf numFmtId="9" fontId="30" fillId="26" borderId="35" xfId="0" applyNumberFormat="1" applyFont="1" applyFill="1" applyBorder="1" applyAlignment="1">
      <alignment horizontal="center" vertical="center" wrapText="1" readingOrder="2"/>
    </xf>
    <xf numFmtId="0" fontId="30" fillId="27" borderId="26" xfId="0" applyFont="1" applyFill="1" applyBorder="1" applyAlignment="1">
      <alignment horizontal="center" vertical="center" wrapText="1" readingOrder="2"/>
    </xf>
    <xf numFmtId="14" fontId="32" fillId="26" borderId="38" xfId="0" applyNumberFormat="1" applyFont="1" applyFill="1" applyBorder="1" applyAlignment="1">
      <alignment vertical="center" wrapText="1" readingOrder="2"/>
    </xf>
    <xf numFmtId="0" fontId="30" fillId="26" borderId="18" xfId="0" quotePrefix="1" applyFont="1" applyFill="1" applyBorder="1" applyAlignment="1">
      <alignment horizontal="center" vertical="center" wrapText="1" readingOrder="2"/>
    </xf>
    <xf numFmtId="0" fontId="32" fillId="26" borderId="46" xfId="0" applyFont="1" applyFill="1" applyBorder="1" applyAlignment="1">
      <alignment horizontal="left" vertical="center" wrapText="1" readingOrder="2"/>
    </xf>
    <xf numFmtId="0" fontId="32" fillId="26" borderId="37" xfId="0" applyFont="1" applyFill="1" applyBorder="1" applyAlignment="1">
      <alignment horizontal="right" vertical="center" wrapText="1" readingOrder="2"/>
    </xf>
    <xf numFmtId="0" fontId="34" fillId="26" borderId="38" xfId="0" applyFont="1" applyFill="1" applyBorder="1"/>
    <xf numFmtId="0" fontId="30" fillId="26" borderId="47" xfId="0" applyFont="1" applyFill="1" applyBorder="1" applyAlignment="1">
      <alignment horizontal="center" vertical="center" wrapText="1" readingOrder="2"/>
    </xf>
    <xf numFmtId="0" fontId="30" fillId="27" borderId="36" xfId="0" applyFont="1" applyFill="1" applyBorder="1" applyAlignment="1">
      <alignment horizontal="center" wrapText="1" readingOrder="2"/>
    </xf>
    <xf numFmtId="0" fontId="30" fillId="27" borderId="18" xfId="0" applyFont="1" applyFill="1" applyBorder="1" applyAlignment="1">
      <alignment horizontal="center" wrapText="1" readingOrder="2"/>
    </xf>
    <xf numFmtId="0" fontId="30" fillId="26" borderId="48" xfId="0" applyFont="1" applyFill="1" applyBorder="1" applyAlignment="1">
      <alignment horizontal="center" vertical="center" wrapText="1" readingOrder="2"/>
    </xf>
    <xf numFmtId="0" fontId="36" fillId="26" borderId="49" xfId="0" applyFont="1" applyFill="1" applyBorder="1" applyAlignment="1">
      <alignment horizontal="right"/>
    </xf>
    <xf numFmtId="0" fontId="36" fillId="26" borderId="49" xfId="0" applyFont="1" applyFill="1" applyBorder="1" applyAlignment="1">
      <alignment wrapText="1"/>
    </xf>
    <xf numFmtId="0" fontId="36" fillId="26" borderId="50" xfId="0" applyFont="1" applyFill="1" applyBorder="1" applyAlignment="1">
      <alignment horizontal="left" wrapText="1"/>
    </xf>
    <xf numFmtId="0" fontId="48" fillId="26" borderId="51" xfId="0" applyFont="1" applyFill="1" applyBorder="1"/>
    <xf numFmtId="173" fontId="49" fillId="0" borderId="0" xfId="2" applyNumberFormat="1" applyFont="1" applyBorder="1" applyProtection="1"/>
    <xf numFmtId="0" fontId="49" fillId="0" borderId="0" xfId="0" applyFont="1"/>
    <xf numFmtId="0" fontId="48" fillId="0" borderId="0" xfId="0" applyFont="1"/>
    <xf numFmtId="0" fontId="30" fillId="26" borderId="52" xfId="0" applyFont="1" applyFill="1" applyBorder="1" applyAlignment="1">
      <alignment horizontal="right" vertical="top" wrapText="1" readingOrder="2"/>
    </xf>
    <xf numFmtId="9" fontId="4" fillId="0" borderId="53" xfId="1" applyFont="1" applyFill="1" applyBorder="1" applyAlignment="1" applyProtection="1">
      <alignment horizontal="center" wrapText="1" readingOrder="2"/>
    </xf>
    <xf numFmtId="9" fontId="4" fillId="0" borderId="54" xfId="1" applyFont="1" applyFill="1" applyBorder="1" applyAlignment="1" applyProtection="1">
      <alignment horizontal="center" wrapText="1" readingOrder="2"/>
    </xf>
    <xf numFmtId="173" fontId="8" fillId="0" borderId="0" xfId="2" applyNumberFormat="1" applyFont="1" applyProtection="1"/>
    <xf numFmtId="0" fontId="8" fillId="28" borderId="0" xfId="0" applyFont="1" applyFill="1"/>
    <xf numFmtId="0" fontId="31" fillId="26" borderId="55" xfId="0" applyFont="1" applyFill="1" applyBorder="1" applyAlignment="1">
      <alignment horizontal="center" vertical="center" wrapText="1" readingOrder="2"/>
    </xf>
    <xf numFmtId="0" fontId="31" fillId="26" borderId="35" xfId="0" applyFont="1" applyFill="1" applyBorder="1" applyAlignment="1">
      <alignment horizontal="center" vertical="center" wrapText="1" readingOrder="2"/>
    </xf>
    <xf numFmtId="0" fontId="31" fillId="26" borderId="56" xfId="0" applyFont="1" applyFill="1" applyBorder="1" applyAlignment="1">
      <alignment horizontal="center" vertical="center" wrapText="1" readingOrder="2"/>
    </xf>
    <xf numFmtId="0" fontId="31" fillId="26" borderId="26" xfId="0" applyFont="1" applyFill="1" applyBorder="1" applyAlignment="1">
      <alignment horizontal="center" vertical="center" wrapText="1" readingOrder="2"/>
    </xf>
    <xf numFmtId="0" fontId="51" fillId="26" borderId="57" xfId="111" applyFont="1" applyFill="1" applyBorder="1" applyAlignment="1" applyProtection="1">
      <alignment horizontal="center" vertical="center" wrapText="1" readingOrder="2"/>
    </xf>
    <xf numFmtId="0" fontId="31" fillId="26" borderId="58" xfId="0" applyFont="1" applyFill="1" applyBorder="1" applyAlignment="1">
      <alignment horizontal="center" vertical="center" wrapText="1" readingOrder="2"/>
    </xf>
    <xf numFmtId="0" fontId="31" fillId="26" borderId="59" xfId="0" applyFont="1" applyFill="1" applyBorder="1" applyAlignment="1">
      <alignment horizontal="center" vertical="center" wrapText="1" readingOrder="2"/>
    </xf>
    <xf numFmtId="0" fontId="31" fillId="26" borderId="60" xfId="0" applyFont="1" applyFill="1" applyBorder="1" applyAlignment="1">
      <alignment horizontal="center" vertical="center" wrapText="1" readingOrder="2"/>
    </xf>
    <xf numFmtId="0" fontId="6" fillId="14" borderId="61" xfId="0" applyFont="1" applyFill="1" applyBorder="1" applyAlignment="1">
      <alignment horizontal="center" wrapText="1" readingOrder="2"/>
    </xf>
    <xf numFmtId="0" fontId="6" fillId="14" borderId="62" xfId="0" quotePrefix="1" applyFont="1" applyFill="1" applyBorder="1" applyAlignment="1">
      <alignment horizontal="center" wrapText="1" readingOrder="2"/>
    </xf>
    <xf numFmtId="0" fontId="6" fillId="18" borderId="3" xfId="0" applyFont="1" applyFill="1" applyBorder="1" applyAlignment="1">
      <alignment horizontal="center" wrapText="1" readingOrder="2"/>
    </xf>
    <xf numFmtId="0" fontId="6" fillId="14" borderId="9" xfId="0" quotePrefix="1" applyFont="1" applyFill="1" applyBorder="1" applyAlignment="1">
      <alignment horizontal="center" wrapText="1" readingOrder="2"/>
    </xf>
    <xf numFmtId="0" fontId="6" fillId="22" borderId="11" xfId="0" quotePrefix="1" applyFont="1" applyFill="1" applyBorder="1" applyAlignment="1">
      <alignment horizontal="center" wrapText="1" readingOrder="2"/>
    </xf>
    <xf numFmtId="0" fontId="6" fillId="22" borderId="21" xfId="0" quotePrefix="1" applyFont="1" applyFill="1" applyBorder="1" applyAlignment="1">
      <alignment horizontal="center" wrapText="1" readingOrder="2"/>
    </xf>
    <xf numFmtId="173" fontId="8" fillId="0" borderId="0" xfId="2" applyNumberFormat="1" applyFont="1" applyAlignment="1" applyProtection="1">
      <alignment horizontal="center"/>
    </xf>
    <xf numFmtId="0" fontId="21" fillId="0" borderId="0" xfId="0" applyFont="1" applyAlignment="1">
      <alignment horizontal="center"/>
    </xf>
    <xf numFmtId="0" fontId="8" fillId="28" borderId="0" xfId="0" applyFont="1" applyFill="1" applyAlignment="1">
      <alignment horizontal="center"/>
    </xf>
    <xf numFmtId="0" fontId="21" fillId="26" borderId="63" xfId="0" applyFont="1" applyFill="1" applyBorder="1" applyAlignment="1">
      <alignment horizontal="center" vertical="center" wrapText="1" readingOrder="2"/>
    </xf>
    <xf numFmtId="0" fontId="7" fillId="0" borderId="2" xfId="24" applyFont="1" applyBorder="1" applyAlignment="1" applyProtection="1">
      <alignment horizontal="right" vertical="center" wrapText="1" readingOrder="2"/>
      <protection locked="0"/>
    </xf>
    <xf numFmtId="3" fontId="7" fillId="0" borderId="22" xfId="28" applyNumberFormat="1" applyFont="1" applyBorder="1" applyAlignment="1" applyProtection="1">
      <alignment horizontal="right" vertical="center"/>
      <protection locked="0"/>
    </xf>
    <xf numFmtId="3" fontId="7" fillId="0" borderId="4" xfId="28" applyNumberFormat="1" applyFont="1" applyBorder="1" applyAlignment="1" applyProtection="1">
      <alignment horizontal="center" vertical="center"/>
      <protection locked="0"/>
    </xf>
    <xf numFmtId="3" fontId="7" fillId="0" borderId="2" xfId="28" applyNumberFormat="1" applyFont="1" applyBorder="1" applyAlignment="1" applyProtection="1">
      <alignment horizontal="center" vertical="center"/>
      <protection locked="0"/>
    </xf>
    <xf numFmtId="9" fontId="7" fillId="0" borderId="2" xfId="28" applyNumberFormat="1" applyFont="1" applyBorder="1" applyAlignment="1" applyProtection="1">
      <alignment horizontal="center" vertical="center"/>
      <protection locked="0"/>
    </xf>
    <xf numFmtId="3" fontId="29" fillId="27" borderId="4" xfId="0" applyNumberFormat="1" applyFont="1" applyFill="1" applyBorder="1" applyAlignment="1">
      <alignment horizontal="center" vertical="center" wrapText="1" readingOrder="1"/>
    </xf>
    <xf numFmtId="4" fontId="7" fillId="29" borderId="2" xfId="0" applyNumberFormat="1" applyFont="1" applyFill="1" applyBorder="1" applyAlignment="1">
      <alignment horizontal="center" vertical="center" wrapText="1" readingOrder="2"/>
    </xf>
    <xf numFmtId="3" fontId="7" fillId="29" borderId="5" xfId="0" applyNumberFormat="1" applyFont="1" applyFill="1" applyBorder="1" applyAlignment="1">
      <alignment horizontal="center" vertical="center" wrapText="1" readingOrder="2"/>
    </xf>
    <xf numFmtId="3" fontId="8" fillId="14" borderId="63" xfId="0" applyNumberFormat="1" applyFont="1" applyFill="1" applyBorder="1" applyAlignment="1">
      <alignment horizontal="center" vertical="center" wrapText="1" readingOrder="2"/>
    </xf>
    <xf numFmtId="9" fontId="52" fillId="14" borderId="2" xfId="112" applyNumberFormat="1" applyFont="1" applyFill="1" applyBorder="1" applyAlignment="1" applyProtection="1">
      <alignment horizontal="center" vertical="center"/>
    </xf>
    <xf numFmtId="9" fontId="52" fillId="0" borderId="2" xfId="112" applyNumberFormat="1" applyFont="1" applyBorder="1" applyAlignment="1" applyProtection="1">
      <alignment horizontal="center" vertical="center"/>
    </xf>
    <xf numFmtId="171" fontId="8" fillId="0" borderId="15" xfId="0" applyNumberFormat="1" applyFont="1" applyBorder="1" applyAlignment="1">
      <alignment horizontal="center" vertical="center" wrapText="1"/>
    </xf>
    <xf numFmtId="3" fontId="8" fillId="14" borderId="15" xfId="0" applyNumberFormat="1" applyFont="1" applyFill="1" applyBorder="1" applyAlignment="1">
      <alignment horizontal="center" vertical="center" wrapText="1" readingOrder="2"/>
    </xf>
    <xf numFmtId="4" fontId="8" fillId="14" borderId="5" xfId="0" applyNumberFormat="1" applyFont="1" applyFill="1" applyBorder="1" applyAlignment="1">
      <alignment horizontal="center" vertical="center" wrapText="1" readingOrder="2"/>
    </xf>
    <xf numFmtId="9" fontId="52" fillId="0" borderId="4" xfId="112" applyNumberFormat="1" applyFont="1" applyBorder="1" applyAlignment="1" applyProtection="1">
      <alignment horizontal="center" vertical="center"/>
    </xf>
    <xf numFmtId="4" fontId="8" fillId="22" borderId="22" xfId="0" applyNumberFormat="1" applyFont="1" applyFill="1" applyBorder="1" applyAlignment="1">
      <alignment horizontal="center" vertical="center" wrapText="1" readingOrder="2"/>
    </xf>
    <xf numFmtId="173" fontId="8" fillId="0" borderId="0" xfId="2" applyNumberFormat="1" applyFont="1" applyAlignment="1" applyProtection="1">
      <alignment vertical="center"/>
    </xf>
    <xf numFmtId="0" fontId="7" fillId="0" borderId="2" xfId="0" applyFont="1" applyBorder="1" applyAlignment="1" applyProtection="1">
      <alignment horizontal="right" vertical="center" wrapText="1" readingOrder="2"/>
      <protection locked="0"/>
    </xf>
    <xf numFmtId="3" fontId="7" fillId="0" borderId="2" xfId="112" applyNumberFormat="1" applyFont="1" applyBorder="1" applyAlignment="1" applyProtection="1">
      <alignment horizontal="center" vertical="center"/>
      <protection locked="0"/>
    </xf>
    <xf numFmtId="9" fontId="7" fillId="0" borderId="2" xfId="112" applyNumberFormat="1" applyFont="1" applyBorder="1" applyAlignment="1" applyProtection="1">
      <alignment horizontal="center" vertical="center"/>
      <protection locked="0"/>
    </xf>
    <xf numFmtId="1" fontId="7" fillId="0" borderId="5" xfId="112" applyNumberFormat="1" applyFont="1" applyBorder="1" applyAlignment="1" applyProtection="1">
      <alignment horizontal="center" vertical="center"/>
      <protection locked="0"/>
    </xf>
    <xf numFmtId="0" fontId="30" fillId="27" borderId="64" xfId="0" applyFont="1" applyFill="1" applyBorder="1" applyAlignment="1">
      <alignment vertical="center" wrapText="1" readingOrder="2"/>
    </xf>
    <xf numFmtId="3" fontId="33" fillId="27" borderId="65" xfId="0" applyNumberFormat="1" applyFont="1" applyFill="1" applyBorder="1" applyAlignment="1">
      <alignment horizontal="center" vertical="center" wrapText="1" readingOrder="2"/>
    </xf>
    <xf numFmtId="3" fontId="33" fillId="27" borderId="62" xfId="0" applyNumberFormat="1" applyFont="1" applyFill="1" applyBorder="1" applyAlignment="1">
      <alignment horizontal="center" vertical="center" wrapText="1" readingOrder="2"/>
    </xf>
    <xf numFmtId="3" fontId="33" fillId="27" borderId="66" xfId="0" applyNumberFormat="1" applyFont="1" applyFill="1" applyBorder="1" applyAlignment="1">
      <alignment horizontal="center" vertical="center" wrapText="1" readingOrder="2"/>
    </xf>
    <xf numFmtId="3" fontId="33" fillId="27" borderId="64" xfId="0" applyNumberFormat="1" applyFont="1" applyFill="1" applyBorder="1" applyAlignment="1">
      <alignment horizontal="center" vertical="center" wrapText="1" readingOrder="2"/>
    </xf>
    <xf numFmtId="3" fontId="6" fillId="14" borderId="65" xfId="0" applyNumberFormat="1" applyFont="1" applyFill="1" applyBorder="1" applyAlignment="1">
      <alignment horizontal="center" vertical="center" wrapText="1" readingOrder="2"/>
    </xf>
    <xf numFmtId="3" fontId="6" fillId="14" borderId="62" xfId="0" applyNumberFormat="1" applyFont="1" applyFill="1" applyBorder="1" applyAlignment="1">
      <alignment horizontal="center" vertical="center" wrapText="1" readingOrder="2"/>
    </xf>
    <xf numFmtId="170" fontId="6" fillId="14" borderId="62" xfId="0" applyNumberFormat="1" applyFont="1" applyFill="1" applyBorder="1" applyAlignment="1">
      <alignment horizontal="center" vertical="center" wrapText="1" readingOrder="2"/>
    </xf>
    <xf numFmtId="9" fontId="52" fillId="0" borderId="65" xfId="112" applyNumberFormat="1" applyFont="1" applyBorder="1" applyAlignment="1" applyProtection="1">
      <alignment horizontal="center" vertical="center"/>
    </xf>
    <xf numFmtId="171" fontId="8" fillId="0" borderId="67" xfId="0" applyNumberFormat="1" applyFont="1" applyBorder="1" applyAlignment="1">
      <alignment horizontal="center" vertical="center" wrapText="1"/>
    </xf>
    <xf numFmtId="3" fontId="8" fillId="0" borderId="62" xfId="0" applyNumberFormat="1" applyFont="1" applyBorder="1" applyAlignment="1">
      <alignment horizontal="center" vertical="center" wrapText="1" readingOrder="2"/>
    </xf>
    <xf numFmtId="3" fontId="6" fillId="22" borderId="62" xfId="0" applyNumberFormat="1" applyFont="1" applyFill="1" applyBorder="1" applyAlignment="1">
      <alignment horizontal="center" vertical="center" wrapText="1" readingOrder="2"/>
    </xf>
    <xf numFmtId="0" fontId="8" fillId="28" borderId="0" xfId="0" applyFont="1" applyFill="1" applyAlignment="1">
      <alignment vertical="center"/>
    </xf>
    <xf numFmtId="0" fontId="30" fillId="27" borderId="28" xfId="0" applyFont="1" applyFill="1" applyBorder="1" applyAlignment="1">
      <alignment vertical="center" wrapText="1" readingOrder="2"/>
    </xf>
    <xf numFmtId="0" fontId="33" fillId="27" borderId="68" xfId="0" applyFont="1" applyFill="1" applyBorder="1" applyAlignment="1">
      <alignment horizontal="right" vertical="center" wrapText="1" readingOrder="2"/>
    </xf>
    <xf numFmtId="9" fontId="33" fillId="27" borderId="68" xfId="0" applyNumberFormat="1" applyFont="1" applyFill="1" applyBorder="1" applyAlignment="1">
      <alignment horizontal="right" vertical="center" wrapText="1" readingOrder="2"/>
    </xf>
    <xf numFmtId="3" fontId="33" fillId="27" borderId="63" xfId="0" applyNumberFormat="1" applyFont="1" applyFill="1" applyBorder="1" applyAlignment="1">
      <alignment horizontal="center" vertical="center" wrapText="1" readingOrder="2"/>
    </xf>
    <xf numFmtId="3" fontId="33" fillId="27" borderId="2" xfId="0" applyNumberFormat="1" applyFont="1" applyFill="1" applyBorder="1" applyAlignment="1">
      <alignment horizontal="center" vertical="center" wrapText="1" readingOrder="2"/>
    </xf>
    <xf numFmtId="3" fontId="33" fillId="27" borderId="5" xfId="0" applyNumberFormat="1" applyFont="1" applyFill="1" applyBorder="1" applyAlignment="1">
      <alignment horizontal="center" vertical="center" wrapText="1" readingOrder="2"/>
    </xf>
    <xf numFmtId="170" fontId="33" fillId="27" borderId="28" xfId="0" applyNumberFormat="1" applyFont="1" applyFill="1" applyBorder="1" applyAlignment="1">
      <alignment horizontal="center" vertical="center" wrapText="1" readingOrder="2"/>
    </xf>
    <xf numFmtId="3" fontId="6" fillId="14" borderId="4" xfId="0" applyNumberFormat="1" applyFont="1" applyFill="1" applyBorder="1" applyAlignment="1">
      <alignment horizontal="center" vertical="center" wrapText="1" readingOrder="2"/>
    </xf>
    <xf numFmtId="170" fontId="6" fillId="14" borderId="2" xfId="0" applyNumberFormat="1" applyFont="1" applyFill="1" applyBorder="1" applyAlignment="1">
      <alignment horizontal="center" vertical="center" wrapText="1" readingOrder="2"/>
    </xf>
    <xf numFmtId="3" fontId="6" fillId="14" borderId="2" xfId="0" applyNumberFormat="1" applyFont="1" applyFill="1" applyBorder="1" applyAlignment="1">
      <alignment horizontal="center" vertical="center" wrapText="1" readingOrder="2"/>
    </xf>
    <xf numFmtId="170" fontId="6" fillId="14" borderId="5" xfId="0" applyNumberFormat="1" applyFont="1" applyFill="1" applyBorder="1" applyAlignment="1">
      <alignment horizontal="center" vertical="center" wrapText="1" readingOrder="2"/>
    </xf>
    <xf numFmtId="170" fontId="6" fillId="22" borderId="5" xfId="0" applyNumberFormat="1" applyFont="1" applyFill="1" applyBorder="1" applyAlignment="1">
      <alignment horizontal="center" vertical="center" wrapText="1" readingOrder="2"/>
    </xf>
    <xf numFmtId="0" fontId="30" fillId="27" borderId="69" xfId="0" applyFont="1" applyFill="1" applyBorder="1" applyAlignment="1">
      <alignment vertical="center" wrapText="1" readingOrder="2"/>
    </xf>
    <xf numFmtId="3" fontId="33" fillId="27" borderId="8" xfId="0" applyNumberFormat="1" applyFont="1" applyFill="1" applyBorder="1" applyAlignment="1">
      <alignment horizontal="center" vertical="center" wrapText="1" readingOrder="2"/>
    </xf>
    <xf numFmtId="3" fontId="33" fillId="27" borderId="6" xfId="0" applyNumberFormat="1" applyFont="1" applyFill="1" applyBorder="1" applyAlignment="1">
      <alignment horizontal="center" vertical="center" wrapText="1" readingOrder="2"/>
    </xf>
    <xf numFmtId="3" fontId="33" fillId="27" borderId="7" xfId="0" applyNumberFormat="1" applyFont="1" applyFill="1" applyBorder="1" applyAlignment="1">
      <alignment horizontal="center" vertical="center" wrapText="1" readingOrder="2"/>
    </xf>
    <xf numFmtId="3" fontId="6" fillId="14" borderId="8" xfId="0" applyNumberFormat="1" applyFont="1" applyFill="1" applyBorder="1" applyAlignment="1">
      <alignment horizontal="center" vertical="center" wrapText="1" readingOrder="2"/>
    </xf>
    <xf numFmtId="3" fontId="6" fillId="14" borderId="6" xfId="0" applyNumberFormat="1" applyFont="1" applyFill="1" applyBorder="1" applyAlignment="1">
      <alignment horizontal="center" vertical="center" wrapText="1" readingOrder="2"/>
    </xf>
    <xf numFmtId="9" fontId="52" fillId="0" borderId="8" xfId="112" applyNumberFormat="1" applyFont="1" applyBorder="1" applyAlignment="1" applyProtection="1">
      <alignment horizontal="center" vertical="center"/>
    </xf>
    <xf numFmtId="171" fontId="8" fillId="0" borderId="19" xfId="0" applyNumberFormat="1" applyFont="1" applyBorder="1" applyAlignment="1">
      <alignment horizontal="center" vertical="center" wrapText="1"/>
    </xf>
    <xf numFmtId="3" fontId="8" fillId="0" borderId="6" xfId="0" applyNumberFormat="1" applyFont="1" applyBorder="1" applyAlignment="1">
      <alignment horizontal="center" vertical="center" wrapText="1" readingOrder="2"/>
    </xf>
    <xf numFmtId="3" fontId="6" fillId="22" borderId="6" xfId="0" applyNumberFormat="1" applyFont="1" applyFill="1" applyBorder="1" applyAlignment="1">
      <alignment horizontal="center" vertical="center" wrapText="1" readingOrder="2"/>
    </xf>
    <xf numFmtId="0" fontId="8" fillId="0" borderId="0" xfId="0" applyFont="1" applyAlignment="1">
      <alignment horizontal="right"/>
    </xf>
    <xf numFmtId="0" fontId="6" fillId="0" borderId="0" xfId="0" applyFont="1" applyAlignment="1">
      <alignment horizontal="justify" vertical="top" wrapText="1" readingOrder="2"/>
    </xf>
    <xf numFmtId="4" fontId="8" fillId="0" borderId="0" xfId="0" applyNumberFormat="1" applyFont="1"/>
    <xf numFmtId="0" fontId="8" fillId="2" borderId="2" xfId="0" applyFont="1" applyFill="1" applyBorder="1" applyAlignment="1">
      <alignment horizontal="center" wrapText="1"/>
    </xf>
    <xf numFmtId="0" fontId="8" fillId="0" borderId="0" xfId="0" applyFont="1" applyAlignment="1">
      <alignment wrapText="1"/>
    </xf>
    <xf numFmtId="173" fontId="8" fillId="0" borderId="0" xfId="2" applyNumberFormat="1" applyFont="1" applyAlignment="1" applyProtection="1">
      <alignment wrapText="1"/>
    </xf>
    <xf numFmtId="0" fontId="8" fillId="2" borderId="2" xfId="0" applyFont="1" applyFill="1" applyBorder="1" applyAlignment="1">
      <alignment horizontal="center"/>
    </xf>
    <xf numFmtId="9" fontId="8" fillId="0" borderId="0" xfId="1" applyFont="1" applyProtection="1"/>
    <xf numFmtId="3" fontId="4" fillId="0" borderId="0" xfId="0" applyNumberFormat="1" applyFont="1" applyAlignment="1">
      <alignment wrapText="1" readingOrder="2"/>
    </xf>
    <xf numFmtId="3" fontId="8" fillId="0" borderId="0" xfId="0" applyNumberFormat="1" applyFont="1" applyAlignment="1">
      <alignment horizontal="right" wrapText="1"/>
    </xf>
    <xf numFmtId="3" fontId="4" fillId="0" borderId="0" xfId="0" applyNumberFormat="1" applyFont="1" applyAlignment="1">
      <alignment horizontal="right" wrapText="1" readingOrder="2"/>
    </xf>
    <xf numFmtId="1" fontId="8" fillId="0" borderId="0" xfId="0" applyNumberFormat="1" applyFont="1"/>
    <xf numFmtId="2" fontId="8" fillId="0" borderId="0" xfId="0" applyNumberFormat="1" applyFont="1"/>
    <xf numFmtId="0" fontId="36" fillId="27" borderId="16" xfId="0" applyFont="1" applyFill="1" applyBorder="1" applyAlignment="1">
      <alignment horizontal="center" vertical="center" wrapText="1" readingOrder="2"/>
    </xf>
    <xf numFmtId="0" fontId="36" fillId="27" borderId="18" xfId="0" applyFont="1" applyFill="1" applyBorder="1" applyAlignment="1">
      <alignment horizontal="center" vertical="center" wrapText="1" readingOrder="2"/>
    </xf>
    <xf numFmtId="0" fontId="36" fillId="27" borderId="0" xfId="0" applyFont="1" applyFill="1" applyAlignment="1">
      <alignment horizontal="center" vertical="center" wrapText="1" readingOrder="2"/>
    </xf>
    <xf numFmtId="0" fontId="5" fillId="29" borderId="15" xfId="0" applyFont="1" applyFill="1" applyBorder="1" applyAlignment="1">
      <alignment horizontal="right" vertical="center" wrapText="1" readingOrder="2"/>
    </xf>
    <xf numFmtId="0" fontId="16" fillId="29" borderId="15" xfId="0" applyFont="1" applyFill="1" applyBorder="1" applyAlignment="1">
      <alignment horizontal="right" vertical="center" wrapText="1" readingOrder="2"/>
    </xf>
    <xf numFmtId="0" fontId="16" fillId="29" borderId="2" xfId="0" applyFont="1" applyFill="1" applyBorder="1" applyAlignment="1">
      <alignment horizontal="right" vertical="center" wrapText="1" readingOrder="2"/>
    </xf>
    <xf numFmtId="0" fontId="5" fillId="29" borderId="15" xfId="0" quotePrefix="1" applyFont="1" applyFill="1" applyBorder="1" applyAlignment="1">
      <alignment horizontal="right" vertical="center" wrapText="1" readingOrder="2"/>
    </xf>
    <xf numFmtId="0" fontId="5" fillId="29" borderId="15" xfId="18" applyFont="1" applyFill="1" applyBorder="1" applyAlignment="1">
      <alignment horizontal="right" vertical="center" wrapText="1" readingOrder="2"/>
    </xf>
    <xf numFmtId="0" fontId="31" fillId="27" borderId="70" xfId="0" applyFont="1" applyFill="1" applyBorder="1" applyAlignment="1">
      <alignment horizontal="right" vertical="center" wrapText="1" readingOrder="2"/>
    </xf>
    <xf numFmtId="0" fontId="16" fillId="19" borderId="0" xfId="0" applyFont="1" applyFill="1" applyAlignment="1" applyProtection="1">
      <alignment horizontal="center" vertical="center"/>
      <protection locked="0"/>
    </xf>
    <xf numFmtId="3" fontId="29" fillId="27" borderId="20" xfId="0" applyNumberFormat="1" applyFont="1" applyFill="1" applyBorder="1" applyAlignment="1">
      <alignment horizontal="center" vertical="center" wrapText="1" readingOrder="2"/>
    </xf>
    <xf numFmtId="171" fontId="8" fillId="14" borderId="20" xfId="0" applyNumberFormat="1" applyFont="1" applyFill="1" applyBorder="1" applyAlignment="1">
      <alignment horizontal="center" vertical="center" wrapText="1"/>
    </xf>
    <xf numFmtId="3" fontId="8" fillId="0" borderId="71" xfId="0" applyNumberFormat="1" applyFont="1" applyBorder="1" applyAlignment="1">
      <alignment horizontal="center" vertical="center" wrapText="1" readingOrder="2"/>
    </xf>
    <xf numFmtId="171" fontId="8" fillId="0" borderId="20" xfId="0" applyNumberFormat="1" applyFont="1" applyBorder="1" applyAlignment="1">
      <alignment horizontal="center" vertical="center" wrapText="1" readingOrder="1"/>
    </xf>
    <xf numFmtId="3" fontId="8" fillId="0" borderId="72" xfId="0" applyNumberFormat="1" applyFont="1" applyBorder="1" applyAlignment="1">
      <alignment horizontal="right" vertical="center" wrapText="1" readingOrder="2"/>
    </xf>
    <xf numFmtId="3" fontId="8" fillId="0" borderId="30" xfId="0" applyNumberFormat="1" applyFont="1" applyBorder="1" applyAlignment="1">
      <alignment horizontal="center" vertical="center" wrapText="1" readingOrder="2"/>
    </xf>
    <xf numFmtId="3" fontId="8" fillId="0" borderId="20" xfId="0" applyNumberFormat="1" applyFont="1" applyBorder="1" applyAlignment="1">
      <alignment horizontal="center" vertical="center" wrapText="1" readingOrder="2"/>
    </xf>
    <xf numFmtId="0" fontId="29" fillId="27" borderId="20" xfId="0" applyFont="1" applyFill="1" applyBorder="1" applyAlignment="1">
      <alignment horizontal="center" vertical="center" wrapText="1" readingOrder="2"/>
    </xf>
    <xf numFmtId="3" fontId="7" fillId="27" borderId="20" xfId="111" quotePrefix="1" applyNumberFormat="1" applyFont="1" applyFill="1" applyBorder="1" applyAlignment="1">
      <alignment horizontal="center" vertical="center"/>
      <protection locked="0"/>
    </xf>
    <xf numFmtId="3" fontId="7" fillId="27" borderId="20" xfId="0" applyNumberFormat="1" applyFont="1" applyFill="1" applyBorder="1" applyAlignment="1" applyProtection="1">
      <alignment horizontal="center" vertical="center" wrapText="1" readingOrder="2"/>
      <protection locked="0"/>
    </xf>
    <xf numFmtId="0" fontId="33" fillId="27" borderId="20" xfId="0" applyFont="1" applyFill="1" applyBorder="1" applyAlignment="1" applyProtection="1">
      <alignment horizontal="center" vertical="center" wrapText="1" readingOrder="2"/>
      <protection locked="0"/>
    </xf>
    <xf numFmtId="9" fontId="29" fillId="27" borderId="20" xfId="111" quotePrefix="1" applyNumberFormat="1" applyFont="1" applyFill="1" applyBorder="1" applyAlignment="1">
      <alignment horizontal="center" vertical="center"/>
      <protection locked="0"/>
    </xf>
    <xf numFmtId="0" fontId="54" fillId="26" borderId="33" xfId="40" applyFont="1" applyFill="1" applyBorder="1" applyAlignment="1">
      <alignment horizontal="centerContinuous" vertical="center" readingOrder="2"/>
    </xf>
    <xf numFmtId="0" fontId="55" fillId="0" borderId="0" xfId="0" applyFont="1"/>
    <xf numFmtId="0" fontId="55" fillId="0" borderId="0" xfId="0" applyFont="1" applyAlignment="1">
      <alignment horizontal="center"/>
    </xf>
    <xf numFmtId="0" fontId="55" fillId="0" borderId="0" xfId="0" applyFont="1" applyAlignment="1">
      <alignment horizontal="center" vertical="center"/>
    </xf>
    <xf numFmtId="0" fontId="56" fillId="27" borderId="0" xfId="40" applyFont="1" applyFill="1" applyAlignment="1">
      <alignment horizontal="centerContinuous" vertical="center" readingOrder="2"/>
    </xf>
    <xf numFmtId="0" fontId="33" fillId="27" borderId="16" xfId="0" applyFont="1" applyFill="1" applyBorder="1" applyAlignment="1">
      <alignment horizontal="center" vertical="center" wrapText="1" readingOrder="2"/>
    </xf>
    <xf numFmtId="0" fontId="33" fillId="27" borderId="3" xfId="0" applyFont="1" applyFill="1" applyBorder="1" applyAlignment="1">
      <alignment horizontal="center" vertical="center" wrapText="1" readingOrder="2"/>
    </xf>
    <xf numFmtId="0" fontId="33" fillId="27" borderId="15" xfId="0" applyFont="1" applyFill="1" applyBorder="1" applyAlignment="1">
      <alignment horizontal="center" vertical="center" wrapText="1" readingOrder="2"/>
    </xf>
    <xf numFmtId="3" fontId="5" fillId="29" borderId="2" xfId="0" applyNumberFormat="1" applyFont="1" applyFill="1" applyBorder="1" applyAlignment="1">
      <alignment horizontal="center" vertical="center" wrapText="1" readingOrder="2"/>
    </xf>
    <xf numFmtId="0" fontId="31" fillId="27" borderId="77" xfId="0" applyFont="1" applyFill="1" applyBorder="1" applyAlignment="1">
      <alignment horizontal="right" vertical="center" wrapText="1" readingOrder="2"/>
    </xf>
    <xf numFmtId="3" fontId="31" fillId="27" borderId="77" xfId="0" applyNumberFormat="1" applyFont="1" applyFill="1" applyBorder="1" applyAlignment="1">
      <alignment horizontal="center" vertical="center" wrapText="1" readingOrder="2"/>
    </xf>
    <xf numFmtId="3" fontId="57" fillId="27" borderId="70" xfId="0" applyNumberFormat="1" applyFont="1" applyFill="1" applyBorder="1" applyAlignment="1">
      <alignment horizontal="center" vertical="center" wrapText="1" readingOrder="2"/>
    </xf>
    <xf numFmtId="0" fontId="58" fillId="26" borderId="78" xfId="40" applyFont="1" applyFill="1" applyBorder="1" applyAlignment="1">
      <alignment horizontal="right" vertical="center" readingOrder="2"/>
    </xf>
    <xf numFmtId="3" fontId="7" fillId="14" borderId="71" xfId="0" applyNumberFormat="1" applyFont="1" applyFill="1" applyBorder="1" applyAlignment="1">
      <alignment horizontal="center" vertical="center" wrapText="1" readingOrder="2"/>
    </xf>
    <xf numFmtId="3" fontId="7" fillId="14" borderId="79" xfId="0" applyNumberFormat="1" applyFont="1" applyFill="1" applyBorder="1" applyAlignment="1">
      <alignment horizontal="center" vertical="center" wrapText="1" readingOrder="2"/>
    </xf>
    <xf numFmtId="3" fontId="7" fillId="14" borderId="80" xfId="0" applyNumberFormat="1" applyFont="1" applyFill="1" applyBorder="1" applyAlignment="1">
      <alignment horizontal="center" vertical="center" wrapText="1" readingOrder="2"/>
    </xf>
    <xf numFmtId="0" fontId="8" fillId="0" borderId="81" xfId="0" applyFont="1" applyBorder="1"/>
    <xf numFmtId="0" fontId="8" fillId="0" borderId="82" xfId="0" applyFont="1" applyBorder="1"/>
    <xf numFmtId="14" fontId="61" fillId="0" borderId="83" xfId="24" applyNumberFormat="1" applyFont="1" applyBorder="1" applyAlignment="1" applyProtection="1">
      <alignment horizontal="center" vertical="center" wrapText="1"/>
      <protection locked="0"/>
    </xf>
    <xf numFmtId="1" fontId="16" fillId="20" borderId="83" xfId="0" applyNumberFormat="1" applyFont="1" applyFill="1" applyBorder="1" applyAlignment="1">
      <alignment horizontal="center" vertical="top" wrapText="1"/>
    </xf>
    <xf numFmtId="0" fontId="8" fillId="0" borderId="84" xfId="0" applyFont="1" applyBorder="1"/>
    <xf numFmtId="3" fontId="7" fillId="20" borderId="85" xfId="0" applyNumberFormat="1" applyFont="1" applyFill="1" applyBorder="1" applyAlignment="1">
      <alignment horizontal="center" vertical="center" wrapText="1" readingOrder="2"/>
    </xf>
    <xf numFmtId="0" fontId="33" fillId="27" borderId="86" xfId="0" applyFont="1" applyFill="1" applyBorder="1" applyAlignment="1">
      <alignment horizontal="center" vertical="center" wrapText="1" readingOrder="2"/>
    </xf>
    <xf numFmtId="3" fontId="7" fillId="20" borderId="81" xfId="0" applyNumberFormat="1" applyFont="1" applyFill="1" applyBorder="1" applyAlignment="1">
      <alignment horizontal="center" vertical="center" wrapText="1" readingOrder="2"/>
    </xf>
    <xf numFmtId="4" fontId="16" fillId="29" borderId="86" xfId="0" applyNumberFormat="1" applyFont="1" applyFill="1" applyBorder="1" applyAlignment="1">
      <alignment horizontal="center" vertical="center" wrapText="1" readingOrder="2"/>
    </xf>
    <xf numFmtId="3" fontId="5" fillId="29" borderId="82" xfId="0" applyNumberFormat="1" applyFont="1" applyFill="1" applyBorder="1" applyAlignment="1">
      <alignment horizontal="right" vertical="center" wrapText="1" readingOrder="2"/>
    </xf>
    <xf numFmtId="3" fontId="16" fillId="29" borderId="82" xfId="0" applyNumberFormat="1" applyFont="1" applyFill="1" applyBorder="1" applyAlignment="1">
      <alignment horizontal="right" vertical="center" wrapText="1" readingOrder="2"/>
    </xf>
    <xf numFmtId="3" fontId="31" fillId="27" borderId="87" xfId="0" applyNumberFormat="1" applyFont="1" applyFill="1" applyBorder="1" applyAlignment="1">
      <alignment horizontal="right" vertical="center" wrapText="1" readingOrder="2"/>
    </xf>
    <xf numFmtId="0" fontId="6" fillId="20" borderId="88" xfId="0" quotePrefix="1" applyFont="1" applyFill="1" applyBorder="1" applyAlignment="1">
      <alignment vertical="top" wrapText="1" readingOrder="2"/>
    </xf>
    <xf numFmtId="3" fontId="31" fillId="27" borderId="89" xfId="0" applyNumberFormat="1" applyFont="1" applyFill="1" applyBorder="1" applyAlignment="1">
      <alignment horizontal="right" vertical="center" wrapText="1" readingOrder="2"/>
    </xf>
    <xf numFmtId="0" fontId="33" fillId="26" borderId="90" xfId="0" applyFont="1" applyFill="1" applyBorder="1" applyAlignment="1">
      <alignment vertical="top" wrapText="1" readingOrder="2"/>
    </xf>
    <xf numFmtId="0" fontId="33" fillId="26" borderId="91" xfId="0" applyFont="1" applyFill="1" applyBorder="1" applyAlignment="1">
      <alignment vertical="top" wrapText="1" readingOrder="2"/>
    </xf>
    <xf numFmtId="0" fontId="21" fillId="26" borderId="91" xfId="0" applyFont="1" applyFill="1" applyBorder="1"/>
    <xf numFmtId="0" fontId="33" fillId="26" borderId="91" xfId="0" applyFont="1" applyFill="1" applyBorder="1" applyAlignment="1">
      <alignment wrapText="1" readingOrder="2"/>
    </xf>
    <xf numFmtId="0" fontId="33" fillId="26" borderId="92" xfId="0" applyFont="1" applyFill="1" applyBorder="1" applyAlignment="1">
      <alignment vertical="top" wrapText="1" readingOrder="2"/>
    </xf>
    <xf numFmtId="10" fontId="5" fillId="29" borderId="2" xfId="1" applyNumberFormat="1" applyFont="1" applyFill="1" applyBorder="1" applyAlignment="1" applyProtection="1">
      <alignment horizontal="center" vertical="center" wrapText="1" readingOrder="2"/>
    </xf>
    <xf numFmtId="10" fontId="31" fillId="27" borderId="77" xfId="1" applyNumberFormat="1" applyFont="1" applyFill="1" applyBorder="1" applyAlignment="1" applyProtection="1">
      <alignment horizontal="center" vertical="center" wrapText="1" readingOrder="2"/>
    </xf>
    <xf numFmtId="10" fontId="31" fillId="27" borderId="70" xfId="1" applyNumberFormat="1" applyFont="1" applyFill="1" applyBorder="1" applyAlignment="1" applyProtection="1">
      <alignment horizontal="center" vertical="center" wrapText="1" readingOrder="2"/>
    </xf>
    <xf numFmtId="4" fontId="33" fillId="27" borderId="66" xfId="0" applyNumberFormat="1" applyFont="1" applyFill="1" applyBorder="1" applyAlignment="1">
      <alignment horizontal="center" vertical="center" wrapText="1" readingOrder="2"/>
    </xf>
    <xf numFmtId="4" fontId="33" fillId="27" borderId="7" xfId="0" applyNumberFormat="1" applyFont="1" applyFill="1" applyBorder="1" applyAlignment="1">
      <alignment horizontal="center" vertical="center" wrapText="1" readingOrder="2"/>
    </xf>
    <xf numFmtId="4" fontId="6" fillId="14" borderId="66" xfId="0" applyNumberFormat="1" applyFont="1" applyFill="1" applyBorder="1" applyAlignment="1">
      <alignment horizontal="center" vertical="center" wrapText="1" readingOrder="2"/>
    </xf>
    <xf numFmtId="4" fontId="6" fillId="14" borderId="7" xfId="0" applyNumberFormat="1" applyFont="1" applyFill="1" applyBorder="1" applyAlignment="1">
      <alignment horizontal="center" vertical="center" wrapText="1" readingOrder="2"/>
    </xf>
    <xf numFmtId="4" fontId="6" fillId="22" borderId="66" xfId="0" applyNumberFormat="1" applyFont="1" applyFill="1" applyBorder="1" applyAlignment="1">
      <alignment horizontal="center" vertical="center" wrapText="1" readingOrder="2"/>
    </xf>
    <xf numFmtId="4" fontId="6" fillId="22" borderId="7" xfId="0" applyNumberFormat="1" applyFont="1" applyFill="1" applyBorder="1" applyAlignment="1">
      <alignment horizontal="center" vertical="center" wrapText="1" readingOrder="2"/>
    </xf>
    <xf numFmtId="49" fontId="17" fillId="0" borderId="0" xfId="0" applyNumberFormat="1" applyFont="1" applyAlignment="1">
      <alignment horizontal="center" vertical="top" wrapText="1"/>
    </xf>
    <xf numFmtId="3" fontId="7" fillId="14" borderId="94" xfId="0" applyNumberFormat="1" applyFont="1" applyFill="1" applyBorder="1" applyAlignment="1">
      <alignment horizontal="center" vertical="center" wrapText="1" readingOrder="2"/>
    </xf>
    <xf numFmtId="3" fontId="7" fillId="14" borderId="50" xfId="0" applyNumberFormat="1" applyFont="1" applyFill="1" applyBorder="1" applyAlignment="1">
      <alignment horizontal="center" vertical="center" wrapText="1" readingOrder="2"/>
    </xf>
    <xf numFmtId="3" fontId="7" fillId="14" borderId="95" xfId="0" applyNumberFormat="1" applyFont="1" applyFill="1" applyBorder="1" applyAlignment="1">
      <alignment horizontal="center" vertical="center" wrapText="1" readingOrder="2"/>
    </xf>
    <xf numFmtId="14" fontId="17" fillId="19" borderId="0" xfId="0" applyNumberFormat="1" applyFont="1" applyFill="1" applyAlignment="1">
      <alignment horizontal="center" vertical="top" wrapText="1"/>
    </xf>
    <xf numFmtId="3" fontId="7" fillId="22" borderId="95" xfId="0" applyNumberFormat="1" applyFont="1" applyFill="1" applyBorder="1" applyAlignment="1">
      <alignment horizontal="center" vertical="center" wrapText="1" readingOrder="2"/>
    </xf>
    <xf numFmtId="3" fontId="7" fillId="22" borderId="0" xfId="0" applyNumberFormat="1" applyFont="1" applyFill="1" applyAlignment="1">
      <alignment horizontal="center" vertical="center" wrapText="1" readingOrder="2"/>
    </xf>
    <xf numFmtId="169" fontId="7" fillId="22" borderId="5" xfId="1" applyNumberFormat="1" applyFont="1" applyFill="1" applyBorder="1" applyAlignment="1" applyProtection="1">
      <alignment horizontal="center" vertical="center" wrapText="1" readingOrder="2"/>
    </xf>
    <xf numFmtId="169" fontId="7" fillId="14" borderId="5" xfId="1" applyNumberFormat="1" applyFont="1" applyFill="1" applyBorder="1" applyAlignment="1" applyProtection="1">
      <alignment horizontal="center" vertical="center" wrapText="1" readingOrder="2"/>
    </xf>
    <xf numFmtId="3" fontId="7" fillId="14" borderId="0" xfId="0" applyNumberFormat="1" applyFont="1" applyFill="1" applyAlignment="1">
      <alignment horizontal="center" vertical="center" wrapText="1" readingOrder="2"/>
    </xf>
    <xf numFmtId="3" fontId="7" fillId="14" borderId="76" xfId="0" applyNumberFormat="1" applyFont="1" applyFill="1" applyBorder="1" applyAlignment="1">
      <alignment horizontal="center" vertical="center" wrapText="1" readingOrder="2"/>
    </xf>
    <xf numFmtId="4" fontId="7" fillId="14" borderId="68" xfId="0" applyNumberFormat="1" applyFont="1" applyFill="1" applyBorder="1" applyAlignment="1">
      <alignment horizontal="center" vertical="center" wrapText="1" readingOrder="2"/>
    </xf>
    <xf numFmtId="4" fontId="7" fillId="22" borderId="2" xfId="0" applyNumberFormat="1" applyFont="1" applyFill="1" applyBorder="1" applyAlignment="1">
      <alignment horizontal="center" vertical="center" wrapText="1" readingOrder="2"/>
    </xf>
    <xf numFmtId="0" fontId="16" fillId="14" borderId="67" xfId="0" applyFont="1" applyFill="1" applyBorder="1" applyAlignment="1">
      <alignment horizontal="center" vertical="center" wrapText="1" readingOrder="2"/>
    </xf>
    <xf numFmtId="0" fontId="16" fillId="14" borderId="96" xfId="0" applyFont="1" applyFill="1" applyBorder="1" applyAlignment="1">
      <alignment horizontal="center" vertical="center" wrapText="1" readingOrder="2"/>
    </xf>
    <xf numFmtId="0" fontId="16" fillId="14" borderId="66" xfId="0" applyFont="1" applyFill="1" applyBorder="1" applyAlignment="1">
      <alignment horizontal="center" vertical="center" wrapText="1" readingOrder="2"/>
    </xf>
    <xf numFmtId="0" fontId="16" fillId="22" borderId="65" xfId="0" applyFont="1" applyFill="1" applyBorder="1" applyAlignment="1">
      <alignment horizontal="center" vertical="center" wrapText="1" readingOrder="2"/>
    </xf>
    <xf numFmtId="0" fontId="16" fillId="22" borderId="96" xfId="0" applyFont="1" applyFill="1" applyBorder="1" applyAlignment="1">
      <alignment horizontal="center" vertical="center" wrapText="1" readingOrder="2"/>
    </xf>
    <xf numFmtId="0" fontId="16" fillId="22" borderId="66" xfId="0" applyFont="1" applyFill="1" applyBorder="1" applyAlignment="1">
      <alignment horizontal="center" vertical="center" wrapText="1" readingOrder="2"/>
    </xf>
    <xf numFmtId="14" fontId="32" fillId="26" borderId="0" xfId="0" applyNumberFormat="1" applyFont="1" applyFill="1" applyAlignment="1">
      <alignment vertical="center" wrapText="1" readingOrder="2"/>
    </xf>
    <xf numFmtId="0" fontId="30" fillId="26" borderId="16" xfId="0" quotePrefix="1" applyFont="1" applyFill="1" applyBorder="1" applyAlignment="1">
      <alignment horizontal="center" vertical="center" wrapText="1" readingOrder="2"/>
    </xf>
    <xf numFmtId="3" fontId="7" fillId="0" borderId="15" xfId="24" applyNumberFormat="1" applyFont="1" applyBorder="1" applyAlignment="1" applyProtection="1">
      <alignment horizontal="center" vertical="center" wrapText="1" readingOrder="2"/>
      <protection locked="0"/>
    </xf>
    <xf numFmtId="3" fontId="7" fillId="0" borderId="15" xfId="0" applyNumberFormat="1" applyFont="1" applyBorder="1" applyAlignment="1" applyProtection="1">
      <alignment horizontal="center" vertical="center" wrapText="1" readingOrder="2"/>
      <protection locked="0"/>
    </xf>
    <xf numFmtId="3" fontId="29" fillId="27" borderId="19" xfId="0" applyNumberFormat="1" applyFont="1" applyFill="1" applyBorder="1" applyAlignment="1">
      <alignment horizontal="center" vertical="center" wrapText="1" readingOrder="2"/>
    </xf>
    <xf numFmtId="0" fontId="34" fillId="26" borderId="0" xfId="0" applyFont="1" applyFill="1" applyAlignment="1">
      <alignment vertical="center"/>
    </xf>
    <xf numFmtId="3" fontId="8" fillId="0" borderId="15" xfId="111" applyNumberFormat="1" applyFont="1" applyBorder="1" applyAlignment="1">
      <alignment horizontal="center" vertical="center" wrapText="1"/>
      <protection locked="0"/>
    </xf>
    <xf numFmtId="3" fontId="21" fillId="27" borderId="19" xfId="0" applyNumberFormat="1" applyFont="1" applyFill="1" applyBorder="1" applyAlignment="1">
      <alignment horizontal="center" vertical="center" wrapText="1" readingOrder="2"/>
    </xf>
    <xf numFmtId="0" fontId="45" fillId="26" borderId="0" xfId="0" applyFont="1" applyFill="1" applyAlignment="1">
      <alignment horizontal="right" vertical="center" wrapText="1" readingOrder="2"/>
    </xf>
    <xf numFmtId="4" fontId="8" fillId="0" borderId="2" xfId="5" applyNumberFormat="1" applyFont="1" applyBorder="1" applyAlignment="1">
      <alignment horizontal="center"/>
    </xf>
    <xf numFmtId="0" fontId="69" fillId="26" borderId="26" xfId="0" applyFont="1" applyFill="1" applyBorder="1" applyAlignment="1">
      <alignment horizontal="center" vertical="center" wrapText="1" readingOrder="2"/>
    </xf>
    <xf numFmtId="0" fontId="29" fillId="0" borderId="0" xfId="0" applyFont="1"/>
    <xf numFmtId="0" fontId="8" fillId="0" borderId="26" xfId="0" applyFont="1" applyBorder="1" applyAlignment="1">
      <alignment horizontal="center"/>
    </xf>
    <xf numFmtId="0" fontId="8" fillId="0" borderId="26" xfId="0" applyFont="1" applyBorder="1"/>
    <xf numFmtId="0" fontId="8" fillId="19" borderId="2" xfId="24" applyFont="1" applyFill="1" applyBorder="1" applyAlignment="1" applyProtection="1">
      <alignment vertical="center"/>
      <protection locked="0"/>
    </xf>
    <xf numFmtId="0" fontId="73" fillId="26" borderId="33" xfId="40" applyFont="1" applyFill="1" applyBorder="1" applyAlignment="1">
      <alignment horizontal="centerContinuous" vertical="center" readingOrder="2"/>
    </xf>
    <xf numFmtId="0" fontId="74" fillId="27" borderId="0" xfId="40" applyFont="1" applyFill="1" applyAlignment="1">
      <alignment horizontal="centerContinuous" vertical="center" readingOrder="2"/>
    </xf>
    <xf numFmtId="49" fontId="76" fillId="0" borderId="93" xfId="0" applyNumberFormat="1" applyFont="1" applyBorder="1" applyAlignment="1">
      <alignment horizontal="right" vertical="center"/>
    </xf>
    <xf numFmtId="0" fontId="77" fillId="0" borderId="73" xfId="0" applyFont="1" applyBorder="1"/>
    <xf numFmtId="0" fontId="76" fillId="0" borderId="93" xfId="0" applyFont="1" applyBorder="1" applyAlignment="1">
      <alignment horizontal="right" vertical="center"/>
    </xf>
    <xf numFmtId="0" fontId="78" fillId="0" borderId="93" xfId="0" applyFont="1" applyBorder="1" applyAlignment="1">
      <alignment horizontal="center" vertical="center"/>
    </xf>
    <xf numFmtId="0" fontId="76" fillId="0" borderId="75" xfId="0" applyFont="1" applyBorder="1" applyAlignment="1">
      <alignment horizontal="right" vertical="center"/>
    </xf>
    <xf numFmtId="0" fontId="77" fillId="0" borderId="74" xfId="0" applyFont="1" applyBorder="1"/>
    <xf numFmtId="0" fontId="78" fillId="0" borderId="93" xfId="0" applyFont="1" applyBorder="1" applyAlignment="1">
      <alignment horizontal="right" vertical="center" indent="1"/>
    </xf>
    <xf numFmtId="0" fontId="77" fillId="0" borderId="73" xfId="0" applyFont="1" applyBorder="1" applyAlignment="1">
      <alignment wrapText="1"/>
    </xf>
    <xf numFmtId="0" fontId="79" fillId="0" borderId="73" xfId="0" applyFont="1" applyBorder="1"/>
    <xf numFmtId="0" fontId="7" fillId="0" borderId="2" xfId="24" quotePrefix="1" applyFont="1" applyBorder="1" applyAlignment="1" applyProtection="1">
      <alignment horizontal="right" vertical="center" wrapText="1" readingOrder="2"/>
      <protection locked="0"/>
    </xf>
    <xf numFmtId="0" fontId="82" fillId="0" borderId="73" xfId="0" applyFont="1" applyBorder="1" applyAlignment="1">
      <alignment wrapText="1"/>
    </xf>
    <xf numFmtId="0" fontId="81" fillId="0" borderId="73" xfId="0" applyFont="1" applyBorder="1"/>
    <xf numFmtId="0" fontId="21" fillId="30" borderId="0" xfId="0" applyFont="1" applyFill="1"/>
    <xf numFmtId="0" fontId="36" fillId="30" borderId="0" xfId="0" applyFont="1" applyFill="1" applyAlignment="1">
      <alignment vertical="center"/>
    </xf>
    <xf numFmtId="0" fontId="30" fillId="30" borderId="0" xfId="0" applyFont="1" applyFill="1" applyAlignment="1">
      <alignment vertical="center"/>
    </xf>
    <xf numFmtId="0" fontId="21" fillId="30" borderId="0" xfId="0" applyFont="1" applyFill="1" applyAlignment="1">
      <alignment vertical="center"/>
    </xf>
    <xf numFmtId="4" fontId="21" fillId="30" borderId="0" xfId="0" applyNumberFormat="1" applyFont="1" applyFill="1" applyAlignment="1">
      <alignment vertical="center"/>
    </xf>
    <xf numFmtId="0" fontId="29" fillId="30" borderId="0" xfId="0" applyFont="1" applyFill="1"/>
    <xf numFmtId="0" fontId="21" fillId="30" borderId="26" xfId="0" applyFont="1" applyFill="1" applyBorder="1"/>
    <xf numFmtId="0" fontId="21" fillId="30" borderId="0" xfId="0" applyFont="1" applyFill="1" applyAlignment="1">
      <alignment horizontal="center"/>
    </xf>
    <xf numFmtId="173" fontId="48" fillId="0" borderId="0" xfId="2" applyNumberFormat="1" applyFont="1" applyBorder="1" applyProtection="1"/>
    <xf numFmtId="173" fontId="86" fillId="0" borderId="0" xfId="2" applyNumberFormat="1" applyFont="1" applyProtection="1"/>
    <xf numFmtId="173" fontId="86" fillId="0" borderId="0" xfId="2" applyNumberFormat="1" applyFont="1" applyAlignment="1" applyProtection="1">
      <alignment horizontal="center"/>
    </xf>
    <xf numFmtId="173" fontId="86" fillId="0" borderId="0" xfId="2" applyNumberFormat="1" applyFont="1" applyAlignment="1" applyProtection="1">
      <alignment vertical="center"/>
    </xf>
    <xf numFmtId="173" fontId="86" fillId="0" borderId="0" xfId="2" applyNumberFormat="1" applyFont="1" applyAlignment="1" applyProtection="1">
      <alignment wrapText="1"/>
    </xf>
    <xf numFmtId="0" fontId="25" fillId="30" borderId="0" xfId="0" applyFont="1" applyFill="1"/>
    <xf numFmtId="0" fontId="87" fillId="30" borderId="0" xfId="0" applyFont="1" applyFill="1" applyAlignment="1">
      <alignment vertical="center"/>
    </xf>
    <xf numFmtId="0" fontId="88" fillId="30" borderId="0" xfId="0" applyFont="1" applyFill="1" applyAlignment="1">
      <alignment vertical="center"/>
    </xf>
    <xf numFmtId="4" fontId="25" fillId="30" borderId="0" xfId="0" applyNumberFormat="1" applyFont="1" applyFill="1" applyAlignment="1">
      <alignment vertical="center"/>
    </xf>
    <xf numFmtId="0" fontId="89" fillId="30" borderId="0" xfId="0" applyFont="1" applyFill="1"/>
    <xf numFmtId="0" fontId="25" fillId="30" borderId="26" xfId="0" applyFont="1" applyFill="1" applyBorder="1"/>
    <xf numFmtId="0" fontId="25" fillId="30" borderId="0" xfId="0" applyFont="1" applyFill="1" applyAlignment="1">
      <alignment horizontal="center"/>
    </xf>
    <xf numFmtId="0" fontId="25" fillId="30" borderId="2" xfId="5" applyFont="1" applyFill="1" applyBorder="1" applyAlignment="1">
      <alignment horizontal="center" vertical="center" wrapText="1"/>
    </xf>
    <xf numFmtId="4" fontId="25" fillId="30" borderId="2" xfId="5" applyNumberFormat="1" applyFont="1" applyFill="1" applyBorder="1" applyAlignment="1">
      <alignment horizontal="center"/>
    </xf>
    <xf numFmtId="0" fontId="25" fillId="30" borderId="2" xfId="5" applyFont="1" applyFill="1" applyBorder="1" applyAlignment="1">
      <alignment horizontal="center"/>
    </xf>
    <xf numFmtId="168" fontId="8" fillId="23" borderId="2" xfId="0" applyNumberFormat="1" applyFont="1" applyFill="1" applyBorder="1" applyAlignment="1">
      <alignment horizontal="right"/>
    </xf>
    <xf numFmtId="0" fontId="8" fillId="30" borderId="0" xfId="0" applyFont="1" applyFill="1"/>
    <xf numFmtId="9" fontId="8" fillId="30" borderId="0" xfId="1" applyFont="1" applyFill="1" applyProtection="1"/>
    <xf numFmtId="0" fontId="68" fillId="0" borderId="0" xfId="0" applyFont="1"/>
    <xf numFmtId="0" fontId="68" fillId="30" borderId="0" xfId="0" applyFont="1" applyFill="1"/>
    <xf numFmtId="0" fontId="8" fillId="0" borderId="0" xfId="0" applyFont="1" applyAlignment="1">
      <alignment horizontal="center" wrapText="1"/>
    </xf>
    <xf numFmtId="0" fontId="8" fillId="0" borderId="114" xfId="0" applyFont="1" applyBorder="1"/>
    <xf numFmtId="0" fontId="8" fillId="0" borderId="114" xfId="5" applyFont="1" applyBorder="1" applyAlignment="1">
      <alignment horizontal="center"/>
    </xf>
    <xf numFmtId="0" fontId="62" fillId="30" borderId="90" xfId="111" applyFont="1" applyFill="1" applyBorder="1" applyProtection="1"/>
    <xf numFmtId="0" fontId="62" fillId="30" borderId="91" xfId="111" applyFont="1" applyFill="1" applyBorder="1" applyProtection="1"/>
    <xf numFmtId="0" fontId="90" fillId="32" borderId="121" xfId="40" applyFont="1" applyFill="1" applyBorder="1" applyAlignment="1">
      <alignment horizontal="center" vertical="center" readingOrder="2"/>
    </xf>
    <xf numFmtId="14" fontId="91" fillId="32" borderId="122" xfId="0" applyNumberFormat="1" applyFont="1" applyFill="1" applyBorder="1" applyAlignment="1">
      <alignment horizontal="center" vertical="center" wrapText="1" readingOrder="2"/>
    </xf>
    <xf numFmtId="14" fontId="90" fillId="32" borderId="121" xfId="40" applyNumberFormat="1" applyFont="1" applyFill="1" applyBorder="1" applyAlignment="1">
      <alignment horizontal="center" vertical="center" readingOrder="2"/>
    </xf>
    <xf numFmtId="0" fontId="90" fillId="33" borderId="121" xfId="40" applyFont="1" applyFill="1" applyBorder="1" applyAlignment="1">
      <alignment horizontal="center" vertical="center" readingOrder="2"/>
    </xf>
    <xf numFmtId="0" fontId="90" fillId="33" borderId="120" xfId="40" applyFont="1" applyFill="1" applyBorder="1" applyAlignment="1">
      <alignment horizontal="center" vertical="center" readingOrder="2"/>
    </xf>
    <xf numFmtId="0" fontId="75" fillId="0" borderId="110" xfId="0" applyFont="1" applyBorder="1" applyAlignment="1">
      <alignment horizontal="right"/>
    </xf>
    <xf numFmtId="0" fontId="75" fillId="0" borderId="32" xfId="0" applyFont="1" applyBorder="1" applyAlignment="1">
      <alignment horizontal="right"/>
    </xf>
    <xf numFmtId="49" fontId="61" fillId="19" borderId="101" xfId="0" applyNumberFormat="1" applyFont="1" applyFill="1" applyBorder="1" applyAlignment="1" applyProtection="1">
      <alignment horizontal="center" vertical="center" wrapText="1"/>
      <protection locked="0"/>
    </xf>
    <xf numFmtId="49" fontId="61" fillId="19" borderId="78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 vertical="top" wrapText="1"/>
    </xf>
    <xf numFmtId="0" fontId="33" fillId="26" borderId="104" xfId="0" quotePrefix="1" applyFont="1" applyFill="1" applyBorder="1" applyAlignment="1">
      <alignment horizontal="center" vertical="top" wrapText="1" readingOrder="2"/>
    </xf>
    <xf numFmtId="0" fontId="33" fillId="26" borderId="2" xfId="0" applyFont="1" applyFill="1" applyBorder="1" applyAlignment="1">
      <alignment horizontal="center" vertical="top" wrapText="1" readingOrder="2"/>
    </xf>
    <xf numFmtId="0" fontId="33" fillId="26" borderId="20" xfId="0" applyFont="1" applyFill="1" applyBorder="1" applyAlignment="1">
      <alignment horizontal="center" vertical="top" wrapText="1" readingOrder="2"/>
    </xf>
    <xf numFmtId="0" fontId="33" fillId="26" borderId="105" xfId="0" applyFont="1" applyFill="1" applyBorder="1" applyAlignment="1">
      <alignment horizontal="center" vertical="top" wrapText="1" readingOrder="2"/>
    </xf>
    <xf numFmtId="0" fontId="58" fillId="26" borderId="106" xfId="40" applyFont="1" applyFill="1" applyBorder="1" applyAlignment="1">
      <alignment horizontal="right" vertical="center" readingOrder="2"/>
    </xf>
    <xf numFmtId="0" fontId="58" fillId="26" borderId="97" xfId="40" applyFont="1" applyFill="1" applyBorder="1" applyAlignment="1">
      <alignment horizontal="right" vertical="center" readingOrder="2"/>
    </xf>
    <xf numFmtId="0" fontId="33" fillId="26" borderId="68" xfId="0" applyFont="1" applyFill="1" applyBorder="1" applyAlignment="1">
      <alignment horizontal="center" wrapText="1" readingOrder="2"/>
    </xf>
    <xf numFmtId="0" fontId="19" fillId="0" borderId="3" xfId="0" applyFont="1" applyBorder="1" applyAlignment="1" applyProtection="1">
      <alignment horizontal="center" wrapText="1" readingOrder="2"/>
      <protection locked="0"/>
    </xf>
    <xf numFmtId="0" fontId="19" fillId="0" borderId="102" xfId="0" applyFont="1" applyBorder="1" applyAlignment="1" applyProtection="1">
      <alignment horizontal="center" wrapText="1" readingOrder="2"/>
      <protection locked="0"/>
    </xf>
    <xf numFmtId="0" fontId="33" fillId="26" borderId="68" xfId="0" applyFont="1" applyFill="1" applyBorder="1" applyAlignment="1">
      <alignment horizontal="center" vertical="top" wrapText="1" readingOrder="2"/>
    </xf>
    <xf numFmtId="0" fontId="33" fillId="26" borderId="119" xfId="0" applyFont="1" applyFill="1" applyBorder="1" applyAlignment="1">
      <alignment horizontal="center" vertical="top" wrapText="1" readingOrder="2"/>
    </xf>
    <xf numFmtId="0" fontId="33" fillId="26" borderId="103" xfId="0" applyFont="1" applyFill="1" applyBorder="1" applyAlignment="1">
      <alignment horizontal="center" vertical="top" wrapText="1" readingOrder="2"/>
    </xf>
    <xf numFmtId="0" fontId="19" fillId="0" borderId="103" xfId="0" applyFont="1" applyBorder="1" applyAlignment="1" applyProtection="1">
      <alignment horizontal="right"/>
      <protection locked="0"/>
    </xf>
    <xf numFmtId="0" fontId="19" fillId="0" borderId="15" xfId="0" applyFont="1" applyBorder="1" applyAlignment="1" applyProtection="1">
      <alignment horizontal="right"/>
      <protection locked="0"/>
    </xf>
    <xf numFmtId="0" fontId="19" fillId="0" borderId="21" xfId="0" applyFont="1" applyBorder="1" applyAlignment="1" applyProtection="1">
      <alignment horizontal="center" wrapText="1" readingOrder="2"/>
      <protection locked="0"/>
    </xf>
    <xf numFmtId="0" fontId="19" fillId="0" borderId="18" xfId="0" applyFont="1" applyBorder="1" applyAlignment="1" applyProtection="1">
      <alignment horizontal="center" wrapText="1" readingOrder="2"/>
      <protection locked="0"/>
    </xf>
    <xf numFmtId="0" fontId="36" fillId="27" borderId="20" xfId="0" applyFont="1" applyFill="1" applyBorder="1" applyAlignment="1">
      <alignment horizontal="center" vertical="center" wrapText="1" readingOrder="2"/>
    </xf>
    <xf numFmtId="0" fontId="36" fillId="27" borderId="76" xfId="0" applyFont="1" applyFill="1" applyBorder="1" applyAlignment="1">
      <alignment horizontal="center" vertical="center" wrapText="1" readingOrder="2"/>
    </xf>
    <xf numFmtId="0" fontId="36" fillId="27" borderId="3" xfId="0" applyFont="1" applyFill="1" applyBorder="1" applyAlignment="1">
      <alignment horizontal="center" vertical="center" wrapText="1" readingOrder="2"/>
    </xf>
    <xf numFmtId="0" fontId="31" fillId="27" borderId="20" xfId="0" applyFont="1" applyFill="1" applyBorder="1" applyAlignment="1">
      <alignment horizontal="center" vertical="center" wrapText="1" readingOrder="2"/>
    </xf>
    <xf numFmtId="0" fontId="31" fillId="27" borderId="76" xfId="0" applyFont="1" applyFill="1" applyBorder="1" applyAlignment="1">
      <alignment horizontal="center" vertical="center" wrapText="1" readingOrder="2"/>
    </xf>
    <xf numFmtId="0" fontId="31" fillId="27" borderId="3" xfId="0" applyFont="1" applyFill="1" applyBorder="1" applyAlignment="1">
      <alignment horizontal="center" vertical="center" wrapText="1" readingOrder="2"/>
    </xf>
    <xf numFmtId="0" fontId="14" fillId="22" borderId="0" xfId="0" applyFont="1" applyFill="1" applyAlignment="1">
      <alignment horizontal="center" wrapText="1"/>
    </xf>
    <xf numFmtId="0" fontId="14" fillId="14" borderId="0" xfId="0" applyFont="1" applyFill="1" applyAlignment="1">
      <alignment horizontal="center" wrapText="1"/>
    </xf>
    <xf numFmtId="0" fontId="58" fillId="26" borderId="81" xfId="40" applyFont="1" applyFill="1" applyBorder="1" applyAlignment="1">
      <alignment horizontal="right" vertical="center" readingOrder="2"/>
    </xf>
    <xf numFmtId="0" fontId="58" fillId="26" borderId="0" xfId="40" applyFont="1" applyFill="1" applyAlignment="1">
      <alignment horizontal="right" vertical="center" readingOrder="2"/>
    </xf>
    <xf numFmtId="0" fontId="58" fillId="26" borderId="90" xfId="40" applyFont="1" applyFill="1" applyBorder="1" applyAlignment="1">
      <alignment horizontal="right" vertical="center" readingOrder="2"/>
    </xf>
    <xf numFmtId="0" fontId="58" fillId="26" borderId="91" xfId="40" applyFont="1" applyFill="1" applyBorder="1" applyAlignment="1">
      <alignment horizontal="right" vertical="center" readingOrder="2"/>
    </xf>
    <xf numFmtId="0" fontId="58" fillId="26" borderId="33" xfId="40" applyFont="1" applyFill="1" applyBorder="1" applyAlignment="1">
      <alignment horizontal="right" vertical="center" readingOrder="2"/>
    </xf>
    <xf numFmtId="0" fontId="58" fillId="26" borderId="34" xfId="40" applyFont="1" applyFill="1" applyBorder="1" applyAlignment="1">
      <alignment horizontal="right" vertical="center" readingOrder="2"/>
    </xf>
    <xf numFmtId="0" fontId="60" fillId="30" borderId="54" xfId="0" applyFont="1" applyFill="1" applyBorder="1" applyAlignment="1" applyProtection="1">
      <alignment horizontal="center" readingOrder="2"/>
      <protection locked="0"/>
    </xf>
    <xf numFmtId="0" fontId="60" fillId="30" borderId="95" xfId="0" applyFont="1" applyFill="1" applyBorder="1" applyAlignment="1" applyProtection="1">
      <alignment horizontal="center" readingOrder="2"/>
      <protection locked="0"/>
    </xf>
    <xf numFmtId="0" fontId="60" fillId="30" borderId="89" xfId="0" applyFont="1" applyFill="1" applyBorder="1" applyAlignment="1" applyProtection="1">
      <alignment horizontal="center" readingOrder="2"/>
      <protection locked="0"/>
    </xf>
    <xf numFmtId="0" fontId="63" fillId="31" borderId="0" xfId="111" applyFont="1" applyFill="1" applyBorder="1" applyAlignment="1" applyProtection="1">
      <alignment horizontal="center"/>
    </xf>
    <xf numFmtId="0" fontId="63" fillId="31" borderId="82" xfId="111" applyFont="1" applyFill="1" applyBorder="1" applyAlignment="1" applyProtection="1">
      <alignment horizontal="center"/>
    </xf>
    <xf numFmtId="0" fontId="64" fillId="26" borderId="81" xfId="40" applyFont="1" applyFill="1" applyBorder="1" applyAlignment="1">
      <alignment horizontal="center" vertical="center" readingOrder="2"/>
    </xf>
    <xf numFmtId="0" fontId="64" fillId="26" borderId="0" xfId="40" applyFont="1" applyFill="1" applyAlignment="1">
      <alignment horizontal="center" vertical="center" readingOrder="2"/>
    </xf>
    <xf numFmtId="0" fontId="59" fillId="26" borderId="98" xfId="40" applyFont="1" applyFill="1" applyBorder="1" applyAlignment="1">
      <alignment horizontal="center" vertical="center" readingOrder="2"/>
    </xf>
    <xf numFmtId="0" fontId="59" fillId="26" borderId="99" xfId="40" applyFont="1" applyFill="1" applyBorder="1" applyAlignment="1">
      <alignment horizontal="center" vertical="center" readingOrder="2"/>
    </xf>
    <xf numFmtId="14" fontId="61" fillId="0" borderId="100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Alignment="1">
      <alignment horizontal="center" wrapText="1" readingOrder="2"/>
    </xf>
    <xf numFmtId="3" fontId="79" fillId="34" borderId="0" xfId="0" applyNumberFormat="1" applyFont="1" applyFill="1" applyAlignment="1">
      <alignment horizontal="center" wrapText="1"/>
    </xf>
    <xf numFmtId="9" fontId="7" fillId="0" borderId="0" xfId="1" applyFont="1" applyFill="1" applyBorder="1" applyAlignment="1" applyProtection="1">
      <alignment horizontal="center"/>
    </xf>
    <xf numFmtId="3" fontId="7" fillId="0" borderId="0" xfId="0" applyNumberFormat="1" applyFont="1" applyAlignment="1">
      <alignment horizontal="center"/>
    </xf>
    <xf numFmtId="0" fontId="33" fillId="27" borderId="63" xfId="0" applyFont="1" applyFill="1" applyBorder="1" applyAlignment="1">
      <alignment horizontal="right" vertical="center" wrapText="1" readingOrder="2"/>
    </xf>
    <xf numFmtId="0" fontId="33" fillId="27" borderId="68" xfId="0" applyFont="1" applyFill="1" applyBorder="1" applyAlignment="1">
      <alignment horizontal="right" vertical="center" wrapText="1" readingOrder="2"/>
    </xf>
    <xf numFmtId="3" fontId="7" fillId="0" borderId="22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0" fontId="53" fillId="0" borderId="21" xfId="111" applyFont="1" applyBorder="1" applyAlignment="1" applyProtection="1">
      <alignment horizontal="center" wrapText="1"/>
    </xf>
    <xf numFmtId="0" fontId="53" fillId="0" borderId="26" xfId="111" applyFont="1" applyBorder="1" applyAlignment="1" applyProtection="1">
      <alignment horizontal="center" wrapText="1"/>
    </xf>
    <xf numFmtId="3" fontId="8" fillId="2" borderId="22" xfId="0" applyNumberFormat="1" applyFont="1" applyFill="1" applyBorder="1" applyAlignment="1">
      <alignment horizontal="center" wrapText="1"/>
    </xf>
    <xf numFmtId="3" fontId="8" fillId="2" borderId="68" xfId="0" applyNumberFormat="1" applyFont="1" applyFill="1" applyBorder="1" applyAlignment="1">
      <alignment horizontal="center" wrapText="1"/>
    </xf>
    <xf numFmtId="3" fontId="8" fillId="2" borderId="15" xfId="0" applyNumberFormat="1" applyFont="1" applyFill="1" applyBorder="1" applyAlignment="1">
      <alignment horizontal="center" wrapText="1"/>
    </xf>
    <xf numFmtId="9" fontId="7" fillId="0" borderId="22" xfId="1" applyFont="1" applyBorder="1" applyAlignment="1" applyProtection="1">
      <alignment horizontal="center"/>
    </xf>
    <xf numFmtId="9" fontId="7" fillId="0" borderId="68" xfId="1" applyFont="1" applyBorder="1" applyAlignment="1" applyProtection="1">
      <alignment horizontal="center"/>
    </xf>
    <xf numFmtId="9" fontId="7" fillId="0" borderId="15" xfId="1" applyFont="1" applyBorder="1" applyAlignment="1" applyProtection="1">
      <alignment horizontal="center"/>
    </xf>
    <xf numFmtId="3" fontId="29" fillId="0" borderId="2" xfId="0" applyNumberFormat="1" applyFont="1" applyBorder="1" applyAlignment="1">
      <alignment horizontal="center"/>
    </xf>
    <xf numFmtId="9" fontId="7" fillId="0" borderId="2" xfId="1" applyFont="1" applyBorder="1" applyAlignment="1" applyProtection="1">
      <alignment horizontal="center"/>
    </xf>
    <xf numFmtId="0" fontId="8" fillId="2" borderId="22" xfId="0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wrapText="1"/>
    </xf>
    <xf numFmtId="0" fontId="36" fillId="26" borderId="107" xfId="0" applyFont="1" applyFill="1" applyBorder="1" applyAlignment="1">
      <alignment horizontal="right"/>
    </xf>
    <xf numFmtId="0" fontId="36" fillId="26" borderId="49" xfId="0" applyFont="1" applyFill="1" applyBorder="1" applyAlignment="1">
      <alignment horizontal="right"/>
    </xf>
    <xf numFmtId="0" fontId="33" fillId="26" borderId="108" xfId="0" applyFont="1" applyFill="1" applyBorder="1" applyAlignment="1">
      <alignment horizontal="center" vertical="center" wrapText="1" readingOrder="2"/>
    </xf>
    <xf numFmtId="0" fontId="33" fillId="26" borderId="111" xfId="0" applyFont="1" applyFill="1" applyBorder="1" applyAlignment="1">
      <alignment horizontal="center" vertical="center" wrapText="1" readingOrder="2"/>
    </xf>
    <xf numFmtId="0" fontId="33" fillId="26" borderId="108" xfId="0" applyFont="1" applyFill="1" applyBorder="1" applyAlignment="1">
      <alignment horizontal="center" vertical="center"/>
    </xf>
    <xf numFmtId="0" fontId="33" fillId="26" borderId="111" xfId="0" applyFont="1" applyFill="1" applyBorder="1" applyAlignment="1">
      <alignment horizontal="center" vertical="center"/>
    </xf>
    <xf numFmtId="1" fontId="36" fillId="26" borderId="50" xfId="0" applyNumberFormat="1" applyFont="1" applyFill="1" applyBorder="1" applyAlignment="1">
      <alignment horizontal="left" wrapText="1"/>
    </xf>
    <xf numFmtId="0" fontId="36" fillId="26" borderId="50" xfId="0" applyFont="1" applyFill="1" applyBorder="1" applyAlignment="1">
      <alignment horizontal="left" wrapText="1"/>
    </xf>
    <xf numFmtId="1" fontId="36" fillId="26" borderId="50" xfId="0" applyNumberFormat="1" applyFont="1" applyFill="1" applyBorder="1" applyAlignment="1">
      <alignment horizontal="right" wrapText="1"/>
    </xf>
    <xf numFmtId="0" fontId="21" fillId="26" borderId="50" xfId="0" applyFont="1" applyFill="1" applyBorder="1"/>
    <xf numFmtId="0" fontId="33" fillId="27" borderId="19" xfId="0" applyFont="1" applyFill="1" applyBorder="1" applyAlignment="1">
      <alignment horizontal="right" vertical="center" wrapText="1" readingOrder="2"/>
    </xf>
    <xf numFmtId="0" fontId="33" fillId="27" borderId="6" xfId="0" applyFont="1" applyFill="1" applyBorder="1" applyAlignment="1">
      <alignment horizontal="right" vertical="center" wrapText="1" readingOrder="2"/>
    </xf>
    <xf numFmtId="0" fontId="33" fillId="27" borderId="29" xfId="0" applyFont="1" applyFill="1" applyBorder="1" applyAlignment="1">
      <alignment horizontal="right" vertical="center" wrapText="1" readingOrder="2"/>
    </xf>
    <xf numFmtId="0" fontId="8" fillId="0" borderId="0" xfId="0" applyFont="1" applyAlignment="1">
      <alignment horizontal="right"/>
    </xf>
    <xf numFmtId="0" fontId="33" fillId="27" borderId="67" xfId="0" applyFont="1" applyFill="1" applyBorder="1" applyAlignment="1">
      <alignment horizontal="right" vertical="center" wrapText="1" readingOrder="2"/>
    </xf>
    <xf numFmtId="0" fontId="33" fillId="27" borderId="62" xfId="0" applyFont="1" applyFill="1" applyBorder="1" applyAlignment="1">
      <alignment horizontal="right" vertical="center" wrapText="1" readingOrder="2"/>
    </xf>
    <xf numFmtId="0" fontId="33" fillId="27" borderId="112" xfId="0" applyFont="1" applyFill="1" applyBorder="1" applyAlignment="1">
      <alignment horizontal="right" vertical="center" wrapText="1" readingOrder="2"/>
    </xf>
    <xf numFmtId="0" fontId="4" fillId="22" borderId="12" xfId="0" applyFont="1" applyFill="1" applyBorder="1" applyAlignment="1">
      <alignment horizontal="center" wrapText="1"/>
    </xf>
    <xf numFmtId="0" fontId="4" fillId="22" borderId="13" xfId="0" applyFont="1" applyFill="1" applyBorder="1" applyAlignment="1">
      <alignment horizontal="center" wrapText="1"/>
    </xf>
    <xf numFmtId="14" fontId="36" fillId="26" borderId="49" xfId="0" applyNumberFormat="1" applyFont="1" applyFill="1" applyBorder="1" applyAlignment="1">
      <alignment horizontal="center" wrapText="1"/>
    </xf>
    <xf numFmtId="0" fontId="33" fillId="26" borderId="108" xfId="0" quotePrefix="1" applyFont="1" applyFill="1" applyBorder="1" applyAlignment="1">
      <alignment horizontal="center" vertical="center" wrapText="1" readingOrder="2"/>
    </xf>
    <xf numFmtId="0" fontId="33" fillId="26" borderId="109" xfId="0" applyFont="1" applyFill="1" applyBorder="1" applyAlignment="1">
      <alignment horizontal="center" vertical="center" wrapText="1" readingOrder="2"/>
    </xf>
    <xf numFmtId="0" fontId="3" fillId="22" borderId="110" xfId="0" applyFont="1" applyFill="1" applyBorder="1" applyAlignment="1">
      <alignment horizontal="center"/>
    </xf>
    <xf numFmtId="0" fontId="3" fillId="22" borderId="50" xfId="0" applyFont="1" applyFill="1" applyBorder="1" applyAlignment="1">
      <alignment horizontal="center"/>
    </xf>
    <xf numFmtId="0" fontId="50" fillId="22" borderId="54" xfId="0" quotePrefix="1" applyFont="1" applyFill="1" applyBorder="1" applyAlignment="1">
      <alignment horizontal="center" wrapText="1" readingOrder="2"/>
    </xf>
    <xf numFmtId="0" fontId="50" fillId="22" borderId="95" xfId="0" quotePrefix="1" applyFont="1" applyFill="1" applyBorder="1" applyAlignment="1">
      <alignment horizontal="center" wrapText="1" readingOrder="2"/>
    </xf>
    <xf numFmtId="0" fontId="4" fillId="14" borderId="12" xfId="0" applyFont="1" applyFill="1" applyBorder="1" applyAlignment="1">
      <alignment horizontal="center" wrapText="1"/>
    </xf>
    <xf numFmtId="0" fontId="4" fillId="14" borderId="13" xfId="0" applyFont="1" applyFill="1" applyBorder="1" applyAlignment="1">
      <alignment horizontal="center" wrapText="1"/>
    </xf>
    <xf numFmtId="0" fontId="50" fillId="14" borderId="54" xfId="0" quotePrefix="1" applyFont="1" applyFill="1" applyBorder="1" applyAlignment="1">
      <alignment horizontal="center" wrapText="1" readingOrder="2"/>
    </xf>
    <xf numFmtId="0" fontId="50" fillId="14" borderId="95" xfId="0" quotePrefix="1" applyFont="1" applyFill="1" applyBorder="1" applyAlignment="1">
      <alignment horizontal="center" wrapText="1" readingOrder="2"/>
    </xf>
    <xf numFmtId="0" fontId="50" fillId="14" borderId="24" xfId="0" quotePrefix="1" applyFont="1" applyFill="1" applyBorder="1" applyAlignment="1">
      <alignment horizontal="center" wrapText="1" readingOrder="2"/>
    </xf>
    <xf numFmtId="0" fontId="3" fillId="14" borderId="54" xfId="0" applyFont="1" applyFill="1" applyBorder="1" applyAlignment="1">
      <alignment horizontal="center"/>
    </xf>
    <xf numFmtId="0" fontId="3" fillId="14" borderId="95" xfId="0" applyFont="1" applyFill="1" applyBorder="1" applyAlignment="1">
      <alignment horizontal="center"/>
    </xf>
    <xf numFmtId="0" fontId="3" fillId="14" borderId="24" xfId="0" applyFont="1" applyFill="1" applyBorder="1" applyAlignment="1">
      <alignment horizontal="center"/>
    </xf>
    <xf numFmtId="0" fontId="13" fillId="14" borderId="54" xfId="0" quotePrefix="1" applyFont="1" applyFill="1" applyBorder="1" applyAlignment="1">
      <alignment horizontal="center" vertical="top" wrapText="1" readingOrder="2"/>
    </xf>
    <xf numFmtId="0" fontId="13" fillId="14" borderId="24" xfId="0" quotePrefix="1" applyFont="1" applyFill="1" applyBorder="1" applyAlignment="1">
      <alignment horizontal="center" vertical="top" wrapText="1" readingOrder="2"/>
    </xf>
    <xf numFmtId="0" fontId="0" fillId="0" borderId="26" xfId="0" quotePrefix="1" applyBorder="1" applyAlignment="1">
      <alignment horizontal="center"/>
    </xf>
    <xf numFmtId="0" fontId="32" fillId="26" borderId="113" xfId="0" applyFont="1" applyFill="1" applyBorder="1" applyAlignment="1">
      <alignment horizontal="right" vertical="center" wrapText="1" readingOrder="2"/>
    </xf>
    <xf numFmtId="0" fontId="32" fillId="26" borderId="37" xfId="0" applyFont="1" applyFill="1" applyBorder="1" applyAlignment="1">
      <alignment horizontal="right" vertical="center" wrapText="1" readingOrder="2"/>
    </xf>
    <xf numFmtId="0" fontId="13" fillId="22" borderId="31" xfId="0" quotePrefix="1" applyFont="1" applyFill="1" applyBorder="1" applyAlignment="1">
      <alignment horizontal="left" vertical="top" readingOrder="2"/>
    </xf>
    <xf numFmtId="0" fontId="13" fillId="22" borderId="70" xfId="0" quotePrefix="1" applyFont="1" applyFill="1" applyBorder="1" applyAlignment="1">
      <alignment horizontal="left" vertical="top" readingOrder="2"/>
    </xf>
    <xf numFmtId="0" fontId="15" fillId="18" borderId="25" xfId="0" applyFont="1" applyFill="1" applyBorder="1" applyAlignment="1">
      <alignment horizontal="center" vertical="top" wrapText="1" readingOrder="2"/>
    </xf>
    <xf numFmtId="0" fontId="15" fillId="18" borderId="95" xfId="0" applyFont="1" applyFill="1" applyBorder="1" applyAlignment="1">
      <alignment horizontal="center" vertical="top" wrapText="1" readingOrder="2"/>
    </xf>
    <xf numFmtId="0" fontId="15" fillId="18" borderId="24" xfId="0" applyFont="1" applyFill="1" applyBorder="1" applyAlignment="1">
      <alignment horizontal="center" vertical="top" wrapText="1" readingOrder="2"/>
    </xf>
    <xf numFmtId="0" fontId="15" fillId="12" borderId="54" xfId="0" applyFont="1" applyFill="1" applyBorder="1" applyAlignment="1">
      <alignment horizontal="center" vertical="top" wrapText="1" readingOrder="2"/>
    </xf>
    <xf numFmtId="0" fontId="15" fillId="12" borderId="95" xfId="0" applyFont="1" applyFill="1" applyBorder="1" applyAlignment="1">
      <alignment horizontal="center" vertical="top" wrapText="1" readingOrder="2"/>
    </xf>
    <xf numFmtId="0" fontId="15" fillId="12" borderId="24" xfId="0" applyFont="1" applyFill="1" applyBorder="1" applyAlignment="1">
      <alignment horizontal="center" vertical="top" wrapText="1" readingOrder="2"/>
    </xf>
    <xf numFmtId="0" fontId="15" fillId="18" borderId="114" xfId="0" applyFont="1" applyFill="1" applyBorder="1" applyAlignment="1">
      <alignment horizontal="center" vertical="top" wrapText="1" readingOrder="2"/>
    </xf>
    <xf numFmtId="0" fontId="15" fillId="18" borderId="0" xfId="0" applyFont="1" applyFill="1" applyAlignment="1">
      <alignment horizontal="center" vertical="top" wrapText="1" readingOrder="2"/>
    </xf>
    <xf numFmtId="0" fontId="15" fillId="18" borderId="73" xfId="0" applyFont="1" applyFill="1" applyBorder="1" applyAlignment="1">
      <alignment horizontal="center" vertical="top" wrapText="1" readingOrder="2"/>
    </xf>
    <xf numFmtId="0" fontId="0" fillId="0" borderId="26" xfId="0" applyBorder="1" applyAlignment="1">
      <alignment horizontal="center"/>
    </xf>
    <xf numFmtId="0" fontId="13" fillId="22" borderId="80" xfId="0" quotePrefix="1" applyFont="1" applyFill="1" applyBorder="1" applyAlignment="1">
      <alignment horizontal="left" vertical="top" readingOrder="2"/>
    </xf>
    <xf numFmtId="0" fontId="32" fillId="26" borderId="113" xfId="0" quotePrefix="1" applyFont="1" applyFill="1" applyBorder="1" applyAlignment="1">
      <alignment horizontal="right" vertical="center" wrapText="1" readingOrder="2"/>
    </xf>
    <xf numFmtId="0" fontId="32" fillId="26" borderId="115" xfId="0" applyFont="1" applyFill="1" applyBorder="1" applyAlignment="1">
      <alignment horizontal="right" vertical="center" wrapText="1" readingOrder="2"/>
    </xf>
    <xf numFmtId="0" fontId="28" fillId="26" borderId="37" xfId="0" applyFont="1" applyFill="1" applyBorder="1" applyAlignment="1">
      <alignment vertical="center"/>
    </xf>
    <xf numFmtId="0" fontId="0" fillId="0" borderId="0" xfId="0" quotePrefix="1"/>
    <xf numFmtId="0" fontId="13" fillId="14" borderId="95" xfId="0" applyFont="1" applyFill="1" applyBorder="1" applyAlignment="1">
      <alignment horizontal="center" wrapText="1" readingOrder="2"/>
    </xf>
    <xf numFmtId="0" fontId="13" fillId="14" borderId="24" xfId="0" applyFont="1" applyFill="1" applyBorder="1" applyAlignment="1">
      <alignment horizontal="center" wrapText="1" readingOrder="2"/>
    </xf>
    <xf numFmtId="0" fontId="18" fillId="22" borderId="12" xfId="0" applyFont="1" applyFill="1" applyBorder="1" applyAlignment="1">
      <alignment horizontal="center" wrapText="1"/>
    </xf>
    <xf numFmtId="0" fontId="18" fillId="22" borderId="13" xfId="0" applyFont="1" applyFill="1" applyBorder="1" applyAlignment="1">
      <alignment horizontal="center" wrapText="1"/>
    </xf>
    <xf numFmtId="0" fontId="13" fillId="22" borderId="54" xfId="0" applyFont="1" applyFill="1" applyBorder="1" applyAlignment="1">
      <alignment horizontal="center" wrapText="1" readingOrder="2"/>
    </xf>
    <xf numFmtId="0" fontId="13" fillId="22" borderId="95" xfId="0" applyFont="1" applyFill="1" applyBorder="1" applyAlignment="1">
      <alignment horizontal="center" wrapText="1" readingOrder="2"/>
    </xf>
    <xf numFmtId="0" fontId="13" fillId="22" borderId="24" xfId="0" applyFont="1" applyFill="1" applyBorder="1" applyAlignment="1">
      <alignment horizontal="center" wrapText="1" readingOrder="2"/>
    </xf>
    <xf numFmtId="0" fontId="18" fillId="14" borderId="12" xfId="0" applyFont="1" applyFill="1" applyBorder="1" applyAlignment="1">
      <alignment horizontal="center" wrapText="1"/>
    </xf>
    <xf numFmtId="0" fontId="18" fillId="14" borderId="13" xfId="0" applyFont="1" applyFill="1" applyBorder="1" applyAlignment="1">
      <alignment horizontal="center" wrapText="1"/>
    </xf>
    <xf numFmtId="0" fontId="15" fillId="12" borderId="110" xfId="0" applyFont="1" applyFill="1" applyBorder="1" applyAlignment="1">
      <alignment horizontal="center" vertical="top" wrapText="1" readingOrder="2"/>
    </xf>
    <xf numFmtId="0" fontId="15" fillId="12" borderId="32" xfId="0" applyFont="1" applyFill="1" applyBorder="1" applyAlignment="1">
      <alignment horizontal="center" vertical="top" wrapText="1" readingOrder="2"/>
    </xf>
    <xf numFmtId="0" fontId="13" fillId="22" borderId="110" xfId="0" quotePrefix="1" applyFont="1" applyFill="1" applyBorder="1" applyAlignment="1">
      <alignment horizontal="center" vertical="top" wrapText="1" readingOrder="2"/>
    </xf>
    <xf numFmtId="0" fontId="13" fillId="22" borderId="32" xfId="0" quotePrefix="1" applyFont="1" applyFill="1" applyBorder="1" applyAlignment="1">
      <alignment horizontal="center" vertical="top" wrapText="1" readingOrder="2"/>
    </xf>
    <xf numFmtId="0" fontId="32" fillId="26" borderId="42" xfId="0" quotePrefix="1" applyFont="1" applyFill="1" applyBorder="1" applyAlignment="1">
      <alignment horizontal="right" vertical="center" wrapText="1" readingOrder="2"/>
    </xf>
    <xf numFmtId="0" fontId="32" fillId="26" borderId="40" xfId="0" applyFont="1" applyFill="1" applyBorder="1" applyAlignment="1">
      <alignment horizontal="right" vertical="center" wrapText="1" readingOrder="2"/>
    </xf>
    <xf numFmtId="0" fontId="32" fillId="26" borderId="116" xfId="0" applyFont="1" applyFill="1" applyBorder="1" applyAlignment="1">
      <alignment horizontal="right" vertical="center" wrapText="1" readingOrder="2"/>
    </xf>
    <xf numFmtId="0" fontId="13" fillId="22" borderId="54" xfId="0" quotePrefix="1" applyFont="1" applyFill="1" applyBorder="1" applyAlignment="1">
      <alignment horizontal="center" vertical="top" wrapText="1" readingOrder="2"/>
    </xf>
    <xf numFmtId="0" fontId="13" fillId="22" borderId="24" xfId="0" quotePrefix="1" applyFont="1" applyFill="1" applyBorder="1" applyAlignment="1">
      <alignment horizontal="center" vertical="top" wrapText="1" readingOrder="2"/>
    </xf>
    <xf numFmtId="0" fontId="45" fillId="26" borderId="117" xfId="0" quotePrefix="1" applyFont="1" applyFill="1" applyBorder="1" applyAlignment="1">
      <alignment horizontal="right" vertical="center" wrapText="1" readingOrder="2"/>
    </xf>
    <xf numFmtId="0" fontId="45" fillId="26" borderId="41" xfId="0" applyFont="1" applyFill="1" applyBorder="1" applyAlignment="1">
      <alignment horizontal="right" vertical="center" wrapText="1" readingOrder="2"/>
    </xf>
    <xf numFmtId="0" fontId="45" fillId="26" borderId="118" xfId="0" applyFont="1" applyFill="1" applyBorder="1" applyAlignment="1">
      <alignment horizontal="right" vertical="center" wrapText="1" readingOrder="2"/>
    </xf>
  </cellXfs>
  <cellStyles count="122">
    <cellStyle name="Comma" xfId="2" builtinId="3"/>
    <cellStyle name="Comma [0]" xfId="112" builtinId="6"/>
    <cellStyle name="Comma [0] 2" xfId="12" xr:uid="{00000000-0005-0000-0000-000001000000}"/>
    <cellStyle name="Comma [0] 3" xfId="23" xr:uid="{00000000-0005-0000-0000-000002000000}"/>
    <cellStyle name="Comma [0] 4" xfId="28" xr:uid="{00000000-0005-0000-0000-000003000000}"/>
    <cellStyle name="Comma 10" xfId="34" xr:uid="{00000000-0005-0000-0000-000004000000}"/>
    <cellStyle name="Comma 11" xfId="35" xr:uid="{00000000-0005-0000-0000-000005000000}"/>
    <cellStyle name="Comma 12" xfId="32" xr:uid="{00000000-0005-0000-0000-000006000000}"/>
    <cellStyle name="Comma 13" xfId="33" xr:uid="{00000000-0005-0000-0000-000007000000}"/>
    <cellStyle name="Comma 14" xfId="26" xr:uid="{00000000-0005-0000-0000-000008000000}"/>
    <cellStyle name="Comma 15" xfId="37" xr:uid="{00000000-0005-0000-0000-000009000000}"/>
    <cellStyle name="Comma 16" xfId="38" xr:uid="{00000000-0005-0000-0000-00000A000000}"/>
    <cellStyle name="Comma 17" xfId="39" xr:uid="{00000000-0005-0000-0000-00000B000000}"/>
    <cellStyle name="Comma 18" xfId="36" xr:uid="{00000000-0005-0000-0000-00000C000000}"/>
    <cellStyle name="Comma 2" xfId="6" xr:uid="{00000000-0005-0000-0000-00000D000000}"/>
    <cellStyle name="Comma 2 2" xfId="13" xr:uid="{00000000-0005-0000-0000-00000E000000}"/>
    <cellStyle name="Comma 2 3" xfId="91" xr:uid="{00000000-0005-0000-0000-00000F000000}"/>
    <cellStyle name="Comma 2 3 2" xfId="107" xr:uid="{00000000-0005-0000-0000-000010000000}"/>
    <cellStyle name="Comma 2 3 3" xfId="119" xr:uid="{00000000-0005-0000-0000-000011000000}"/>
    <cellStyle name="Comma 3" xfId="10" xr:uid="{00000000-0005-0000-0000-000012000000}"/>
    <cellStyle name="Comma 3 2" xfId="88" xr:uid="{00000000-0005-0000-0000-000013000000}"/>
    <cellStyle name="Comma 3 2 2" xfId="105" xr:uid="{00000000-0005-0000-0000-000014000000}"/>
    <cellStyle name="Comma 3 2 3" xfId="117" xr:uid="{00000000-0005-0000-0000-000015000000}"/>
    <cellStyle name="Comma 4" xfId="9" xr:uid="{00000000-0005-0000-0000-000016000000}"/>
    <cellStyle name="Comma 4 2" xfId="97" xr:uid="{00000000-0005-0000-0000-000017000000}"/>
    <cellStyle name="Comma 4 2 2" xfId="109" xr:uid="{00000000-0005-0000-0000-000018000000}"/>
    <cellStyle name="Comma 4 2 3" xfId="121" xr:uid="{00000000-0005-0000-0000-000019000000}"/>
    <cellStyle name="Comma 5" xfId="16" xr:uid="{00000000-0005-0000-0000-00001A000000}"/>
    <cellStyle name="Comma 6" xfId="22" xr:uid="{00000000-0005-0000-0000-00001B000000}"/>
    <cellStyle name="Comma 7" xfId="27" xr:uid="{00000000-0005-0000-0000-00001C000000}"/>
    <cellStyle name="Comma 8" xfId="30" xr:uid="{00000000-0005-0000-0000-00001D000000}"/>
    <cellStyle name="Comma 9" xfId="31" xr:uid="{00000000-0005-0000-0000-00001E000000}"/>
    <cellStyle name="Currency [0] 2" xfId="21" xr:uid="{00000000-0005-0000-0000-00001F000000}"/>
    <cellStyle name="Currency 2" xfId="20" xr:uid="{00000000-0005-0000-0000-000020000000}"/>
    <cellStyle name="Hyperlink" xfId="111" builtinId="8"/>
    <cellStyle name="Hyperlink 2" xfId="29" xr:uid="{00000000-0005-0000-0000-000021000000}"/>
    <cellStyle name="Normal" xfId="0" builtinId="0"/>
    <cellStyle name="Normal 2" xfId="5" xr:uid="{00000000-0005-0000-0000-000023000000}"/>
    <cellStyle name="Normal 2 2" xfId="24" xr:uid="{00000000-0005-0000-0000-000024000000}"/>
    <cellStyle name="Normal 2 2 2" xfId="93" xr:uid="{00000000-0005-0000-0000-000025000000}"/>
    <cellStyle name="Normal 2 2 3" xfId="86" xr:uid="{00000000-0005-0000-0000-000026000000}"/>
    <cellStyle name="Normal 2 2 3 2" xfId="103" xr:uid="{00000000-0005-0000-0000-000027000000}"/>
    <cellStyle name="Normal 2 2 3 3" xfId="115" xr:uid="{00000000-0005-0000-0000-000028000000}"/>
    <cellStyle name="Normal 2 2 4" xfId="44" xr:uid="{00000000-0005-0000-0000-000029000000}"/>
    <cellStyle name="Normal 2 3" xfId="89" xr:uid="{00000000-0005-0000-0000-00002A000000}"/>
    <cellStyle name="Normal 2 4" xfId="41" xr:uid="{00000000-0005-0000-0000-00002B000000}"/>
    <cellStyle name="Normal 2 4 2" xfId="101" xr:uid="{00000000-0005-0000-0000-00002C000000}"/>
    <cellStyle name="Normal 2 4 3" xfId="113" xr:uid="{00000000-0005-0000-0000-00002D000000}"/>
    <cellStyle name="Normal 2_קבלני משנה" xfId="17" xr:uid="{00000000-0005-0000-0000-00002E000000}"/>
    <cellStyle name="Normal 3" xfId="4" xr:uid="{00000000-0005-0000-0000-00002F000000}"/>
    <cellStyle name="Normal 3 2" xfId="90" xr:uid="{00000000-0005-0000-0000-000030000000}"/>
    <cellStyle name="Normal 3 2 2" xfId="106" xr:uid="{00000000-0005-0000-0000-000031000000}"/>
    <cellStyle name="Normal 3 2 3" xfId="118" xr:uid="{00000000-0005-0000-0000-000032000000}"/>
    <cellStyle name="Normal 3 3" xfId="85" xr:uid="{00000000-0005-0000-0000-000033000000}"/>
    <cellStyle name="Normal 3 4" xfId="100" xr:uid="{00000000-0005-0000-0000-000034000000}"/>
    <cellStyle name="Normal 3 5" xfId="110" xr:uid="{00000000-0005-0000-0000-000035000000}"/>
    <cellStyle name="Normal 4" xfId="18" xr:uid="{00000000-0005-0000-0000-000036000000}"/>
    <cellStyle name="Normal 4 2" xfId="87" xr:uid="{00000000-0005-0000-0000-000037000000}"/>
    <cellStyle name="Normal 4 2 2" xfId="104" xr:uid="{00000000-0005-0000-0000-000038000000}"/>
    <cellStyle name="Normal 4 2 3" xfId="116" xr:uid="{00000000-0005-0000-0000-000039000000}"/>
    <cellStyle name="Normal 5" xfId="96" xr:uid="{00000000-0005-0000-0000-00003A000000}"/>
    <cellStyle name="Normal 5 2" xfId="108" xr:uid="{00000000-0005-0000-0000-00003B000000}"/>
    <cellStyle name="Normal 5 3" xfId="120" xr:uid="{00000000-0005-0000-0000-00003C000000}"/>
    <cellStyle name="Normal 6" xfId="40" xr:uid="{00000000-0005-0000-0000-00003D000000}"/>
    <cellStyle name="Normal_גיליון1" xfId="3" xr:uid="{00000000-0005-0000-0000-00003E000000}"/>
    <cellStyle name="Percent" xfId="1" builtinId="5"/>
    <cellStyle name="Percent 2" xfId="7" xr:uid="{00000000-0005-0000-0000-000040000000}"/>
    <cellStyle name="Percent 2 2" xfId="14" xr:uid="{00000000-0005-0000-0000-000041000000}"/>
    <cellStyle name="Percent 2 2 2" xfId="92" xr:uid="{00000000-0005-0000-0000-000042000000}"/>
    <cellStyle name="Percent 2 3" xfId="25" xr:uid="{00000000-0005-0000-0000-000043000000}"/>
    <cellStyle name="Percent 2 4" xfId="43" xr:uid="{00000000-0005-0000-0000-000044000000}"/>
    <cellStyle name="Percent 2 4 2" xfId="102" xr:uid="{00000000-0005-0000-0000-000045000000}"/>
    <cellStyle name="Percent 2 4 3" xfId="114" xr:uid="{00000000-0005-0000-0000-000046000000}"/>
    <cellStyle name="Percent 3" xfId="11" xr:uid="{00000000-0005-0000-0000-000047000000}"/>
    <cellStyle name="Percent 4" xfId="19" xr:uid="{00000000-0005-0000-0000-000048000000}"/>
    <cellStyle name="Percent 5" xfId="42" xr:uid="{00000000-0005-0000-0000-000049000000}"/>
    <cellStyle name="SAPBEXaggData" xfId="45" xr:uid="{00000000-0005-0000-0000-00004A000000}"/>
    <cellStyle name="SAPBEXaggDataEmph" xfId="46" xr:uid="{00000000-0005-0000-0000-00004B000000}"/>
    <cellStyle name="SAPBEXaggItem" xfId="47" xr:uid="{00000000-0005-0000-0000-00004C000000}"/>
    <cellStyle name="SAPBEXaggItem 2" xfId="95" xr:uid="{00000000-0005-0000-0000-00004D000000}"/>
    <cellStyle name="SAPBEXaggItem 3" xfId="99" xr:uid="{00000000-0005-0000-0000-00004E000000}"/>
    <cellStyle name="SAPBEXaggItemX" xfId="48" xr:uid="{00000000-0005-0000-0000-00004F000000}"/>
    <cellStyle name="SAPBEXchaText" xfId="49" xr:uid="{00000000-0005-0000-0000-000050000000}"/>
    <cellStyle name="SAPBEXchaText 2" xfId="84" xr:uid="{00000000-0005-0000-0000-000051000000}"/>
    <cellStyle name="SAPBEXexcBad7" xfId="50" xr:uid="{00000000-0005-0000-0000-000052000000}"/>
    <cellStyle name="SAPBEXexcBad8" xfId="51" xr:uid="{00000000-0005-0000-0000-000053000000}"/>
    <cellStyle name="SAPBEXexcBad9" xfId="52" xr:uid="{00000000-0005-0000-0000-000054000000}"/>
    <cellStyle name="SAPBEXexcCritical4" xfId="53" xr:uid="{00000000-0005-0000-0000-000055000000}"/>
    <cellStyle name="SAPBEXexcCritical5" xfId="54" xr:uid="{00000000-0005-0000-0000-000056000000}"/>
    <cellStyle name="SAPBEXexcCritical6" xfId="55" xr:uid="{00000000-0005-0000-0000-000057000000}"/>
    <cellStyle name="SAPBEXexcGood1" xfId="56" xr:uid="{00000000-0005-0000-0000-000058000000}"/>
    <cellStyle name="SAPBEXexcGood2" xfId="57" xr:uid="{00000000-0005-0000-0000-000059000000}"/>
    <cellStyle name="SAPBEXexcGood3" xfId="58" xr:uid="{00000000-0005-0000-0000-00005A000000}"/>
    <cellStyle name="SAPBEXfilterDrill" xfId="59" xr:uid="{00000000-0005-0000-0000-00005B000000}"/>
    <cellStyle name="SAPBEXfilterItem" xfId="60" xr:uid="{00000000-0005-0000-0000-00005C000000}"/>
    <cellStyle name="SAPBEXfilterText" xfId="61" xr:uid="{00000000-0005-0000-0000-00005D000000}"/>
    <cellStyle name="SAPBEXformats" xfId="62" xr:uid="{00000000-0005-0000-0000-00005E000000}"/>
    <cellStyle name="SAPBEXheaderItem" xfId="63" xr:uid="{00000000-0005-0000-0000-00005F000000}"/>
    <cellStyle name="SAPBEXheaderText" xfId="64" xr:uid="{00000000-0005-0000-0000-000060000000}"/>
    <cellStyle name="SAPBEXHLevel0" xfId="65" xr:uid="{00000000-0005-0000-0000-000061000000}"/>
    <cellStyle name="SAPBEXHLevel0X" xfId="66" xr:uid="{00000000-0005-0000-0000-000062000000}"/>
    <cellStyle name="SAPBEXHLevel1" xfId="67" xr:uid="{00000000-0005-0000-0000-000063000000}"/>
    <cellStyle name="SAPBEXHLevel1X" xfId="68" xr:uid="{00000000-0005-0000-0000-000064000000}"/>
    <cellStyle name="SAPBEXHLevel2" xfId="69" xr:uid="{00000000-0005-0000-0000-000065000000}"/>
    <cellStyle name="SAPBEXHLevel2X" xfId="70" xr:uid="{00000000-0005-0000-0000-000066000000}"/>
    <cellStyle name="SAPBEXHLevel3" xfId="71" xr:uid="{00000000-0005-0000-0000-000067000000}"/>
    <cellStyle name="SAPBEXHLevel3X" xfId="72" xr:uid="{00000000-0005-0000-0000-000068000000}"/>
    <cellStyle name="SAPBEXinputData" xfId="73" xr:uid="{00000000-0005-0000-0000-000069000000}"/>
    <cellStyle name="SAPBEXresData" xfId="74" xr:uid="{00000000-0005-0000-0000-00006A000000}"/>
    <cellStyle name="SAPBEXresDataEmph" xfId="75" xr:uid="{00000000-0005-0000-0000-00006B000000}"/>
    <cellStyle name="SAPBEXresItem" xfId="76" xr:uid="{00000000-0005-0000-0000-00006C000000}"/>
    <cellStyle name="SAPBEXresItemX" xfId="77" xr:uid="{00000000-0005-0000-0000-00006D000000}"/>
    <cellStyle name="SAPBEXstdData" xfId="78" xr:uid="{00000000-0005-0000-0000-00006E000000}"/>
    <cellStyle name="SAPBEXstdDataEmph" xfId="79" xr:uid="{00000000-0005-0000-0000-00006F000000}"/>
    <cellStyle name="SAPBEXstdItem" xfId="80" xr:uid="{00000000-0005-0000-0000-000070000000}"/>
    <cellStyle name="SAPBEXstdItem 2" xfId="94" xr:uid="{00000000-0005-0000-0000-000071000000}"/>
    <cellStyle name="SAPBEXstdItem 3" xfId="98" xr:uid="{00000000-0005-0000-0000-000072000000}"/>
    <cellStyle name="SAPBEXstdItemX" xfId="81" xr:uid="{00000000-0005-0000-0000-000073000000}"/>
    <cellStyle name="SAPBEXtitle" xfId="82" xr:uid="{00000000-0005-0000-0000-000074000000}"/>
    <cellStyle name="SAPBEXundefined" xfId="83" xr:uid="{00000000-0005-0000-0000-000075000000}"/>
    <cellStyle name="פסיק [0] 2" xfId="8" xr:uid="{00000000-0005-0000-0000-000078000000}"/>
    <cellStyle name="פסיק [0] 2 2" xfId="15" xr:uid="{00000000-0005-0000-0000-000079000000}"/>
  </cellStyles>
  <dxfs count="107">
    <dxf>
      <fill>
        <patternFill>
          <bgColor indexed="43"/>
        </patternFill>
      </fill>
    </dxf>
    <dxf>
      <fill>
        <patternFill>
          <bgColor indexed="1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theme="0"/>
      </font>
      <fill>
        <patternFill>
          <fgColor theme="0"/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none"/>
      </fill>
      <border>
        <left/>
        <right/>
        <top/>
        <bottom/>
      </border>
    </dxf>
    <dxf>
      <fill>
        <patternFill>
          <bgColor theme="0" tint="-0.1498764000366222"/>
        </patternFill>
      </fill>
    </dxf>
    <dxf>
      <fill>
        <patternFill>
          <bgColor indexed="43"/>
        </patternFill>
      </fill>
    </dxf>
    <dxf>
      <fill>
        <patternFill>
          <bgColor indexed="1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ill>
        <patternFill>
          <bgColor indexed="43"/>
        </patternFill>
      </fill>
    </dxf>
    <dxf>
      <fill>
        <patternFill>
          <bgColor indexed="1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none"/>
      </fill>
      <border>
        <left/>
        <right/>
        <top/>
        <bottom/>
      </border>
    </dxf>
    <dxf>
      <fill>
        <patternFill>
          <bgColor indexed="43"/>
        </patternFill>
      </fill>
    </dxf>
    <dxf>
      <fill>
        <patternFill>
          <bgColor indexed="1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theme="0"/>
      </font>
      <fill>
        <patternFill>
          <fgColor theme="0"/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none"/>
      </fill>
      <border>
        <left/>
        <right/>
        <top/>
        <bottom/>
      </border>
    </dxf>
    <dxf>
      <fill>
        <patternFill>
          <bgColor theme="0" tint="-0.1498764000366222"/>
        </patternFill>
      </fill>
    </dxf>
    <dxf>
      <fill>
        <patternFill>
          <bgColor indexed="43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  <dxf>
      <fill>
        <patternFill>
          <bgColor indexed="15"/>
        </patternFill>
      </fill>
    </dxf>
    <dxf>
      <fill>
        <patternFill>
          <bgColor indexed="43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  <dxf>
      <font>
        <color auto="1"/>
      </font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7"/>
        </patternFill>
      </fill>
    </dxf>
    <dxf>
      <fill>
        <patternFill>
          <bgColor indexed="41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7"/>
        </patternFill>
      </fill>
    </dxf>
    <dxf>
      <fill>
        <patternFill patternType="gray0625">
          <bgColor indexed="10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none"/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1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ont>
        <color theme="0" tint="-4.9897762993255407E-2"/>
      </font>
    </dxf>
    <dxf>
      <font>
        <color theme="0"/>
      </font>
      <fill>
        <patternFill>
          <bgColor rgb="FF5B9BD5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none"/>
      </fill>
      <border>
        <left/>
        <right/>
        <top/>
        <bottom/>
      </border>
    </dxf>
    <dxf>
      <fill>
        <patternFill>
          <bgColor indexed="43"/>
        </patternFill>
      </fill>
    </dxf>
    <dxf>
      <fill>
        <patternFill>
          <bgColor indexed="1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none"/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1"/>
        </patternFill>
      </fill>
    </dxf>
    <dxf>
      <font>
        <color auto="1"/>
      </font>
      <fill>
        <patternFill>
          <bgColor indexed="27"/>
        </patternFill>
      </fill>
    </dxf>
    <dxf>
      <fill>
        <patternFill>
          <bgColor indexed="35"/>
        </patternFill>
      </fill>
    </dxf>
    <dxf>
      <fill>
        <patternFill>
          <bgColor indexed="41"/>
        </patternFill>
      </fill>
    </dxf>
    <dxf>
      <fill>
        <patternFill>
          <bgColor indexed="15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indexed="27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7"/>
        </patternFill>
      </fill>
    </dxf>
    <dxf>
      <fill>
        <patternFill>
          <bgColor indexed="41"/>
        </patternFill>
      </fill>
    </dxf>
    <dxf>
      <fill>
        <patternFill>
          <bgColor theme="7" tint="0.79989013336588644"/>
        </patternFill>
      </fill>
    </dxf>
    <dxf>
      <fill>
        <patternFill>
          <bgColor theme="6" tint="0.79989013336588644"/>
        </patternFill>
      </fill>
    </dxf>
    <dxf>
      <fill>
        <patternFill>
          <bgColor theme="3" tint="0.7998901333658864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79989013336588644"/>
        </patternFill>
      </fill>
    </dxf>
    <dxf>
      <fill>
        <patternFill>
          <bgColor theme="3" tint="0.79989013336588644"/>
        </patternFill>
      </fill>
    </dxf>
    <dxf>
      <fill>
        <patternFill>
          <bgColor theme="6" tint="0.79989013336588644"/>
        </patternFill>
      </fill>
    </dxf>
    <dxf>
      <fill>
        <patternFill>
          <bgColor theme="7" tint="0.79989013336588644"/>
        </patternFill>
      </fill>
    </dxf>
    <dxf>
      <font>
        <color rgb="FFA1C0DD"/>
      </font>
      <fill>
        <patternFill>
          <fgColor rgb="FFA1C0DD"/>
          <bgColor rgb="FFA1C0DD"/>
        </patternFill>
      </fill>
    </dxf>
    <dxf>
      <font>
        <color rgb="FFA1C0DD"/>
      </font>
      <fill>
        <patternFill>
          <fgColor rgb="FFA1C0DD"/>
          <bgColor rgb="FFA1C0D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B9BD5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innovationisrael.org.il/" TargetMode="External"/><Relationship Id="rId1" Type="http://schemas.openxmlformats.org/officeDocument/2006/relationships/hyperlink" Target="http://www.moital.gov.il/NR/exeres/270E524E-FDC2-4E8B-8244-48ABAD6FC620.ht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0000"/>
    <pageSetUpPr fitToPage="1"/>
  </sheetPr>
  <dimension ref="A1:L52"/>
  <sheetViews>
    <sheetView showGridLines="0" rightToLeft="1" zoomScale="129" zoomScaleNormal="110" zoomScaleSheetLayoutView="115" workbookViewId="0">
      <selection activeCell="C23" sqref="C23"/>
    </sheetView>
  </sheetViews>
  <sheetFormatPr baseColWidth="10" defaultColWidth="0" defaultRowHeight="12.75" customHeight="1" zeroHeight="1" x14ac:dyDescent="0.15"/>
  <cols>
    <col min="1" max="1" width="3.6640625" customWidth="1"/>
    <col min="2" max="2" width="5.83203125" customWidth="1"/>
    <col min="3" max="3" width="103.33203125" customWidth="1"/>
    <col min="4" max="4" width="4.5" customWidth="1"/>
    <col min="5" max="12" width="9.1640625" customWidth="1"/>
    <col min="13" max="16384" width="8.83203125" hidden="1"/>
  </cols>
  <sheetData>
    <row r="1" spans="2:3" ht="9" customHeight="1" thickBot="1" x14ac:dyDescent="0.2"/>
    <row r="2" spans="2:3" ht="27" thickBot="1" x14ac:dyDescent="0.2">
      <c r="B2" s="378" t="s">
        <v>199</v>
      </c>
      <c r="C2" s="456"/>
    </row>
    <row r="3" spans="2:3" ht="22" thickBot="1" x14ac:dyDescent="0.2">
      <c r="B3" s="382" t="s">
        <v>204</v>
      </c>
      <c r="C3" s="457"/>
    </row>
    <row r="4" spans="2:3" ht="23" x14ac:dyDescent="0.25">
      <c r="B4" s="508" t="s">
        <v>243</v>
      </c>
      <c r="C4" s="509"/>
    </row>
    <row r="5" spans="2:3" ht="18" x14ac:dyDescent="0.2">
      <c r="B5" s="458">
        <v>1</v>
      </c>
      <c r="C5" s="459" t="s">
        <v>262</v>
      </c>
    </row>
    <row r="6" spans="2:3" ht="18" x14ac:dyDescent="0.2">
      <c r="B6" s="460">
        <v>2</v>
      </c>
      <c r="C6" s="459" t="s">
        <v>244</v>
      </c>
    </row>
    <row r="7" spans="2:3" ht="18" x14ac:dyDescent="0.2">
      <c r="B7" s="460">
        <v>3</v>
      </c>
      <c r="C7" s="459" t="s">
        <v>245</v>
      </c>
    </row>
    <row r="8" spans="2:3" ht="16" x14ac:dyDescent="0.2">
      <c r="B8" s="461">
        <v>3.1</v>
      </c>
      <c r="C8" s="459" t="s">
        <v>246</v>
      </c>
    </row>
    <row r="9" spans="2:3" ht="16" x14ac:dyDescent="0.2">
      <c r="B9" s="461">
        <v>3.2</v>
      </c>
      <c r="C9" s="459" t="s">
        <v>258</v>
      </c>
    </row>
    <row r="10" spans="2:3" ht="16" x14ac:dyDescent="0.2">
      <c r="B10" s="461">
        <v>3.3</v>
      </c>
      <c r="C10" s="459" t="s">
        <v>247</v>
      </c>
    </row>
    <row r="11" spans="2:3" ht="19" thickBot="1" x14ac:dyDescent="0.25">
      <c r="B11" s="462">
        <v>4</v>
      </c>
      <c r="C11" s="463" t="s">
        <v>259</v>
      </c>
    </row>
    <row r="12" spans="2:3" ht="9.75" customHeight="1" thickBot="1" x14ac:dyDescent="0.25">
      <c r="B12" s="380"/>
      <c r="C12" s="379"/>
    </row>
    <row r="13" spans="2:3" ht="23" x14ac:dyDescent="0.25">
      <c r="B13" s="508" t="s">
        <v>203</v>
      </c>
      <c r="C13" s="509"/>
    </row>
    <row r="14" spans="2:3" ht="18" x14ac:dyDescent="0.2">
      <c r="B14" s="460">
        <v>1</v>
      </c>
      <c r="C14" s="469" t="s">
        <v>265</v>
      </c>
    </row>
    <row r="15" spans="2:3" ht="16" x14ac:dyDescent="0.2">
      <c r="B15" s="461">
        <v>1.1000000000000001</v>
      </c>
      <c r="C15" s="459" t="s">
        <v>200</v>
      </c>
    </row>
    <row r="16" spans="2:3" ht="16" x14ac:dyDescent="0.2">
      <c r="B16" s="461">
        <v>1.2</v>
      </c>
      <c r="C16" s="466" t="s">
        <v>226</v>
      </c>
    </row>
    <row r="17" spans="2:3" ht="16" x14ac:dyDescent="0.2">
      <c r="B17" s="464"/>
      <c r="C17" s="459" t="s">
        <v>261</v>
      </c>
    </row>
    <row r="18" spans="2:3" ht="16" x14ac:dyDescent="0.2">
      <c r="B18" s="461">
        <v>1.3</v>
      </c>
      <c r="C18" s="459" t="s">
        <v>248</v>
      </c>
    </row>
    <row r="19" spans="2:3" ht="16" x14ac:dyDescent="0.2">
      <c r="B19" s="461">
        <v>1.4</v>
      </c>
      <c r="C19" s="459" t="s">
        <v>263</v>
      </c>
    </row>
    <row r="20" spans="2:3" ht="18" x14ac:dyDescent="0.2">
      <c r="B20" s="460">
        <v>2</v>
      </c>
      <c r="C20" s="469" t="s">
        <v>264</v>
      </c>
    </row>
    <row r="21" spans="2:3" ht="16" x14ac:dyDescent="0.2">
      <c r="B21" s="461">
        <v>2.1</v>
      </c>
      <c r="C21" s="459" t="s">
        <v>266</v>
      </c>
    </row>
    <row r="22" spans="2:3" ht="17" x14ac:dyDescent="0.2">
      <c r="B22" s="461">
        <v>2.2000000000000002</v>
      </c>
      <c r="C22" s="465" t="s">
        <v>267</v>
      </c>
    </row>
    <row r="23" spans="2:3" ht="18" x14ac:dyDescent="0.2">
      <c r="B23" s="460">
        <v>3</v>
      </c>
      <c r="C23" s="459" t="s">
        <v>201</v>
      </c>
    </row>
    <row r="24" spans="2:3" ht="16" x14ac:dyDescent="0.2">
      <c r="B24" s="461">
        <v>3.1</v>
      </c>
      <c r="C24" s="459" t="s">
        <v>202</v>
      </c>
    </row>
    <row r="25" spans="2:3" ht="16" x14ac:dyDescent="0.2">
      <c r="B25" s="461">
        <v>3.2</v>
      </c>
      <c r="C25" s="459" t="s">
        <v>269</v>
      </c>
    </row>
    <row r="26" spans="2:3" ht="16" x14ac:dyDescent="0.2">
      <c r="B26" s="461">
        <v>3.3</v>
      </c>
      <c r="C26" s="459" t="s">
        <v>268</v>
      </c>
    </row>
    <row r="27" spans="2:3" ht="16" x14ac:dyDescent="0.2">
      <c r="B27" s="461">
        <v>3.4</v>
      </c>
      <c r="C27" s="466" t="s">
        <v>260</v>
      </c>
    </row>
    <row r="28" spans="2:3" ht="19" thickBot="1" x14ac:dyDescent="0.25">
      <c r="B28" s="462">
        <v>4</v>
      </c>
      <c r="C28" s="463" t="s">
        <v>270</v>
      </c>
    </row>
    <row r="29" spans="2:3" ht="16" x14ac:dyDescent="0.2">
      <c r="B29" s="461"/>
      <c r="C29" s="465"/>
    </row>
    <row r="30" spans="2:3" ht="16" x14ac:dyDescent="0.2">
      <c r="B30" s="461"/>
      <c r="C30" s="465"/>
    </row>
    <row r="31" spans="2:3" ht="16" x14ac:dyDescent="0.2">
      <c r="B31" s="461"/>
      <c r="C31" s="468"/>
    </row>
    <row r="32" spans="2:3" ht="18" x14ac:dyDescent="0.2">
      <c r="B32" s="460"/>
      <c r="C32" s="459"/>
    </row>
    <row r="33" spans="2:3" ht="16" x14ac:dyDescent="0.2">
      <c r="B33" s="461"/>
      <c r="C33" s="459"/>
    </row>
    <row r="34" spans="2:3" ht="16" x14ac:dyDescent="0.2">
      <c r="B34" s="461"/>
      <c r="C34" s="459"/>
    </row>
    <row r="35" spans="2:3" ht="16" x14ac:dyDescent="0.2">
      <c r="B35" s="461"/>
      <c r="C35" s="459"/>
    </row>
    <row r="36" spans="2:3" ht="16" x14ac:dyDescent="0.2">
      <c r="B36" s="461"/>
      <c r="C36" s="466"/>
    </row>
    <row r="37" spans="2:3" ht="19" thickBot="1" x14ac:dyDescent="0.25">
      <c r="B37" s="462"/>
      <c r="C37" s="463"/>
    </row>
    <row r="38" spans="2:3" ht="16" x14ac:dyDescent="0.2">
      <c r="B38" s="381"/>
      <c r="C38" s="379"/>
    </row>
    <row r="39" spans="2:3" ht="16" hidden="1" x14ac:dyDescent="0.2">
      <c r="B39" s="381"/>
      <c r="C39" s="379"/>
    </row>
    <row r="40" spans="2:3" ht="16" hidden="1" x14ac:dyDescent="0.2">
      <c r="B40" s="380"/>
      <c r="C40" s="379"/>
    </row>
    <row r="41" spans="2:3" ht="16" hidden="1" x14ac:dyDescent="0.2">
      <c r="B41" s="379"/>
      <c r="C41" s="379"/>
    </row>
    <row r="42" spans="2:3" ht="16" hidden="1" x14ac:dyDescent="0.2">
      <c r="B42" s="379"/>
      <c r="C42" s="379"/>
    </row>
    <row r="43" spans="2:3" ht="16" hidden="1" x14ac:dyDescent="0.2">
      <c r="B43" s="379"/>
      <c r="C43" s="379"/>
    </row>
    <row r="44" spans="2:3" ht="16" hidden="1" x14ac:dyDescent="0.2">
      <c r="B44" s="379"/>
      <c r="C44" s="379"/>
    </row>
    <row r="45" spans="2:3" ht="16" hidden="1" x14ac:dyDescent="0.2">
      <c r="B45" s="379"/>
      <c r="C45" s="379"/>
    </row>
    <row r="46" spans="2:3" ht="16" hidden="1" x14ac:dyDescent="0.2">
      <c r="B46" s="379"/>
      <c r="C46" s="379"/>
    </row>
    <row r="47" spans="2:3" ht="16" hidden="1" x14ac:dyDescent="0.2">
      <c r="B47" s="379"/>
      <c r="C47" s="379"/>
    </row>
    <row r="48" spans="2:3" ht="16" hidden="1" x14ac:dyDescent="0.2">
      <c r="B48" s="379"/>
      <c r="C48" s="379"/>
    </row>
    <row r="49" spans="2:3" ht="16" hidden="1" x14ac:dyDescent="0.2">
      <c r="B49" s="379"/>
      <c r="C49" s="379"/>
    </row>
    <row r="50" spans="2:3" ht="13" x14ac:dyDescent="0.15"/>
    <row r="51" spans="2:3" ht="12.75" customHeight="1" x14ac:dyDescent="0.15"/>
    <row r="52" spans="2:3" ht="12.75" customHeight="1" x14ac:dyDescent="0.15"/>
  </sheetData>
  <sheetProtection algorithmName="SHA-512" hashValue="vOxjwmrX0D+KPpGA2HcSyo62ZQNBZ3Dwt2KGm585mcysfdJjRfl0vE8mn77v3yspiFBbdwet6xNC0UuV2ZOuZA==" saltValue="TPuwl6eXu5TgbZX3T9WIfA==" spinCount="100000" sheet="1" objects="1" scenarios="1"/>
  <mergeCells count="2">
    <mergeCell ref="B4:C4"/>
    <mergeCell ref="B13:C13"/>
  </mergeCells>
  <pageMargins left="0.7" right="0.7" top="0.75" bottom="0.75" header="0.3" footer="0.3"/>
  <pageSetup paperSize="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גיליון7">
    <tabColor rgb="FFA1C0DD"/>
  </sheetPr>
  <dimension ref="A1:U71"/>
  <sheetViews>
    <sheetView showGridLines="0" rightToLeft="1" workbookViewId="0">
      <pane xSplit="1" ySplit="2" topLeftCell="B3" activePane="bottomRight" state="frozen"/>
      <selection activeCell="C255" sqref="C255"/>
      <selection pane="topRight" activeCell="C255" sqref="C255"/>
      <selection pane="bottomLeft" activeCell="C255" sqref="C255"/>
      <selection pane="bottomRight" sqref="A1:C1"/>
    </sheetView>
  </sheetViews>
  <sheetFormatPr baseColWidth="10" defaultColWidth="8.83203125" defaultRowHeight="13" outlineLevelCol="1" x14ac:dyDescent="0.15"/>
  <cols>
    <col min="2" max="2" width="19.5" customWidth="1"/>
    <col min="3" max="3" width="17.83203125" customWidth="1"/>
    <col min="4" max="4" width="11.5" customWidth="1"/>
    <col min="6" max="6" width="25.5" customWidth="1"/>
    <col min="7" max="7" width="10.5" hidden="1" customWidth="1" outlineLevel="1"/>
    <col min="8" max="9" width="8.83203125" hidden="1" customWidth="1" outlineLevel="1"/>
    <col min="10" max="10" width="11.5" hidden="1" customWidth="1" outlineLevel="1"/>
    <col min="11" max="11" width="26.5" hidden="1" customWidth="1" outlineLevel="1"/>
    <col min="12" max="12" width="9.1640625" collapsed="1"/>
    <col min="13" max="16" width="8.83203125" hidden="1" customWidth="1" outlineLevel="1"/>
    <col min="17" max="17" width="25" hidden="1" customWidth="1" outlineLevel="1"/>
    <col min="18" max="18" width="12.5" customWidth="1" collapsed="1"/>
    <col min="20" max="20" width="28.5" customWidth="1"/>
  </cols>
  <sheetData>
    <row r="1" spans="1:18" ht="79.25" customHeight="1" thickBot="1" x14ac:dyDescent="0.25">
      <c r="A1" s="625" t="s">
        <v>184</v>
      </c>
      <c r="B1" s="611"/>
      <c r="C1" s="611"/>
      <c r="D1" s="218"/>
      <c r="E1" s="219"/>
      <c r="F1" s="446"/>
      <c r="G1" s="614" t="s">
        <v>153</v>
      </c>
      <c r="H1" s="616"/>
      <c r="I1" s="607" t="s">
        <v>119</v>
      </c>
      <c r="J1" s="608"/>
      <c r="K1" s="99">
        <v>0</v>
      </c>
      <c r="L1" s="47" t="s">
        <v>57</v>
      </c>
      <c r="M1" s="638" t="s">
        <v>176</v>
      </c>
      <c r="N1" s="639"/>
      <c r="O1" s="640" t="s">
        <v>85</v>
      </c>
      <c r="P1" s="641"/>
      <c r="Q1" s="130">
        <v>0</v>
      </c>
      <c r="R1" s="51" t="s">
        <v>161</v>
      </c>
    </row>
    <row r="2" spans="1:18" ht="42" x14ac:dyDescent="0.15">
      <c r="A2" s="235" t="s">
        <v>5</v>
      </c>
      <c r="B2" s="194" t="s">
        <v>62</v>
      </c>
      <c r="C2" s="236" t="s">
        <v>63</v>
      </c>
      <c r="D2" s="194" t="s">
        <v>81</v>
      </c>
      <c r="E2" s="196" t="s">
        <v>48</v>
      </c>
      <c r="F2" s="196" t="s">
        <v>220</v>
      </c>
      <c r="G2" s="67" t="s">
        <v>55</v>
      </c>
      <c r="H2" s="22" t="s">
        <v>58</v>
      </c>
      <c r="I2" s="22" t="s">
        <v>56</v>
      </c>
      <c r="J2" s="22" t="s">
        <v>120</v>
      </c>
      <c r="K2" s="78" t="s">
        <v>17</v>
      </c>
      <c r="L2" s="136"/>
      <c r="M2" s="137" t="s">
        <v>152</v>
      </c>
      <c r="N2" s="137" t="s">
        <v>58</v>
      </c>
      <c r="O2" s="137" t="s">
        <v>83</v>
      </c>
      <c r="P2" s="137" t="s">
        <v>79</v>
      </c>
      <c r="Q2" s="137" t="s">
        <v>17</v>
      </c>
      <c r="R2" s="138"/>
    </row>
    <row r="3" spans="1:18" ht="15" customHeight="1" x14ac:dyDescent="0.15">
      <c r="A3" s="198">
        <v>1</v>
      </c>
      <c r="B3" s="125"/>
      <c r="C3" s="126"/>
      <c r="D3" s="127"/>
      <c r="E3" s="126"/>
      <c r="F3" s="447"/>
      <c r="G3" s="68">
        <f>+E3</f>
        <v>0</v>
      </c>
      <c r="H3" s="101">
        <f t="shared" ref="H3" si="0">IF($K$1&gt;0,1-$K$1,100%)</f>
        <v>1</v>
      </c>
      <c r="I3" s="30">
        <f>G3*H3</f>
        <v>0</v>
      </c>
      <c r="J3" s="31"/>
      <c r="K3" s="33" t="str">
        <f>IF(J3&gt;0,(VLOOKUP(J3,$S$58:$T$63,2,0)),"")</f>
        <v/>
      </c>
      <c r="L3" s="49"/>
      <c r="M3" s="131">
        <f>G3</f>
        <v>0</v>
      </c>
      <c r="N3" s="132">
        <f t="shared" ref="N3" si="1">IF($Q$1&gt;0,((1-$Q$1)*(1-$K$1)),H3)</f>
        <v>1</v>
      </c>
      <c r="O3" s="133">
        <f>M3*N3</f>
        <v>0</v>
      </c>
      <c r="P3" s="134"/>
      <c r="Q3" s="135" t="str">
        <f>IF(P3&gt;0,(VLOOKUP(P3,$S$58:$T$63,2,0)),"")</f>
        <v/>
      </c>
      <c r="R3" s="53"/>
    </row>
    <row r="4" spans="1:18" ht="14" x14ac:dyDescent="0.15">
      <c r="A4" s="198">
        <v>2</v>
      </c>
      <c r="B4" s="125"/>
      <c r="C4" s="128"/>
      <c r="D4" s="127"/>
      <c r="E4" s="126"/>
      <c r="F4" s="447"/>
      <c r="G4" s="68">
        <f t="shared" ref="G4" si="2">+E4</f>
        <v>0</v>
      </c>
      <c r="H4" s="101">
        <f t="shared" ref="H4" si="3">IF($K$1&gt;0,1-$K$1,100%)</f>
        <v>1</v>
      </c>
      <c r="I4" s="30">
        <f t="shared" ref="I4" si="4">G4*H4</f>
        <v>0</v>
      </c>
      <c r="J4" s="31"/>
      <c r="K4" s="33" t="str">
        <f t="shared" ref="K4" si="5">IF(J4&gt;0,(VLOOKUP(J4,$S$58:$T$63,2,0)),"")</f>
        <v/>
      </c>
      <c r="L4" s="49"/>
      <c r="M4" s="131">
        <f t="shared" ref="M4" si="6">G4</f>
        <v>0</v>
      </c>
      <c r="N4" s="29">
        <f t="shared" ref="N4" si="7">IF($Q$1&gt;0,((1-$Q$1)*(1-$K$1)),H4)</f>
        <v>1</v>
      </c>
      <c r="O4" s="38">
        <f t="shared" ref="O4" si="8">M4*N4</f>
        <v>0</v>
      </c>
      <c r="P4" s="31"/>
      <c r="Q4" s="33" t="str">
        <f t="shared" ref="Q4" si="9">IF(P4&gt;0,(VLOOKUP(P4,$S$58:$T$63,2,0)),"")</f>
        <v/>
      </c>
      <c r="R4" s="53"/>
    </row>
    <row r="5" spans="1:18" ht="14" x14ac:dyDescent="0.15">
      <c r="A5" s="198">
        <v>3</v>
      </c>
      <c r="B5" s="125"/>
      <c r="C5" s="128"/>
      <c r="D5" s="127"/>
      <c r="E5" s="126"/>
      <c r="F5" s="447"/>
      <c r="G5" s="68">
        <f t="shared" ref="G5" si="10">+E5</f>
        <v>0</v>
      </c>
      <c r="H5" s="101">
        <f t="shared" ref="H5" si="11">IF($K$1&gt;0,1-$K$1,100%)</f>
        <v>1</v>
      </c>
      <c r="I5" s="30">
        <f t="shared" ref="I5" si="12">G5*H5</f>
        <v>0</v>
      </c>
      <c r="J5" s="31"/>
      <c r="K5" s="33" t="str">
        <f t="shared" ref="K5" si="13">IF(J5&gt;0,(VLOOKUP(J5,$S$58:$T$63,2,0)),"")</f>
        <v/>
      </c>
      <c r="L5" s="49"/>
      <c r="M5" s="131">
        <f t="shared" ref="M5" si="14">G5</f>
        <v>0</v>
      </c>
      <c r="N5" s="29">
        <f t="shared" ref="N5" si="15">IF($Q$1&gt;0,((1-$Q$1)*(1-$K$1)),H5)</f>
        <v>1</v>
      </c>
      <c r="O5" s="38">
        <f t="shared" ref="O5" si="16">M5*N5</f>
        <v>0</v>
      </c>
      <c r="P5" s="31"/>
      <c r="Q5" s="33" t="str">
        <f t="shared" ref="Q5" si="17">IF(P5&gt;0,(VLOOKUP(P5,$S$58:$T$63,2,0)),"")</f>
        <v/>
      </c>
      <c r="R5" s="53"/>
    </row>
    <row r="6" spans="1:18" ht="14" x14ac:dyDescent="0.15">
      <c r="A6" s="198">
        <v>4</v>
      </c>
      <c r="B6" s="125"/>
      <c r="C6" s="128"/>
      <c r="D6" s="127"/>
      <c r="E6" s="126"/>
      <c r="F6" s="447"/>
      <c r="G6" s="68">
        <f t="shared" ref="G6" si="18">+E6</f>
        <v>0</v>
      </c>
      <c r="H6" s="101">
        <f t="shared" ref="H6:H42" si="19">IF($K$1&gt;0,1-$K$1,100%)</f>
        <v>1</v>
      </c>
      <c r="I6" s="30">
        <f t="shared" ref="I6" si="20">G6*H6</f>
        <v>0</v>
      </c>
      <c r="J6" s="31"/>
      <c r="K6" s="33" t="str">
        <f t="shared" ref="K6" si="21">IF(J6&gt;0,(VLOOKUP(J6,$S$58:$T$63,2,0)),"")</f>
        <v/>
      </c>
      <c r="L6" s="49"/>
      <c r="M6" s="131">
        <f t="shared" ref="M6" si="22">G6</f>
        <v>0</v>
      </c>
      <c r="N6" s="29">
        <f t="shared" ref="N6:N42" si="23">IF($Q$1&gt;0,((1-$Q$1)*(1-$K$1)),H6)</f>
        <v>1</v>
      </c>
      <c r="O6" s="38">
        <f t="shared" ref="O6" si="24">M6*N6</f>
        <v>0</v>
      </c>
      <c r="P6" s="31"/>
      <c r="Q6" s="33" t="str">
        <f t="shared" ref="Q6" si="25">IF(P6&gt;0,(VLOOKUP(P6,$S$58:$T$63,2,0)),"")</f>
        <v/>
      </c>
      <c r="R6" s="53"/>
    </row>
    <row r="7" spans="1:18" ht="14" x14ac:dyDescent="0.15">
      <c r="A7" s="198">
        <v>5</v>
      </c>
      <c r="B7" s="125"/>
      <c r="C7" s="128"/>
      <c r="D7" s="127"/>
      <c r="E7" s="126"/>
      <c r="F7" s="447"/>
      <c r="G7" s="68">
        <f t="shared" ref="G7:G42" si="26">+E7</f>
        <v>0</v>
      </c>
      <c r="H7" s="101">
        <f t="shared" si="19"/>
        <v>1</v>
      </c>
      <c r="I7" s="30">
        <f t="shared" ref="I7:I42" si="27">G7*H7</f>
        <v>0</v>
      </c>
      <c r="J7" s="31"/>
      <c r="K7" s="33" t="str">
        <f t="shared" ref="K7:K42" si="28">IF(J7&gt;0,(VLOOKUP(J7,$S$58:$T$63,2,0)),"")</f>
        <v/>
      </c>
      <c r="L7" s="49"/>
      <c r="M7" s="131">
        <f t="shared" ref="M7:M42" si="29">G7</f>
        <v>0</v>
      </c>
      <c r="N7" s="29">
        <f t="shared" si="23"/>
        <v>1</v>
      </c>
      <c r="O7" s="38">
        <f t="shared" ref="O7:O42" si="30">M7*N7</f>
        <v>0</v>
      </c>
      <c r="P7" s="31"/>
      <c r="Q7" s="33" t="str">
        <f t="shared" ref="Q7:Q42" si="31">IF(P7&gt;0,(VLOOKUP(P7,$S$58:$T$63,2,0)),"")</f>
        <v/>
      </c>
      <c r="R7" s="53"/>
    </row>
    <row r="8" spans="1:18" ht="14" x14ac:dyDescent="0.15">
      <c r="A8" s="198">
        <v>6</v>
      </c>
      <c r="B8" s="125"/>
      <c r="C8" s="128"/>
      <c r="D8" s="127"/>
      <c r="E8" s="126"/>
      <c r="F8" s="447"/>
      <c r="G8" s="68">
        <f t="shared" si="26"/>
        <v>0</v>
      </c>
      <c r="H8" s="101">
        <f t="shared" si="19"/>
        <v>1</v>
      </c>
      <c r="I8" s="30">
        <f t="shared" si="27"/>
        <v>0</v>
      </c>
      <c r="J8" s="31"/>
      <c r="K8" s="33" t="str">
        <f t="shared" si="28"/>
        <v/>
      </c>
      <c r="L8" s="49"/>
      <c r="M8" s="131">
        <f t="shared" si="29"/>
        <v>0</v>
      </c>
      <c r="N8" s="29">
        <f t="shared" si="23"/>
        <v>1</v>
      </c>
      <c r="O8" s="38">
        <f t="shared" si="30"/>
        <v>0</v>
      </c>
      <c r="P8" s="31"/>
      <c r="Q8" s="33" t="str">
        <f t="shared" si="31"/>
        <v/>
      </c>
      <c r="R8" s="53"/>
    </row>
    <row r="9" spans="1:18" ht="14" x14ac:dyDescent="0.15">
      <c r="A9" s="198">
        <v>7</v>
      </c>
      <c r="B9" s="125"/>
      <c r="C9" s="126"/>
      <c r="D9" s="127"/>
      <c r="E9" s="126"/>
      <c r="F9" s="447"/>
      <c r="G9" s="68">
        <f t="shared" si="26"/>
        <v>0</v>
      </c>
      <c r="H9" s="101">
        <f t="shared" si="19"/>
        <v>1</v>
      </c>
      <c r="I9" s="30">
        <f t="shared" si="27"/>
        <v>0</v>
      </c>
      <c r="J9" s="31"/>
      <c r="K9" s="33" t="str">
        <f t="shared" si="28"/>
        <v/>
      </c>
      <c r="L9" s="49"/>
      <c r="M9" s="131">
        <f t="shared" si="29"/>
        <v>0</v>
      </c>
      <c r="N9" s="29">
        <f t="shared" si="23"/>
        <v>1</v>
      </c>
      <c r="O9" s="38">
        <f t="shared" si="30"/>
        <v>0</v>
      </c>
      <c r="P9" s="31"/>
      <c r="Q9" s="33" t="str">
        <f t="shared" si="31"/>
        <v/>
      </c>
      <c r="R9" s="53"/>
    </row>
    <row r="10" spans="1:18" ht="14" x14ac:dyDescent="0.15">
      <c r="A10" s="198">
        <v>8</v>
      </c>
      <c r="B10" s="125"/>
      <c r="C10" s="128"/>
      <c r="D10" s="127"/>
      <c r="E10" s="126"/>
      <c r="F10" s="447"/>
      <c r="G10" s="68">
        <f t="shared" si="26"/>
        <v>0</v>
      </c>
      <c r="H10" s="101">
        <f t="shared" si="19"/>
        <v>1</v>
      </c>
      <c r="I10" s="30">
        <f t="shared" si="27"/>
        <v>0</v>
      </c>
      <c r="J10" s="31"/>
      <c r="K10" s="33" t="str">
        <f t="shared" si="28"/>
        <v/>
      </c>
      <c r="L10" s="49"/>
      <c r="M10" s="131">
        <f t="shared" si="29"/>
        <v>0</v>
      </c>
      <c r="N10" s="29">
        <f t="shared" si="23"/>
        <v>1</v>
      </c>
      <c r="O10" s="38">
        <f t="shared" si="30"/>
        <v>0</v>
      </c>
      <c r="P10" s="31"/>
      <c r="Q10" s="33" t="str">
        <f t="shared" si="31"/>
        <v/>
      </c>
      <c r="R10" s="53"/>
    </row>
    <row r="11" spans="1:18" ht="14" x14ac:dyDescent="0.15">
      <c r="A11" s="198">
        <v>9</v>
      </c>
      <c r="B11" s="125"/>
      <c r="C11" s="128"/>
      <c r="D11" s="127"/>
      <c r="E11" s="126"/>
      <c r="F11" s="447"/>
      <c r="G11" s="68">
        <f t="shared" si="26"/>
        <v>0</v>
      </c>
      <c r="H11" s="101">
        <f t="shared" si="19"/>
        <v>1</v>
      </c>
      <c r="I11" s="30">
        <f t="shared" si="27"/>
        <v>0</v>
      </c>
      <c r="J11" s="31"/>
      <c r="K11" s="33" t="str">
        <f t="shared" si="28"/>
        <v/>
      </c>
      <c r="L11" s="49"/>
      <c r="M11" s="131">
        <f t="shared" si="29"/>
        <v>0</v>
      </c>
      <c r="N11" s="29">
        <f t="shared" si="23"/>
        <v>1</v>
      </c>
      <c r="O11" s="38">
        <f t="shared" si="30"/>
        <v>0</v>
      </c>
      <c r="P11" s="31"/>
      <c r="Q11" s="33" t="str">
        <f t="shared" si="31"/>
        <v/>
      </c>
      <c r="R11" s="53"/>
    </row>
    <row r="12" spans="1:18" ht="14" x14ac:dyDescent="0.15">
      <c r="A12" s="198">
        <v>10</v>
      </c>
      <c r="B12" s="125"/>
      <c r="C12" s="128"/>
      <c r="D12" s="127"/>
      <c r="E12" s="126"/>
      <c r="F12" s="447"/>
      <c r="G12" s="68">
        <f t="shared" si="26"/>
        <v>0</v>
      </c>
      <c r="H12" s="101">
        <f t="shared" si="19"/>
        <v>1</v>
      </c>
      <c r="I12" s="30">
        <f t="shared" si="27"/>
        <v>0</v>
      </c>
      <c r="J12" s="31"/>
      <c r="K12" s="33" t="str">
        <f t="shared" si="28"/>
        <v/>
      </c>
      <c r="L12" s="49"/>
      <c r="M12" s="131">
        <f t="shared" si="29"/>
        <v>0</v>
      </c>
      <c r="N12" s="29">
        <f t="shared" si="23"/>
        <v>1</v>
      </c>
      <c r="O12" s="38">
        <f t="shared" si="30"/>
        <v>0</v>
      </c>
      <c r="P12" s="31"/>
      <c r="Q12" s="33" t="str">
        <f t="shared" si="31"/>
        <v/>
      </c>
      <c r="R12" s="53"/>
    </row>
    <row r="13" spans="1:18" ht="14" x14ac:dyDescent="0.15">
      <c r="A13" s="198">
        <v>11</v>
      </c>
      <c r="B13" s="125"/>
      <c r="C13" s="128"/>
      <c r="D13" s="127"/>
      <c r="E13" s="126"/>
      <c r="F13" s="447"/>
      <c r="G13" s="68">
        <f t="shared" si="26"/>
        <v>0</v>
      </c>
      <c r="H13" s="101">
        <f t="shared" si="19"/>
        <v>1</v>
      </c>
      <c r="I13" s="30">
        <f t="shared" si="27"/>
        <v>0</v>
      </c>
      <c r="J13" s="31"/>
      <c r="K13" s="33" t="str">
        <f t="shared" si="28"/>
        <v/>
      </c>
      <c r="L13" s="49"/>
      <c r="M13" s="131">
        <f t="shared" si="29"/>
        <v>0</v>
      </c>
      <c r="N13" s="29">
        <f t="shared" si="23"/>
        <v>1</v>
      </c>
      <c r="O13" s="38">
        <f t="shared" si="30"/>
        <v>0</v>
      </c>
      <c r="P13" s="31"/>
      <c r="Q13" s="33" t="str">
        <f t="shared" si="31"/>
        <v/>
      </c>
      <c r="R13" s="53"/>
    </row>
    <row r="14" spans="1:18" ht="14" x14ac:dyDescent="0.15">
      <c r="A14" s="198">
        <v>12</v>
      </c>
      <c r="B14" s="125"/>
      <c r="C14" s="128"/>
      <c r="D14" s="127"/>
      <c r="E14" s="126"/>
      <c r="F14" s="447"/>
      <c r="G14" s="68">
        <f t="shared" si="26"/>
        <v>0</v>
      </c>
      <c r="H14" s="101">
        <f t="shared" si="19"/>
        <v>1</v>
      </c>
      <c r="I14" s="30">
        <f t="shared" si="27"/>
        <v>0</v>
      </c>
      <c r="J14" s="31"/>
      <c r="K14" s="33" t="str">
        <f t="shared" si="28"/>
        <v/>
      </c>
      <c r="L14" s="49"/>
      <c r="M14" s="131">
        <f t="shared" si="29"/>
        <v>0</v>
      </c>
      <c r="N14" s="29">
        <f t="shared" si="23"/>
        <v>1</v>
      </c>
      <c r="O14" s="38">
        <f t="shared" si="30"/>
        <v>0</v>
      </c>
      <c r="P14" s="31"/>
      <c r="Q14" s="33" t="str">
        <f t="shared" si="31"/>
        <v/>
      </c>
      <c r="R14" s="53"/>
    </row>
    <row r="15" spans="1:18" ht="14" x14ac:dyDescent="0.15">
      <c r="A15" s="198">
        <v>13</v>
      </c>
      <c r="B15" s="125"/>
      <c r="C15" s="128"/>
      <c r="D15" s="127"/>
      <c r="E15" s="126"/>
      <c r="F15" s="447"/>
      <c r="G15" s="68">
        <f t="shared" si="26"/>
        <v>0</v>
      </c>
      <c r="H15" s="101">
        <f t="shared" si="19"/>
        <v>1</v>
      </c>
      <c r="I15" s="30">
        <f t="shared" si="27"/>
        <v>0</v>
      </c>
      <c r="J15" s="31"/>
      <c r="K15" s="33" t="str">
        <f t="shared" si="28"/>
        <v/>
      </c>
      <c r="L15" s="49"/>
      <c r="M15" s="131">
        <f t="shared" si="29"/>
        <v>0</v>
      </c>
      <c r="N15" s="29">
        <f t="shared" si="23"/>
        <v>1</v>
      </c>
      <c r="O15" s="38">
        <f t="shared" si="30"/>
        <v>0</v>
      </c>
      <c r="P15" s="31"/>
      <c r="Q15" s="33" t="str">
        <f t="shared" si="31"/>
        <v/>
      </c>
      <c r="R15" s="53"/>
    </row>
    <row r="16" spans="1:18" ht="14" x14ac:dyDescent="0.15">
      <c r="A16" s="198">
        <v>14</v>
      </c>
      <c r="B16" s="125"/>
      <c r="C16" s="128"/>
      <c r="D16" s="127"/>
      <c r="E16" s="126"/>
      <c r="F16" s="447"/>
      <c r="G16" s="68">
        <f t="shared" si="26"/>
        <v>0</v>
      </c>
      <c r="H16" s="101">
        <f t="shared" si="19"/>
        <v>1</v>
      </c>
      <c r="I16" s="30">
        <f t="shared" si="27"/>
        <v>0</v>
      </c>
      <c r="J16" s="31"/>
      <c r="K16" s="33" t="str">
        <f t="shared" si="28"/>
        <v/>
      </c>
      <c r="L16" s="49"/>
      <c r="M16" s="131">
        <f t="shared" si="29"/>
        <v>0</v>
      </c>
      <c r="N16" s="29">
        <f t="shared" si="23"/>
        <v>1</v>
      </c>
      <c r="O16" s="38">
        <f t="shared" si="30"/>
        <v>0</v>
      </c>
      <c r="P16" s="31"/>
      <c r="Q16" s="33" t="str">
        <f t="shared" si="31"/>
        <v/>
      </c>
      <c r="R16" s="53"/>
    </row>
    <row r="17" spans="1:18" ht="14" x14ac:dyDescent="0.15">
      <c r="A17" s="198">
        <v>15</v>
      </c>
      <c r="B17" s="125"/>
      <c r="C17" s="128"/>
      <c r="D17" s="127"/>
      <c r="E17" s="126"/>
      <c r="F17" s="447"/>
      <c r="G17" s="68">
        <f t="shared" si="26"/>
        <v>0</v>
      </c>
      <c r="H17" s="101">
        <f t="shared" si="19"/>
        <v>1</v>
      </c>
      <c r="I17" s="30">
        <f t="shared" si="27"/>
        <v>0</v>
      </c>
      <c r="J17" s="31"/>
      <c r="K17" s="33" t="str">
        <f t="shared" si="28"/>
        <v/>
      </c>
      <c r="L17" s="49"/>
      <c r="M17" s="131">
        <f t="shared" si="29"/>
        <v>0</v>
      </c>
      <c r="N17" s="29">
        <f t="shared" si="23"/>
        <v>1</v>
      </c>
      <c r="O17" s="38">
        <f t="shared" si="30"/>
        <v>0</v>
      </c>
      <c r="P17" s="31"/>
      <c r="Q17" s="33" t="str">
        <f t="shared" si="31"/>
        <v/>
      </c>
      <c r="R17" s="53"/>
    </row>
    <row r="18" spans="1:18" ht="14" x14ac:dyDescent="0.15">
      <c r="A18" s="198">
        <v>16</v>
      </c>
      <c r="B18" s="125"/>
      <c r="C18" s="128"/>
      <c r="D18" s="127"/>
      <c r="E18" s="126"/>
      <c r="F18" s="447"/>
      <c r="G18" s="68">
        <f t="shared" si="26"/>
        <v>0</v>
      </c>
      <c r="H18" s="101">
        <f t="shared" si="19"/>
        <v>1</v>
      </c>
      <c r="I18" s="30">
        <f t="shared" si="27"/>
        <v>0</v>
      </c>
      <c r="J18" s="31"/>
      <c r="K18" s="33" t="str">
        <f t="shared" si="28"/>
        <v/>
      </c>
      <c r="L18" s="49"/>
      <c r="M18" s="131">
        <f t="shared" si="29"/>
        <v>0</v>
      </c>
      <c r="N18" s="29">
        <f t="shared" si="23"/>
        <v>1</v>
      </c>
      <c r="O18" s="38">
        <f t="shared" si="30"/>
        <v>0</v>
      </c>
      <c r="P18" s="31"/>
      <c r="Q18" s="33" t="str">
        <f t="shared" si="31"/>
        <v/>
      </c>
      <c r="R18" s="53"/>
    </row>
    <row r="19" spans="1:18" ht="14" x14ac:dyDescent="0.15">
      <c r="A19" s="198">
        <v>17</v>
      </c>
      <c r="B19" s="125"/>
      <c r="C19" s="128"/>
      <c r="D19" s="127"/>
      <c r="E19" s="126"/>
      <c r="F19" s="447"/>
      <c r="G19" s="68">
        <f t="shared" si="26"/>
        <v>0</v>
      </c>
      <c r="H19" s="101">
        <f t="shared" si="19"/>
        <v>1</v>
      </c>
      <c r="I19" s="30">
        <f t="shared" si="27"/>
        <v>0</v>
      </c>
      <c r="J19" s="31"/>
      <c r="K19" s="33" t="str">
        <f t="shared" si="28"/>
        <v/>
      </c>
      <c r="L19" s="49"/>
      <c r="M19" s="131">
        <f t="shared" si="29"/>
        <v>0</v>
      </c>
      <c r="N19" s="29">
        <f t="shared" si="23"/>
        <v>1</v>
      </c>
      <c r="O19" s="38">
        <f t="shared" si="30"/>
        <v>0</v>
      </c>
      <c r="P19" s="31"/>
      <c r="Q19" s="33" t="str">
        <f t="shared" si="31"/>
        <v/>
      </c>
      <c r="R19" s="53"/>
    </row>
    <row r="20" spans="1:18" ht="14" x14ac:dyDescent="0.15">
      <c r="A20" s="198">
        <v>18</v>
      </c>
      <c r="B20" s="125"/>
      <c r="C20" s="128"/>
      <c r="D20" s="127"/>
      <c r="E20" s="126"/>
      <c r="F20" s="447"/>
      <c r="G20" s="68">
        <f t="shared" si="26"/>
        <v>0</v>
      </c>
      <c r="H20" s="101">
        <f t="shared" si="19"/>
        <v>1</v>
      </c>
      <c r="I20" s="30">
        <f t="shared" si="27"/>
        <v>0</v>
      </c>
      <c r="J20" s="31"/>
      <c r="K20" s="33" t="str">
        <f t="shared" si="28"/>
        <v/>
      </c>
      <c r="L20" s="49"/>
      <c r="M20" s="131">
        <f t="shared" si="29"/>
        <v>0</v>
      </c>
      <c r="N20" s="29">
        <f t="shared" si="23"/>
        <v>1</v>
      </c>
      <c r="O20" s="38">
        <f t="shared" si="30"/>
        <v>0</v>
      </c>
      <c r="P20" s="31"/>
      <c r="Q20" s="33" t="str">
        <f t="shared" si="31"/>
        <v/>
      </c>
      <c r="R20" s="53"/>
    </row>
    <row r="21" spans="1:18" ht="14" x14ac:dyDescent="0.15">
      <c r="A21" s="198">
        <v>19</v>
      </c>
      <c r="B21" s="125"/>
      <c r="C21" s="128"/>
      <c r="D21" s="127"/>
      <c r="E21" s="126"/>
      <c r="F21" s="447"/>
      <c r="G21" s="68">
        <f t="shared" si="26"/>
        <v>0</v>
      </c>
      <c r="H21" s="101">
        <f t="shared" si="19"/>
        <v>1</v>
      </c>
      <c r="I21" s="30">
        <f t="shared" si="27"/>
        <v>0</v>
      </c>
      <c r="J21" s="31"/>
      <c r="K21" s="33" t="str">
        <f t="shared" si="28"/>
        <v/>
      </c>
      <c r="L21" s="49"/>
      <c r="M21" s="131">
        <f t="shared" si="29"/>
        <v>0</v>
      </c>
      <c r="N21" s="29">
        <f t="shared" si="23"/>
        <v>1</v>
      </c>
      <c r="O21" s="38">
        <f t="shared" si="30"/>
        <v>0</v>
      </c>
      <c r="P21" s="31"/>
      <c r="Q21" s="33" t="str">
        <f t="shared" si="31"/>
        <v/>
      </c>
      <c r="R21" s="53"/>
    </row>
    <row r="22" spans="1:18" ht="14" x14ac:dyDescent="0.15">
      <c r="A22" s="198">
        <v>20</v>
      </c>
      <c r="B22" s="125"/>
      <c r="C22" s="128"/>
      <c r="D22" s="127"/>
      <c r="E22" s="126"/>
      <c r="F22" s="447"/>
      <c r="G22" s="68">
        <f t="shared" si="26"/>
        <v>0</v>
      </c>
      <c r="H22" s="101">
        <f t="shared" si="19"/>
        <v>1</v>
      </c>
      <c r="I22" s="30">
        <f t="shared" si="27"/>
        <v>0</v>
      </c>
      <c r="J22" s="31"/>
      <c r="K22" s="33" t="str">
        <f t="shared" si="28"/>
        <v/>
      </c>
      <c r="L22" s="49"/>
      <c r="M22" s="131">
        <f t="shared" si="29"/>
        <v>0</v>
      </c>
      <c r="N22" s="29">
        <f t="shared" si="23"/>
        <v>1</v>
      </c>
      <c r="O22" s="38">
        <f t="shared" si="30"/>
        <v>0</v>
      </c>
      <c r="P22" s="31"/>
      <c r="Q22" s="33" t="str">
        <f t="shared" si="31"/>
        <v/>
      </c>
      <c r="R22" s="53"/>
    </row>
    <row r="23" spans="1:18" ht="14" x14ac:dyDescent="0.15">
      <c r="A23" s="198">
        <v>21</v>
      </c>
      <c r="B23" s="125"/>
      <c r="C23" s="128"/>
      <c r="D23" s="127"/>
      <c r="E23" s="126"/>
      <c r="F23" s="447"/>
      <c r="G23" s="68">
        <f t="shared" si="26"/>
        <v>0</v>
      </c>
      <c r="H23" s="101">
        <f t="shared" si="19"/>
        <v>1</v>
      </c>
      <c r="I23" s="30">
        <f t="shared" si="27"/>
        <v>0</v>
      </c>
      <c r="J23" s="31"/>
      <c r="K23" s="33" t="str">
        <f t="shared" si="28"/>
        <v/>
      </c>
      <c r="L23" s="49"/>
      <c r="M23" s="131">
        <f t="shared" si="29"/>
        <v>0</v>
      </c>
      <c r="N23" s="29">
        <f t="shared" si="23"/>
        <v>1</v>
      </c>
      <c r="O23" s="38">
        <f t="shared" si="30"/>
        <v>0</v>
      </c>
      <c r="P23" s="31"/>
      <c r="Q23" s="33" t="str">
        <f t="shared" si="31"/>
        <v/>
      </c>
      <c r="R23" s="53"/>
    </row>
    <row r="24" spans="1:18" ht="14" x14ac:dyDescent="0.15">
      <c r="A24" s="198">
        <v>22</v>
      </c>
      <c r="B24" s="125"/>
      <c r="C24" s="128"/>
      <c r="D24" s="127"/>
      <c r="E24" s="126"/>
      <c r="F24" s="447"/>
      <c r="G24" s="68">
        <f t="shared" si="26"/>
        <v>0</v>
      </c>
      <c r="H24" s="101">
        <f t="shared" si="19"/>
        <v>1</v>
      </c>
      <c r="I24" s="30">
        <f t="shared" si="27"/>
        <v>0</v>
      </c>
      <c r="J24" s="31"/>
      <c r="K24" s="33" t="str">
        <f t="shared" si="28"/>
        <v/>
      </c>
      <c r="L24" s="49"/>
      <c r="M24" s="131">
        <f t="shared" si="29"/>
        <v>0</v>
      </c>
      <c r="N24" s="29">
        <f t="shared" si="23"/>
        <v>1</v>
      </c>
      <c r="O24" s="38">
        <f t="shared" si="30"/>
        <v>0</v>
      </c>
      <c r="P24" s="31"/>
      <c r="Q24" s="33" t="str">
        <f t="shared" si="31"/>
        <v/>
      </c>
      <c r="R24" s="53"/>
    </row>
    <row r="25" spans="1:18" ht="14" x14ac:dyDescent="0.15">
      <c r="A25" s="198">
        <v>23</v>
      </c>
      <c r="B25" s="125"/>
      <c r="C25" s="128"/>
      <c r="D25" s="127"/>
      <c r="E25" s="126"/>
      <c r="F25" s="447"/>
      <c r="G25" s="68">
        <f t="shared" si="26"/>
        <v>0</v>
      </c>
      <c r="H25" s="101">
        <f t="shared" si="19"/>
        <v>1</v>
      </c>
      <c r="I25" s="30">
        <f t="shared" si="27"/>
        <v>0</v>
      </c>
      <c r="J25" s="31"/>
      <c r="K25" s="33" t="str">
        <f t="shared" si="28"/>
        <v/>
      </c>
      <c r="L25" s="49"/>
      <c r="M25" s="131">
        <f t="shared" si="29"/>
        <v>0</v>
      </c>
      <c r="N25" s="29">
        <f t="shared" si="23"/>
        <v>1</v>
      </c>
      <c r="O25" s="38">
        <f t="shared" si="30"/>
        <v>0</v>
      </c>
      <c r="P25" s="31"/>
      <c r="Q25" s="33" t="str">
        <f t="shared" si="31"/>
        <v/>
      </c>
      <c r="R25" s="53"/>
    </row>
    <row r="26" spans="1:18" ht="14" x14ac:dyDescent="0.15">
      <c r="A26" s="198">
        <v>24</v>
      </c>
      <c r="B26" s="125"/>
      <c r="C26" s="128"/>
      <c r="D26" s="127"/>
      <c r="E26" s="126"/>
      <c r="F26" s="447"/>
      <c r="G26" s="68">
        <f t="shared" si="26"/>
        <v>0</v>
      </c>
      <c r="H26" s="101">
        <f t="shared" si="19"/>
        <v>1</v>
      </c>
      <c r="I26" s="30">
        <f t="shared" si="27"/>
        <v>0</v>
      </c>
      <c r="J26" s="31"/>
      <c r="K26" s="33" t="str">
        <f t="shared" si="28"/>
        <v/>
      </c>
      <c r="L26" s="49"/>
      <c r="M26" s="131">
        <f t="shared" si="29"/>
        <v>0</v>
      </c>
      <c r="N26" s="29">
        <f t="shared" si="23"/>
        <v>1</v>
      </c>
      <c r="O26" s="38">
        <f t="shared" si="30"/>
        <v>0</v>
      </c>
      <c r="P26" s="31"/>
      <c r="Q26" s="33" t="str">
        <f t="shared" si="31"/>
        <v/>
      </c>
      <c r="R26" s="53"/>
    </row>
    <row r="27" spans="1:18" ht="14" x14ac:dyDescent="0.15">
      <c r="A27" s="198">
        <v>25</v>
      </c>
      <c r="B27" s="125"/>
      <c r="C27" s="128"/>
      <c r="D27" s="127"/>
      <c r="E27" s="126"/>
      <c r="F27" s="447"/>
      <c r="G27" s="68">
        <f t="shared" si="26"/>
        <v>0</v>
      </c>
      <c r="H27" s="101">
        <f t="shared" si="19"/>
        <v>1</v>
      </c>
      <c r="I27" s="30">
        <f t="shared" si="27"/>
        <v>0</v>
      </c>
      <c r="J27" s="31"/>
      <c r="K27" s="33" t="str">
        <f t="shared" si="28"/>
        <v/>
      </c>
      <c r="L27" s="49"/>
      <c r="M27" s="131">
        <f t="shared" si="29"/>
        <v>0</v>
      </c>
      <c r="N27" s="29">
        <f t="shared" si="23"/>
        <v>1</v>
      </c>
      <c r="O27" s="38">
        <f t="shared" si="30"/>
        <v>0</v>
      </c>
      <c r="P27" s="31"/>
      <c r="Q27" s="33" t="str">
        <f t="shared" si="31"/>
        <v/>
      </c>
      <c r="R27" s="53"/>
    </row>
    <row r="28" spans="1:18" ht="14" x14ac:dyDescent="0.15">
      <c r="A28" s="198">
        <v>26</v>
      </c>
      <c r="B28" s="125"/>
      <c r="C28" s="128"/>
      <c r="D28" s="127"/>
      <c r="E28" s="126"/>
      <c r="F28" s="447"/>
      <c r="G28" s="68">
        <f t="shared" si="26"/>
        <v>0</v>
      </c>
      <c r="H28" s="101">
        <f t="shared" si="19"/>
        <v>1</v>
      </c>
      <c r="I28" s="30">
        <f t="shared" si="27"/>
        <v>0</v>
      </c>
      <c r="J28" s="31"/>
      <c r="K28" s="33" t="str">
        <f t="shared" si="28"/>
        <v/>
      </c>
      <c r="L28" s="49"/>
      <c r="M28" s="131">
        <f t="shared" si="29"/>
        <v>0</v>
      </c>
      <c r="N28" s="29">
        <f t="shared" si="23"/>
        <v>1</v>
      </c>
      <c r="O28" s="38">
        <f t="shared" si="30"/>
        <v>0</v>
      </c>
      <c r="P28" s="31"/>
      <c r="Q28" s="33" t="str">
        <f t="shared" si="31"/>
        <v/>
      </c>
      <c r="R28" s="53"/>
    </row>
    <row r="29" spans="1:18" ht="14" x14ac:dyDescent="0.15">
      <c r="A29" s="198">
        <v>27</v>
      </c>
      <c r="B29" s="125"/>
      <c r="C29" s="128"/>
      <c r="D29" s="127"/>
      <c r="E29" s="126"/>
      <c r="F29" s="447"/>
      <c r="G29" s="68">
        <f t="shared" si="26"/>
        <v>0</v>
      </c>
      <c r="H29" s="101">
        <f t="shared" si="19"/>
        <v>1</v>
      </c>
      <c r="I29" s="30">
        <f t="shared" si="27"/>
        <v>0</v>
      </c>
      <c r="J29" s="31"/>
      <c r="K29" s="33" t="str">
        <f t="shared" si="28"/>
        <v/>
      </c>
      <c r="L29" s="49"/>
      <c r="M29" s="131">
        <f t="shared" si="29"/>
        <v>0</v>
      </c>
      <c r="N29" s="29">
        <f t="shared" si="23"/>
        <v>1</v>
      </c>
      <c r="O29" s="38">
        <f t="shared" si="30"/>
        <v>0</v>
      </c>
      <c r="P29" s="31"/>
      <c r="Q29" s="33" t="str">
        <f t="shared" si="31"/>
        <v/>
      </c>
      <c r="R29" s="53"/>
    </row>
    <row r="30" spans="1:18" ht="14" x14ac:dyDescent="0.15">
      <c r="A30" s="198">
        <v>28</v>
      </c>
      <c r="B30" s="125"/>
      <c r="C30" s="128"/>
      <c r="D30" s="127"/>
      <c r="E30" s="126"/>
      <c r="F30" s="447"/>
      <c r="G30" s="68">
        <f t="shared" si="26"/>
        <v>0</v>
      </c>
      <c r="H30" s="101">
        <f t="shared" si="19"/>
        <v>1</v>
      </c>
      <c r="I30" s="30">
        <f t="shared" si="27"/>
        <v>0</v>
      </c>
      <c r="J30" s="31"/>
      <c r="K30" s="33" t="str">
        <f t="shared" si="28"/>
        <v/>
      </c>
      <c r="L30" s="49"/>
      <c r="M30" s="131">
        <f t="shared" si="29"/>
        <v>0</v>
      </c>
      <c r="N30" s="29">
        <f t="shared" si="23"/>
        <v>1</v>
      </c>
      <c r="O30" s="38">
        <f t="shared" si="30"/>
        <v>0</v>
      </c>
      <c r="P30" s="31"/>
      <c r="Q30" s="33" t="str">
        <f t="shared" si="31"/>
        <v/>
      </c>
      <c r="R30" s="53"/>
    </row>
    <row r="31" spans="1:18" ht="14" x14ac:dyDescent="0.15">
      <c r="A31" s="198">
        <v>29</v>
      </c>
      <c r="B31" s="125"/>
      <c r="C31" s="128"/>
      <c r="D31" s="127"/>
      <c r="E31" s="126"/>
      <c r="F31" s="447"/>
      <c r="G31" s="68">
        <f t="shared" si="26"/>
        <v>0</v>
      </c>
      <c r="H31" s="101">
        <f t="shared" si="19"/>
        <v>1</v>
      </c>
      <c r="I31" s="30">
        <f t="shared" si="27"/>
        <v>0</v>
      </c>
      <c r="J31" s="31"/>
      <c r="K31" s="33" t="str">
        <f t="shared" si="28"/>
        <v/>
      </c>
      <c r="L31" s="49"/>
      <c r="M31" s="131">
        <f t="shared" si="29"/>
        <v>0</v>
      </c>
      <c r="N31" s="29">
        <f t="shared" si="23"/>
        <v>1</v>
      </c>
      <c r="O31" s="38">
        <f t="shared" si="30"/>
        <v>0</v>
      </c>
      <c r="P31" s="31"/>
      <c r="Q31" s="33" t="str">
        <f t="shared" si="31"/>
        <v/>
      </c>
      <c r="R31" s="53"/>
    </row>
    <row r="32" spans="1:18" ht="14" x14ac:dyDescent="0.15">
      <c r="A32" s="198">
        <v>30</v>
      </c>
      <c r="B32" s="125"/>
      <c r="C32" s="128"/>
      <c r="D32" s="127"/>
      <c r="E32" s="126"/>
      <c r="F32" s="447"/>
      <c r="G32" s="68">
        <f t="shared" si="26"/>
        <v>0</v>
      </c>
      <c r="H32" s="101">
        <f t="shared" si="19"/>
        <v>1</v>
      </c>
      <c r="I32" s="30">
        <f t="shared" si="27"/>
        <v>0</v>
      </c>
      <c r="J32" s="31"/>
      <c r="K32" s="33" t="str">
        <f t="shared" si="28"/>
        <v/>
      </c>
      <c r="L32" s="49"/>
      <c r="M32" s="131">
        <f t="shared" si="29"/>
        <v>0</v>
      </c>
      <c r="N32" s="29">
        <f t="shared" si="23"/>
        <v>1</v>
      </c>
      <c r="O32" s="38">
        <f t="shared" si="30"/>
        <v>0</v>
      </c>
      <c r="P32" s="31"/>
      <c r="Q32" s="33" t="str">
        <f t="shared" si="31"/>
        <v/>
      </c>
      <c r="R32" s="53"/>
    </row>
    <row r="33" spans="1:18" ht="14" x14ac:dyDescent="0.15">
      <c r="A33" s="198">
        <v>31</v>
      </c>
      <c r="B33" s="125"/>
      <c r="C33" s="128"/>
      <c r="D33" s="127"/>
      <c r="E33" s="126"/>
      <c r="F33" s="447"/>
      <c r="G33" s="68">
        <f t="shared" si="26"/>
        <v>0</v>
      </c>
      <c r="H33" s="101">
        <f t="shared" si="19"/>
        <v>1</v>
      </c>
      <c r="I33" s="30">
        <f t="shared" si="27"/>
        <v>0</v>
      </c>
      <c r="J33" s="31"/>
      <c r="K33" s="33" t="str">
        <f t="shared" si="28"/>
        <v/>
      </c>
      <c r="L33" s="49"/>
      <c r="M33" s="131">
        <f t="shared" si="29"/>
        <v>0</v>
      </c>
      <c r="N33" s="29">
        <f t="shared" si="23"/>
        <v>1</v>
      </c>
      <c r="O33" s="38">
        <f t="shared" si="30"/>
        <v>0</v>
      </c>
      <c r="P33" s="31"/>
      <c r="Q33" s="33" t="str">
        <f t="shared" si="31"/>
        <v/>
      </c>
      <c r="R33" s="53"/>
    </row>
    <row r="34" spans="1:18" ht="14" x14ac:dyDescent="0.15">
      <c r="A34" s="198">
        <v>32</v>
      </c>
      <c r="B34" s="125"/>
      <c r="C34" s="128"/>
      <c r="D34" s="127"/>
      <c r="E34" s="126"/>
      <c r="F34" s="447"/>
      <c r="G34" s="68">
        <f t="shared" si="26"/>
        <v>0</v>
      </c>
      <c r="H34" s="101">
        <f t="shared" si="19"/>
        <v>1</v>
      </c>
      <c r="I34" s="30">
        <f t="shared" si="27"/>
        <v>0</v>
      </c>
      <c r="J34" s="31"/>
      <c r="K34" s="33" t="str">
        <f t="shared" si="28"/>
        <v/>
      </c>
      <c r="L34" s="49"/>
      <c r="M34" s="131">
        <f t="shared" si="29"/>
        <v>0</v>
      </c>
      <c r="N34" s="29">
        <f t="shared" si="23"/>
        <v>1</v>
      </c>
      <c r="O34" s="38">
        <f t="shared" si="30"/>
        <v>0</v>
      </c>
      <c r="P34" s="31"/>
      <c r="Q34" s="33" t="str">
        <f t="shared" si="31"/>
        <v/>
      </c>
      <c r="R34" s="53"/>
    </row>
    <row r="35" spans="1:18" ht="14" x14ac:dyDescent="0.15">
      <c r="A35" s="198">
        <v>33</v>
      </c>
      <c r="B35" s="125"/>
      <c r="C35" s="128"/>
      <c r="D35" s="127"/>
      <c r="E35" s="126"/>
      <c r="F35" s="447"/>
      <c r="G35" s="68">
        <f t="shared" si="26"/>
        <v>0</v>
      </c>
      <c r="H35" s="101">
        <f t="shared" si="19"/>
        <v>1</v>
      </c>
      <c r="I35" s="30">
        <f t="shared" si="27"/>
        <v>0</v>
      </c>
      <c r="J35" s="31"/>
      <c r="K35" s="33" t="str">
        <f t="shared" si="28"/>
        <v/>
      </c>
      <c r="L35" s="49"/>
      <c r="M35" s="131">
        <f t="shared" si="29"/>
        <v>0</v>
      </c>
      <c r="N35" s="29">
        <f t="shared" si="23"/>
        <v>1</v>
      </c>
      <c r="O35" s="38">
        <f t="shared" si="30"/>
        <v>0</v>
      </c>
      <c r="P35" s="31"/>
      <c r="Q35" s="33" t="str">
        <f t="shared" si="31"/>
        <v/>
      </c>
      <c r="R35" s="53"/>
    </row>
    <row r="36" spans="1:18" ht="14" x14ac:dyDescent="0.15">
      <c r="A36" s="198">
        <v>34</v>
      </c>
      <c r="B36" s="125"/>
      <c r="C36" s="128"/>
      <c r="D36" s="127"/>
      <c r="E36" s="126"/>
      <c r="F36" s="447"/>
      <c r="G36" s="68">
        <f t="shared" si="26"/>
        <v>0</v>
      </c>
      <c r="H36" s="101">
        <f t="shared" si="19"/>
        <v>1</v>
      </c>
      <c r="I36" s="30">
        <f t="shared" si="27"/>
        <v>0</v>
      </c>
      <c r="J36" s="31"/>
      <c r="K36" s="33" t="str">
        <f t="shared" si="28"/>
        <v/>
      </c>
      <c r="L36" s="49"/>
      <c r="M36" s="131">
        <f t="shared" si="29"/>
        <v>0</v>
      </c>
      <c r="N36" s="29">
        <f t="shared" si="23"/>
        <v>1</v>
      </c>
      <c r="O36" s="38">
        <f t="shared" si="30"/>
        <v>0</v>
      </c>
      <c r="P36" s="31"/>
      <c r="Q36" s="33" t="str">
        <f t="shared" si="31"/>
        <v/>
      </c>
      <c r="R36" s="53"/>
    </row>
    <row r="37" spans="1:18" ht="14" x14ac:dyDescent="0.15">
      <c r="A37" s="198">
        <v>35</v>
      </c>
      <c r="B37" s="125"/>
      <c r="C37" s="128"/>
      <c r="D37" s="127"/>
      <c r="E37" s="126"/>
      <c r="F37" s="447"/>
      <c r="G37" s="68">
        <f t="shared" si="26"/>
        <v>0</v>
      </c>
      <c r="H37" s="101">
        <f t="shared" si="19"/>
        <v>1</v>
      </c>
      <c r="I37" s="30">
        <f t="shared" si="27"/>
        <v>0</v>
      </c>
      <c r="J37" s="31"/>
      <c r="K37" s="33" t="str">
        <f t="shared" si="28"/>
        <v/>
      </c>
      <c r="L37" s="49"/>
      <c r="M37" s="131">
        <f t="shared" si="29"/>
        <v>0</v>
      </c>
      <c r="N37" s="29">
        <f t="shared" si="23"/>
        <v>1</v>
      </c>
      <c r="O37" s="38">
        <f t="shared" si="30"/>
        <v>0</v>
      </c>
      <c r="P37" s="31"/>
      <c r="Q37" s="33" t="str">
        <f t="shared" si="31"/>
        <v/>
      </c>
      <c r="R37" s="53"/>
    </row>
    <row r="38" spans="1:18" ht="14" x14ac:dyDescent="0.15">
      <c r="A38" s="198">
        <v>36</v>
      </c>
      <c r="B38" s="125"/>
      <c r="C38" s="128"/>
      <c r="D38" s="127"/>
      <c r="E38" s="126"/>
      <c r="F38" s="447"/>
      <c r="G38" s="68">
        <f t="shared" si="26"/>
        <v>0</v>
      </c>
      <c r="H38" s="101">
        <f t="shared" si="19"/>
        <v>1</v>
      </c>
      <c r="I38" s="30">
        <f t="shared" si="27"/>
        <v>0</v>
      </c>
      <c r="J38" s="31"/>
      <c r="K38" s="33" t="str">
        <f t="shared" si="28"/>
        <v/>
      </c>
      <c r="L38" s="49"/>
      <c r="M38" s="131">
        <f t="shared" si="29"/>
        <v>0</v>
      </c>
      <c r="N38" s="29">
        <f t="shared" si="23"/>
        <v>1</v>
      </c>
      <c r="O38" s="38">
        <f t="shared" si="30"/>
        <v>0</v>
      </c>
      <c r="P38" s="31"/>
      <c r="Q38" s="33" t="str">
        <f t="shared" si="31"/>
        <v/>
      </c>
      <c r="R38" s="53"/>
    </row>
    <row r="39" spans="1:18" ht="14" x14ac:dyDescent="0.15">
      <c r="A39" s="198">
        <v>37</v>
      </c>
      <c r="B39" s="125"/>
      <c r="C39" s="128"/>
      <c r="D39" s="127"/>
      <c r="E39" s="126"/>
      <c r="F39" s="447"/>
      <c r="G39" s="68">
        <f t="shared" si="26"/>
        <v>0</v>
      </c>
      <c r="H39" s="101">
        <f t="shared" si="19"/>
        <v>1</v>
      </c>
      <c r="I39" s="30">
        <f t="shared" si="27"/>
        <v>0</v>
      </c>
      <c r="J39" s="31"/>
      <c r="K39" s="33" t="str">
        <f t="shared" si="28"/>
        <v/>
      </c>
      <c r="L39" s="49"/>
      <c r="M39" s="131">
        <f t="shared" si="29"/>
        <v>0</v>
      </c>
      <c r="N39" s="29">
        <f t="shared" si="23"/>
        <v>1</v>
      </c>
      <c r="O39" s="38">
        <f t="shared" si="30"/>
        <v>0</v>
      </c>
      <c r="P39" s="31"/>
      <c r="Q39" s="33" t="str">
        <f t="shared" si="31"/>
        <v/>
      </c>
      <c r="R39" s="53"/>
    </row>
    <row r="40" spans="1:18" ht="14" x14ac:dyDescent="0.15">
      <c r="A40" s="198">
        <v>38</v>
      </c>
      <c r="B40" s="125"/>
      <c r="C40" s="128"/>
      <c r="D40" s="127"/>
      <c r="E40" s="126"/>
      <c r="F40" s="447"/>
      <c r="G40" s="68">
        <f t="shared" si="26"/>
        <v>0</v>
      </c>
      <c r="H40" s="101">
        <f t="shared" si="19"/>
        <v>1</v>
      </c>
      <c r="I40" s="30">
        <f t="shared" si="27"/>
        <v>0</v>
      </c>
      <c r="J40" s="31"/>
      <c r="K40" s="33" t="str">
        <f t="shared" si="28"/>
        <v/>
      </c>
      <c r="L40" s="49"/>
      <c r="M40" s="131">
        <f t="shared" si="29"/>
        <v>0</v>
      </c>
      <c r="N40" s="29">
        <f t="shared" si="23"/>
        <v>1</v>
      </c>
      <c r="O40" s="38">
        <f t="shared" si="30"/>
        <v>0</v>
      </c>
      <c r="P40" s="31"/>
      <c r="Q40" s="33" t="str">
        <f t="shared" si="31"/>
        <v/>
      </c>
      <c r="R40" s="53"/>
    </row>
    <row r="41" spans="1:18" ht="14" x14ac:dyDescent="0.15">
      <c r="A41" s="198">
        <v>39</v>
      </c>
      <c r="B41" s="125"/>
      <c r="C41" s="128"/>
      <c r="D41" s="127"/>
      <c r="E41" s="126"/>
      <c r="F41" s="447"/>
      <c r="G41" s="68">
        <f t="shared" si="26"/>
        <v>0</v>
      </c>
      <c r="H41" s="101">
        <f t="shared" si="19"/>
        <v>1</v>
      </c>
      <c r="I41" s="30">
        <f t="shared" si="27"/>
        <v>0</v>
      </c>
      <c r="J41" s="31"/>
      <c r="K41" s="33" t="str">
        <f t="shared" si="28"/>
        <v/>
      </c>
      <c r="L41" s="49"/>
      <c r="M41" s="131">
        <f t="shared" si="29"/>
        <v>0</v>
      </c>
      <c r="N41" s="29">
        <f t="shared" si="23"/>
        <v>1</v>
      </c>
      <c r="O41" s="38">
        <f t="shared" si="30"/>
        <v>0</v>
      </c>
      <c r="P41" s="31"/>
      <c r="Q41" s="33" t="str">
        <f t="shared" si="31"/>
        <v/>
      </c>
      <c r="R41" s="53"/>
    </row>
    <row r="42" spans="1:18" ht="14" x14ac:dyDescent="0.15">
      <c r="A42" s="198">
        <v>40</v>
      </c>
      <c r="B42" s="125"/>
      <c r="C42" s="128"/>
      <c r="D42" s="127"/>
      <c r="E42" s="126"/>
      <c r="F42" s="447"/>
      <c r="G42" s="68">
        <f t="shared" si="26"/>
        <v>0</v>
      </c>
      <c r="H42" s="101">
        <f t="shared" si="19"/>
        <v>1</v>
      </c>
      <c r="I42" s="30">
        <f t="shared" si="27"/>
        <v>0</v>
      </c>
      <c r="J42" s="31"/>
      <c r="K42" s="33" t="str">
        <f t="shared" si="28"/>
        <v/>
      </c>
      <c r="L42" s="49"/>
      <c r="M42" s="131">
        <f t="shared" si="29"/>
        <v>0</v>
      </c>
      <c r="N42" s="29">
        <f t="shared" si="23"/>
        <v>1</v>
      </c>
      <c r="O42" s="38">
        <f t="shared" si="30"/>
        <v>0</v>
      </c>
      <c r="P42" s="31"/>
      <c r="Q42" s="33" t="str">
        <f t="shared" si="31"/>
        <v/>
      </c>
      <c r="R42" s="53"/>
    </row>
    <row r="43" spans="1:18" ht="15" thickBot="1" x14ac:dyDescent="0.2">
      <c r="A43" s="208"/>
      <c r="B43" s="209" t="s">
        <v>4</v>
      </c>
      <c r="C43" s="210"/>
      <c r="D43" s="210"/>
      <c r="E43" s="210">
        <f>SUM(E3:E42)</f>
        <v>0</v>
      </c>
      <c r="F43" s="448"/>
      <c r="G43" s="69"/>
      <c r="H43" s="34"/>
      <c r="I43" s="34">
        <f>SUM(I3:I42)</f>
        <v>0</v>
      </c>
      <c r="J43" s="35"/>
      <c r="K43" s="36"/>
      <c r="L43" s="50"/>
      <c r="M43" s="40"/>
      <c r="N43" s="39"/>
      <c r="O43" s="39">
        <f>SUM(O3:O42)</f>
        <v>0</v>
      </c>
      <c r="P43" s="41"/>
      <c r="Q43" s="42"/>
      <c r="R43" s="54"/>
    </row>
    <row r="56" spans="1:21" s="6" customFormat="1" ht="12.75" customHeight="1" x14ac:dyDescent="0.15">
      <c r="A56" s="609" t="s">
        <v>82</v>
      </c>
      <c r="B56" s="609"/>
      <c r="C56"/>
      <c r="D56"/>
      <c r="E56"/>
      <c r="F56"/>
      <c r="G56" s="1"/>
      <c r="H56" s="1"/>
      <c r="I56" s="1"/>
      <c r="J56" s="1"/>
      <c r="K56" s="1"/>
      <c r="L56" s="1"/>
      <c r="M56" s="122" t="s">
        <v>80</v>
      </c>
      <c r="N56" s="1"/>
      <c r="O56" s="1"/>
      <c r="P56" s="1"/>
      <c r="Q56" s="1"/>
      <c r="R56" s="1"/>
      <c r="S56" s="609" t="s">
        <v>80</v>
      </c>
      <c r="T56" s="609"/>
      <c r="U56" s="1"/>
    </row>
    <row r="57" spans="1:21" s="6" customFormat="1" ht="25.5" customHeight="1" x14ac:dyDescent="0.15">
      <c r="A57" s="23" t="s">
        <v>41</v>
      </c>
      <c r="B57" s="16" t="s">
        <v>8</v>
      </c>
      <c r="C57"/>
      <c r="D57"/>
      <c r="E57"/>
      <c r="F57"/>
      <c r="G57" s="1"/>
      <c r="H57" s="1"/>
      <c r="I57" s="1"/>
      <c r="J57" s="1"/>
      <c r="K57" s="1"/>
      <c r="L57" s="1"/>
      <c r="M57" s="15" t="s">
        <v>53</v>
      </c>
      <c r="N57" s="13"/>
      <c r="O57" s="1"/>
      <c r="P57" s="1"/>
      <c r="Q57" s="1"/>
      <c r="R57" s="1"/>
      <c r="S57" s="15" t="s">
        <v>53</v>
      </c>
      <c r="T57" s="16" t="s">
        <v>54</v>
      </c>
      <c r="U57" s="1"/>
    </row>
    <row r="58" spans="1:21" s="6" customFormat="1" ht="27" customHeight="1" x14ac:dyDescent="0.15">
      <c r="A58" s="17">
        <v>1</v>
      </c>
      <c r="B58" s="18" t="s">
        <v>42</v>
      </c>
      <c r="C58"/>
      <c r="D58"/>
      <c r="E58"/>
      <c r="F58"/>
      <c r="G58" s="1"/>
      <c r="H58" s="1"/>
      <c r="I58" s="1"/>
      <c r="J58" s="1"/>
      <c r="K58" s="1"/>
      <c r="L58" s="1"/>
      <c r="M58" s="17">
        <v>1</v>
      </c>
      <c r="N58" s="13"/>
      <c r="O58" s="1"/>
      <c r="P58" s="1"/>
      <c r="Q58" s="1"/>
      <c r="R58" s="1"/>
      <c r="S58" s="17">
        <v>1</v>
      </c>
      <c r="T58" s="24" t="s">
        <v>51</v>
      </c>
      <c r="U58" s="1"/>
    </row>
    <row r="59" spans="1:21" s="6" customFormat="1" ht="27" customHeight="1" x14ac:dyDescent="0.15">
      <c r="A59" s="17">
        <v>2</v>
      </c>
      <c r="B59" s="17" t="s">
        <v>43</v>
      </c>
      <c r="C59"/>
      <c r="D59"/>
      <c r="E59"/>
      <c r="F59"/>
      <c r="G59" s="1"/>
      <c r="H59" s="1"/>
      <c r="I59" s="1"/>
      <c r="J59" s="1"/>
      <c r="K59" s="1"/>
      <c r="L59" s="1"/>
      <c r="M59" s="17">
        <v>2</v>
      </c>
      <c r="N59" s="13"/>
      <c r="O59" s="1"/>
      <c r="P59" s="1"/>
      <c r="Q59" s="1"/>
      <c r="R59" s="1"/>
      <c r="S59" s="17">
        <v>2</v>
      </c>
      <c r="T59" s="24" t="s">
        <v>50</v>
      </c>
      <c r="U59" s="1"/>
    </row>
    <row r="60" spans="1:21" s="6" customFormat="1" ht="27" customHeight="1" x14ac:dyDescent="0.15">
      <c r="A60" s="17">
        <v>3</v>
      </c>
      <c r="B60" s="18" t="s">
        <v>44</v>
      </c>
      <c r="C60"/>
      <c r="D60"/>
      <c r="E60"/>
      <c r="F60"/>
      <c r="G60" s="1"/>
      <c r="H60" s="1"/>
      <c r="I60" s="1"/>
      <c r="J60" s="1"/>
      <c r="K60" s="1"/>
      <c r="L60" s="1"/>
      <c r="M60" s="17">
        <v>3</v>
      </c>
      <c r="N60" s="13"/>
      <c r="O60" s="1"/>
      <c r="P60" s="1"/>
      <c r="Q60" s="1"/>
      <c r="R60" s="1"/>
      <c r="S60" s="17">
        <v>3</v>
      </c>
      <c r="T60" s="24" t="s">
        <v>49</v>
      </c>
      <c r="U60" s="1"/>
    </row>
    <row r="61" spans="1:21" s="6" customFormat="1" ht="27" customHeight="1" x14ac:dyDescent="0.15">
      <c r="A61" s="17">
        <v>4</v>
      </c>
      <c r="B61" s="18" t="s">
        <v>45</v>
      </c>
      <c r="C61"/>
      <c r="D61"/>
      <c r="E61"/>
      <c r="F61"/>
      <c r="G61" s="1"/>
      <c r="H61" s="1"/>
      <c r="I61" s="1"/>
      <c r="J61" s="1"/>
      <c r="K61" s="1"/>
      <c r="L61" s="1"/>
      <c r="M61" s="17">
        <v>4</v>
      </c>
      <c r="N61" s="13"/>
      <c r="O61" s="1"/>
      <c r="P61" s="1"/>
      <c r="Q61" s="1"/>
      <c r="R61" s="1"/>
      <c r="S61" s="17">
        <v>4</v>
      </c>
      <c r="T61" s="24" t="s">
        <v>52</v>
      </c>
      <c r="U61" s="1"/>
    </row>
    <row r="62" spans="1:21" s="6" customFormat="1" ht="27" customHeight="1" x14ac:dyDescent="0.15">
      <c r="C62"/>
      <c r="D62"/>
      <c r="E62"/>
      <c r="F62"/>
      <c r="G62" s="1"/>
      <c r="H62" s="1"/>
      <c r="I62" s="1"/>
      <c r="J62" s="1"/>
      <c r="K62" s="1"/>
      <c r="L62" s="1"/>
      <c r="M62" s="17">
        <v>5</v>
      </c>
      <c r="N62" s="13"/>
      <c r="O62" s="1"/>
      <c r="P62" s="1"/>
      <c r="Q62" s="1"/>
      <c r="R62" s="1"/>
      <c r="S62" s="17">
        <v>5</v>
      </c>
      <c r="T62" s="24" t="s">
        <v>84</v>
      </c>
      <c r="U62" s="1"/>
    </row>
    <row r="63" spans="1:21" s="6" customFormat="1" ht="14" x14ac:dyDescent="0.15">
      <c r="C63"/>
      <c r="D63"/>
      <c r="E63"/>
      <c r="F63"/>
      <c r="G63" s="1"/>
      <c r="H63" s="1"/>
      <c r="I63" s="1"/>
      <c r="J63" s="1"/>
      <c r="K63" s="1"/>
      <c r="L63" s="1"/>
      <c r="M63" s="17">
        <v>6</v>
      </c>
      <c r="N63" s="13"/>
      <c r="O63" s="1"/>
      <c r="P63" s="1"/>
      <c r="Q63" s="1"/>
      <c r="R63" s="1"/>
      <c r="S63" s="17">
        <v>6</v>
      </c>
      <c r="T63" s="24" t="s">
        <v>14</v>
      </c>
      <c r="U63" s="1"/>
    </row>
    <row r="64" spans="1:21" s="6" customFormat="1" x14ac:dyDescent="0.15">
      <c r="C64"/>
      <c r="D64"/>
      <c r="E64"/>
      <c r="F64"/>
    </row>
    <row r="65" spans="1:6" s="6" customFormat="1" x14ac:dyDescent="0.15">
      <c r="C65"/>
      <c r="D65"/>
      <c r="E65"/>
      <c r="F65"/>
    </row>
    <row r="66" spans="1:6" s="6" customFormat="1" x14ac:dyDescent="0.15">
      <c r="C66"/>
      <c r="D66"/>
      <c r="E66"/>
      <c r="F66"/>
    </row>
    <row r="67" spans="1:6" s="162" customFormat="1" x14ac:dyDescent="0.15">
      <c r="C67"/>
      <c r="D67"/>
      <c r="E67"/>
      <c r="F67"/>
    </row>
    <row r="68" spans="1:6" s="162" customFormat="1" hidden="1" x14ac:dyDescent="0.15">
      <c r="A68" s="157">
        <f>+'ראשי-פרטים כלליים וריכוז הוצאות'!$C$108</f>
        <v>1</v>
      </c>
      <c r="C68"/>
      <c r="D68"/>
      <c r="E68"/>
      <c r="F68"/>
    </row>
    <row r="69" spans="1:6" s="162" customFormat="1" hidden="1" x14ac:dyDescent="0.15">
      <c r="A69" s="162">
        <f>INDEX('ראשי-פרטים כלליים וריכוז הוצאות'!$N$108:$N$159,A68)</f>
        <v>0</v>
      </c>
      <c r="C69"/>
      <c r="D69"/>
      <c r="E69"/>
      <c r="F69"/>
    </row>
    <row r="70" spans="1:6" hidden="1" x14ac:dyDescent="0.15"/>
    <row r="71" spans="1:6" hidden="1" x14ac:dyDescent="0.15"/>
  </sheetData>
  <sheetProtection algorithmName="SHA-512" hashValue="hZYBlzW9iQr2YuiXTb2AvMPRt1/ss7NQiY6b8z7+ybmXcGLGxqqqw2sFcgV+6PciBJ1R2mnN/t0Kvz/YP8v6Ww==" saltValue="1mM0gQHrio8lPhhsUHMDLg==" spinCount="100000" sheet="1" objects="1" scenarios="1"/>
  <mergeCells count="7">
    <mergeCell ref="S56:T56"/>
    <mergeCell ref="A1:C1"/>
    <mergeCell ref="G1:H1"/>
    <mergeCell ref="I1:J1"/>
    <mergeCell ref="M1:N1"/>
    <mergeCell ref="O1:P1"/>
    <mergeCell ref="A56:B56"/>
  </mergeCells>
  <conditionalFormatting sqref="A1:C1">
    <cfRule type="expression" dxfId="6" priority="1">
      <formula>$A$69=0</formula>
    </cfRule>
  </conditionalFormatting>
  <conditionalFormatting sqref="A2:XFD1048576">
    <cfRule type="expression" dxfId="5" priority="3" stopIfTrue="1">
      <formula>OR($A$69=0)</formula>
    </cfRule>
  </conditionalFormatting>
  <conditionalFormatting sqref="D1:R1">
    <cfRule type="expression" dxfId="4" priority="2">
      <formula>OR($A$69=0)</formula>
    </cfRule>
  </conditionalFormatting>
  <conditionalFormatting sqref="G3:G42">
    <cfRule type="cellIs" dxfId="3" priority="7" stopIfTrue="1" operator="notEqual">
      <formula>#REF!</formula>
    </cfRule>
  </conditionalFormatting>
  <conditionalFormatting sqref="H3:H42 N3:N42">
    <cfRule type="cellIs" dxfId="2" priority="6" stopIfTrue="1" operator="notEqual">
      <formula>1-$K$1</formula>
    </cfRule>
  </conditionalFormatting>
  <conditionalFormatting sqref="I3:I42">
    <cfRule type="cellIs" dxfId="1" priority="5" stopIfTrue="1" operator="notEqual">
      <formula>E3</formula>
    </cfRule>
  </conditionalFormatting>
  <conditionalFormatting sqref="M3:M42">
    <cfRule type="cellIs" dxfId="0" priority="4" stopIfTrue="1" operator="notEqual">
      <formula>G3</formula>
    </cfRule>
  </conditionalFormatting>
  <dataValidations count="3">
    <dataValidation type="decimal" allowBlank="1" showInputMessage="1" showErrorMessage="1" errorTitle="תא מחושב בנוסחה" error="תא זה מחושב בנוסחה:_x000a_ בידך לשנות את שלושת העמודות מימין וע&quot;י כך לקבוע את הסכום המומלץ._x000a__x000a_על מנת להחזיר המצב לקדמותו, נא הקישו על ביטול_x000a_" promptTitle="תא מחושב בנוסחה" prompt="אין להקליד נתונים בעמודה זו" sqref="I3:I42" xr:uid="{00000000-0002-0000-0900-000000000000}">
      <formula1>G3*H3</formula1>
      <formula2>G3*H3</formula2>
    </dataValidation>
    <dataValidation type="list" allowBlank="1" showErrorMessage="1" error="הצעת מחיר, _x000a_חוזה, _x000a_מחירון, _x000a_אמדן." promptTitle=" נא להקיש קוד עלות:" prompt="הצעת מחיר._x000a_חוזה._x000a_מחירון.   _x000a_ אמדן" sqref="D3:D42" xr:uid="{00000000-0002-0000-0900-000001000000}">
      <formula1>$B$58:$B$61</formula1>
    </dataValidation>
    <dataValidation type="list" allowBlank="1" showInputMessage="1" showErrorMessage="1" errorTitle="בודק מקצועי: נא בחר קוד נימוק" error="במידה והינך מעוניין בנימוק אחר, הקש 6 או השאר התא ריק וכתוב את המלל בתא שמשמאל" promptTitle="לנוחותכם, יש לבחור קוד נימוק" prompt="בחר:_x000a_1.  היקף מבוקש מעבר להיקף הנדרש לביצוע המשימה_x000a_2.  הפחתה בגין תקצוב יתר של החברה_x000a_3.  תחום עיסוק שאינו כלול בתוכנית המו&quot;פ_x000a_4.  משימה שאינה כלולה בתוכנית המומלצת_x000a_5.  קיצוץ אחיד_x000a_6.  אחר (נא פרט בעמודה משמאל)_x000a_" sqref="J3:J42 P3:P42" xr:uid="{00000000-0002-0000-0900-000002000000}">
      <formula1>$M$58:$M$63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גיליון1">
    <tabColor rgb="FF4676A3"/>
    <pageSetUpPr fitToPage="1"/>
  </sheetPr>
  <dimension ref="A1:AW381"/>
  <sheetViews>
    <sheetView showGridLines="0" rightToLeft="1" zoomScale="116" zoomScaleNormal="70" zoomScaleSheetLayoutView="100" workbookViewId="0">
      <pane ySplit="3" topLeftCell="A4" activePane="bottomLeft" state="frozen"/>
      <selection pane="bottomLeft" activeCell="F6" sqref="F6"/>
    </sheetView>
  </sheetViews>
  <sheetFormatPr baseColWidth="10" defaultColWidth="9.1640625" defaultRowHeight="13" outlineLevelCol="1" x14ac:dyDescent="0.15"/>
  <cols>
    <col min="1" max="1" width="9.83203125" style="1" customWidth="1"/>
    <col min="2" max="2" width="35.5" style="1" customWidth="1"/>
    <col min="3" max="3" width="21.5" style="1" customWidth="1"/>
    <col min="4" max="4" width="16.5" style="1" customWidth="1"/>
    <col min="5" max="5" width="44.5" style="1" customWidth="1"/>
    <col min="6" max="6" width="17.1640625" style="1" customWidth="1"/>
    <col min="7" max="7" width="19.5" style="12" hidden="1" customWidth="1" outlineLevel="1"/>
    <col min="8" max="8" width="7.1640625" style="12" hidden="1" customWidth="1" outlineLevel="1"/>
    <col min="9" max="9" width="17" style="12" hidden="1" customWidth="1" outlineLevel="1"/>
    <col min="10" max="10" width="7.5" style="12" customWidth="1" collapsed="1"/>
    <col min="11" max="11" width="17" style="12" hidden="1" customWidth="1" outlineLevel="1"/>
    <col min="12" max="12" width="7.5" style="12" hidden="1" customWidth="1" outlineLevel="1"/>
    <col min="13" max="13" width="17" style="12" hidden="1" customWidth="1" outlineLevel="1"/>
    <col min="14" max="14" width="10.5" style="1" customWidth="1" collapsed="1"/>
    <col min="15" max="16" width="9.1640625" style="1"/>
    <col min="17" max="17" width="9.1640625" style="470"/>
    <col min="18" max="18" width="9.1640625" style="483"/>
    <col min="19" max="22" width="9.1640625" style="1"/>
    <col min="23" max="26" width="9.1640625" style="1" customWidth="1"/>
    <col min="27" max="16384" width="9.1640625" style="1"/>
  </cols>
  <sheetData>
    <row r="1" spans="1:49" ht="20.25" customHeight="1" thickBot="1" x14ac:dyDescent="0.2">
      <c r="A1" s="507" t="s">
        <v>15</v>
      </c>
      <c r="B1" s="503" t="s">
        <v>104</v>
      </c>
      <c r="C1" s="506" t="s">
        <v>32</v>
      </c>
      <c r="D1" s="505">
        <v>45648</v>
      </c>
      <c r="E1" s="506" t="s">
        <v>115</v>
      </c>
      <c r="F1" s="504" t="s">
        <v>304</v>
      </c>
      <c r="J1" s="536" t="s">
        <v>57</v>
      </c>
      <c r="N1" s="535" t="s">
        <v>161</v>
      </c>
    </row>
    <row r="2" spans="1:49" ht="17" customHeight="1" thickBot="1" x14ac:dyDescent="0.25">
      <c r="A2" s="501" t="s">
        <v>183</v>
      </c>
      <c r="B2" s="502"/>
      <c r="D2" s="546" t="s">
        <v>233</v>
      </c>
      <c r="E2" s="546"/>
      <c r="F2" s="547"/>
      <c r="G2" s="1"/>
      <c r="H2" s="1"/>
      <c r="I2" s="1"/>
      <c r="J2" s="536"/>
      <c r="K2" s="1"/>
      <c r="L2" s="1"/>
      <c r="M2" s="1"/>
      <c r="N2" s="535"/>
    </row>
    <row r="3" spans="1:49" ht="24.75" customHeight="1" thickBot="1" x14ac:dyDescent="0.35">
      <c r="A3" s="548" t="s">
        <v>232</v>
      </c>
      <c r="B3" s="549"/>
      <c r="C3" s="549"/>
      <c r="D3" s="543" t="s">
        <v>234</v>
      </c>
      <c r="E3" s="544"/>
      <c r="F3" s="545"/>
      <c r="J3" s="129"/>
    </row>
    <row r="4" spans="1:49" ht="17" x14ac:dyDescent="0.2">
      <c r="A4" s="394"/>
      <c r="F4" s="395"/>
      <c r="G4" s="173" t="s">
        <v>100</v>
      </c>
      <c r="H4" s="422"/>
      <c r="I4" s="83"/>
      <c r="J4" s="83"/>
      <c r="K4" s="96" t="s">
        <v>97</v>
      </c>
      <c r="L4" s="86"/>
      <c r="M4" s="83"/>
    </row>
    <row r="5" spans="1:49" s="4" customFormat="1" ht="20.25" customHeight="1" thickBot="1" x14ac:dyDescent="0.25">
      <c r="A5" s="539" t="s">
        <v>192</v>
      </c>
      <c r="B5" s="540"/>
      <c r="C5" s="552">
        <v>45745</v>
      </c>
      <c r="D5" s="552"/>
      <c r="E5" s="550" t="s">
        <v>227</v>
      </c>
      <c r="F5" s="551"/>
      <c r="G5" s="189"/>
      <c r="H5" s="422"/>
      <c r="I5" s="84"/>
      <c r="J5" s="84"/>
      <c r="K5" s="94"/>
      <c r="L5" s="86"/>
      <c r="M5" s="84"/>
      <c r="Q5" s="471"/>
      <c r="R5" s="484"/>
    </row>
    <row r="6" spans="1:49" ht="20.25" customHeight="1" thickBot="1" x14ac:dyDescent="0.25">
      <c r="A6" s="541" t="s">
        <v>228</v>
      </c>
      <c r="B6" s="542"/>
      <c r="C6" s="510" t="s">
        <v>306</v>
      </c>
      <c r="D6" s="511"/>
      <c r="E6" s="390" t="s">
        <v>68</v>
      </c>
      <c r="F6" s="396"/>
      <c r="G6" s="190" t="s">
        <v>98</v>
      </c>
      <c r="H6" s="422"/>
      <c r="I6" s="83"/>
      <c r="J6" s="83"/>
      <c r="K6" s="96" t="s">
        <v>98</v>
      </c>
      <c r="L6" s="86"/>
      <c r="M6" s="83"/>
      <c r="AW6" s="4"/>
    </row>
    <row r="7" spans="1:49" s="3" customFormat="1" ht="18" thickBot="1" x14ac:dyDescent="0.25">
      <c r="A7" s="541" t="s">
        <v>193</v>
      </c>
      <c r="B7" s="542"/>
      <c r="C7" s="510"/>
      <c r="D7" s="511"/>
      <c r="E7" s="390" t="s">
        <v>67</v>
      </c>
      <c r="F7" s="396"/>
      <c r="G7" s="191"/>
      <c r="H7" s="422"/>
      <c r="I7" s="9"/>
      <c r="J7" s="9"/>
      <c r="K7" s="97"/>
      <c r="L7" s="86"/>
      <c r="M7" s="9"/>
      <c r="Q7" s="472"/>
      <c r="R7" s="485"/>
    </row>
    <row r="8" spans="1:49" ht="18" thickBot="1" x14ac:dyDescent="0.25">
      <c r="A8" s="537" t="s">
        <v>229</v>
      </c>
      <c r="B8" s="538"/>
      <c r="C8" s="510"/>
      <c r="D8" s="511"/>
      <c r="E8" s="390" t="s">
        <v>231</v>
      </c>
      <c r="F8" s="397">
        <f>DATEDIF($F$6,$F$7+1,"m")</f>
        <v>0</v>
      </c>
      <c r="G8" s="190" t="s">
        <v>217</v>
      </c>
      <c r="H8" s="422"/>
      <c r="I8" s="83"/>
      <c r="J8" s="83"/>
      <c r="K8" s="96" t="s">
        <v>99</v>
      </c>
      <c r="L8" s="86"/>
      <c r="M8" s="83"/>
    </row>
    <row r="9" spans="1:49" s="4" customFormat="1" ht="33.5" customHeight="1" x14ac:dyDescent="0.15">
      <c r="A9" s="517" t="s">
        <v>230</v>
      </c>
      <c r="B9" s="518"/>
      <c r="C9" s="510"/>
      <c r="D9" s="511"/>
      <c r="E9" s="1"/>
      <c r="F9" s="395"/>
      <c r="G9" s="103"/>
      <c r="H9" s="422"/>
      <c r="I9" s="85"/>
      <c r="J9" s="85"/>
      <c r="K9" s="97"/>
      <c r="L9" s="426"/>
      <c r="M9" s="85"/>
      <c r="Q9" s="471"/>
      <c r="R9" s="484"/>
    </row>
    <row r="10" spans="1:49" ht="12.75" customHeight="1" x14ac:dyDescent="0.15">
      <c r="A10" s="394"/>
      <c r="F10" s="398"/>
      <c r="G10" s="512" t="s">
        <v>103</v>
      </c>
      <c r="H10" s="86"/>
      <c r="I10" s="512"/>
      <c r="J10" s="86"/>
      <c r="K10" s="512" t="s">
        <v>103</v>
      </c>
      <c r="L10" s="86"/>
      <c r="M10" s="512"/>
      <c r="W10" s="185"/>
      <c r="X10" s="185"/>
      <c r="Y10" s="185"/>
      <c r="Z10" s="185"/>
      <c r="AA10" s="185"/>
      <c r="AB10" s="185"/>
      <c r="AC10" s="185"/>
    </row>
    <row r="11" spans="1:49" ht="23.25" customHeight="1" thickBot="1" x14ac:dyDescent="0.2">
      <c r="A11" s="513" t="s">
        <v>197</v>
      </c>
      <c r="B11" s="514"/>
      <c r="C11" s="514"/>
      <c r="D11" s="514"/>
      <c r="E11" s="515"/>
      <c r="F11" s="516"/>
      <c r="G11" s="512"/>
      <c r="H11" s="86"/>
      <c r="I11" s="512"/>
      <c r="J11" s="86"/>
      <c r="K11" s="512"/>
      <c r="L11" s="86"/>
      <c r="M11" s="512"/>
      <c r="O11" s="169"/>
      <c r="T11" s="169"/>
      <c r="W11" s="185"/>
      <c r="X11" s="185"/>
      <c r="Y11" s="185"/>
      <c r="Z11" s="185"/>
      <c r="AA11" s="185"/>
      <c r="AB11" s="185"/>
      <c r="AC11" s="185"/>
    </row>
    <row r="12" spans="1:49" ht="48.75" customHeight="1" x14ac:dyDescent="0.2">
      <c r="A12" s="399"/>
      <c r="B12" s="383" t="s">
        <v>0</v>
      </c>
      <c r="C12" s="384" t="s">
        <v>1</v>
      </c>
      <c r="D12" s="212" t="s">
        <v>78</v>
      </c>
      <c r="E12" s="385" t="s">
        <v>102</v>
      </c>
      <c r="F12" s="400" t="s">
        <v>35</v>
      </c>
      <c r="G12" s="435" t="s">
        <v>96</v>
      </c>
      <c r="H12" s="436" t="s">
        <v>219</v>
      </c>
      <c r="I12" s="437" t="s">
        <v>102</v>
      </c>
      <c r="J12" s="87"/>
      <c r="K12" s="438" t="s">
        <v>178</v>
      </c>
      <c r="L12" s="439" t="s">
        <v>219</v>
      </c>
      <c r="M12" s="440" t="s">
        <v>102</v>
      </c>
      <c r="O12" s="169"/>
      <c r="R12" s="470"/>
      <c r="T12" s="169"/>
      <c r="W12" s="185"/>
      <c r="X12" s="183">
        <f>MAX(1,COUNTIF(X13:X25,"&gt;0"))</f>
        <v>1</v>
      </c>
      <c r="Y12" s="185"/>
      <c r="Z12" s="185"/>
      <c r="AA12" s="185"/>
      <c r="AB12" s="185"/>
      <c r="AC12" s="185"/>
    </row>
    <row r="13" spans="1:49" s="2" customFormat="1" ht="23" customHeight="1" x14ac:dyDescent="0.15">
      <c r="A13" s="401"/>
      <c r="B13" s="532">
        <v>1</v>
      </c>
      <c r="C13" s="359" t="s">
        <v>76</v>
      </c>
      <c r="D13" s="386">
        <f>IFERROR(R13*'כח אדם - שכר'!K224,"")</f>
        <v>0</v>
      </c>
      <c r="E13" s="413">
        <f>IFERROR(IF(D13&gt;0,D13/$D$26,0),0)</f>
        <v>0</v>
      </c>
      <c r="F13" s="402">
        <f>+'כח אדם - שכר'!L226</f>
        <v>0</v>
      </c>
      <c r="G13" s="105">
        <f>IF(COUNTA($G$5,$G$7,$G$9)=3,'כח אדם - שכר'!S224,0)*R13</f>
        <v>0</v>
      </c>
      <c r="H13" s="433">
        <f>'כח אדם - שכר'!T226</f>
        <v>0</v>
      </c>
      <c r="I13" s="430">
        <f t="shared" ref="I13:I18" si="0">IF(G13&gt;0,G13/$G$26,0)</f>
        <v>0</v>
      </c>
      <c r="J13" s="88"/>
      <c r="K13" s="151">
        <f>IF(COUNTA($K$5,$K$7,$K$9)=3,'כח אדם - שכר'!Y224,0)*R13</f>
        <v>0</v>
      </c>
      <c r="L13" s="434">
        <f>'כח אדם - שכר'!Z226</f>
        <v>0</v>
      </c>
      <c r="M13" s="429">
        <f t="shared" ref="M13:M18" si="1">IF(K13&gt;0,K13/$K$26,0)</f>
        <v>0</v>
      </c>
      <c r="O13" s="170"/>
      <c r="Q13" s="473" t="s">
        <v>162</v>
      </c>
      <c r="R13" s="474">
        <f>INDEX($G$108:$V$158,MATCH($C$108,$F$108:$F$159,1),MATCH(Q13,$G$107:$V$107,0))</f>
        <v>0</v>
      </c>
      <c r="T13" s="170"/>
      <c r="W13" s="165">
        <v>1</v>
      </c>
      <c r="X13" s="184">
        <f>D13</f>
        <v>0</v>
      </c>
      <c r="Y13" s="165" t="str">
        <f>IF(D13=0,"",W13)</f>
        <v/>
      </c>
      <c r="Z13" s="165" t="e">
        <f t="shared" ref="Z13" si="2">IF(W13&lt;=$X$12,SMALL($Y$13:$Y$25,$X$12-W13+1),"")</f>
        <v>#NUM!</v>
      </c>
      <c r="AA13" s="165" t="str">
        <f>IFERROR(INDEX(C$13:C$25,$Z13),"אין נתוני תקציב")</f>
        <v>אין נתוני תקציב</v>
      </c>
      <c r="AB13" s="165">
        <f>IFERROR(INDEX(D$13:D$25,$Z13),0)</f>
        <v>0</v>
      </c>
      <c r="AC13" s="165"/>
    </row>
    <row r="14" spans="1:49" s="2" customFormat="1" ht="23" customHeight="1" x14ac:dyDescent="0.15">
      <c r="A14" s="401"/>
      <c r="B14" s="533"/>
      <c r="C14" s="359" t="s">
        <v>77</v>
      </c>
      <c r="D14" s="386">
        <f>IFERROR(MAX(0,ROUNDUP(R14,0))*'כח אדם - שכר'!K225,"")</f>
        <v>0</v>
      </c>
      <c r="E14" s="413">
        <f t="shared" ref="E14:E25" si="3">IFERROR(IF(D14&gt;0,D14/$D$26,0),0)</f>
        <v>0</v>
      </c>
      <c r="F14" s="403"/>
      <c r="G14" s="105">
        <f>IF(COUNTA($G$5,$G$7,$G$9)=3,'כח אדם - שכר'!S225,0)</f>
        <v>0</v>
      </c>
      <c r="H14" s="423"/>
      <c r="I14" s="430">
        <f t="shared" si="0"/>
        <v>0</v>
      </c>
      <c r="J14" s="88"/>
      <c r="K14" s="151">
        <f>IF(COUNTA($K$5,$K$7,$K$9)=3,'כח אדם - שכר'!Y225,0)</f>
        <v>0</v>
      </c>
      <c r="L14" s="428"/>
      <c r="M14" s="429">
        <f t="shared" si="1"/>
        <v>0</v>
      </c>
      <c r="O14" s="170"/>
      <c r="Q14" s="473" t="s">
        <v>190</v>
      </c>
      <c r="R14" s="474">
        <f>INDEX($G$108:$V$158,MATCH($C$108,$F$108:$F$159,1),MATCH(Q14,$G$107:$V$107,0))</f>
        <v>0</v>
      </c>
      <c r="T14" s="170"/>
      <c r="W14" s="165">
        <f>W13+1</f>
        <v>2</v>
      </c>
      <c r="X14" s="184">
        <f>D14</f>
        <v>0</v>
      </c>
      <c r="Y14" s="165" t="str">
        <f>IF(D14=0,"",W14)</f>
        <v/>
      </c>
      <c r="Z14" s="165" t="str">
        <f t="shared" ref="Z14:Z23" si="4">IF(W14&lt;=$X$12,SMALL($Y$13:$Y$25,$X$12-W14+1),"")</f>
        <v/>
      </c>
      <c r="AA14" s="165" t="str">
        <f t="shared" ref="AA14" si="5">IFERROR(INDEX(C$13:C$25,$Z14),"")</f>
        <v/>
      </c>
      <c r="AB14" s="165" t="str">
        <f t="shared" ref="AB14" si="6">IFERROR(INDEX(D$13:D$25,$Z14),"")</f>
        <v/>
      </c>
      <c r="AC14" s="165"/>
    </row>
    <row r="15" spans="1:49" s="2" customFormat="1" ht="23" customHeight="1" x14ac:dyDescent="0.15">
      <c r="A15" s="401"/>
      <c r="B15" s="534"/>
      <c r="C15" s="360" t="s">
        <v>88</v>
      </c>
      <c r="D15" s="386">
        <f>IFERROR(D13+D14,"")</f>
        <v>0</v>
      </c>
      <c r="E15" s="413">
        <f t="shared" si="3"/>
        <v>0</v>
      </c>
      <c r="F15" s="403"/>
      <c r="G15" s="105">
        <f>IF(COUNTA($G$5,$G$7,$G$9)=3,'כח אדם - שכר'!S226,0)</f>
        <v>0</v>
      </c>
      <c r="H15" s="432"/>
      <c r="I15" s="430">
        <f t="shared" si="0"/>
        <v>0</v>
      </c>
      <c r="J15" s="88"/>
      <c r="K15" s="151">
        <f>IF(COUNTA($K$5,$K$7,$K$9)=3,'כח אדם - שכר'!Y226,0)</f>
        <v>0</v>
      </c>
      <c r="L15" s="428"/>
      <c r="M15" s="429">
        <f t="shared" si="1"/>
        <v>0</v>
      </c>
      <c r="O15" s="170"/>
      <c r="Q15" s="473"/>
      <c r="R15" s="474">
        <f>MAX(0,R13,ROUNDUP(R14,0))</f>
        <v>0</v>
      </c>
      <c r="T15" s="170"/>
      <c r="W15" s="165">
        <f t="shared" ref="W15" si="7">W14+1</f>
        <v>3</v>
      </c>
      <c r="X15" s="165"/>
      <c r="Y15" s="165"/>
      <c r="Z15" s="165" t="str">
        <f t="shared" si="4"/>
        <v/>
      </c>
      <c r="AA15" s="165" t="str">
        <f t="shared" ref="AA15:AA23" si="8">IFERROR(INDEX(C$13:C$25,$Z15),"")</f>
        <v/>
      </c>
      <c r="AB15" s="165" t="str">
        <f t="shared" ref="AB15:AB23" si="9">IFERROR(INDEX(D$13:D$25,$Z15),"")</f>
        <v/>
      </c>
      <c r="AC15" s="165"/>
    </row>
    <row r="16" spans="1:49" s="2" customFormat="1" ht="23" customHeight="1" x14ac:dyDescent="0.15">
      <c r="A16" s="399"/>
      <c r="B16" s="356">
        <v>2</v>
      </c>
      <c r="C16" s="361" t="s">
        <v>2</v>
      </c>
      <c r="D16" s="386">
        <f>IFERROR(R16*'חומרים '!H45,"")</f>
        <v>0</v>
      </c>
      <c r="E16" s="413">
        <f t="shared" si="3"/>
        <v>0</v>
      </c>
      <c r="F16" s="404" t="str">
        <f t="shared" ref="F16" si="10">IF($G$5&gt;0,C16,"")</f>
        <v/>
      </c>
      <c r="G16" s="105">
        <f>IF(COUNTA($G$5,$G$7,$G$9)=3,'חומרים '!L45,0)*R16</f>
        <v>0</v>
      </c>
      <c r="H16" s="432"/>
      <c r="I16" s="430">
        <f t="shared" si="0"/>
        <v>0</v>
      </c>
      <c r="J16" s="88"/>
      <c r="K16" s="151">
        <f>IF(COUNTA($K$5,$K$7,$K$9)=3,'חומרים '!S45,0)*R16</f>
        <v>0</v>
      </c>
      <c r="L16" s="428"/>
      <c r="M16" s="429">
        <f t="shared" si="1"/>
        <v>0</v>
      </c>
      <c r="O16" s="170"/>
      <c r="Q16" s="473" t="s">
        <v>163</v>
      </c>
      <c r="R16" s="474">
        <f t="shared" ref="R16:R25" si="11">INDEX($G$108:$V$158,MATCH($C$108,$F$108:$F$159,1),MATCH(Q16,$G$107:$V$107,0))</f>
        <v>0</v>
      </c>
      <c r="T16" s="170"/>
      <c r="W16" s="165">
        <f t="shared" ref="W16" si="12">W15+1</f>
        <v>4</v>
      </c>
      <c r="X16" s="184">
        <f>D16</f>
        <v>0</v>
      </c>
      <c r="Y16" s="165" t="str">
        <f>IF(D16=0,"",W16)</f>
        <v/>
      </c>
      <c r="Z16" s="165" t="str">
        <f t="shared" si="4"/>
        <v/>
      </c>
      <c r="AA16" s="165" t="str">
        <f t="shared" si="8"/>
        <v/>
      </c>
      <c r="AB16" s="165" t="str">
        <f t="shared" si="9"/>
        <v/>
      </c>
      <c r="AC16" s="165"/>
    </row>
    <row r="17" spans="1:29" s="2" customFormat="1" ht="23" customHeight="1" x14ac:dyDescent="0.15">
      <c r="A17" s="401"/>
      <c r="B17" s="529">
        <v>3</v>
      </c>
      <c r="C17" s="362" t="s">
        <v>69</v>
      </c>
      <c r="D17" s="386">
        <f>IFERROR(R17*'קבלני משנה '!J43,"")</f>
        <v>0</v>
      </c>
      <c r="E17" s="413">
        <f t="shared" si="3"/>
        <v>0</v>
      </c>
      <c r="F17" s="403" t="str">
        <f t="shared" ref="F17:F26" si="13">IF($G$5&gt;0,C17,"")</f>
        <v/>
      </c>
      <c r="G17" s="105">
        <f>IF(COUNTA($G$5,$G$7,$G$9)=3,'קבלני משנה '!N43,0)*R17</f>
        <v>0</v>
      </c>
      <c r="H17" s="432"/>
      <c r="I17" s="430">
        <f t="shared" si="0"/>
        <v>0</v>
      </c>
      <c r="J17" s="88"/>
      <c r="K17" s="151">
        <f>IF(COUNTA($K$5,$K$7,$K$9)=3,'קבלני משנה '!T43,0)*R17</f>
        <v>0</v>
      </c>
      <c r="L17" s="428"/>
      <c r="M17" s="429">
        <f t="shared" si="1"/>
        <v>0</v>
      </c>
      <c r="O17" s="170"/>
      <c r="Q17" s="473" t="s">
        <v>164</v>
      </c>
      <c r="R17" s="474">
        <f t="shared" si="11"/>
        <v>0</v>
      </c>
      <c r="T17" s="170"/>
      <c r="W17" s="165">
        <f t="shared" ref="W17" si="14">W16+1</f>
        <v>5</v>
      </c>
      <c r="X17" s="184">
        <f>D17</f>
        <v>0</v>
      </c>
      <c r="Y17" s="165" t="str">
        <f>IF(D17=0,"",W17)</f>
        <v/>
      </c>
      <c r="Z17" s="165" t="str">
        <f t="shared" si="4"/>
        <v/>
      </c>
      <c r="AA17" s="165" t="str">
        <f t="shared" si="8"/>
        <v/>
      </c>
      <c r="AB17" s="165" t="str">
        <f t="shared" si="9"/>
        <v/>
      </c>
      <c r="AC17" s="165"/>
    </row>
    <row r="18" spans="1:29" s="2" customFormat="1" ht="23" customHeight="1" x14ac:dyDescent="0.15">
      <c r="A18" s="401"/>
      <c r="B18" s="530"/>
      <c r="C18" s="359" t="s">
        <v>70</v>
      </c>
      <c r="D18" s="386">
        <f>IFERROR(R18*'קבלני משנה '!J44,"")</f>
        <v>0</v>
      </c>
      <c r="E18" s="413">
        <f t="shared" si="3"/>
        <v>0</v>
      </c>
      <c r="F18" s="403" t="str">
        <f t="shared" si="13"/>
        <v/>
      </c>
      <c r="G18" s="105">
        <f>IF(COUNTA($G$5,$G$7,$G$9)=3,'קבלני משנה '!N44,0)*R18</f>
        <v>0</v>
      </c>
      <c r="H18" s="431"/>
      <c r="I18" s="430">
        <f t="shared" si="0"/>
        <v>0</v>
      </c>
      <c r="J18" s="88"/>
      <c r="K18" s="151">
        <f>IF(COUNTA($K$5,$K$7,$K$9)=3,'קבלני משנה '!T44,0)*R18</f>
        <v>0</v>
      </c>
      <c r="L18" s="428"/>
      <c r="M18" s="429">
        <f t="shared" si="1"/>
        <v>0</v>
      </c>
      <c r="O18" s="170"/>
      <c r="Q18" s="473" t="s">
        <v>164</v>
      </c>
      <c r="R18" s="474">
        <f t="shared" si="11"/>
        <v>0</v>
      </c>
      <c r="T18" s="170"/>
      <c r="W18" s="165">
        <f t="shared" ref="W18:W23" si="15">W17+1</f>
        <v>6</v>
      </c>
      <c r="X18" s="184">
        <f>D18</f>
        <v>0</v>
      </c>
      <c r="Y18" s="165" t="str">
        <f>IF(D18=0,"",W18)</f>
        <v/>
      </c>
      <c r="Z18" s="165" t="str">
        <f t="shared" si="4"/>
        <v/>
      </c>
      <c r="AA18" s="165" t="str">
        <f t="shared" si="8"/>
        <v/>
      </c>
      <c r="AB18" s="165" t="str">
        <f t="shared" si="9"/>
        <v/>
      </c>
      <c r="AC18" s="165"/>
    </row>
    <row r="19" spans="1:29" s="2" customFormat="1" ht="23" customHeight="1" x14ac:dyDescent="0.15">
      <c r="A19" s="401"/>
      <c r="B19" s="530"/>
      <c r="C19" s="363" t="s">
        <v>191</v>
      </c>
      <c r="D19" s="386">
        <f>IFERROR('קבלני משנה '!J3*R19,"")</f>
        <v>0</v>
      </c>
      <c r="E19" s="413"/>
      <c r="F19" s="403" t="str">
        <f t="shared" si="13"/>
        <v/>
      </c>
      <c r="G19" s="105">
        <f>IF(COUNTA($G$5,$G$7,$G$9)=3,'קבלני משנה '!N3,0)*R19</f>
        <v>0</v>
      </c>
      <c r="H19" s="432"/>
      <c r="I19" s="430"/>
      <c r="J19" s="88"/>
      <c r="K19" s="151">
        <f>IF(COUNTA($K$5,$K$7,$K$9)=3,'קבלני משנה '!T3,0)*R19</f>
        <v>0</v>
      </c>
      <c r="L19" s="428"/>
      <c r="M19" s="429"/>
      <c r="O19" s="170"/>
      <c r="Q19" s="473" t="s">
        <v>189</v>
      </c>
      <c r="R19" s="474">
        <f t="shared" si="11"/>
        <v>0</v>
      </c>
      <c r="T19" s="170"/>
      <c r="W19" s="165">
        <f t="shared" si="15"/>
        <v>7</v>
      </c>
      <c r="X19" s="184">
        <f>D19</f>
        <v>0</v>
      </c>
      <c r="Y19" s="165" t="str">
        <f>IF(D19=0,"",W19)</f>
        <v/>
      </c>
      <c r="Z19" s="165" t="str">
        <f t="shared" si="4"/>
        <v/>
      </c>
      <c r="AA19" s="165" t="str">
        <f t="shared" si="8"/>
        <v/>
      </c>
      <c r="AB19" s="165" t="str">
        <f t="shared" si="9"/>
        <v/>
      </c>
      <c r="AC19" s="165"/>
    </row>
    <row r="20" spans="1:29" s="2" customFormat="1" ht="23" customHeight="1" x14ac:dyDescent="0.15">
      <c r="A20" s="401"/>
      <c r="B20" s="531"/>
      <c r="C20" s="360" t="s">
        <v>89</v>
      </c>
      <c r="D20" s="386">
        <f>IFERROR(SUM(D17:D18),"")</f>
        <v>0</v>
      </c>
      <c r="E20" s="413">
        <f t="shared" si="3"/>
        <v>0</v>
      </c>
      <c r="F20" s="404" t="str">
        <f t="shared" si="13"/>
        <v/>
      </c>
      <c r="G20" s="105">
        <f>SUM(G17:G18)</f>
        <v>0</v>
      </c>
      <c r="H20" s="431"/>
      <c r="I20" s="430">
        <f t="shared" ref="I20:I25" si="16">IF(G20&gt;0,G20/$G$26,0)</f>
        <v>0</v>
      </c>
      <c r="J20" s="88"/>
      <c r="K20" s="151">
        <f>SUM(K17:K18)</f>
        <v>0</v>
      </c>
      <c r="L20" s="428"/>
      <c r="M20" s="429">
        <f t="shared" ref="M20:M25" si="17">IF(K20&gt;0,K20/$K$26,0)</f>
        <v>0</v>
      </c>
      <c r="O20" s="170"/>
      <c r="Q20" s="473" t="s">
        <v>164</v>
      </c>
      <c r="R20" s="474">
        <f t="shared" si="11"/>
        <v>0</v>
      </c>
      <c r="T20" s="170"/>
      <c r="W20" s="165">
        <f t="shared" si="15"/>
        <v>8</v>
      </c>
      <c r="X20" s="165"/>
      <c r="Y20" s="165"/>
      <c r="Z20" s="165" t="str">
        <f t="shared" si="4"/>
        <v/>
      </c>
      <c r="AA20" s="165" t="str">
        <f t="shared" si="8"/>
        <v/>
      </c>
      <c r="AB20" s="165" t="str">
        <f t="shared" si="9"/>
        <v/>
      </c>
      <c r="AC20" s="165"/>
    </row>
    <row r="21" spans="1:29" s="2" customFormat="1" ht="23" customHeight="1" x14ac:dyDescent="0.15">
      <c r="A21" s="399"/>
      <c r="B21" s="357">
        <v>4</v>
      </c>
      <c r="C21" s="361" t="s">
        <v>20</v>
      </c>
      <c r="D21" s="386">
        <f>IFERROR(ציוד!H53*R21,"")</f>
        <v>0</v>
      </c>
      <c r="E21" s="413">
        <f t="shared" si="3"/>
        <v>0</v>
      </c>
      <c r="F21" s="404" t="str">
        <f t="shared" si="13"/>
        <v/>
      </c>
      <c r="G21" s="105">
        <f>IF(COUNTA($G$5,$G$7,$G$9)=3,ציוד!O53,0)*R21</f>
        <v>0</v>
      </c>
      <c r="H21" s="432"/>
      <c r="I21" s="430">
        <f t="shared" si="16"/>
        <v>0</v>
      </c>
      <c r="J21" s="88"/>
      <c r="K21" s="151">
        <f>IF(COUNTA($K$5,$K$7,$K$9)=3,ציוד!V53,0)*R21</f>
        <v>0</v>
      </c>
      <c r="L21" s="428"/>
      <c r="M21" s="429">
        <f t="shared" si="17"/>
        <v>0</v>
      </c>
      <c r="O21" s="170"/>
      <c r="Q21" s="473" t="s">
        <v>165</v>
      </c>
      <c r="R21" s="474">
        <f t="shared" si="11"/>
        <v>0</v>
      </c>
      <c r="T21" s="170"/>
      <c r="W21" s="165">
        <f t="shared" si="15"/>
        <v>9</v>
      </c>
      <c r="X21" s="184">
        <f>D21</f>
        <v>0</v>
      </c>
      <c r="Y21" s="165" t="str">
        <f>IF(D21=0,"",W21)</f>
        <v/>
      </c>
      <c r="Z21" s="165" t="str">
        <f t="shared" si="4"/>
        <v/>
      </c>
      <c r="AA21" s="165" t="str">
        <f t="shared" si="8"/>
        <v/>
      </c>
      <c r="AB21" s="165" t="str">
        <f t="shared" si="9"/>
        <v/>
      </c>
      <c r="AC21" s="165"/>
    </row>
    <row r="22" spans="1:29" s="2" customFormat="1" ht="23" customHeight="1" x14ac:dyDescent="0.15">
      <c r="A22" s="399"/>
      <c r="B22" s="357">
        <v>5</v>
      </c>
      <c r="C22" s="361" t="s">
        <v>3</v>
      </c>
      <c r="D22" s="386">
        <f>IFERROR(שונות!L43*R22,"")</f>
        <v>0</v>
      </c>
      <c r="E22" s="413">
        <f t="shared" si="3"/>
        <v>0</v>
      </c>
      <c r="F22" s="404" t="str">
        <f t="shared" si="13"/>
        <v/>
      </c>
      <c r="G22" s="391">
        <f>IF(COUNTA($G$5,$G$7,$G$9)=3,שונות!P43,0)*R22</f>
        <v>0</v>
      </c>
      <c r="H22" s="431"/>
      <c r="I22" s="430">
        <f t="shared" si="16"/>
        <v>0</v>
      </c>
      <c r="J22" s="88"/>
      <c r="K22" s="152">
        <f>IF(COUNTA($K$5,$K$7,$K$9)=3,שונות!W43,0)*R22</f>
        <v>0</v>
      </c>
      <c r="L22" s="428"/>
      <c r="M22" s="429">
        <f t="shared" si="17"/>
        <v>0</v>
      </c>
      <c r="O22" s="170"/>
      <c r="Q22" s="473" t="s">
        <v>3</v>
      </c>
      <c r="R22" s="474">
        <f t="shared" si="11"/>
        <v>0</v>
      </c>
      <c r="T22" s="170"/>
      <c r="W22" s="165">
        <f t="shared" si="15"/>
        <v>10</v>
      </c>
      <c r="X22" s="184">
        <f>D22</f>
        <v>0</v>
      </c>
      <c r="Y22" s="165" t="str">
        <f>IF(D22=0,"",W22)</f>
        <v/>
      </c>
      <c r="Z22" s="165" t="str">
        <f t="shared" si="4"/>
        <v/>
      </c>
      <c r="AA22" s="165" t="str">
        <f t="shared" si="8"/>
        <v/>
      </c>
      <c r="AB22" s="165" t="str">
        <f t="shared" si="9"/>
        <v/>
      </c>
      <c r="AC22" s="165"/>
    </row>
    <row r="23" spans="1:29" s="2" customFormat="1" ht="23" customHeight="1" x14ac:dyDescent="0.15">
      <c r="A23" s="399"/>
      <c r="B23" s="356">
        <v>6</v>
      </c>
      <c r="C23" s="361" t="s">
        <v>154</v>
      </c>
      <c r="D23" s="386">
        <f>IFERROR(+שיווק!E43*R23,"")</f>
        <v>0</v>
      </c>
      <c r="E23" s="413">
        <f t="shared" si="3"/>
        <v>0</v>
      </c>
      <c r="F23" s="404" t="str">
        <f t="shared" si="13"/>
        <v/>
      </c>
      <c r="G23" s="391">
        <f>IF(COUNTA($G$5,$G$7,$G$9)=3,שיווק!I43,0)*R23</f>
        <v>0</v>
      </c>
      <c r="H23" s="432"/>
      <c r="I23" s="430">
        <f t="shared" si="16"/>
        <v>0</v>
      </c>
      <c r="J23" s="88"/>
      <c r="K23" s="152">
        <f>IF(COUNTA($K$5,$K$7,$K$9)=3,שיווק!O43,0)*R23</f>
        <v>0</v>
      </c>
      <c r="L23" s="428"/>
      <c r="M23" s="429">
        <f t="shared" si="17"/>
        <v>0</v>
      </c>
      <c r="O23" s="170"/>
      <c r="Q23" s="473" t="s">
        <v>154</v>
      </c>
      <c r="R23" s="474">
        <f t="shared" si="11"/>
        <v>0</v>
      </c>
      <c r="T23" s="170"/>
      <c r="W23" s="165">
        <f t="shared" si="15"/>
        <v>11</v>
      </c>
      <c r="X23" s="184">
        <f>D23</f>
        <v>0</v>
      </c>
      <c r="Y23" s="165" t="str">
        <f>IF(D23=0,"",W23)</f>
        <v/>
      </c>
      <c r="Z23" s="165" t="str">
        <f t="shared" si="4"/>
        <v/>
      </c>
      <c r="AA23" s="165" t="str">
        <f t="shared" si="8"/>
        <v/>
      </c>
      <c r="AB23" s="165" t="str">
        <f t="shared" si="9"/>
        <v/>
      </c>
      <c r="AC23" s="165"/>
    </row>
    <row r="24" spans="1:29" s="2" customFormat="1" ht="23" customHeight="1" x14ac:dyDescent="0.15">
      <c r="A24" s="399"/>
      <c r="B24" s="356"/>
      <c r="C24" s="361" t="s">
        <v>241</v>
      </c>
      <c r="D24" s="386">
        <f>IFERROR('התאמת מוצר ותיקוף שוק'!E43*R24,"")</f>
        <v>0</v>
      </c>
      <c r="E24" s="413">
        <f t="shared" si="3"/>
        <v>0</v>
      </c>
      <c r="F24" s="404" t="str">
        <f t="shared" si="13"/>
        <v/>
      </c>
      <c r="G24" s="391">
        <f>IF(COUNTA($G$5,$G$7,$G$9)=3,'התאמת מוצר ותיקוף שוק'!I43,0)*R24</f>
        <v>0</v>
      </c>
      <c r="H24" s="432"/>
      <c r="I24" s="430">
        <f t="shared" si="16"/>
        <v>0</v>
      </c>
      <c r="J24" s="88"/>
      <c r="K24" s="152">
        <f>IF(COUNTA($K$5,$K$7,$K$9)=3,'התאמת מוצר ותיקוף שוק'!O43,0)*R24</f>
        <v>0</v>
      </c>
      <c r="L24" s="428"/>
      <c r="M24" s="429">
        <f t="shared" si="17"/>
        <v>0</v>
      </c>
      <c r="O24" s="170"/>
      <c r="Q24" s="473" t="s">
        <v>235</v>
      </c>
      <c r="R24" s="474">
        <f t="shared" si="11"/>
        <v>0</v>
      </c>
      <c r="T24" s="170"/>
      <c r="W24" s="165"/>
      <c r="X24" s="184"/>
      <c r="Y24" s="165"/>
      <c r="Z24" s="165"/>
      <c r="AA24" s="165"/>
      <c r="AB24" s="165"/>
      <c r="AC24" s="165"/>
    </row>
    <row r="25" spans="1:29" s="2" customFormat="1" ht="23" customHeight="1" thickBot="1" x14ac:dyDescent="0.2">
      <c r="A25" s="399"/>
      <c r="B25" s="356">
        <v>7</v>
      </c>
      <c r="C25" s="361" t="s">
        <v>170</v>
      </c>
      <c r="D25" s="386">
        <f>IFERROR(+'ציוד ייעודי'!H43*R25,"")</f>
        <v>0</v>
      </c>
      <c r="E25" s="413">
        <f t="shared" si="3"/>
        <v>0</v>
      </c>
      <c r="F25" s="404" t="str">
        <f t="shared" si="13"/>
        <v/>
      </c>
      <c r="G25" s="391">
        <f>IF(COUNTA($G$5,$G$7,$G$9)=3,'ציוד ייעודי'!L43,0)*R25</f>
        <v>0</v>
      </c>
      <c r="H25" s="432"/>
      <c r="I25" s="430">
        <f t="shared" si="16"/>
        <v>0</v>
      </c>
      <c r="J25" s="88"/>
      <c r="K25" s="152">
        <f>IF(COUNTA($K$5,$K$7,$K$9)=3,'ציוד ייעודי'!S43,0)*R25</f>
        <v>0</v>
      </c>
      <c r="L25" s="428"/>
      <c r="M25" s="429">
        <f t="shared" si="17"/>
        <v>0</v>
      </c>
      <c r="O25" s="170"/>
      <c r="Q25" s="473" t="s">
        <v>170</v>
      </c>
      <c r="R25" s="474">
        <f t="shared" si="11"/>
        <v>0</v>
      </c>
      <c r="T25" s="170"/>
      <c r="W25" s="165">
        <f>W23+1</f>
        <v>12</v>
      </c>
      <c r="X25" s="184">
        <f>D25</f>
        <v>0</v>
      </c>
      <c r="Y25" s="165" t="str">
        <f>IF(D25=0,"",W25)</f>
        <v/>
      </c>
      <c r="Z25" s="165" t="str">
        <f>IF(W25&lt;=$X$12,SMALL($Y$13:$Y$25,$X$12-W25+1),"")</f>
        <v/>
      </c>
      <c r="AA25" s="165" t="str">
        <f>IFERROR(INDEX(C$13:C$25,$Z25),"")</f>
        <v/>
      </c>
      <c r="AB25" s="165" t="str">
        <f>IFERROR(INDEX(D$13:D$25,$Z25),"")</f>
        <v/>
      </c>
      <c r="AC25" s="165"/>
    </row>
    <row r="26" spans="1:29" s="2" customFormat="1" ht="23" customHeight="1" thickBot="1" x14ac:dyDescent="0.2">
      <c r="A26" s="399"/>
      <c r="B26" s="356">
        <v>10</v>
      </c>
      <c r="C26" s="387" t="s">
        <v>4</v>
      </c>
      <c r="D26" s="388">
        <f>IFERROR(D15+D16+D20+D21+D22+D23+D24+D25,"")</f>
        <v>0</v>
      </c>
      <c r="E26" s="414">
        <f>IFERROR(IF($D$26&gt;0,D26/$D$26,0),0)</f>
        <v>0</v>
      </c>
      <c r="F26" s="405" t="str">
        <f t="shared" si="13"/>
        <v/>
      </c>
      <c r="G26" s="392">
        <f>G15+G16+G20+G21+G22+G23+G24+G25</f>
        <v>0</v>
      </c>
      <c r="H26" s="424"/>
      <c r="I26" s="172">
        <f>IF($G$26&gt;0,G26/$G$26,0)</f>
        <v>0</v>
      </c>
      <c r="J26" s="88"/>
      <c r="K26" s="153">
        <f>K15+K16+K20+K21+K22+K23+K24+K25</f>
        <v>0</v>
      </c>
      <c r="L26" s="427"/>
      <c r="M26" s="154">
        <f>IF($K$26&gt;0,K26/$K$26,0)</f>
        <v>0</v>
      </c>
      <c r="O26" s="170"/>
      <c r="Q26" s="473"/>
      <c r="R26" s="486"/>
      <c r="T26" s="170"/>
      <c r="W26" s="165"/>
      <c r="X26" s="165"/>
      <c r="Y26" s="165"/>
      <c r="Z26" s="165"/>
      <c r="AA26" s="165"/>
      <c r="AB26" s="165"/>
      <c r="AC26" s="165"/>
    </row>
    <row r="27" spans="1:29" ht="21.75" customHeight="1" thickBot="1" x14ac:dyDescent="0.2">
      <c r="A27" s="406"/>
      <c r="B27" s="358">
        <v>11</v>
      </c>
      <c r="C27" s="364" t="s">
        <v>141</v>
      </c>
      <c r="D27" s="389">
        <f>IFERROR(+D26-D18,"")</f>
        <v>0</v>
      </c>
      <c r="E27" s="415">
        <f>IFERROR(IF($D$26&gt;0,D27/$D$26,0),0)</f>
        <v>0</v>
      </c>
      <c r="F27" s="407"/>
      <c r="G27" s="393">
        <f>+G26-G18</f>
        <v>0</v>
      </c>
      <c r="H27" s="425"/>
      <c r="I27" s="95">
        <f>IF($G$26&gt;0,G27/$G$26,0)</f>
        <v>0</v>
      </c>
      <c r="J27" s="1"/>
      <c r="K27" s="153">
        <f>+K26-K18</f>
        <v>0</v>
      </c>
      <c r="L27" s="427"/>
      <c r="M27" s="154">
        <f>IF($K$26&gt;0,K27/$K$26,0)</f>
        <v>0</v>
      </c>
      <c r="O27" s="169"/>
      <c r="R27" s="486"/>
      <c r="T27" s="169"/>
      <c r="W27" s="185"/>
      <c r="X27" s="185"/>
      <c r="Y27" s="185"/>
      <c r="Z27" s="185"/>
      <c r="AA27" s="185"/>
      <c r="AB27" s="185"/>
      <c r="AC27" s="185"/>
    </row>
    <row r="28" spans="1:29" s="89" customFormat="1" ht="39.75" customHeight="1" x14ac:dyDescent="0.2">
      <c r="A28" s="525"/>
      <c r="B28" s="526"/>
      <c r="C28" s="527"/>
      <c r="D28" s="528"/>
      <c r="E28" s="520"/>
      <c r="F28" s="521"/>
      <c r="O28" s="171"/>
      <c r="Q28" s="475"/>
      <c r="R28" s="487"/>
      <c r="T28" s="171"/>
      <c r="W28" s="452"/>
      <c r="X28" s="452"/>
      <c r="Y28" s="452"/>
      <c r="Z28" s="452"/>
      <c r="AA28" s="452"/>
      <c r="AB28" s="452"/>
      <c r="AC28" s="452"/>
    </row>
    <row r="29" spans="1:29" s="454" customFormat="1" ht="17" customHeight="1" x14ac:dyDescent="0.2">
      <c r="A29" s="524" t="s">
        <v>131</v>
      </c>
      <c r="B29" s="522"/>
      <c r="C29" s="519" t="s">
        <v>132</v>
      </c>
      <c r="D29" s="519"/>
      <c r="E29" s="522" t="s">
        <v>238</v>
      </c>
      <c r="F29" s="523"/>
      <c r="G29" s="453"/>
      <c r="H29" s="453"/>
      <c r="I29" s="453"/>
      <c r="J29" s="453"/>
      <c r="K29" s="453"/>
      <c r="L29" s="453"/>
      <c r="M29" s="453"/>
      <c r="Q29" s="476"/>
      <c r="R29" s="488"/>
    </row>
    <row r="30" spans="1:29" ht="17" thickBot="1" x14ac:dyDescent="0.25">
      <c r="A30" s="408"/>
      <c r="B30" s="409"/>
      <c r="C30" s="410"/>
      <c r="D30" s="411"/>
      <c r="E30" s="411"/>
      <c r="F30" s="412"/>
    </row>
    <row r="31" spans="1:29" ht="15" customHeight="1" x14ac:dyDescent="0.15">
      <c r="C31" s="1" t="s">
        <v>6</v>
      </c>
    </row>
    <row r="35" spans="1:13" ht="13.25" customHeight="1" x14ac:dyDescent="0.15">
      <c r="G35" s="1"/>
      <c r="H35" s="1"/>
      <c r="I35" s="1"/>
      <c r="J35" s="1"/>
      <c r="K35" s="1"/>
      <c r="L35" s="1"/>
      <c r="M35" s="1"/>
    </row>
    <row r="41" spans="1:13" hidden="1" x14ac:dyDescent="0.15"/>
    <row r="42" spans="1:13" hidden="1" x14ac:dyDescent="0.15"/>
    <row r="43" spans="1:13" hidden="1" x14ac:dyDescent="0.15"/>
    <row r="44" spans="1:13" hidden="1" x14ac:dyDescent="0.15">
      <c r="A44" s="5" t="s">
        <v>10</v>
      </c>
      <c r="D44" s="1" t="s">
        <v>6</v>
      </c>
      <c r="G44" s="1"/>
      <c r="H44" s="1"/>
      <c r="I44" s="1"/>
      <c r="J44" s="1"/>
      <c r="K44" s="1"/>
      <c r="L44" s="1"/>
      <c r="M44" s="1"/>
    </row>
    <row r="45" spans="1:13" hidden="1" x14ac:dyDescent="0.15">
      <c r="A45" s="5" t="s">
        <v>11</v>
      </c>
      <c r="G45" s="1"/>
      <c r="H45" s="1"/>
      <c r="I45" s="1"/>
      <c r="J45" s="1"/>
      <c r="K45" s="1"/>
      <c r="L45" s="1"/>
      <c r="M45" s="1"/>
    </row>
    <row r="46" spans="1:13" hidden="1" x14ac:dyDescent="0.15">
      <c r="A46" s="5" t="s">
        <v>12</v>
      </c>
      <c r="G46" s="1"/>
      <c r="H46" s="1"/>
      <c r="I46" s="1"/>
      <c r="J46" s="1"/>
      <c r="K46" s="1"/>
      <c r="L46" s="1"/>
      <c r="M46" s="1"/>
    </row>
    <row r="47" spans="1:13" hidden="1" x14ac:dyDescent="0.15">
      <c r="A47" s="5" t="s">
        <v>13</v>
      </c>
      <c r="G47" s="1"/>
      <c r="H47" s="1"/>
      <c r="I47" s="1"/>
      <c r="J47" s="1"/>
      <c r="K47" s="1"/>
      <c r="L47" s="1"/>
      <c r="M47" s="1"/>
    </row>
    <row r="48" spans="1:13" hidden="1" x14ac:dyDescent="0.15">
      <c r="A48" s="5" t="s">
        <v>14</v>
      </c>
      <c r="G48" s="1"/>
      <c r="H48" s="1"/>
      <c r="I48" s="1"/>
      <c r="J48" s="1"/>
      <c r="K48" s="1"/>
      <c r="L48" s="1"/>
      <c r="M48" s="1"/>
    </row>
    <row r="49" spans="1:18" hidden="1" x14ac:dyDescent="0.15"/>
    <row r="50" spans="1:18" hidden="1" x14ac:dyDescent="0.15"/>
    <row r="51" spans="1:18" hidden="1" x14ac:dyDescent="0.15"/>
    <row r="52" spans="1:18" hidden="1" x14ac:dyDescent="0.15"/>
    <row r="53" spans="1:18" hidden="1" x14ac:dyDescent="0.15"/>
    <row r="54" spans="1:18" hidden="1" x14ac:dyDescent="0.15"/>
    <row r="55" spans="1:18" hidden="1" x14ac:dyDescent="0.15"/>
    <row r="56" spans="1:18" hidden="1" x14ac:dyDescent="0.15"/>
    <row r="57" spans="1:18" s="6" customFormat="1" hidden="1" x14ac:dyDescent="0.15">
      <c r="G57" s="82"/>
      <c r="H57" s="82"/>
      <c r="I57" s="82"/>
      <c r="J57" s="82"/>
      <c r="K57" s="82"/>
      <c r="L57" s="82"/>
      <c r="M57" s="82"/>
      <c r="Q57" s="470"/>
      <c r="R57" s="483"/>
    </row>
    <row r="58" spans="1:18" s="6" customFormat="1" hidden="1" x14ac:dyDescent="0.15">
      <c r="G58" s="82"/>
      <c r="H58" s="82"/>
      <c r="I58" s="82"/>
      <c r="J58" s="82"/>
      <c r="K58" s="82"/>
      <c r="L58" s="82"/>
      <c r="M58" s="82"/>
      <c r="Q58" s="470"/>
      <c r="R58" s="483"/>
    </row>
    <row r="59" spans="1:18" s="6" customFormat="1" hidden="1" x14ac:dyDescent="0.15">
      <c r="A59" s="7">
        <v>45566</v>
      </c>
      <c r="B59" s="104">
        <f>EOMONTH(A59,0)</f>
        <v>45596</v>
      </c>
      <c r="G59" s="82"/>
      <c r="H59" s="82"/>
      <c r="I59" s="82"/>
      <c r="J59" s="82"/>
      <c r="K59" s="82"/>
      <c r="L59" s="82"/>
      <c r="M59" s="82"/>
      <c r="Q59" s="470"/>
      <c r="R59" s="483"/>
    </row>
    <row r="60" spans="1:18" s="6" customFormat="1" hidden="1" x14ac:dyDescent="0.15">
      <c r="A60" s="7">
        <f>EOMONTH(A59,0)+1</f>
        <v>45597</v>
      </c>
      <c r="B60" s="104">
        <f t="shared" ref="B60" si="18">EOMONTH(A60,0)</f>
        <v>45626</v>
      </c>
      <c r="G60" s="82"/>
      <c r="H60" s="82"/>
      <c r="I60" s="82"/>
      <c r="J60" s="82"/>
      <c r="K60" s="82"/>
      <c r="L60" s="82"/>
      <c r="M60" s="82"/>
      <c r="Q60" s="470"/>
      <c r="R60" s="483"/>
    </row>
    <row r="61" spans="1:18" s="6" customFormat="1" hidden="1" x14ac:dyDescent="0.15">
      <c r="A61" s="7">
        <f t="shared" ref="A61" si="19">EOMONTH(A60,0)+1</f>
        <v>45627</v>
      </c>
      <c r="B61" s="104">
        <f t="shared" ref="B61:B82" si="20">EOMONTH(A61,0)</f>
        <v>45657</v>
      </c>
      <c r="G61" s="82"/>
      <c r="H61" s="82"/>
      <c r="I61" s="82"/>
      <c r="J61" s="82"/>
      <c r="K61" s="82"/>
      <c r="L61" s="82"/>
      <c r="M61" s="82"/>
      <c r="Q61" s="470"/>
      <c r="R61" s="483"/>
    </row>
    <row r="62" spans="1:18" s="6" customFormat="1" hidden="1" x14ac:dyDescent="0.15">
      <c r="A62" s="7">
        <f t="shared" ref="A62:A82" si="21">EOMONTH(A61,0)+1</f>
        <v>45658</v>
      </c>
      <c r="B62" s="104">
        <f t="shared" si="20"/>
        <v>45688</v>
      </c>
      <c r="G62" s="82"/>
      <c r="H62" s="82"/>
      <c r="I62" s="82"/>
      <c r="J62" s="82"/>
      <c r="K62" s="82"/>
      <c r="L62" s="82"/>
      <c r="M62" s="82"/>
      <c r="Q62" s="470"/>
      <c r="R62" s="483"/>
    </row>
    <row r="63" spans="1:18" s="6" customFormat="1" hidden="1" x14ac:dyDescent="0.15">
      <c r="A63" s="7">
        <f t="shared" si="21"/>
        <v>45689</v>
      </c>
      <c r="B63" s="104">
        <f t="shared" si="20"/>
        <v>45716</v>
      </c>
      <c r="G63" s="82"/>
      <c r="H63" s="82"/>
      <c r="I63" s="82"/>
      <c r="J63" s="82"/>
      <c r="K63" s="82"/>
      <c r="L63" s="82"/>
      <c r="M63" s="82"/>
      <c r="Q63" s="470"/>
      <c r="R63" s="483"/>
    </row>
    <row r="64" spans="1:18" s="6" customFormat="1" hidden="1" x14ac:dyDescent="0.15">
      <c r="A64" s="7">
        <f t="shared" si="21"/>
        <v>45717</v>
      </c>
      <c r="B64" s="104">
        <f t="shared" si="20"/>
        <v>45747</v>
      </c>
      <c r="G64" s="82"/>
      <c r="H64" s="82"/>
      <c r="I64" s="82"/>
      <c r="J64" s="82"/>
      <c r="K64" s="82"/>
      <c r="L64" s="82"/>
      <c r="M64" s="82"/>
      <c r="Q64" s="470"/>
      <c r="R64" s="483"/>
    </row>
    <row r="65" spans="1:18" s="6" customFormat="1" hidden="1" x14ac:dyDescent="0.15">
      <c r="A65" s="7">
        <f t="shared" si="21"/>
        <v>45748</v>
      </c>
      <c r="B65" s="104">
        <f t="shared" si="20"/>
        <v>45777</v>
      </c>
      <c r="G65" s="82"/>
      <c r="H65" s="82"/>
      <c r="I65" s="82"/>
      <c r="J65" s="82"/>
      <c r="K65" s="82"/>
      <c r="L65" s="82"/>
      <c r="M65" s="82"/>
      <c r="Q65" s="470"/>
      <c r="R65" s="483"/>
    </row>
    <row r="66" spans="1:18" s="6" customFormat="1" hidden="1" x14ac:dyDescent="0.15">
      <c r="A66" s="7">
        <f t="shared" si="21"/>
        <v>45778</v>
      </c>
      <c r="B66" s="104">
        <f t="shared" si="20"/>
        <v>45808</v>
      </c>
      <c r="G66" s="82"/>
      <c r="H66" s="82"/>
      <c r="I66" s="82"/>
      <c r="J66" s="82"/>
      <c r="K66" s="82"/>
      <c r="L66" s="82"/>
      <c r="M66" s="82"/>
      <c r="Q66" s="470"/>
      <c r="R66" s="483"/>
    </row>
    <row r="67" spans="1:18" s="6" customFormat="1" hidden="1" x14ac:dyDescent="0.15">
      <c r="A67" s="7">
        <f t="shared" si="21"/>
        <v>45809</v>
      </c>
      <c r="B67" s="104">
        <f t="shared" si="20"/>
        <v>45838</v>
      </c>
      <c r="G67" s="82"/>
      <c r="H67" s="82"/>
      <c r="I67" s="82"/>
      <c r="J67" s="82"/>
      <c r="K67" s="82"/>
      <c r="L67" s="82"/>
      <c r="M67" s="82"/>
      <c r="Q67" s="470"/>
      <c r="R67" s="483"/>
    </row>
    <row r="68" spans="1:18" s="6" customFormat="1" hidden="1" x14ac:dyDescent="0.15">
      <c r="A68" s="7">
        <f t="shared" si="21"/>
        <v>45839</v>
      </c>
      <c r="B68" s="104">
        <f t="shared" si="20"/>
        <v>45869</v>
      </c>
      <c r="G68" s="82"/>
      <c r="H68" s="82"/>
      <c r="I68" s="82"/>
      <c r="J68" s="82"/>
      <c r="K68" s="82"/>
      <c r="L68" s="82"/>
      <c r="M68" s="82"/>
      <c r="Q68" s="470"/>
      <c r="R68" s="483"/>
    </row>
    <row r="69" spans="1:18" s="6" customFormat="1" hidden="1" x14ac:dyDescent="0.15">
      <c r="A69" s="7">
        <f t="shared" si="21"/>
        <v>45870</v>
      </c>
      <c r="B69" s="104">
        <f t="shared" si="20"/>
        <v>45900</v>
      </c>
      <c r="G69" s="82"/>
      <c r="H69" s="82"/>
      <c r="I69" s="82"/>
      <c r="J69" s="82"/>
      <c r="K69" s="82"/>
      <c r="L69" s="82"/>
      <c r="M69" s="82"/>
      <c r="Q69" s="470"/>
      <c r="R69" s="483"/>
    </row>
    <row r="70" spans="1:18" s="6" customFormat="1" hidden="1" x14ac:dyDescent="0.15">
      <c r="A70" s="7">
        <f t="shared" si="21"/>
        <v>45901</v>
      </c>
      <c r="B70" s="104">
        <f t="shared" si="20"/>
        <v>45930</v>
      </c>
      <c r="G70" s="82"/>
      <c r="H70" s="82"/>
      <c r="I70" s="82"/>
      <c r="J70" s="82"/>
      <c r="K70" s="82"/>
      <c r="L70" s="82"/>
      <c r="M70" s="82"/>
      <c r="Q70" s="470"/>
      <c r="R70" s="483"/>
    </row>
    <row r="71" spans="1:18" s="6" customFormat="1" hidden="1" x14ac:dyDescent="0.15">
      <c r="A71" s="7">
        <f t="shared" si="21"/>
        <v>45931</v>
      </c>
      <c r="B71" s="104">
        <f t="shared" si="20"/>
        <v>45961</v>
      </c>
      <c r="G71" s="82"/>
      <c r="H71" s="82"/>
      <c r="I71" s="82"/>
      <c r="J71" s="82"/>
      <c r="K71" s="82"/>
      <c r="L71" s="82"/>
      <c r="M71" s="82"/>
      <c r="Q71" s="470"/>
      <c r="R71" s="483"/>
    </row>
    <row r="72" spans="1:18" s="6" customFormat="1" hidden="1" x14ac:dyDescent="0.15">
      <c r="A72" s="7">
        <f t="shared" si="21"/>
        <v>45962</v>
      </c>
      <c r="B72" s="104">
        <f t="shared" si="20"/>
        <v>45991</v>
      </c>
      <c r="G72" s="82"/>
      <c r="H72" s="82"/>
      <c r="I72" s="82"/>
      <c r="J72" s="82"/>
      <c r="K72" s="82"/>
      <c r="L72" s="82"/>
      <c r="M72" s="82"/>
      <c r="Q72" s="470"/>
      <c r="R72" s="483"/>
    </row>
    <row r="73" spans="1:18" s="6" customFormat="1" hidden="1" x14ac:dyDescent="0.15">
      <c r="A73" s="7">
        <f t="shared" si="21"/>
        <v>45992</v>
      </c>
      <c r="B73" s="104">
        <f t="shared" si="20"/>
        <v>46022</v>
      </c>
      <c r="G73" s="82"/>
      <c r="H73" s="82"/>
      <c r="I73" s="82"/>
      <c r="J73" s="82"/>
      <c r="K73" s="82"/>
      <c r="L73" s="82"/>
      <c r="M73" s="82"/>
      <c r="Q73" s="470"/>
      <c r="R73" s="483"/>
    </row>
    <row r="74" spans="1:18" s="6" customFormat="1" hidden="1" x14ac:dyDescent="0.15">
      <c r="A74" s="7">
        <f t="shared" si="21"/>
        <v>46023</v>
      </c>
      <c r="B74" s="104">
        <f t="shared" si="20"/>
        <v>46053</v>
      </c>
      <c r="G74" s="82"/>
      <c r="H74" s="82"/>
      <c r="I74" s="82"/>
      <c r="J74" s="82"/>
      <c r="K74" s="82"/>
      <c r="L74" s="82"/>
      <c r="M74" s="82"/>
      <c r="Q74" s="470"/>
      <c r="R74" s="483"/>
    </row>
    <row r="75" spans="1:18" s="6" customFormat="1" hidden="1" x14ac:dyDescent="0.15">
      <c r="A75" s="7">
        <f t="shared" si="21"/>
        <v>46054</v>
      </c>
      <c r="B75" s="104">
        <f t="shared" si="20"/>
        <v>46081</v>
      </c>
      <c r="G75" s="82"/>
      <c r="H75" s="82"/>
      <c r="I75" s="82"/>
      <c r="J75" s="82"/>
      <c r="K75" s="82"/>
      <c r="L75" s="82"/>
      <c r="M75" s="82"/>
      <c r="Q75" s="470"/>
      <c r="R75" s="483"/>
    </row>
    <row r="76" spans="1:18" s="6" customFormat="1" hidden="1" x14ac:dyDescent="0.15">
      <c r="A76" s="7">
        <f t="shared" si="21"/>
        <v>46082</v>
      </c>
      <c r="B76" s="104">
        <f t="shared" si="20"/>
        <v>46112</v>
      </c>
      <c r="G76" s="82"/>
      <c r="H76" s="82"/>
      <c r="I76" s="82"/>
      <c r="J76" s="82"/>
      <c r="K76" s="82"/>
      <c r="L76" s="82"/>
      <c r="M76" s="82"/>
      <c r="Q76" s="470"/>
      <c r="R76" s="483"/>
    </row>
    <row r="77" spans="1:18" s="6" customFormat="1" hidden="1" x14ac:dyDescent="0.15">
      <c r="A77" s="7">
        <f t="shared" si="21"/>
        <v>46113</v>
      </c>
      <c r="B77" s="104">
        <f t="shared" si="20"/>
        <v>46142</v>
      </c>
      <c r="G77" s="82"/>
      <c r="H77" s="82"/>
      <c r="I77" s="82"/>
      <c r="J77" s="82"/>
      <c r="K77" s="82"/>
      <c r="L77" s="82"/>
      <c r="M77" s="82"/>
      <c r="Q77" s="470"/>
      <c r="R77" s="483"/>
    </row>
    <row r="78" spans="1:18" s="6" customFormat="1" hidden="1" x14ac:dyDescent="0.15">
      <c r="A78" s="7">
        <f t="shared" si="21"/>
        <v>46143</v>
      </c>
      <c r="B78" s="104">
        <f t="shared" si="20"/>
        <v>46173</v>
      </c>
      <c r="G78" s="82"/>
      <c r="H78" s="82"/>
      <c r="I78" s="82"/>
      <c r="J78" s="82"/>
      <c r="K78" s="82"/>
      <c r="L78" s="82"/>
      <c r="M78" s="82"/>
      <c r="Q78" s="470"/>
      <c r="R78" s="483"/>
    </row>
    <row r="79" spans="1:18" s="6" customFormat="1" hidden="1" x14ac:dyDescent="0.15">
      <c r="A79" s="7">
        <f t="shared" si="21"/>
        <v>46174</v>
      </c>
      <c r="B79" s="104">
        <f t="shared" si="20"/>
        <v>46203</v>
      </c>
      <c r="G79" s="82"/>
      <c r="H79" s="82"/>
      <c r="I79" s="82"/>
      <c r="J79" s="82"/>
      <c r="K79" s="82"/>
      <c r="L79" s="82"/>
      <c r="M79" s="82"/>
      <c r="Q79" s="470"/>
      <c r="R79" s="483"/>
    </row>
    <row r="80" spans="1:18" s="6" customFormat="1" hidden="1" x14ac:dyDescent="0.15">
      <c r="A80" s="7">
        <f t="shared" si="21"/>
        <v>46204</v>
      </c>
      <c r="B80" s="104">
        <f t="shared" si="20"/>
        <v>46234</v>
      </c>
      <c r="G80" s="82"/>
      <c r="H80" s="82"/>
      <c r="I80" s="82"/>
      <c r="J80" s="82"/>
      <c r="K80" s="82"/>
      <c r="L80" s="82"/>
      <c r="M80" s="82"/>
      <c r="Q80" s="470"/>
      <c r="R80" s="483"/>
    </row>
    <row r="81" spans="1:18" s="6" customFormat="1" hidden="1" x14ac:dyDescent="0.15">
      <c r="A81" s="7">
        <f t="shared" si="21"/>
        <v>46235</v>
      </c>
      <c r="B81" s="104">
        <f t="shared" si="20"/>
        <v>46265</v>
      </c>
      <c r="G81" s="82"/>
      <c r="H81" s="82"/>
      <c r="I81" s="82"/>
      <c r="J81" s="82"/>
      <c r="K81" s="82"/>
      <c r="L81" s="82"/>
      <c r="M81" s="82"/>
      <c r="Q81" s="470"/>
      <c r="R81" s="483"/>
    </row>
    <row r="82" spans="1:18" s="6" customFormat="1" hidden="1" x14ac:dyDescent="0.15">
      <c r="A82" s="7">
        <f t="shared" si="21"/>
        <v>46266</v>
      </c>
      <c r="B82" s="104">
        <f t="shared" si="20"/>
        <v>46295</v>
      </c>
      <c r="G82" s="82"/>
      <c r="H82" s="82"/>
      <c r="I82" s="82"/>
      <c r="J82" s="82"/>
      <c r="K82" s="82"/>
      <c r="L82" s="82"/>
      <c r="M82" s="82"/>
      <c r="Q82" s="470"/>
      <c r="R82" s="483"/>
    </row>
    <row r="83" spans="1:18" s="6" customFormat="1" hidden="1" x14ac:dyDescent="0.15">
      <c r="A83" s="7">
        <f t="shared" ref="A83:A114" si="22">EOMONTH(A82,0)+1</f>
        <v>46296</v>
      </c>
      <c r="B83" s="104">
        <f t="shared" ref="B83:B114" si="23">EOMONTH(A83,0)</f>
        <v>46326</v>
      </c>
      <c r="G83" s="82"/>
      <c r="H83" s="82"/>
      <c r="I83" s="82"/>
      <c r="J83" s="82"/>
      <c r="K83" s="82"/>
      <c r="L83" s="82"/>
      <c r="M83" s="82"/>
      <c r="Q83" s="470"/>
      <c r="R83" s="483"/>
    </row>
    <row r="84" spans="1:18" s="6" customFormat="1" hidden="1" x14ac:dyDescent="0.15">
      <c r="A84" s="7">
        <f t="shared" si="22"/>
        <v>46327</v>
      </c>
      <c r="B84" s="104">
        <f t="shared" si="23"/>
        <v>46356</v>
      </c>
      <c r="G84" s="82"/>
      <c r="H84" s="82"/>
      <c r="I84" s="82"/>
      <c r="J84" s="82"/>
      <c r="K84" s="82"/>
      <c r="L84" s="82"/>
      <c r="M84" s="82"/>
      <c r="Q84" s="470"/>
      <c r="R84" s="483"/>
    </row>
    <row r="85" spans="1:18" s="6" customFormat="1" hidden="1" x14ac:dyDescent="0.15">
      <c r="A85" s="7">
        <f t="shared" si="22"/>
        <v>46357</v>
      </c>
      <c r="B85" s="104">
        <f t="shared" si="23"/>
        <v>46387</v>
      </c>
      <c r="G85" s="82"/>
      <c r="H85" s="82"/>
      <c r="I85" s="82"/>
      <c r="J85" s="82"/>
      <c r="K85" s="82"/>
      <c r="L85" s="82"/>
      <c r="M85" s="82"/>
      <c r="Q85" s="470"/>
      <c r="R85" s="483"/>
    </row>
    <row r="86" spans="1:18" s="6" customFormat="1" hidden="1" x14ac:dyDescent="0.15">
      <c r="A86" s="7">
        <f t="shared" si="22"/>
        <v>46388</v>
      </c>
      <c r="B86" s="104">
        <f t="shared" si="23"/>
        <v>46418</v>
      </c>
      <c r="G86" s="82"/>
      <c r="H86" s="82"/>
      <c r="I86" s="82"/>
      <c r="J86" s="82"/>
      <c r="K86" s="82"/>
      <c r="L86" s="82"/>
      <c r="M86" s="82"/>
      <c r="Q86" s="470"/>
      <c r="R86" s="483"/>
    </row>
    <row r="87" spans="1:18" s="6" customFormat="1" hidden="1" x14ac:dyDescent="0.15">
      <c r="A87" s="7">
        <f t="shared" si="22"/>
        <v>46419</v>
      </c>
      <c r="B87" s="104">
        <f t="shared" si="23"/>
        <v>46446</v>
      </c>
      <c r="G87" s="82"/>
      <c r="H87" s="82"/>
      <c r="I87" s="82"/>
      <c r="J87" s="82"/>
      <c r="K87" s="82"/>
      <c r="L87" s="82"/>
      <c r="M87" s="82"/>
      <c r="Q87" s="470"/>
      <c r="R87" s="483"/>
    </row>
    <row r="88" spans="1:18" s="6" customFormat="1" hidden="1" x14ac:dyDescent="0.15">
      <c r="A88" s="7">
        <f t="shared" si="22"/>
        <v>46447</v>
      </c>
      <c r="B88" s="104">
        <f t="shared" si="23"/>
        <v>46477</v>
      </c>
      <c r="G88" s="82"/>
      <c r="H88" s="82"/>
      <c r="I88" s="82"/>
      <c r="J88" s="82"/>
      <c r="K88" s="82"/>
      <c r="L88" s="82"/>
      <c r="M88" s="82"/>
      <c r="Q88" s="470"/>
      <c r="R88" s="483"/>
    </row>
    <row r="89" spans="1:18" s="6" customFormat="1" hidden="1" x14ac:dyDescent="0.15">
      <c r="A89" s="7">
        <f t="shared" si="22"/>
        <v>46478</v>
      </c>
      <c r="B89" s="104">
        <f t="shared" si="23"/>
        <v>46507</v>
      </c>
      <c r="G89" s="82"/>
      <c r="H89" s="82"/>
      <c r="I89" s="82"/>
      <c r="J89" s="82"/>
      <c r="K89" s="82"/>
      <c r="L89" s="82"/>
      <c r="M89" s="82"/>
      <c r="Q89" s="470"/>
      <c r="R89" s="483"/>
    </row>
    <row r="90" spans="1:18" s="6" customFormat="1" ht="12.5" hidden="1" customHeight="1" x14ac:dyDescent="0.15">
      <c r="A90" s="7">
        <f t="shared" si="22"/>
        <v>46508</v>
      </c>
      <c r="B90" s="104">
        <f t="shared" si="23"/>
        <v>46538</v>
      </c>
      <c r="G90" s="82"/>
      <c r="H90" s="82"/>
      <c r="I90" s="82"/>
      <c r="J90" s="82"/>
      <c r="K90" s="82"/>
      <c r="L90" s="82"/>
      <c r="M90" s="82"/>
      <c r="Q90" s="470"/>
      <c r="R90" s="483"/>
    </row>
    <row r="91" spans="1:18" s="6" customFormat="1" hidden="1" x14ac:dyDescent="0.15">
      <c r="A91" s="7">
        <f t="shared" si="22"/>
        <v>46539</v>
      </c>
      <c r="B91" s="104">
        <f t="shared" si="23"/>
        <v>46568</v>
      </c>
      <c r="G91" s="82"/>
      <c r="H91" s="82"/>
      <c r="I91" s="82"/>
      <c r="J91" s="82"/>
      <c r="K91" s="82"/>
      <c r="L91" s="82"/>
      <c r="M91" s="82"/>
      <c r="Q91" s="470"/>
      <c r="R91" s="483"/>
    </row>
    <row r="92" spans="1:18" s="6" customFormat="1" hidden="1" x14ac:dyDescent="0.15">
      <c r="A92" s="7">
        <f t="shared" si="22"/>
        <v>46569</v>
      </c>
      <c r="B92" s="104">
        <f t="shared" si="23"/>
        <v>46599</v>
      </c>
      <c r="G92" s="82"/>
      <c r="H92" s="82"/>
      <c r="I92" s="82"/>
      <c r="J92" s="82"/>
      <c r="K92" s="82"/>
      <c r="L92" s="82"/>
      <c r="M92" s="82"/>
      <c r="Q92" s="470"/>
      <c r="R92" s="483"/>
    </row>
    <row r="93" spans="1:18" s="6" customFormat="1" hidden="1" x14ac:dyDescent="0.15">
      <c r="A93" s="7">
        <f t="shared" si="22"/>
        <v>46600</v>
      </c>
      <c r="B93" s="104">
        <f t="shared" si="23"/>
        <v>46630</v>
      </c>
      <c r="G93" s="82"/>
      <c r="H93" s="82"/>
      <c r="I93" s="82"/>
      <c r="J93" s="82"/>
      <c r="K93" s="82"/>
      <c r="L93" s="82"/>
      <c r="M93" s="82"/>
      <c r="Q93" s="470"/>
      <c r="R93" s="483"/>
    </row>
    <row r="94" spans="1:18" s="6" customFormat="1" hidden="1" x14ac:dyDescent="0.15">
      <c r="A94" s="7">
        <f t="shared" si="22"/>
        <v>46631</v>
      </c>
      <c r="B94" s="104">
        <f t="shared" si="23"/>
        <v>46660</v>
      </c>
      <c r="G94" s="82"/>
      <c r="H94" s="82"/>
      <c r="I94" s="82"/>
      <c r="J94" s="82"/>
      <c r="K94" s="82"/>
      <c r="L94" s="82"/>
      <c r="M94" s="82"/>
      <c r="Q94" s="470"/>
      <c r="R94" s="483"/>
    </row>
    <row r="95" spans="1:18" s="6" customFormat="1" hidden="1" x14ac:dyDescent="0.15">
      <c r="A95" s="7">
        <f t="shared" si="22"/>
        <v>46661</v>
      </c>
      <c r="B95" s="104">
        <f t="shared" si="23"/>
        <v>46691</v>
      </c>
      <c r="G95" s="82"/>
      <c r="H95" s="82"/>
      <c r="I95" s="82"/>
      <c r="J95" s="82"/>
      <c r="K95" s="82"/>
      <c r="L95" s="82"/>
      <c r="M95" s="82"/>
      <c r="Q95" s="470"/>
      <c r="R95" s="483"/>
    </row>
    <row r="96" spans="1:18" s="6" customFormat="1" hidden="1" x14ac:dyDescent="0.15">
      <c r="A96" s="7">
        <f t="shared" si="22"/>
        <v>46692</v>
      </c>
      <c r="B96" s="104">
        <f t="shared" si="23"/>
        <v>46721</v>
      </c>
      <c r="G96" s="82"/>
      <c r="H96" s="82"/>
      <c r="I96" s="82"/>
      <c r="J96" s="82"/>
      <c r="K96" s="82"/>
      <c r="L96" s="82"/>
      <c r="M96" s="82"/>
      <c r="Q96" s="470"/>
      <c r="R96" s="483"/>
    </row>
    <row r="97" spans="1:22" s="6" customFormat="1" hidden="1" x14ac:dyDescent="0.15">
      <c r="A97" s="7">
        <f t="shared" si="22"/>
        <v>46722</v>
      </c>
      <c r="B97" s="104">
        <f t="shared" si="23"/>
        <v>46752</v>
      </c>
      <c r="G97" s="82"/>
      <c r="H97" s="82"/>
      <c r="I97" s="82"/>
      <c r="J97" s="82"/>
      <c r="K97" s="82"/>
      <c r="L97" s="82"/>
      <c r="M97" s="82"/>
      <c r="Q97" s="470"/>
      <c r="R97" s="483"/>
    </row>
    <row r="98" spans="1:22" s="6" customFormat="1" hidden="1" x14ac:dyDescent="0.15">
      <c r="A98" s="7">
        <f t="shared" si="22"/>
        <v>46753</v>
      </c>
      <c r="B98" s="104">
        <f t="shared" si="23"/>
        <v>46783</v>
      </c>
      <c r="G98" s="82"/>
      <c r="H98" s="82"/>
      <c r="I98" s="82"/>
      <c r="J98" s="82"/>
      <c r="K98" s="82"/>
      <c r="L98" s="82"/>
      <c r="M98" s="82"/>
      <c r="Q98" s="470"/>
      <c r="R98" s="483"/>
    </row>
    <row r="99" spans="1:22" s="6" customFormat="1" hidden="1" x14ac:dyDescent="0.15">
      <c r="A99" s="7">
        <f t="shared" si="22"/>
        <v>46784</v>
      </c>
      <c r="B99" s="104">
        <f t="shared" si="23"/>
        <v>46812</v>
      </c>
      <c r="G99" s="82"/>
      <c r="H99" s="82"/>
      <c r="I99" s="82"/>
      <c r="J99" s="82"/>
      <c r="K99" s="82"/>
      <c r="L99" s="82"/>
      <c r="M99" s="82"/>
      <c r="Q99" s="470"/>
      <c r="R99" s="483"/>
    </row>
    <row r="100" spans="1:22" s="6" customFormat="1" hidden="1" x14ac:dyDescent="0.15">
      <c r="A100" s="7">
        <f t="shared" si="22"/>
        <v>46813</v>
      </c>
      <c r="B100" s="104">
        <f t="shared" si="23"/>
        <v>46843</v>
      </c>
      <c r="G100" s="82"/>
      <c r="H100" s="82"/>
      <c r="I100" s="82"/>
      <c r="J100" s="82"/>
      <c r="K100" s="82"/>
      <c r="L100" s="82"/>
      <c r="M100" s="82"/>
      <c r="Q100" s="470"/>
      <c r="R100" s="483"/>
    </row>
    <row r="101" spans="1:22" s="6" customFormat="1" hidden="1" x14ac:dyDescent="0.15">
      <c r="A101" s="7">
        <f t="shared" si="22"/>
        <v>46844</v>
      </c>
      <c r="B101" s="104">
        <f t="shared" si="23"/>
        <v>46873</v>
      </c>
      <c r="G101" s="82"/>
      <c r="H101" s="82"/>
      <c r="I101" s="82"/>
      <c r="J101" s="82"/>
      <c r="K101" s="82"/>
      <c r="L101" s="82"/>
      <c r="M101" s="82"/>
      <c r="Q101" s="470"/>
      <c r="R101" s="483"/>
    </row>
    <row r="102" spans="1:22" s="6" customFormat="1" hidden="1" x14ac:dyDescent="0.15">
      <c r="A102" s="7">
        <f t="shared" si="22"/>
        <v>46874</v>
      </c>
      <c r="B102" s="104">
        <f t="shared" si="23"/>
        <v>46904</v>
      </c>
      <c r="G102" s="82"/>
      <c r="H102" s="82"/>
      <c r="I102" s="82"/>
      <c r="J102" s="82"/>
      <c r="K102" s="82"/>
      <c r="L102" s="82"/>
      <c r="M102" s="82"/>
      <c r="Q102" s="470"/>
      <c r="R102" s="483"/>
    </row>
    <row r="103" spans="1:22" s="6" customFormat="1" hidden="1" x14ac:dyDescent="0.15">
      <c r="A103" s="7">
        <f t="shared" si="22"/>
        <v>46905</v>
      </c>
      <c r="B103" s="104">
        <f t="shared" si="23"/>
        <v>46934</v>
      </c>
      <c r="G103" s="82"/>
      <c r="H103" s="82"/>
      <c r="I103" s="82"/>
      <c r="J103" s="82"/>
      <c r="K103" s="82"/>
      <c r="L103" s="82"/>
      <c r="M103" s="82"/>
      <c r="Q103" s="470"/>
      <c r="R103" s="483"/>
    </row>
    <row r="104" spans="1:22" s="6" customFormat="1" hidden="1" x14ac:dyDescent="0.15">
      <c r="A104" s="7">
        <f t="shared" si="22"/>
        <v>46935</v>
      </c>
      <c r="B104" s="104">
        <f t="shared" si="23"/>
        <v>46965</v>
      </c>
      <c r="G104" s="82"/>
      <c r="H104" s="82"/>
      <c r="I104" s="82"/>
      <c r="J104" s="82"/>
      <c r="K104" s="82"/>
      <c r="L104" s="82"/>
      <c r="M104" s="82"/>
      <c r="Q104" s="470"/>
      <c r="R104" s="483"/>
    </row>
    <row r="105" spans="1:22" s="6" customFormat="1" hidden="1" x14ac:dyDescent="0.15">
      <c r="A105" s="7">
        <f t="shared" si="22"/>
        <v>46966</v>
      </c>
      <c r="B105" s="104">
        <f t="shared" si="23"/>
        <v>46996</v>
      </c>
      <c r="G105" s="82"/>
      <c r="H105" s="82"/>
      <c r="I105" s="82"/>
      <c r="J105" s="82"/>
      <c r="K105" s="82"/>
      <c r="L105" s="82"/>
      <c r="M105" s="82"/>
      <c r="Q105" s="470"/>
      <c r="R105" s="483"/>
    </row>
    <row r="106" spans="1:22" s="6" customFormat="1" hidden="1" x14ac:dyDescent="0.15">
      <c r="A106" s="7">
        <f t="shared" si="22"/>
        <v>46997</v>
      </c>
      <c r="B106" s="104">
        <f t="shared" si="23"/>
        <v>47026</v>
      </c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477"/>
      <c r="R106" s="489"/>
      <c r="S106" s="82"/>
    </row>
    <row r="107" spans="1:22" s="6" customFormat="1" ht="37" hidden="1" customHeight="1" x14ac:dyDescent="0.15">
      <c r="A107" s="7">
        <f t="shared" si="22"/>
        <v>47027</v>
      </c>
      <c r="B107" s="104">
        <f t="shared" si="23"/>
        <v>47057</v>
      </c>
      <c r="C107" s="6" t="s">
        <v>136</v>
      </c>
      <c r="D107" s="166" t="s">
        <v>240</v>
      </c>
      <c r="E107" s="141"/>
      <c r="F107" s="167"/>
      <c r="G107" s="166" t="s">
        <v>162</v>
      </c>
      <c r="H107" s="166"/>
      <c r="I107" s="166" t="s">
        <v>163</v>
      </c>
      <c r="J107" s="166" t="s">
        <v>164</v>
      </c>
      <c r="K107" s="166" t="s">
        <v>3</v>
      </c>
      <c r="L107" s="166"/>
      <c r="M107" s="166" t="s">
        <v>165</v>
      </c>
      <c r="N107" s="166" t="s">
        <v>154</v>
      </c>
      <c r="O107" s="166" t="s">
        <v>235</v>
      </c>
      <c r="P107" s="166" t="s">
        <v>170</v>
      </c>
      <c r="Q107" s="490" t="s">
        <v>190</v>
      </c>
      <c r="R107" s="490" t="s">
        <v>171</v>
      </c>
      <c r="S107" s="166" t="s">
        <v>182</v>
      </c>
      <c r="T107" s="166" t="s">
        <v>187</v>
      </c>
      <c r="U107" s="166" t="s">
        <v>188</v>
      </c>
      <c r="V107" s="166" t="s">
        <v>189</v>
      </c>
    </row>
    <row r="108" spans="1:22" s="6" customFormat="1" hidden="1" x14ac:dyDescent="0.15">
      <c r="A108" s="7">
        <f t="shared" si="22"/>
        <v>47058</v>
      </c>
      <c r="B108" s="104">
        <f t="shared" si="23"/>
        <v>47087</v>
      </c>
      <c r="C108" s="6">
        <f>MATCH(D3,E108:E159,0)</f>
        <v>1</v>
      </c>
      <c r="D108" s="168"/>
      <c r="E108" s="142" t="s">
        <v>234</v>
      </c>
      <c r="F108" s="164">
        <v>1</v>
      </c>
      <c r="G108" s="168">
        <v>0</v>
      </c>
      <c r="H108" s="168"/>
      <c r="I108" s="168">
        <v>0</v>
      </c>
      <c r="J108" s="168">
        <v>0</v>
      </c>
      <c r="K108" s="168">
        <v>0</v>
      </c>
      <c r="L108" s="168"/>
      <c r="M108" s="168">
        <v>0</v>
      </c>
      <c r="N108" s="168">
        <v>0</v>
      </c>
      <c r="O108" s="168">
        <v>0</v>
      </c>
      <c r="P108" s="168">
        <v>0</v>
      </c>
      <c r="Q108" s="492">
        <v>0</v>
      </c>
      <c r="R108" s="491">
        <v>0</v>
      </c>
      <c r="S108" s="168"/>
      <c r="T108" s="168">
        <v>0</v>
      </c>
      <c r="U108" s="168">
        <v>0</v>
      </c>
      <c r="V108" s="168">
        <v>0</v>
      </c>
    </row>
    <row r="109" spans="1:22" s="6" customFormat="1" hidden="1" x14ac:dyDescent="0.15">
      <c r="A109" s="7">
        <f t="shared" si="22"/>
        <v>47088</v>
      </c>
      <c r="B109" s="104">
        <f t="shared" si="23"/>
        <v>47118</v>
      </c>
      <c r="D109" s="168" t="s">
        <v>249</v>
      </c>
      <c r="E109" s="142" t="s">
        <v>242</v>
      </c>
      <c r="F109" s="164">
        <v>2</v>
      </c>
      <c r="G109" s="168">
        <v>1</v>
      </c>
      <c r="H109" s="168"/>
      <c r="I109" s="168">
        <v>1</v>
      </c>
      <c r="J109" s="168">
        <v>1</v>
      </c>
      <c r="K109" s="168">
        <v>1</v>
      </c>
      <c r="L109" s="168"/>
      <c r="M109" s="168">
        <v>1</v>
      </c>
      <c r="N109" s="168">
        <v>0</v>
      </c>
      <c r="O109" s="168">
        <v>1</v>
      </c>
      <c r="P109" s="168">
        <v>0</v>
      </c>
      <c r="Q109" s="492">
        <v>0.2</v>
      </c>
      <c r="R109" s="491">
        <v>0.33333333333333331</v>
      </c>
      <c r="S109" s="168"/>
      <c r="T109" s="168">
        <v>0</v>
      </c>
      <c r="U109" s="168">
        <v>0</v>
      </c>
      <c r="V109" s="168">
        <v>0</v>
      </c>
    </row>
    <row r="110" spans="1:22" s="6" customFormat="1" hidden="1" x14ac:dyDescent="0.15">
      <c r="A110" s="7">
        <f t="shared" si="22"/>
        <v>47119</v>
      </c>
      <c r="B110" s="104">
        <f t="shared" si="23"/>
        <v>47149</v>
      </c>
      <c r="D110" s="168" t="s">
        <v>251</v>
      </c>
      <c r="E110" s="142" t="s">
        <v>222</v>
      </c>
      <c r="F110" s="164">
        <v>3</v>
      </c>
      <c r="G110" s="168">
        <v>1</v>
      </c>
      <c r="H110" s="168"/>
      <c r="I110" s="168">
        <v>1</v>
      </c>
      <c r="J110" s="168">
        <v>1</v>
      </c>
      <c r="K110" s="168">
        <v>1</v>
      </c>
      <c r="L110" s="168"/>
      <c r="M110" s="168">
        <v>1</v>
      </c>
      <c r="N110" s="168">
        <v>0</v>
      </c>
      <c r="O110" s="168">
        <v>1</v>
      </c>
      <c r="P110" s="168">
        <v>0</v>
      </c>
      <c r="Q110" s="492">
        <v>0.2</v>
      </c>
      <c r="R110" s="491">
        <v>0.33333333333333331</v>
      </c>
      <c r="S110" s="168"/>
      <c r="T110" s="168">
        <v>0</v>
      </c>
      <c r="U110" s="168">
        <v>0</v>
      </c>
      <c r="V110" s="168">
        <v>0</v>
      </c>
    </row>
    <row r="111" spans="1:22" s="6" customFormat="1" hidden="1" x14ac:dyDescent="0.15">
      <c r="A111" s="7">
        <f t="shared" si="22"/>
        <v>47150</v>
      </c>
      <c r="B111" s="104">
        <f t="shared" si="23"/>
        <v>47177</v>
      </c>
      <c r="D111" s="168" t="s">
        <v>251</v>
      </c>
      <c r="E111" s="142" t="s">
        <v>223</v>
      </c>
      <c r="F111" s="164">
        <v>4</v>
      </c>
      <c r="G111" s="168">
        <v>1</v>
      </c>
      <c r="H111" s="168"/>
      <c r="I111" s="168">
        <v>1</v>
      </c>
      <c r="J111" s="168">
        <v>1</v>
      </c>
      <c r="K111" s="168">
        <v>1</v>
      </c>
      <c r="L111" s="168"/>
      <c r="M111" s="168">
        <v>1</v>
      </c>
      <c r="N111" s="168">
        <v>0</v>
      </c>
      <c r="O111" s="168">
        <v>1</v>
      </c>
      <c r="P111" s="168">
        <v>1</v>
      </c>
      <c r="Q111" s="492">
        <v>0.2</v>
      </c>
      <c r="R111" s="491">
        <v>0.33333333333333331</v>
      </c>
      <c r="S111" s="168"/>
      <c r="T111" s="168">
        <v>0</v>
      </c>
      <c r="U111" s="168">
        <v>0</v>
      </c>
      <c r="V111" s="168">
        <v>0</v>
      </c>
    </row>
    <row r="112" spans="1:22" s="6" customFormat="1" hidden="1" x14ac:dyDescent="0.15">
      <c r="A112" s="7">
        <f t="shared" si="22"/>
        <v>47178</v>
      </c>
      <c r="B112" s="104">
        <f t="shared" si="23"/>
        <v>47208</v>
      </c>
      <c r="D112" s="168" t="s">
        <v>249</v>
      </c>
      <c r="E112" s="142" t="s">
        <v>293</v>
      </c>
      <c r="F112" s="164">
        <v>5</v>
      </c>
      <c r="G112" s="168">
        <v>1</v>
      </c>
      <c r="H112" s="168"/>
      <c r="I112" s="168">
        <v>1</v>
      </c>
      <c r="J112" s="168">
        <v>1</v>
      </c>
      <c r="K112" s="168">
        <v>1</v>
      </c>
      <c r="L112" s="168"/>
      <c r="M112" s="168">
        <v>1</v>
      </c>
      <c r="N112" s="168">
        <v>0</v>
      </c>
      <c r="O112" s="168">
        <v>1</v>
      </c>
      <c r="P112" s="168">
        <v>1</v>
      </c>
      <c r="Q112" s="492">
        <v>0.2</v>
      </c>
      <c r="R112" s="491">
        <v>0.33333333333333331</v>
      </c>
      <c r="S112" s="168"/>
      <c r="T112" s="168">
        <v>0</v>
      </c>
      <c r="U112" s="168">
        <v>0</v>
      </c>
      <c r="V112" s="168">
        <v>0</v>
      </c>
    </row>
    <row r="113" spans="1:23" s="6" customFormat="1" hidden="1" x14ac:dyDescent="0.15">
      <c r="A113" s="7">
        <f t="shared" si="22"/>
        <v>47209</v>
      </c>
      <c r="B113" s="104">
        <f t="shared" si="23"/>
        <v>47238</v>
      </c>
      <c r="D113" s="168" t="s">
        <v>249</v>
      </c>
      <c r="E113" s="142" t="s">
        <v>213</v>
      </c>
      <c r="F113" s="164">
        <v>6</v>
      </c>
      <c r="G113" s="168">
        <v>1</v>
      </c>
      <c r="H113" s="168"/>
      <c r="I113" s="168">
        <v>1</v>
      </c>
      <c r="J113" s="168">
        <v>1</v>
      </c>
      <c r="K113" s="168">
        <v>1</v>
      </c>
      <c r="L113" s="168"/>
      <c r="M113" s="168">
        <v>1</v>
      </c>
      <c r="N113" s="168">
        <v>0</v>
      </c>
      <c r="O113" s="168">
        <v>1</v>
      </c>
      <c r="P113" s="168">
        <v>1</v>
      </c>
      <c r="Q113" s="492">
        <v>0.2</v>
      </c>
      <c r="R113" s="491">
        <v>0.33333333333333331</v>
      </c>
      <c r="S113" s="168"/>
      <c r="T113" s="168">
        <v>0</v>
      </c>
      <c r="U113" s="168">
        <v>0</v>
      </c>
      <c r="V113" s="168">
        <v>0</v>
      </c>
    </row>
    <row r="114" spans="1:23" s="6" customFormat="1" hidden="1" x14ac:dyDescent="0.15">
      <c r="A114" s="7">
        <f t="shared" si="22"/>
        <v>47239</v>
      </c>
      <c r="B114" s="104">
        <f t="shared" si="23"/>
        <v>47269</v>
      </c>
      <c r="D114" s="168" t="s">
        <v>252</v>
      </c>
      <c r="E114" s="142" t="s">
        <v>280</v>
      </c>
      <c r="F114" s="164">
        <v>7</v>
      </c>
      <c r="G114" s="168">
        <v>1</v>
      </c>
      <c r="H114" s="168"/>
      <c r="I114" s="168">
        <v>1</v>
      </c>
      <c r="J114" s="168">
        <v>1</v>
      </c>
      <c r="K114" s="168">
        <v>1</v>
      </c>
      <c r="L114" s="168"/>
      <c r="M114" s="168">
        <v>1</v>
      </c>
      <c r="N114" s="168">
        <v>0</v>
      </c>
      <c r="O114" s="168">
        <v>0</v>
      </c>
      <c r="P114" s="168">
        <v>0</v>
      </c>
      <c r="Q114" s="492">
        <v>0.2</v>
      </c>
      <c r="R114" s="491">
        <v>0.33333333333333331</v>
      </c>
      <c r="S114" s="168"/>
      <c r="T114" s="168">
        <v>0</v>
      </c>
      <c r="U114" s="168">
        <v>0</v>
      </c>
      <c r="V114" s="168">
        <v>1</v>
      </c>
    </row>
    <row r="115" spans="1:23" s="6" customFormat="1" hidden="1" x14ac:dyDescent="0.15">
      <c r="A115" s="7">
        <f t="shared" ref="A115:A142" si="24">EOMONTH(A114,0)+1</f>
        <v>47270</v>
      </c>
      <c r="B115" s="104">
        <f t="shared" ref="B115:B142" si="25">EOMONTH(A115,0)</f>
        <v>47299</v>
      </c>
      <c r="D115" s="168" t="s">
        <v>252</v>
      </c>
      <c r="E115" s="142" t="s">
        <v>281</v>
      </c>
      <c r="F115" s="164">
        <v>8</v>
      </c>
      <c r="G115" s="168">
        <v>1</v>
      </c>
      <c r="H115" s="168"/>
      <c r="I115" s="168">
        <v>1</v>
      </c>
      <c r="J115" s="168">
        <v>1</v>
      </c>
      <c r="K115" s="168">
        <v>1</v>
      </c>
      <c r="L115" s="168"/>
      <c r="M115" s="168">
        <v>1</v>
      </c>
      <c r="N115" s="168">
        <v>0</v>
      </c>
      <c r="O115" s="168">
        <v>0</v>
      </c>
      <c r="P115" s="168">
        <v>0</v>
      </c>
      <c r="Q115" s="492">
        <v>0.2</v>
      </c>
      <c r="R115" s="491">
        <v>0.33333333333333331</v>
      </c>
      <c r="S115" s="168"/>
      <c r="T115" s="168">
        <v>1</v>
      </c>
      <c r="U115" s="168">
        <v>0.2</v>
      </c>
      <c r="V115" s="168">
        <v>0</v>
      </c>
    </row>
    <row r="116" spans="1:23" s="6" customFormat="1" hidden="1" x14ac:dyDescent="0.15">
      <c r="A116" s="7">
        <f t="shared" si="24"/>
        <v>47300</v>
      </c>
      <c r="B116" s="104">
        <f t="shared" si="25"/>
        <v>47330</v>
      </c>
      <c r="D116" s="168" t="s">
        <v>249</v>
      </c>
      <c r="E116" s="142" t="s">
        <v>282</v>
      </c>
      <c r="F116" s="164">
        <v>9</v>
      </c>
      <c r="G116" s="168">
        <v>1</v>
      </c>
      <c r="H116" s="168"/>
      <c r="I116" s="168">
        <v>1</v>
      </c>
      <c r="J116" s="168">
        <v>1</v>
      </c>
      <c r="K116" s="168">
        <v>1</v>
      </c>
      <c r="L116" s="168"/>
      <c r="M116" s="168">
        <v>1</v>
      </c>
      <c r="N116" s="168">
        <v>0</v>
      </c>
      <c r="O116" s="168">
        <v>1</v>
      </c>
      <c r="P116" s="168">
        <v>0</v>
      </c>
      <c r="Q116" s="492">
        <v>0.2</v>
      </c>
      <c r="R116" s="491">
        <v>0.33333333333333331</v>
      </c>
      <c r="S116" s="168"/>
      <c r="T116" s="168">
        <v>0</v>
      </c>
      <c r="U116" s="168">
        <v>0</v>
      </c>
      <c r="V116" s="168">
        <v>0</v>
      </c>
    </row>
    <row r="117" spans="1:23" s="6" customFormat="1" hidden="1" x14ac:dyDescent="0.15">
      <c r="A117" s="7">
        <f t="shared" si="24"/>
        <v>47331</v>
      </c>
      <c r="B117" s="104">
        <f t="shared" si="25"/>
        <v>47361</v>
      </c>
      <c r="D117" s="168" t="s">
        <v>252</v>
      </c>
      <c r="E117" s="142" t="s">
        <v>296</v>
      </c>
      <c r="F117" s="164">
        <v>10</v>
      </c>
      <c r="G117" s="168">
        <v>1</v>
      </c>
      <c r="H117" s="168"/>
      <c r="I117" s="168">
        <v>1</v>
      </c>
      <c r="J117" s="168">
        <v>1</v>
      </c>
      <c r="K117" s="168">
        <v>1</v>
      </c>
      <c r="L117" s="168"/>
      <c r="M117" s="168">
        <v>1</v>
      </c>
      <c r="N117" s="168">
        <v>0</v>
      </c>
      <c r="O117" s="168">
        <v>0</v>
      </c>
      <c r="P117" s="168">
        <v>0</v>
      </c>
      <c r="Q117" s="492">
        <v>0.2</v>
      </c>
      <c r="R117" s="491">
        <v>0.33333333333333331</v>
      </c>
      <c r="S117" s="168"/>
      <c r="T117" s="168">
        <v>1</v>
      </c>
      <c r="U117" s="168">
        <v>0.2</v>
      </c>
      <c r="V117" s="168">
        <v>1</v>
      </c>
    </row>
    <row r="118" spans="1:23" s="6" customFormat="1" hidden="1" x14ac:dyDescent="0.15">
      <c r="A118" s="7">
        <f t="shared" si="24"/>
        <v>47362</v>
      </c>
      <c r="B118" s="104">
        <f t="shared" si="25"/>
        <v>47391</v>
      </c>
      <c r="D118" s="168" t="s">
        <v>252</v>
      </c>
      <c r="E118" s="142" t="s">
        <v>297</v>
      </c>
      <c r="F118" s="164">
        <v>11</v>
      </c>
      <c r="G118" s="168">
        <v>1</v>
      </c>
      <c r="H118" s="168"/>
      <c r="I118" s="168">
        <v>1</v>
      </c>
      <c r="J118" s="168">
        <v>1</v>
      </c>
      <c r="K118" s="168">
        <v>1</v>
      </c>
      <c r="L118" s="168"/>
      <c r="M118" s="168">
        <v>1</v>
      </c>
      <c r="N118" s="168">
        <v>0</v>
      </c>
      <c r="O118" s="168">
        <v>0</v>
      </c>
      <c r="P118" s="168">
        <v>0</v>
      </c>
      <c r="Q118" s="492">
        <v>0.2</v>
      </c>
      <c r="R118" s="491">
        <v>0.33333333333333331</v>
      </c>
      <c r="S118" s="168"/>
      <c r="T118" s="168">
        <v>0</v>
      </c>
      <c r="U118" s="168">
        <v>0</v>
      </c>
      <c r="V118" s="168">
        <v>0</v>
      </c>
    </row>
    <row r="119" spans="1:23" s="6" customFormat="1" hidden="1" x14ac:dyDescent="0.15">
      <c r="A119" s="7">
        <f t="shared" si="24"/>
        <v>47392</v>
      </c>
      <c r="B119" s="104">
        <f t="shared" si="25"/>
        <v>47422</v>
      </c>
      <c r="D119" s="168" t="s">
        <v>252</v>
      </c>
      <c r="E119" s="142" t="s">
        <v>298</v>
      </c>
      <c r="F119" s="164">
        <v>12</v>
      </c>
      <c r="G119" s="168">
        <v>1</v>
      </c>
      <c r="H119" s="168"/>
      <c r="I119" s="168">
        <v>1</v>
      </c>
      <c r="J119" s="168">
        <v>1</v>
      </c>
      <c r="K119" s="168">
        <v>1</v>
      </c>
      <c r="L119" s="168"/>
      <c r="M119" s="168">
        <v>1</v>
      </c>
      <c r="N119" s="168">
        <v>0</v>
      </c>
      <c r="O119" s="168">
        <v>0</v>
      </c>
      <c r="P119" s="168">
        <v>0</v>
      </c>
      <c r="Q119" s="492">
        <v>0.2</v>
      </c>
      <c r="R119" s="491">
        <v>0.33333333333333331</v>
      </c>
      <c r="S119" s="168"/>
      <c r="T119" s="168">
        <v>1</v>
      </c>
      <c r="U119" s="168">
        <v>0.2</v>
      </c>
      <c r="V119" s="168">
        <v>1</v>
      </c>
    </row>
    <row r="120" spans="1:23" s="6" customFormat="1" hidden="1" x14ac:dyDescent="0.15">
      <c r="A120" s="7">
        <f t="shared" si="24"/>
        <v>47423</v>
      </c>
      <c r="B120" s="104">
        <f t="shared" si="25"/>
        <v>47452</v>
      </c>
      <c r="D120" s="168" t="s">
        <v>250</v>
      </c>
      <c r="E120" s="142" t="s">
        <v>206</v>
      </c>
      <c r="F120" s="164">
        <v>13</v>
      </c>
      <c r="G120" s="168">
        <v>1</v>
      </c>
      <c r="H120" s="168"/>
      <c r="I120" s="168">
        <v>1</v>
      </c>
      <c r="J120" s="168">
        <v>1</v>
      </c>
      <c r="K120" s="168">
        <v>1</v>
      </c>
      <c r="L120" s="168"/>
      <c r="M120" s="168">
        <v>1</v>
      </c>
      <c r="N120" s="168">
        <v>1</v>
      </c>
      <c r="O120" s="168">
        <v>0</v>
      </c>
      <c r="P120" s="168">
        <v>0</v>
      </c>
      <c r="Q120" s="492">
        <v>0</v>
      </c>
      <c r="R120" s="491">
        <v>1</v>
      </c>
      <c r="S120" s="168"/>
      <c r="T120" s="168">
        <v>0</v>
      </c>
      <c r="U120" s="168">
        <v>0</v>
      </c>
      <c r="V120" s="168">
        <v>0</v>
      </c>
    </row>
    <row r="121" spans="1:23" s="6" customFormat="1" hidden="1" x14ac:dyDescent="0.15">
      <c r="A121" s="7">
        <f t="shared" si="24"/>
        <v>47453</v>
      </c>
      <c r="B121" s="104">
        <f t="shared" si="25"/>
        <v>47483</v>
      </c>
      <c r="D121" s="168" t="s">
        <v>250</v>
      </c>
      <c r="E121" s="142" t="s">
        <v>285</v>
      </c>
      <c r="F121" s="164">
        <v>14</v>
      </c>
      <c r="G121" s="168">
        <v>1</v>
      </c>
      <c r="H121" s="168"/>
      <c r="I121" s="168">
        <v>1</v>
      </c>
      <c r="J121" s="168">
        <v>1</v>
      </c>
      <c r="K121" s="168">
        <v>1</v>
      </c>
      <c r="L121" s="168"/>
      <c r="M121" s="168">
        <v>1</v>
      </c>
      <c r="N121" s="168">
        <v>0</v>
      </c>
      <c r="O121" s="168">
        <v>1</v>
      </c>
      <c r="P121" s="168">
        <v>0</v>
      </c>
      <c r="Q121" s="492">
        <v>0.2</v>
      </c>
      <c r="R121" s="491">
        <v>1</v>
      </c>
      <c r="S121" s="168"/>
      <c r="T121" s="168">
        <v>0</v>
      </c>
      <c r="U121" s="168">
        <v>0</v>
      </c>
      <c r="V121" s="168">
        <v>0</v>
      </c>
    </row>
    <row r="122" spans="1:23" s="6" customFormat="1" hidden="1" x14ac:dyDescent="0.15">
      <c r="A122" s="7">
        <f t="shared" si="24"/>
        <v>47484</v>
      </c>
      <c r="B122" s="104">
        <f t="shared" si="25"/>
        <v>47514</v>
      </c>
      <c r="D122" s="168" t="s">
        <v>250</v>
      </c>
      <c r="E122" s="142" t="s">
        <v>284</v>
      </c>
      <c r="F122" s="164">
        <v>15</v>
      </c>
      <c r="G122" s="168">
        <v>0</v>
      </c>
      <c r="H122" s="168"/>
      <c r="I122" s="168">
        <v>0</v>
      </c>
      <c r="J122" s="168">
        <v>1</v>
      </c>
      <c r="K122" s="168">
        <v>1</v>
      </c>
      <c r="L122" s="168"/>
      <c r="M122" s="168">
        <v>1</v>
      </c>
      <c r="N122" s="168">
        <v>0</v>
      </c>
      <c r="O122" s="168">
        <v>0</v>
      </c>
      <c r="P122" s="168">
        <v>0</v>
      </c>
      <c r="Q122" s="492">
        <v>0</v>
      </c>
      <c r="R122" s="491">
        <v>1</v>
      </c>
      <c r="S122" s="168"/>
      <c r="T122" s="168">
        <v>0</v>
      </c>
      <c r="U122" s="168">
        <v>0</v>
      </c>
      <c r="V122" s="168">
        <v>0</v>
      </c>
      <c r="W122" s="1"/>
    </row>
    <row r="123" spans="1:23" s="6" customFormat="1" hidden="1" x14ac:dyDescent="0.15">
      <c r="A123" s="7">
        <f t="shared" si="24"/>
        <v>47515</v>
      </c>
      <c r="B123" s="104">
        <f t="shared" si="25"/>
        <v>47542</v>
      </c>
      <c r="D123" s="168" t="s">
        <v>252</v>
      </c>
      <c r="E123" s="142" t="s">
        <v>256</v>
      </c>
      <c r="F123" s="164">
        <v>16</v>
      </c>
      <c r="G123" s="168">
        <v>1</v>
      </c>
      <c r="H123" s="168"/>
      <c r="I123" s="168">
        <v>1</v>
      </c>
      <c r="J123" s="168">
        <v>1</v>
      </c>
      <c r="K123" s="168">
        <v>1</v>
      </c>
      <c r="L123" s="168"/>
      <c r="M123" s="168">
        <v>1</v>
      </c>
      <c r="N123" s="168">
        <v>0</v>
      </c>
      <c r="O123" s="168">
        <v>0</v>
      </c>
      <c r="P123" s="168">
        <v>1</v>
      </c>
      <c r="Q123" s="492">
        <v>0.2</v>
      </c>
      <c r="R123" s="491">
        <v>0.33333333333333331</v>
      </c>
      <c r="S123" s="168"/>
      <c r="T123" s="168">
        <v>0</v>
      </c>
      <c r="U123" s="168">
        <v>0</v>
      </c>
      <c r="V123" s="168">
        <v>0</v>
      </c>
      <c r="W123" s="1"/>
    </row>
    <row r="124" spans="1:23" s="6" customFormat="1" hidden="1" x14ac:dyDescent="0.15">
      <c r="A124" s="7">
        <f t="shared" si="24"/>
        <v>47543</v>
      </c>
      <c r="B124" s="104">
        <f t="shared" si="25"/>
        <v>47573</v>
      </c>
      <c r="D124" s="168" t="s">
        <v>252</v>
      </c>
      <c r="E124" s="142" t="s">
        <v>257</v>
      </c>
      <c r="F124" s="164">
        <v>17</v>
      </c>
      <c r="G124" s="168">
        <v>1</v>
      </c>
      <c r="H124" s="168"/>
      <c r="I124" s="168">
        <v>1</v>
      </c>
      <c r="J124" s="168">
        <v>1</v>
      </c>
      <c r="K124" s="168">
        <v>1</v>
      </c>
      <c r="L124" s="168"/>
      <c r="M124" s="168">
        <v>1</v>
      </c>
      <c r="N124" s="168">
        <v>0</v>
      </c>
      <c r="O124" s="168">
        <v>0</v>
      </c>
      <c r="P124" s="168">
        <v>1</v>
      </c>
      <c r="Q124" s="492">
        <v>0.2</v>
      </c>
      <c r="R124" s="491">
        <v>0.33333333333333331</v>
      </c>
      <c r="S124" s="168"/>
      <c r="T124" s="168">
        <v>1</v>
      </c>
      <c r="U124" s="168">
        <v>0.2</v>
      </c>
      <c r="V124" s="168">
        <v>0</v>
      </c>
      <c r="W124" s="1"/>
    </row>
    <row r="125" spans="1:23" s="6" customFormat="1" hidden="1" x14ac:dyDescent="0.15">
      <c r="A125" s="7">
        <f t="shared" si="24"/>
        <v>47574</v>
      </c>
      <c r="B125" s="104">
        <f t="shared" si="25"/>
        <v>47603</v>
      </c>
      <c r="D125" s="168" t="s">
        <v>252</v>
      </c>
      <c r="E125" s="493" t="s">
        <v>279</v>
      </c>
      <c r="F125" s="164">
        <v>18</v>
      </c>
      <c r="G125" s="168">
        <v>1</v>
      </c>
      <c r="H125" s="168"/>
      <c r="I125" s="168">
        <v>1</v>
      </c>
      <c r="J125" s="168">
        <v>1</v>
      </c>
      <c r="K125" s="168">
        <v>1</v>
      </c>
      <c r="L125" s="168"/>
      <c r="M125" s="168">
        <v>1</v>
      </c>
      <c r="N125" s="168">
        <v>0</v>
      </c>
      <c r="O125" s="168">
        <v>0</v>
      </c>
      <c r="P125" s="168">
        <v>0</v>
      </c>
      <c r="Q125" s="492">
        <v>0.2</v>
      </c>
      <c r="R125" s="491">
        <v>0.33333333333333331</v>
      </c>
      <c r="S125" s="168"/>
      <c r="T125" s="168">
        <v>1</v>
      </c>
      <c r="U125" s="168">
        <v>0.2</v>
      </c>
      <c r="V125" s="168">
        <v>0</v>
      </c>
      <c r="W125" s="1"/>
    </row>
    <row r="126" spans="1:23" hidden="1" x14ac:dyDescent="0.15">
      <c r="A126" s="7">
        <f t="shared" si="24"/>
        <v>47604</v>
      </c>
      <c r="B126" s="104">
        <f t="shared" si="25"/>
        <v>47634</v>
      </c>
      <c r="D126" s="168" t="s">
        <v>252</v>
      </c>
      <c r="E126" s="142" t="s">
        <v>254</v>
      </c>
      <c r="F126" s="164">
        <v>19</v>
      </c>
      <c r="G126" s="168">
        <v>1</v>
      </c>
      <c r="H126" s="168"/>
      <c r="I126" s="168">
        <v>1</v>
      </c>
      <c r="J126" s="168">
        <v>1</v>
      </c>
      <c r="K126" s="168">
        <v>1</v>
      </c>
      <c r="L126" s="168"/>
      <c r="M126" s="168">
        <v>1</v>
      </c>
      <c r="N126" s="168">
        <v>0</v>
      </c>
      <c r="O126" s="168">
        <v>0</v>
      </c>
      <c r="P126" s="168">
        <v>0</v>
      </c>
      <c r="Q126" s="492">
        <v>0.2</v>
      </c>
      <c r="R126" s="491">
        <v>0.33333333333333331</v>
      </c>
      <c r="S126" s="168"/>
      <c r="T126" s="168">
        <v>0</v>
      </c>
      <c r="U126" s="168">
        <v>0</v>
      </c>
      <c r="V126" s="168">
        <v>1</v>
      </c>
    </row>
    <row r="127" spans="1:23" hidden="1" x14ac:dyDescent="0.15">
      <c r="A127" s="7">
        <f t="shared" si="24"/>
        <v>47635</v>
      </c>
      <c r="B127" s="104">
        <f t="shared" si="25"/>
        <v>47664</v>
      </c>
      <c r="D127" s="168" t="s">
        <v>252</v>
      </c>
      <c r="E127" s="142" t="s">
        <v>255</v>
      </c>
      <c r="F127" s="164">
        <v>20</v>
      </c>
      <c r="G127" s="168">
        <v>1</v>
      </c>
      <c r="H127" s="168"/>
      <c r="I127" s="168">
        <v>1</v>
      </c>
      <c r="J127" s="168">
        <v>1</v>
      </c>
      <c r="K127" s="168">
        <v>1</v>
      </c>
      <c r="L127" s="168"/>
      <c r="M127" s="168">
        <v>1</v>
      </c>
      <c r="N127" s="168">
        <v>0</v>
      </c>
      <c r="O127" s="168">
        <v>0</v>
      </c>
      <c r="P127" s="168">
        <v>0</v>
      </c>
      <c r="Q127" s="492">
        <v>0.2</v>
      </c>
      <c r="R127" s="491">
        <v>0.33333333333333331</v>
      </c>
      <c r="S127" s="168"/>
      <c r="T127" s="168">
        <v>1</v>
      </c>
      <c r="U127" s="168">
        <v>0.2</v>
      </c>
      <c r="V127" s="168">
        <v>0</v>
      </c>
      <c r="W127" s="12"/>
    </row>
    <row r="128" spans="1:23" hidden="1" x14ac:dyDescent="0.15">
      <c r="A128" s="7">
        <f t="shared" si="24"/>
        <v>47665</v>
      </c>
      <c r="B128" s="104">
        <f t="shared" si="25"/>
        <v>47695</v>
      </c>
      <c r="D128" s="168" t="s">
        <v>252</v>
      </c>
      <c r="E128" s="142" t="s">
        <v>302</v>
      </c>
      <c r="F128" s="164">
        <v>21</v>
      </c>
      <c r="G128" s="168">
        <v>1</v>
      </c>
      <c r="H128" s="168"/>
      <c r="I128" s="168">
        <v>1</v>
      </c>
      <c r="J128" s="168">
        <v>1</v>
      </c>
      <c r="K128" s="168">
        <v>1</v>
      </c>
      <c r="L128" s="168"/>
      <c r="M128" s="168">
        <v>1</v>
      </c>
      <c r="N128" s="168">
        <v>0</v>
      </c>
      <c r="O128" s="168">
        <v>1</v>
      </c>
      <c r="P128" s="168">
        <v>0</v>
      </c>
      <c r="Q128" s="492">
        <v>0.2</v>
      </c>
      <c r="R128" s="491">
        <v>0.33333333333333331</v>
      </c>
      <c r="S128" s="168"/>
      <c r="T128" s="168">
        <v>0</v>
      </c>
      <c r="U128" s="168">
        <v>0</v>
      </c>
      <c r="V128" s="168">
        <v>0</v>
      </c>
    </row>
    <row r="129" spans="1:23" hidden="1" x14ac:dyDescent="0.15">
      <c r="A129" s="7">
        <f t="shared" si="24"/>
        <v>47696</v>
      </c>
      <c r="B129" s="104">
        <f t="shared" si="25"/>
        <v>47726</v>
      </c>
      <c r="D129" s="168" t="s">
        <v>250</v>
      </c>
      <c r="E129" s="142" t="s">
        <v>292</v>
      </c>
      <c r="F129" s="164">
        <v>22</v>
      </c>
      <c r="G129" s="168">
        <v>1</v>
      </c>
      <c r="H129" s="168"/>
      <c r="I129" s="168">
        <v>1</v>
      </c>
      <c r="J129" s="168">
        <v>1</v>
      </c>
      <c r="K129" s="168">
        <v>1</v>
      </c>
      <c r="L129" s="168"/>
      <c r="M129" s="168">
        <v>1</v>
      </c>
      <c r="N129" s="168">
        <v>0</v>
      </c>
      <c r="O129" s="168">
        <v>0</v>
      </c>
      <c r="P129" s="168">
        <v>1</v>
      </c>
      <c r="Q129" s="492">
        <v>0.2</v>
      </c>
      <c r="R129" s="491">
        <v>0.33333333333333331</v>
      </c>
      <c r="S129" s="168"/>
      <c r="T129" s="168">
        <v>0</v>
      </c>
      <c r="U129" s="168">
        <v>0</v>
      </c>
      <c r="V129" s="168">
        <v>0</v>
      </c>
    </row>
    <row r="130" spans="1:23" hidden="1" x14ac:dyDescent="0.15">
      <c r="A130" s="7">
        <f t="shared" si="24"/>
        <v>47727</v>
      </c>
      <c r="B130" s="104">
        <f t="shared" si="25"/>
        <v>47756</v>
      </c>
      <c r="D130" s="168" t="s">
        <v>250</v>
      </c>
      <c r="E130" s="142" t="s">
        <v>294</v>
      </c>
      <c r="F130" s="164">
        <v>23</v>
      </c>
      <c r="G130" s="168">
        <v>1</v>
      </c>
      <c r="H130" s="168"/>
      <c r="I130" s="168">
        <v>1</v>
      </c>
      <c r="J130" s="168">
        <v>1</v>
      </c>
      <c r="K130" s="168">
        <v>1</v>
      </c>
      <c r="L130" s="168"/>
      <c r="M130" s="168">
        <v>1</v>
      </c>
      <c r="N130" s="168">
        <v>1</v>
      </c>
      <c r="O130" s="168">
        <v>0</v>
      </c>
      <c r="P130" s="168">
        <v>0</v>
      </c>
      <c r="Q130" s="492">
        <v>0</v>
      </c>
      <c r="R130" s="491">
        <v>1</v>
      </c>
      <c r="S130" s="168"/>
      <c r="T130" s="168">
        <v>0</v>
      </c>
      <c r="U130" s="168">
        <v>0</v>
      </c>
      <c r="V130" s="168">
        <v>0</v>
      </c>
    </row>
    <row r="131" spans="1:23" hidden="1" x14ac:dyDescent="0.15">
      <c r="A131" s="7">
        <f t="shared" si="24"/>
        <v>47757</v>
      </c>
      <c r="B131" s="104">
        <f t="shared" si="25"/>
        <v>47787</v>
      </c>
      <c r="D131" s="168" t="s">
        <v>250</v>
      </c>
      <c r="E131" s="142" t="s">
        <v>205</v>
      </c>
      <c r="F131" s="164">
        <v>24</v>
      </c>
      <c r="G131" s="168">
        <v>0</v>
      </c>
      <c r="H131" s="168"/>
      <c r="I131" s="168">
        <v>1</v>
      </c>
      <c r="J131" s="168">
        <v>1</v>
      </c>
      <c r="K131" s="168">
        <v>1</v>
      </c>
      <c r="L131" s="168"/>
      <c r="M131" s="168">
        <v>1</v>
      </c>
      <c r="N131" s="168">
        <v>0</v>
      </c>
      <c r="O131" s="168">
        <v>1</v>
      </c>
      <c r="P131" s="168">
        <v>0</v>
      </c>
      <c r="Q131" s="492">
        <v>0</v>
      </c>
      <c r="R131" s="491">
        <v>0.33333333333333331</v>
      </c>
      <c r="S131" s="168"/>
      <c r="T131" s="168">
        <v>0</v>
      </c>
      <c r="U131" s="168">
        <v>0</v>
      </c>
      <c r="V131" s="168">
        <v>0</v>
      </c>
    </row>
    <row r="132" spans="1:23" hidden="1" x14ac:dyDescent="0.15">
      <c r="A132" s="7">
        <f t="shared" si="24"/>
        <v>47788</v>
      </c>
      <c r="B132" s="104">
        <f t="shared" si="25"/>
        <v>47817</v>
      </c>
      <c r="D132" s="168" t="s">
        <v>252</v>
      </c>
      <c r="E132" s="142" t="s">
        <v>299</v>
      </c>
      <c r="F132" s="164">
        <v>25</v>
      </c>
      <c r="G132" s="168">
        <v>1</v>
      </c>
      <c r="H132" s="168"/>
      <c r="I132" s="168">
        <v>1</v>
      </c>
      <c r="J132" s="168">
        <v>1</v>
      </c>
      <c r="K132" s="168">
        <v>1</v>
      </c>
      <c r="L132" s="168"/>
      <c r="M132" s="168">
        <v>1</v>
      </c>
      <c r="N132" s="168">
        <v>1</v>
      </c>
      <c r="O132" s="168">
        <v>0</v>
      </c>
      <c r="P132" s="168">
        <v>1</v>
      </c>
      <c r="Q132" s="492">
        <v>0.2</v>
      </c>
      <c r="R132" s="491">
        <v>0.33333333333333331</v>
      </c>
      <c r="S132" s="168"/>
      <c r="T132" s="168">
        <v>0</v>
      </c>
      <c r="U132" s="168">
        <v>0</v>
      </c>
      <c r="V132" s="168">
        <v>0</v>
      </c>
    </row>
    <row r="133" spans="1:23" ht="16.5" hidden="1" customHeight="1" x14ac:dyDescent="0.15">
      <c r="A133" s="7">
        <f t="shared" si="24"/>
        <v>47818</v>
      </c>
      <c r="B133" s="104">
        <f t="shared" si="25"/>
        <v>47848</v>
      </c>
      <c r="D133" s="168" t="s">
        <v>250</v>
      </c>
      <c r="E133" s="142" t="s">
        <v>207</v>
      </c>
      <c r="F133" s="164">
        <v>26</v>
      </c>
      <c r="G133" s="168">
        <v>1</v>
      </c>
      <c r="H133" s="168"/>
      <c r="I133" s="168">
        <v>1</v>
      </c>
      <c r="J133" s="168">
        <v>1</v>
      </c>
      <c r="K133" s="168">
        <v>1</v>
      </c>
      <c r="L133" s="168"/>
      <c r="M133" s="168">
        <v>1</v>
      </c>
      <c r="N133" s="168">
        <v>0</v>
      </c>
      <c r="O133" s="168">
        <v>1</v>
      </c>
      <c r="P133" s="168">
        <v>0</v>
      </c>
      <c r="Q133" s="492">
        <v>0.2</v>
      </c>
      <c r="R133" s="491">
        <v>1</v>
      </c>
      <c r="S133" s="168"/>
      <c r="T133" s="168">
        <v>0</v>
      </c>
      <c r="U133" s="168">
        <v>0</v>
      </c>
      <c r="V133" s="168">
        <v>0</v>
      </c>
    </row>
    <row r="134" spans="1:23" ht="16.5" hidden="1" customHeight="1" x14ac:dyDescent="0.15">
      <c r="A134" s="7">
        <f t="shared" si="24"/>
        <v>47849</v>
      </c>
      <c r="B134" s="104">
        <f t="shared" si="25"/>
        <v>47879</v>
      </c>
      <c r="D134" s="168" t="s">
        <v>250</v>
      </c>
      <c r="E134" s="142" t="s">
        <v>210</v>
      </c>
      <c r="F134" s="164">
        <v>27</v>
      </c>
      <c r="G134" s="168">
        <v>1</v>
      </c>
      <c r="H134" s="168"/>
      <c r="I134" s="168">
        <v>1</v>
      </c>
      <c r="J134" s="168">
        <v>1</v>
      </c>
      <c r="K134" s="168">
        <v>1</v>
      </c>
      <c r="L134" s="168"/>
      <c r="M134" s="168">
        <v>1</v>
      </c>
      <c r="N134" s="168">
        <v>0</v>
      </c>
      <c r="O134" s="168">
        <v>1</v>
      </c>
      <c r="P134" s="168">
        <v>0</v>
      </c>
      <c r="Q134" s="492">
        <v>0.2</v>
      </c>
      <c r="R134" s="491">
        <v>1</v>
      </c>
      <c r="S134" s="168"/>
      <c r="T134" s="168">
        <v>0</v>
      </c>
      <c r="U134" s="168">
        <v>0</v>
      </c>
      <c r="V134" s="168">
        <v>0</v>
      </c>
    </row>
    <row r="135" spans="1:23" ht="16.5" hidden="1" customHeight="1" x14ac:dyDescent="0.15">
      <c r="A135" s="7">
        <f t="shared" si="24"/>
        <v>47880</v>
      </c>
      <c r="B135" s="104">
        <f t="shared" si="25"/>
        <v>47907</v>
      </c>
      <c r="D135" s="168" t="s">
        <v>250</v>
      </c>
      <c r="E135" s="142" t="s">
        <v>211</v>
      </c>
      <c r="F135" s="164">
        <v>28</v>
      </c>
      <c r="G135" s="168">
        <v>0</v>
      </c>
      <c r="H135" s="168"/>
      <c r="I135" s="168">
        <v>1</v>
      </c>
      <c r="J135" s="168">
        <v>0</v>
      </c>
      <c r="K135" s="168">
        <v>1</v>
      </c>
      <c r="L135" s="168"/>
      <c r="M135" s="168">
        <v>1</v>
      </c>
      <c r="N135" s="168">
        <v>0</v>
      </c>
      <c r="O135" s="168">
        <v>0</v>
      </c>
      <c r="P135" s="168">
        <v>0</v>
      </c>
      <c r="Q135" s="492">
        <v>0</v>
      </c>
      <c r="R135" s="491">
        <v>1</v>
      </c>
      <c r="S135" s="168"/>
      <c r="T135" s="168">
        <v>0</v>
      </c>
      <c r="U135" s="168">
        <v>0</v>
      </c>
      <c r="V135" s="168">
        <v>0</v>
      </c>
    </row>
    <row r="136" spans="1:23" hidden="1" x14ac:dyDescent="0.15">
      <c r="A136" s="7">
        <f t="shared" si="24"/>
        <v>47908</v>
      </c>
      <c r="B136" s="104">
        <f t="shared" si="25"/>
        <v>47938</v>
      </c>
      <c r="D136" s="168" t="s">
        <v>250</v>
      </c>
      <c r="E136" s="142" t="s">
        <v>212</v>
      </c>
      <c r="F136" s="164">
        <v>29</v>
      </c>
      <c r="G136" s="168">
        <v>1</v>
      </c>
      <c r="H136" s="168"/>
      <c r="I136" s="168">
        <v>0</v>
      </c>
      <c r="J136" s="168">
        <v>1</v>
      </c>
      <c r="K136" s="168">
        <v>1</v>
      </c>
      <c r="L136" s="168"/>
      <c r="M136" s="168">
        <v>0</v>
      </c>
      <c r="N136" s="168">
        <v>1</v>
      </c>
      <c r="O136" s="168">
        <v>0</v>
      </c>
      <c r="P136" s="168">
        <v>0</v>
      </c>
      <c r="Q136" s="492">
        <v>0</v>
      </c>
      <c r="R136" s="491">
        <v>0</v>
      </c>
      <c r="S136" s="168"/>
      <c r="T136" s="168">
        <v>0</v>
      </c>
      <c r="U136" s="168">
        <v>0</v>
      </c>
      <c r="V136" s="168">
        <v>0</v>
      </c>
    </row>
    <row r="137" spans="1:23" ht="13.5" hidden="1" customHeight="1" x14ac:dyDescent="0.15">
      <c r="A137" s="7">
        <f t="shared" si="24"/>
        <v>47939</v>
      </c>
      <c r="B137" s="104">
        <f t="shared" si="25"/>
        <v>47968</v>
      </c>
      <c r="D137" s="168" t="s">
        <v>249</v>
      </c>
      <c r="E137" s="142" t="s">
        <v>225</v>
      </c>
      <c r="F137" s="164">
        <v>30</v>
      </c>
      <c r="G137" s="168">
        <v>1</v>
      </c>
      <c r="H137" s="168"/>
      <c r="I137" s="168">
        <v>1</v>
      </c>
      <c r="J137" s="168">
        <v>1</v>
      </c>
      <c r="K137" s="168">
        <v>1</v>
      </c>
      <c r="L137" s="168"/>
      <c r="M137" s="168">
        <v>1</v>
      </c>
      <c r="N137" s="168">
        <v>0</v>
      </c>
      <c r="O137" s="168">
        <v>1</v>
      </c>
      <c r="P137" s="168">
        <v>0</v>
      </c>
      <c r="Q137" s="492">
        <v>0.2</v>
      </c>
      <c r="R137" s="491">
        <v>0.33333333333333331</v>
      </c>
      <c r="S137" s="168"/>
      <c r="T137" s="168">
        <v>0</v>
      </c>
      <c r="U137" s="168">
        <v>0</v>
      </c>
      <c r="V137" s="168">
        <v>0</v>
      </c>
    </row>
    <row r="138" spans="1:23" hidden="1" x14ac:dyDescent="0.15">
      <c r="A138" s="7">
        <f t="shared" si="24"/>
        <v>47969</v>
      </c>
      <c r="B138" s="104">
        <f t="shared" si="25"/>
        <v>47999</v>
      </c>
      <c r="D138" s="168" t="s">
        <v>249</v>
      </c>
      <c r="E138" s="142" t="s">
        <v>224</v>
      </c>
      <c r="F138" s="164">
        <v>31</v>
      </c>
      <c r="G138" s="168">
        <v>0</v>
      </c>
      <c r="H138" s="168"/>
      <c r="I138" s="168">
        <v>1</v>
      </c>
      <c r="J138" s="168">
        <v>1</v>
      </c>
      <c r="K138" s="168">
        <v>1</v>
      </c>
      <c r="L138" s="168"/>
      <c r="M138" s="168">
        <v>0</v>
      </c>
      <c r="N138" s="168">
        <v>0</v>
      </c>
      <c r="O138" s="168">
        <v>0</v>
      </c>
      <c r="P138" s="168">
        <v>0</v>
      </c>
      <c r="Q138" s="492">
        <v>0</v>
      </c>
      <c r="R138" s="491">
        <v>0</v>
      </c>
      <c r="S138" s="168"/>
      <c r="T138" s="168">
        <v>0</v>
      </c>
      <c r="U138" s="168">
        <v>0</v>
      </c>
      <c r="V138" s="168">
        <v>0</v>
      </c>
      <c r="W138" s="500"/>
    </row>
    <row r="139" spans="1:23" hidden="1" x14ac:dyDescent="0.15">
      <c r="A139" s="7">
        <f t="shared" si="24"/>
        <v>48000</v>
      </c>
      <c r="B139" s="104">
        <f t="shared" si="25"/>
        <v>48029</v>
      </c>
      <c r="D139" s="168" t="s">
        <v>249</v>
      </c>
      <c r="E139" s="142" t="s">
        <v>300</v>
      </c>
      <c r="F139" s="164">
        <v>32</v>
      </c>
      <c r="G139" s="168">
        <v>1</v>
      </c>
      <c r="H139" s="168"/>
      <c r="I139" s="168">
        <v>1</v>
      </c>
      <c r="J139" s="168">
        <v>1</v>
      </c>
      <c r="K139" s="168">
        <v>1</v>
      </c>
      <c r="L139" s="168"/>
      <c r="M139" s="168">
        <v>1</v>
      </c>
      <c r="N139" s="168">
        <v>0</v>
      </c>
      <c r="O139" s="168">
        <v>1</v>
      </c>
      <c r="P139" s="168">
        <v>0</v>
      </c>
      <c r="Q139" s="492">
        <v>0.2</v>
      </c>
      <c r="R139" s="491">
        <v>0.33333333333333331</v>
      </c>
      <c r="S139" s="168"/>
      <c r="T139" s="168">
        <v>0</v>
      </c>
      <c r="U139" s="168">
        <v>0</v>
      </c>
      <c r="V139" s="168">
        <v>0</v>
      </c>
      <c r="W139" s="500"/>
    </row>
    <row r="140" spans="1:23" hidden="1" x14ac:dyDescent="0.15">
      <c r="A140" s="7">
        <f t="shared" si="24"/>
        <v>48030</v>
      </c>
      <c r="B140" s="104">
        <f t="shared" si="25"/>
        <v>48060</v>
      </c>
      <c r="D140" s="168" t="s">
        <v>251</v>
      </c>
      <c r="E140" s="142" t="s">
        <v>214</v>
      </c>
      <c r="F140" s="164">
        <v>33</v>
      </c>
      <c r="G140" s="168">
        <v>0</v>
      </c>
      <c r="H140" s="168"/>
      <c r="I140" s="168">
        <v>0</v>
      </c>
      <c r="J140" s="168">
        <v>0</v>
      </c>
      <c r="K140" s="168">
        <v>1</v>
      </c>
      <c r="L140" s="168"/>
      <c r="M140" s="168">
        <v>0</v>
      </c>
      <c r="N140" s="168">
        <v>0</v>
      </c>
      <c r="O140" s="168">
        <v>0</v>
      </c>
      <c r="P140" s="168">
        <v>0</v>
      </c>
      <c r="Q140" s="492">
        <v>0</v>
      </c>
      <c r="R140" s="492">
        <v>0</v>
      </c>
      <c r="S140" s="450"/>
      <c r="T140" s="168">
        <v>0</v>
      </c>
      <c r="U140" s="168">
        <v>0</v>
      </c>
      <c r="V140" s="168">
        <v>0</v>
      </c>
      <c r="W140" s="500"/>
    </row>
    <row r="141" spans="1:23" hidden="1" x14ac:dyDescent="0.15">
      <c r="A141" s="7">
        <f t="shared" si="24"/>
        <v>48061</v>
      </c>
      <c r="B141" s="104">
        <f t="shared" si="25"/>
        <v>48091</v>
      </c>
      <c r="D141" s="168" t="s">
        <v>250</v>
      </c>
      <c r="E141" s="142" t="s">
        <v>215</v>
      </c>
      <c r="F141" s="164">
        <v>34</v>
      </c>
      <c r="G141" s="168">
        <v>1</v>
      </c>
      <c r="H141" s="168"/>
      <c r="I141" s="168">
        <v>1</v>
      </c>
      <c r="J141" s="168">
        <v>1</v>
      </c>
      <c r="K141" s="168">
        <v>1</v>
      </c>
      <c r="L141" s="168"/>
      <c r="M141" s="168">
        <v>1</v>
      </c>
      <c r="N141" s="168">
        <v>1</v>
      </c>
      <c r="O141" s="168">
        <v>0</v>
      </c>
      <c r="P141" s="168">
        <v>0</v>
      </c>
      <c r="Q141" s="492">
        <v>0</v>
      </c>
      <c r="R141" s="492">
        <v>1</v>
      </c>
      <c r="S141" s="450"/>
      <c r="T141" s="168">
        <v>0</v>
      </c>
      <c r="U141" s="168">
        <v>0</v>
      </c>
      <c r="V141" s="168">
        <v>0</v>
      </c>
      <c r="W141" s="500"/>
    </row>
    <row r="142" spans="1:23" hidden="1" x14ac:dyDescent="0.15">
      <c r="A142" s="7">
        <f t="shared" si="24"/>
        <v>48092</v>
      </c>
      <c r="B142" s="104">
        <f t="shared" si="25"/>
        <v>48121</v>
      </c>
      <c r="D142" s="168" t="s">
        <v>250</v>
      </c>
      <c r="E142" s="142" t="s">
        <v>208</v>
      </c>
      <c r="F142" s="164">
        <v>35</v>
      </c>
      <c r="G142" s="168">
        <v>1</v>
      </c>
      <c r="H142" s="168"/>
      <c r="I142" s="168">
        <v>1</v>
      </c>
      <c r="J142" s="168">
        <v>1</v>
      </c>
      <c r="K142" s="168">
        <v>1</v>
      </c>
      <c r="L142" s="168"/>
      <c r="M142" s="168">
        <v>1</v>
      </c>
      <c r="N142" s="168">
        <v>0</v>
      </c>
      <c r="O142" s="168">
        <v>1</v>
      </c>
      <c r="P142" s="168">
        <v>0</v>
      </c>
      <c r="Q142" s="492">
        <v>0</v>
      </c>
      <c r="R142" s="491">
        <v>1</v>
      </c>
      <c r="S142" s="168"/>
      <c r="T142" s="168">
        <v>0</v>
      </c>
      <c r="U142" s="168">
        <v>0</v>
      </c>
      <c r="V142" s="168">
        <v>0</v>
      </c>
      <c r="W142" s="500"/>
    </row>
    <row r="143" spans="1:23" hidden="1" x14ac:dyDescent="0.15">
      <c r="D143" s="168" t="s">
        <v>250</v>
      </c>
      <c r="E143" s="142" t="s">
        <v>209</v>
      </c>
      <c r="F143" s="164">
        <v>36</v>
      </c>
      <c r="G143" s="168">
        <v>1</v>
      </c>
      <c r="H143" s="168"/>
      <c r="I143" s="168">
        <v>1</v>
      </c>
      <c r="J143" s="168">
        <v>1</v>
      </c>
      <c r="K143" s="168">
        <v>1</v>
      </c>
      <c r="L143" s="168"/>
      <c r="M143" s="168">
        <v>1</v>
      </c>
      <c r="N143" s="168">
        <v>1</v>
      </c>
      <c r="O143" s="168">
        <v>0</v>
      </c>
      <c r="P143" s="168">
        <v>0</v>
      </c>
      <c r="Q143" s="492">
        <v>0</v>
      </c>
      <c r="R143" s="491">
        <v>1</v>
      </c>
      <c r="S143" s="168"/>
      <c r="T143" s="168">
        <v>0</v>
      </c>
      <c r="U143" s="168">
        <v>0</v>
      </c>
      <c r="V143" s="168">
        <v>0</v>
      </c>
      <c r="W143" s="500"/>
    </row>
    <row r="144" spans="1:23" hidden="1" x14ac:dyDescent="0.15">
      <c r="D144" s="168" t="s">
        <v>253</v>
      </c>
      <c r="E144" s="142" t="s">
        <v>273</v>
      </c>
      <c r="F144" s="164">
        <v>37</v>
      </c>
      <c r="G144" s="168">
        <v>1</v>
      </c>
      <c r="H144" s="168"/>
      <c r="I144" s="168">
        <v>1</v>
      </c>
      <c r="J144" s="168">
        <v>1</v>
      </c>
      <c r="K144" s="168">
        <v>1</v>
      </c>
      <c r="L144" s="168"/>
      <c r="M144" s="168">
        <v>1</v>
      </c>
      <c r="N144" s="168">
        <v>1</v>
      </c>
      <c r="O144" s="168">
        <v>0</v>
      </c>
      <c r="P144" s="168">
        <v>0</v>
      </c>
      <c r="Q144" s="492">
        <v>0.2</v>
      </c>
      <c r="R144" s="491">
        <v>0.33333333333333331</v>
      </c>
      <c r="S144" s="168"/>
      <c r="T144" s="168">
        <v>0</v>
      </c>
      <c r="U144" s="168">
        <v>0</v>
      </c>
      <c r="V144" s="168">
        <v>0</v>
      </c>
      <c r="W144" s="499"/>
    </row>
    <row r="145" spans="1:23" hidden="1" x14ac:dyDescent="0.15">
      <c r="D145" s="168" t="s">
        <v>250</v>
      </c>
      <c r="E145" s="142" t="s">
        <v>303</v>
      </c>
      <c r="F145" s="164">
        <v>38</v>
      </c>
      <c r="G145" s="168">
        <v>1</v>
      </c>
      <c r="H145" s="168"/>
      <c r="I145" s="168">
        <v>1</v>
      </c>
      <c r="J145" s="168">
        <v>1</v>
      </c>
      <c r="K145" s="168">
        <v>1</v>
      </c>
      <c r="L145" s="168"/>
      <c r="M145" s="168">
        <v>1</v>
      </c>
      <c r="N145" s="168">
        <v>1</v>
      </c>
      <c r="O145" s="168">
        <v>0</v>
      </c>
      <c r="P145" s="168">
        <v>0</v>
      </c>
      <c r="Q145" s="492">
        <v>0</v>
      </c>
      <c r="R145" s="492">
        <v>1</v>
      </c>
      <c r="S145" s="450"/>
      <c r="T145" s="168">
        <v>0</v>
      </c>
      <c r="U145" s="168">
        <v>0</v>
      </c>
      <c r="V145" s="168">
        <v>0</v>
      </c>
      <c r="W145" s="499"/>
    </row>
    <row r="146" spans="1:23" hidden="1" x14ac:dyDescent="0.15">
      <c r="A146" s="7"/>
      <c r="B146" s="104"/>
      <c r="D146" s="168" t="s">
        <v>250</v>
      </c>
      <c r="E146" s="142" t="s">
        <v>286</v>
      </c>
      <c r="F146" s="164">
        <v>39</v>
      </c>
      <c r="G146" s="168">
        <v>1</v>
      </c>
      <c r="H146" s="168"/>
      <c r="I146" s="168">
        <v>0</v>
      </c>
      <c r="J146" s="168">
        <v>1</v>
      </c>
      <c r="K146" s="168">
        <v>1</v>
      </c>
      <c r="L146" s="168"/>
      <c r="M146" s="168">
        <v>1</v>
      </c>
      <c r="N146" s="168">
        <v>1</v>
      </c>
      <c r="O146" s="168">
        <v>0</v>
      </c>
      <c r="P146" s="168">
        <v>0</v>
      </c>
      <c r="Q146" s="492">
        <v>0</v>
      </c>
      <c r="R146" s="492">
        <v>1</v>
      </c>
      <c r="S146" s="168"/>
      <c r="T146" s="168">
        <v>0</v>
      </c>
      <c r="U146" s="168">
        <v>0</v>
      </c>
      <c r="V146" s="168">
        <v>0</v>
      </c>
      <c r="W146" s="499"/>
    </row>
    <row r="147" spans="1:23" hidden="1" x14ac:dyDescent="0.15">
      <c r="A147" s="8"/>
      <c r="D147" s="168" t="s">
        <v>250</v>
      </c>
      <c r="E147" s="142" t="s">
        <v>301</v>
      </c>
      <c r="F147" s="164">
        <v>40</v>
      </c>
      <c r="G147" s="168">
        <v>1</v>
      </c>
      <c r="H147" s="168"/>
      <c r="I147" s="168">
        <v>1</v>
      </c>
      <c r="J147" s="168">
        <v>1</v>
      </c>
      <c r="K147" s="168">
        <v>1</v>
      </c>
      <c r="L147" s="168"/>
      <c r="M147" s="168">
        <v>1</v>
      </c>
      <c r="N147" s="168">
        <v>0</v>
      </c>
      <c r="O147" s="168">
        <v>1</v>
      </c>
      <c r="P147" s="168">
        <v>1</v>
      </c>
      <c r="Q147" s="492">
        <v>0.2</v>
      </c>
      <c r="R147" s="491">
        <v>0.33333333333333331</v>
      </c>
      <c r="S147" s="168"/>
      <c r="T147" s="168">
        <v>0</v>
      </c>
      <c r="U147" s="168">
        <v>0</v>
      </c>
      <c r="V147" s="168">
        <v>0</v>
      </c>
      <c r="W147" s="500"/>
    </row>
    <row r="148" spans="1:23" hidden="1" x14ac:dyDescent="0.15">
      <c r="A148" s="8"/>
      <c r="D148" s="168"/>
      <c r="E148" s="142"/>
      <c r="F148" s="164">
        <v>41</v>
      </c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492"/>
      <c r="R148" s="491"/>
      <c r="S148" s="168"/>
      <c r="T148" s="168"/>
      <c r="U148" s="168"/>
      <c r="V148" s="168"/>
      <c r="W148" s="500"/>
    </row>
    <row r="149" spans="1:23" hidden="1" x14ac:dyDescent="0.15">
      <c r="A149" s="8"/>
      <c r="D149" s="168"/>
      <c r="E149" s="142"/>
      <c r="F149" s="164">
        <v>42</v>
      </c>
      <c r="G149" s="168"/>
      <c r="H149" s="168"/>
      <c r="I149" s="168"/>
      <c r="J149" s="168"/>
      <c r="K149" s="168"/>
      <c r="L149" s="168"/>
      <c r="M149" s="168"/>
      <c r="N149" s="168"/>
      <c r="O149" s="168"/>
      <c r="P149" s="168"/>
      <c r="Q149" s="492"/>
      <c r="R149" s="491"/>
      <c r="S149" s="168"/>
      <c r="T149" s="168"/>
      <c r="U149" s="168"/>
      <c r="V149" s="168"/>
      <c r="W149" s="500"/>
    </row>
    <row r="150" spans="1:23" hidden="1" x14ac:dyDescent="0.15">
      <c r="A150" s="8"/>
      <c r="D150" s="168"/>
      <c r="E150" s="142"/>
      <c r="F150" s="164">
        <v>43</v>
      </c>
      <c r="G150" s="168"/>
      <c r="H150" s="168"/>
      <c r="I150" s="168"/>
      <c r="J150" s="168"/>
      <c r="K150" s="168"/>
      <c r="L150" s="168"/>
      <c r="M150" s="168"/>
      <c r="N150" s="168"/>
      <c r="O150" s="168"/>
      <c r="P150" s="168"/>
      <c r="Q150" s="492"/>
      <c r="R150" s="492"/>
      <c r="S150" s="450"/>
      <c r="T150" s="168"/>
      <c r="U150" s="168"/>
      <c r="V150" s="168"/>
      <c r="W150" s="500"/>
    </row>
    <row r="151" spans="1:23" hidden="1" x14ac:dyDescent="0.15">
      <c r="A151" s="8"/>
      <c r="D151" s="168"/>
      <c r="E151" s="142"/>
      <c r="F151" s="164">
        <v>44</v>
      </c>
      <c r="G151" s="168"/>
      <c r="H151" s="168"/>
      <c r="I151" s="168"/>
      <c r="J151" s="168"/>
      <c r="K151" s="168"/>
      <c r="L151" s="168"/>
      <c r="M151" s="168"/>
      <c r="N151" s="168"/>
      <c r="O151" s="168"/>
      <c r="P151" s="168"/>
      <c r="Q151" s="492"/>
      <c r="R151" s="492"/>
      <c r="S151" s="450"/>
      <c r="T151" s="168"/>
      <c r="U151" s="168"/>
      <c r="V151" s="168"/>
      <c r="W151" s="500"/>
    </row>
    <row r="152" spans="1:23" hidden="1" x14ac:dyDescent="0.15">
      <c r="A152" s="8"/>
      <c r="D152" s="168"/>
      <c r="E152" s="142"/>
      <c r="F152" s="164">
        <v>45</v>
      </c>
      <c r="G152" s="168"/>
      <c r="H152" s="168"/>
      <c r="I152" s="168"/>
      <c r="J152" s="168"/>
      <c r="K152" s="168"/>
      <c r="L152" s="168"/>
      <c r="M152" s="168"/>
      <c r="N152" s="168"/>
      <c r="O152" s="168"/>
      <c r="P152" s="168"/>
      <c r="Q152" s="492"/>
      <c r="R152" s="492"/>
      <c r="S152" s="450"/>
      <c r="T152" s="168"/>
      <c r="U152" s="168"/>
      <c r="V152" s="168"/>
      <c r="W152" s="500"/>
    </row>
    <row r="153" spans="1:23" hidden="1" x14ac:dyDescent="0.15">
      <c r="A153" s="8"/>
      <c r="D153" s="168"/>
      <c r="E153" s="142"/>
      <c r="F153" s="164">
        <v>46</v>
      </c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492"/>
      <c r="R153" s="491"/>
      <c r="S153" s="168"/>
      <c r="T153" s="168"/>
      <c r="U153" s="168"/>
      <c r="V153" s="168"/>
      <c r="W153" s="500"/>
    </row>
    <row r="154" spans="1:23" hidden="1" x14ac:dyDescent="0.15">
      <c r="A154" s="8"/>
      <c r="D154" s="168"/>
      <c r="E154" s="142"/>
      <c r="F154" s="164">
        <v>47</v>
      </c>
      <c r="G154" s="168"/>
      <c r="H154" s="168"/>
      <c r="I154" s="168"/>
      <c r="J154" s="168"/>
      <c r="K154" s="168"/>
      <c r="L154" s="168"/>
      <c r="M154" s="168"/>
      <c r="N154" s="168"/>
      <c r="O154" s="168"/>
      <c r="P154" s="168"/>
      <c r="Q154" s="492"/>
      <c r="R154" s="491"/>
      <c r="S154" s="168"/>
      <c r="T154" s="168"/>
      <c r="U154" s="168"/>
      <c r="V154" s="168"/>
      <c r="W154" s="500"/>
    </row>
    <row r="155" spans="1:23" hidden="1" x14ac:dyDescent="0.15">
      <c r="A155" s="8"/>
      <c r="D155" s="168"/>
      <c r="E155" s="142"/>
      <c r="F155" s="164">
        <v>48</v>
      </c>
      <c r="G155" s="168"/>
      <c r="H155" s="168"/>
      <c r="I155" s="168"/>
      <c r="J155" s="168"/>
      <c r="K155" s="168"/>
      <c r="L155" s="168"/>
      <c r="M155" s="168"/>
      <c r="N155" s="168"/>
      <c r="O155" s="168"/>
      <c r="P155" s="168"/>
      <c r="Q155" s="492"/>
      <c r="R155" s="492"/>
      <c r="S155" s="168"/>
      <c r="T155" s="168"/>
      <c r="U155" s="168"/>
      <c r="V155" s="168"/>
      <c r="W155" s="500"/>
    </row>
    <row r="156" spans="1:23" hidden="1" x14ac:dyDescent="0.15">
      <c r="A156" s="8"/>
      <c r="D156" s="168"/>
      <c r="E156" s="142"/>
      <c r="F156" s="164">
        <v>49</v>
      </c>
      <c r="G156" s="168"/>
      <c r="H156" s="168"/>
      <c r="I156" s="168"/>
      <c r="J156" s="168"/>
      <c r="K156" s="168"/>
      <c r="L156" s="168"/>
      <c r="M156" s="168"/>
      <c r="N156" s="168"/>
      <c r="O156" s="168"/>
      <c r="P156" s="168"/>
      <c r="Q156" s="492"/>
      <c r="R156" s="491"/>
      <c r="S156" s="168"/>
      <c r="T156" s="168"/>
      <c r="U156" s="168"/>
      <c r="V156" s="168"/>
      <c r="W156" s="500"/>
    </row>
    <row r="157" spans="1:23" hidden="1" x14ac:dyDescent="0.15">
      <c r="A157" s="8"/>
      <c r="D157" s="168"/>
      <c r="E157" s="142"/>
      <c r="F157" s="164">
        <v>50</v>
      </c>
      <c r="G157" s="168"/>
      <c r="H157" s="168"/>
      <c r="I157" s="168"/>
      <c r="J157" s="168"/>
      <c r="K157" s="168"/>
      <c r="L157" s="168"/>
      <c r="M157" s="168"/>
      <c r="N157" s="168"/>
      <c r="O157" s="168"/>
      <c r="P157" s="168"/>
      <c r="Q157" s="492"/>
      <c r="R157" s="491"/>
      <c r="S157" s="168"/>
      <c r="T157" s="168"/>
      <c r="U157" s="168"/>
      <c r="V157" s="168"/>
      <c r="W157" s="500"/>
    </row>
    <row r="158" spans="1:23" hidden="1" x14ac:dyDescent="0.15">
      <c r="A158" s="8"/>
      <c r="D158" s="168"/>
      <c r="E158" s="142"/>
      <c r="F158" s="164">
        <v>51</v>
      </c>
      <c r="G158" s="168"/>
      <c r="H158" s="168"/>
      <c r="I158" s="168"/>
      <c r="J158" s="168"/>
      <c r="K158" s="168"/>
      <c r="L158" s="168"/>
      <c r="M158" s="168"/>
      <c r="N158" s="168"/>
      <c r="O158" s="168"/>
      <c r="P158" s="168"/>
      <c r="Q158" s="492"/>
      <c r="R158" s="491"/>
      <c r="S158" s="168"/>
      <c r="T158" s="168"/>
      <c r="U158" s="168"/>
      <c r="V158" s="168"/>
      <c r="W158" s="500"/>
    </row>
    <row r="159" spans="1:23" hidden="1" x14ac:dyDescent="0.15">
      <c r="A159" s="8"/>
      <c r="D159" s="168"/>
      <c r="E159" s="142"/>
      <c r="F159" s="164">
        <v>52</v>
      </c>
      <c r="G159" s="168"/>
      <c r="H159" s="168"/>
      <c r="I159" s="168"/>
      <c r="J159" s="168"/>
      <c r="K159" s="168"/>
      <c r="L159" s="168"/>
      <c r="M159" s="168"/>
      <c r="N159" s="168"/>
      <c r="O159" s="168"/>
      <c r="P159" s="168"/>
      <c r="Q159" s="492"/>
      <c r="R159" s="492"/>
      <c r="S159" s="168"/>
      <c r="T159" s="168"/>
      <c r="U159" s="168"/>
      <c r="V159" s="168"/>
    </row>
    <row r="160" spans="1:23" hidden="1" x14ac:dyDescent="0.15">
      <c r="A160" s="8"/>
    </row>
    <row r="161" spans="1:1" hidden="1" x14ac:dyDescent="0.15">
      <c r="A161" s="8"/>
    </row>
    <row r="162" spans="1:1" hidden="1" x14ac:dyDescent="0.15">
      <c r="A162" s="8"/>
    </row>
    <row r="163" spans="1:1" hidden="1" x14ac:dyDescent="0.15">
      <c r="A163" s="8"/>
    </row>
    <row r="164" spans="1:1" hidden="1" x14ac:dyDescent="0.15">
      <c r="A164" s="8"/>
    </row>
    <row r="165" spans="1:1" hidden="1" x14ac:dyDescent="0.15">
      <c r="A165" s="8"/>
    </row>
    <row r="166" spans="1:1" hidden="1" x14ac:dyDescent="0.15">
      <c r="A166" s="8"/>
    </row>
    <row r="167" spans="1:1" hidden="1" x14ac:dyDescent="0.15">
      <c r="A167" s="8"/>
    </row>
    <row r="168" spans="1:1" hidden="1" x14ac:dyDescent="0.15">
      <c r="A168" s="8"/>
    </row>
    <row r="169" spans="1:1" hidden="1" x14ac:dyDescent="0.15">
      <c r="A169" s="8"/>
    </row>
    <row r="170" spans="1:1" hidden="1" x14ac:dyDescent="0.15">
      <c r="A170" s="8"/>
    </row>
    <row r="171" spans="1:1" hidden="1" x14ac:dyDescent="0.15">
      <c r="A171" s="8"/>
    </row>
    <row r="172" spans="1:1" hidden="1" x14ac:dyDescent="0.15">
      <c r="A172" s="8"/>
    </row>
    <row r="173" spans="1:1" hidden="1" x14ac:dyDescent="0.15">
      <c r="A173" s="8"/>
    </row>
    <row r="174" spans="1:1" hidden="1" x14ac:dyDescent="0.15">
      <c r="A174" s="8"/>
    </row>
    <row r="175" spans="1:1" hidden="1" x14ac:dyDescent="0.15">
      <c r="A175" s="8"/>
    </row>
    <row r="176" spans="1:1" hidden="1" x14ac:dyDescent="0.15">
      <c r="A176" s="8"/>
    </row>
    <row r="177" spans="1:1" hidden="1" x14ac:dyDescent="0.15">
      <c r="A177" s="8"/>
    </row>
    <row r="178" spans="1:1" hidden="1" x14ac:dyDescent="0.15">
      <c r="A178" s="8"/>
    </row>
    <row r="179" spans="1:1" hidden="1" x14ac:dyDescent="0.15">
      <c r="A179" s="8"/>
    </row>
    <row r="180" spans="1:1" hidden="1" x14ac:dyDescent="0.15">
      <c r="A180" s="8"/>
    </row>
    <row r="181" spans="1:1" hidden="1" x14ac:dyDescent="0.15">
      <c r="A181" s="8"/>
    </row>
    <row r="182" spans="1:1" hidden="1" x14ac:dyDescent="0.15">
      <c r="A182" s="8"/>
    </row>
    <row r="183" spans="1:1" hidden="1" x14ac:dyDescent="0.15">
      <c r="A183" s="8"/>
    </row>
    <row r="184" spans="1:1" hidden="1" x14ac:dyDescent="0.15">
      <c r="A184" s="8"/>
    </row>
    <row r="185" spans="1:1" hidden="1" x14ac:dyDescent="0.15">
      <c r="A185" s="8"/>
    </row>
    <row r="186" spans="1:1" hidden="1" x14ac:dyDescent="0.15">
      <c r="A186" s="8"/>
    </row>
    <row r="187" spans="1:1" hidden="1" x14ac:dyDescent="0.15">
      <c r="A187" s="8"/>
    </row>
    <row r="188" spans="1:1" hidden="1" x14ac:dyDescent="0.15">
      <c r="A188" s="8"/>
    </row>
    <row r="189" spans="1:1" hidden="1" x14ac:dyDescent="0.15">
      <c r="A189" s="8"/>
    </row>
    <row r="190" spans="1:1" hidden="1" x14ac:dyDescent="0.15">
      <c r="A190" s="8"/>
    </row>
    <row r="191" spans="1:1" hidden="1" x14ac:dyDescent="0.15">
      <c r="A191" s="8"/>
    </row>
    <row r="192" spans="1:1" hidden="1" x14ac:dyDescent="0.15">
      <c r="A192" s="8"/>
    </row>
    <row r="193" spans="1:13" hidden="1" x14ac:dyDescent="0.15">
      <c r="A193" s="8"/>
      <c r="G193" s="1"/>
      <c r="H193" s="1"/>
      <c r="I193" s="1"/>
      <c r="J193" s="1"/>
      <c r="K193" s="1"/>
      <c r="L193" s="1"/>
      <c r="M193" s="1"/>
    </row>
    <row r="194" spans="1:13" hidden="1" x14ac:dyDescent="0.15">
      <c r="A194" s="8"/>
      <c r="G194" s="1"/>
      <c r="H194" s="1"/>
      <c r="I194" s="1"/>
      <c r="J194" s="1"/>
      <c r="K194" s="1"/>
      <c r="L194" s="1"/>
      <c r="M194" s="1"/>
    </row>
    <row r="195" spans="1:13" hidden="1" x14ac:dyDescent="0.15">
      <c r="A195" s="8"/>
      <c r="G195" s="1"/>
      <c r="H195" s="1"/>
      <c r="I195" s="1"/>
      <c r="J195" s="1"/>
      <c r="K195" s="1"/>
      <c r="L195" s="1"/>
      <c r="M195" s="1"/>
    </row>
    <row r="196" spans="1:13" hidden="1" x14ac:dyDescent="0.15">
      <c r="A196" s="8"/>
      <c r="G196" s="1"/>
      <c r="H196" s="1"/>
      <c r="I196" s="1"/>
      <c r="J196" s="1"/>
      <c r="K196" s="1"/>
      <c r="L196" s="1"/>
      <c r="M196" s="1"/>
    </row>
    <row r="197" spans="1:13" hidden="1" x14ac:dyDescent="0.15">
      <c r="A197" s="8"/>
      <c r="G197" s="1"/>
      <c r="H197" s="1"/>
      <c r="I197" s="1"/>
      <c r="J197" s="1"/>
      <c r="K197" s="1"/>
      <c r="L197" s="1"/>
      <c r="M197" s="1"/>
    </row>
    <row r="198" spans="1:13" hidden="1" x14ac:dyDescent="0.15">
      <c r="A198" s="8"/>
      <c r="G198" s="1"/>
      <c r="H198" s="1"/>
      <c r="I198" s="1"/>
      <c r="J198" s="1"/>
      <c r="K198" s="1"/>
      <c r="L198" s="1"/>
      <c r="M198" s="1"/>
    </row>
    <row r="199" spans="1:13" hidden="1" x14ac:dyDescent="0.15">
      <c r="A199" s="8"/>
      <c r="G199" s="1"/>
      <c r="H199" s="1"/>
      <c r="I199" s="1"/>
      <c r="J199" s="1"/>
      <c r="K199" s="1"/>
      <c r="L199" s="1"/>
      <c r="M199" s="1"/>
    </row>
    <row r="200" spans="1:13" hidden="1" x14ac:dyDescent="0.15">
      <c r="A200" s="8"/>
      <c r="G200" s="1"/>
      <c r="H200" s="1"/>
      <c r="I200" s="1"/>
      <c r="J200" s="1"/>
      <c r="K200" s="1"/>
      <c r="L200" s="1"/>
      <c r="M200" s="1"/>
    </row>
    <row r="201" spans="1:13" x14ac:dyDescent="0.15">
      <c r="A201" s="8"/>
      <c r="G201" s="1"/>
      <c r="H201" s="1"/>
      <c r="I201" s="1"/>
      <c r="J201" s="1"/>
      <c r="K201" s="1"/>
      <c r="L201" s="1"/>
      <c r="M201" s="1"/>
    </row>
    <row r="202" spans="1:13" x14ac:dyDescent="0.15">
      <c r="A202" s="8"/>
      <c r="G202" s="1"/>
      <c r="H202" s="1"/>
      <c r="I202" s="1"/>
      <c r="J202" s="1"/>
      <c r="K202" s="1"/>
      <c r="L202" s="1"/>
      <c r="M202" s="1"/>
    </row>
    <row r="203" spans="1:13" x14ac:dyDescent="0.15">
      <c r="A203" s="8"/>
      <c r="G203" s="1"/>
      <c r="H203" s="1"/>
      <c r="I203" s="1"/>
      <c r="J203" s="1"/>
      <c r="K203" s="1"/>
      <c r="L203" s="1"/>
      <c r="M203" s="1"/>
    </row>
    <row r="204" spans="1:13" x14ac:dyDescent="0.15">
      <c r="A204" s="8"/>
      <c r="G204" s="1"/>
      <c r="H204" s="1"/>
      <c r="I204" s="1"/>
      <c r="J204" s="1"/>
      <c r="K204" s="1"/>
      <c r="L204" s="1"/>
      <c r="M204" s="1"/>
    </row>
    <row r="205" spans="1:13" x14ac:dyDescent="0.15">
      <c r="A205" s="8"/>
      <c r="G205" s="1"/>
      <c r="H205" s="1"/>
      <c r="I205" s="1"/>
      <c r="J205" s="1"/>
      <c r="K205" s="1"/>
      <c r="L205" s="1"/>
      <c r="M205" s="1"/>
    </row>
    <row r="206" spans="1:13" x14ac:dyDescent="0.15">
      <c r="A206" s="8"/>
      <c r="G206" s="1"/>
      <c r="H206" s="1"/>
      <c r="I206" s="1"/>
      <c r="J206" s="1"/>
      <c r="K206" s="1"/>
      <c r="L206" s="1"/>
      <c r="M206" s="1"/>
    </row>
    <row r="207" spans="1:13" x14ac:dyDescent="0.15">
      <c r="A207" s="8"/>
      <c r="G207" s="1"/>
      <c r="H207" s="1"/>
      <c r="I207" s="1"/>
      <c r="J207" s="1"/>
      <c r="K207" s="1"/>
      <c r="L207" s="1"/>
      <c r="M207" s="1"/>
    </row>
    <row r="208" spans="1:13" x14ac:dyDescent="0.15">
      <c r="A208" s="8"/>
      <c r="G208" s="1"/>
      <c r="H208" s="1"/>
      <c r="I208" s="1"/>
      <c r="J208" s="1"/>
      <c r="K208" s="1"/>
      <c r="L208" s="1"/>
      <c r="M208" s="1"/>
    </row>
    <row r="209" spans="1:13" x14ac:dyDescent="0.15">
      <c r="A209" s="8"/>
      <c r="G209" s="1"/>
      <c r="H209" s="1"/>
      <c r="I209" s="1"/>
      <c r="J209" s="1"/>
      <c r="K209" s="1"/>
      <c r="L209" s="1"/>
      <c r="M209" s="1"/>
    </row>
    <row r="210" spans="1:13" x14ac:dyDescent="0.15">
      <c r="A210" s="8"/>
      <c r="G210" s="1"/>
      <c r="H210" s="1"/>
      <c r="I210" s="1"/>
      <c r="J210" s="1"/>
      <c r="K210" s="1"/>
      <c r="L210" s="1"/>
      <c r="M210" s="1"/>
    </row>
    <row r="211" spans="1:13" x14ac:dyDescent="0.15">
      <c r="A211" s="8"/>
      <c r="G211" s="1"/>
      <c r="H211" s="1"/>
      <c r="I211" s="1"/>
      <c r="J211" s="1"/>
      <c r="K211" s="1"/>
      <c r="L211" s="1"/>
      <c r="M211" s="1"/>
    </row>
    <row r="212" spans="1:13" x14ac:dyDescent="0.15">
      <c r="A212" s="8"/>
      <c r="G212" s="1"/>
      <c r="H212" s="1"/>
      <c r="I212" s="1"/>
      <c r="J212" s="1"/>
      <c r="K212" s="1"/>
      <c r="L212" s="1"/>
      <c r="M212" s="1"/>
    </row>
    <row r="213" spans="1:13" x14ac:dyDescent="0.15">
      <c r="A213" s="8"/>
      <c r="G213" s="1"/>
      <c r="H213" s="1"/>
      <c r="I213" s="1"/>
      <c r="J213" s="1"/>
      <c r="K213" s="1"/>
      <c r="L213" s="1"/>
      <c r="M213" s="1"/>
    </row>
    <row r="214" spans="1:13" x14ac:dyDescent="0.15">
      <c r="A214" s="8"/>
      <c r="G214" s="1"/>
      <c r="H214" s="1"/>
      <c r="I214" s="1"/>
      <c r="J214" s="1"/>
      <c r="K214" s="1"/>
      <c r="L214" s="1"/>
      <c r="M214" s="1"/>
    </row>
    <row r="215" spans="1:13" x14ac:dyDescent="0.15">
      <c r="A215" s="8"/>
      <c r="G215" s="1"/>
      <c r="H215" s="1"/>
      <c r="I215" s="1"/>
      <c r="J215" s="1"/>
      <c r="K215" s="1"/>
      <c r="L215" s="1"/>
      <c r="M215" s="1"/>
    </row>
    <row r="216" spans="1:13" x14ac:dyDescent="0.15">
      <c r="A216" s="8"/>
      <c r="G216" s="1"/>
      <c r="H216" s="1"/>
      <c r="I216" s="1"/>
      <c r="J216" s="1"/>
      <c r="K216" s="1"/>
      <c r="L216" s="1"/>
      <c r="M216" s="1"/>
    </row>
    <row r="217" spans="1:13" x14ac:dyDescent="0.15">
      <c r="A217" s="8"/>
      <c r="G217" s="1"/>
      <c r="H217" s="1"/>
      <c r="I217" s="1"/>
      <c r="J217" s="1"/>
      <c r="K217" s="1"/>
      <c r="L217" s="1"/>
      <c r="M217" s="1"/>
    </row>
    <row r="218" spans="1:13" x14ac:dyDescent="0.15">
      <c r="A218" s="8"/>
      <c r="G218" s="1"/>
      <c r="H218" s="1"/>
      <c r="I218" s="1"/>
      <c r="J218" s="1"/>
      <c r="K218" s="1"/>
      <c r="L218" s="1"/>
      <c r="M218" s="1"/>
    </row>
    <row r="219" spans="1:13" x14ac:dyDescent="0.15">
      <c r="A219" s="8"/>
      <c r="G219" s="1"/>
      <c r="H219" s="1"/>
      <c r="I219" s="1"/>
      <c r="J219" s="1"/>
      <c r="K219" s="1"/>
      <c r="L219" s="1"/>
      <c r="M219" s="1"/>
    </row>
    <row r="220" spans="1:13" x14ac:dyDescent="0.15">
      <c r="A220" s="8"/>
      <c r="G220" s="1"/>
      <c r="H220" s="1"/>
      <c r="I220" s="1"/>
      <c r="J220" s="1"/>
      <c r="K220" s="1"/>
      <c r="L220" s="1"/>
      <c r="M220" s="1"/>
    </row>
    <row r="221" spans="1:13" x14ac:dyDescent="0.15">
      <c r="A221" s="8"/>
      <c r="G221" s="1"/>
      <c r="H221" s="1"/>
      <c r="I221" s="1"/>
      <c r="J221" s="1"/>
      <c r="K221" s="1"/>
      <c r="L221" s="1"/>
      <c r="M221" s="1"/>
    </row>
    <row r="222" spans="1:13" x14ac:dyDescent="0.15">
      <c r="A222" s="8"/>
      <c r="G222" s="1"/>
      <c r="H222" s="1"/>
      <c r="I222" s="1"/>
      <c r="J222" s="1"/>
      <c r="K222" s="1"/>
      <c r="L222" s="1"/>
      <c r="M222" s="1"/>
    </row>
    <row r="223" spans="1:13" x14ac:dyDescent="0.15">
      <c r="A223" s="8"/>
      <c r="G223" s="1"/>
      <c r="H223" s="1"/>
      <c r="I223" s="1"/>
      <c r="J223" s="1"/>
      <c r="K223" s="1"/>
      <c r="L223" s="1"/>
      <c r="M223" s="1"/>
    </row>
    <row r="224" spans="1:13" x14ac:dyDescent="0.15">
      <c r="A224" s="8"/>
      <c r="G224" s="1"/>
      <c r="H224" s="1"/>
      <c r="I224" s="1"/>
      <c r="J224" s="1"/>
      <c r="K224" s="1"/>
      <c r="L224" s="1"/>
      <c r="M224" s="1"/>
    </row>
    <row r="225" spans="1:13" x14ac:dyDescent="0.15">
      <c r="A225" s="8"/>
      <c r="G225" s="1"/>
      <c r="H225" s="1"/>
      <c r="I225" s="1"/>
      <c r="J225" s="1"/>
      <c r="K225" s="1"/>
      <c r="L225" s="1"/>
      <c r="M225" s="1"/>
    </row>
    <row r="226" spans="1:13" x14ac:dyDescent="0.15">
      <c r="A226" s="8"/>
      <c r="G226" s="1"/>
      <c r="H226" s="1"/>
      <c r="I226" s="1"/>
      <c r="J226" s="1"/>
      <c r="K226" s="1"/>
      <c r="L226" s="1"/>
      <c r="M226" s="1"/>
    </row>
    <row r="227" spans="1:13" x14ac:dyDescent="0.15">
      <c r="A227" s="8"/>
      <c r="G227" s="1"/>
      <c r="H227" s="1"/>
      <c r="I227" s="1"/>
      <c r="J227" s="1"/>
      <c r="K227" s="1"/>
      <c r="L227" s="1"/>
      <c r="M227" s="1"/>
    </row>
    <row r="228" spans="1:13" x14ac:dyDescent="0.15">
      <c r="A228" s="8"/>
      <c r="G228" s="1"/>
      <c r="H228" s="1"/>
      <c r="I228" s="1"/>
      <c r="J228" s="1"/>
      <c r="K228" s="1"/>
      <c r="L228" s="1"/>
      <c r="M228" s="1"/>
    </row>
    <row r="229" spans="1:13" x14ac:dyDescent="0.15">
      <c r="A229" s="8"/>
      <c r="G229" s="1"/>
      <c r="H229" s="1"/>
      <c r="I229" s="1"/>
      <c r="J229" s="1"/>
      <c r="K229" s="1"/>
      <c r="L229" s="1"/>
      <c r="M229" s="1"/>
    </row>
    <row r="230" spans="1:13" x14ac:dyDescent="0.15">
      <c r="A230" s="8"/>
      <c r="G230" s="1"/>
      <c r="H230" s="1"/>
      <c r="I230" s="1"/>
      <c r="J230" s="1"/>
      <c r="K230" s="1"/>
      <c r="L230" s="1"/>
      <c r="M230" s="1"/>
    </row>
    <row r="231" spans="1:13" x14ac:dyDescent="0.15">
      <c r="A231" s="8"/>
      <c r="G231" s="1"/>
      <c r="H231" s="1"/>
      <c r="I231" s="1"/>
      <c r="J231" s="1"/>
      <c r="K231" s="1"/>
      <c r="L231" s="1"/>
      <c r="M231" s="1"/>
    </row>
    <row r="232" spans="1:13" x14ac:dyDescent="0.15">
      <c r="A232" s="8"/>
      <c r="G232" s="1"/>
      <c r="H232" s="1"/>
      <c r="I232" s="1"/>
      <c r="J232" s="1"/>
      <c r="K232" s="1"/>
      <c r="L232" s="1"/>
      <c r="M232" s="1"/>
    </row>
    <row r="233" spans="1:13" x14ac:dyDescent="0.15">
      <c r="A233" s="8"/>
      <c r="G233" s="1"/>
      <c r="H233" s="1"/>
      <c r="I233" s="1"/>
      <c r="J233" s="1"/>
      <c r="K233" s="1"/>
      <c r="L233" s="1"/>
      <c r="M233" s="1"/>
    </row>
    <row r="234" spans="1:13" x14ac:dyDescent="0.15">
      <c r="A234" s="8"/>
      <c r="G234" s="1"/>
      <c r="H234" s="1"/>
      <c r="I234" s="1"/>
      <c r="J234" s="1"/>
      <c r="K234" s="1"/>
      <c r="L234" s="1"/>
      <c r="M234" s="1"/>
    </row>
    <row r="235" spans="1:13" x14ac:dyDescent="0.15">
      <c r="A235" s="8"/>
      <c r="G235" s="1"/>
      <c r="H235" s="1"/>
      <c r="I235" s="1"/>
      <c r="J235" s="1"/>
      <c r="K235" s="1"/>
      <c r="L235" s="1"/>
      <c r="M235" s="1"/>
    </row>
    <row r="236" spans="1:13" x14ac:dyDescent="0.15">
      <c r="A236" s="8"/>
      <c r="G236" s="1"/>
      <c r="H236" s="1"/>
      <c r="I236" s="1"/>
      <c r="J236" s="1"/>
      <c r="K236" s="1"/>
      <c r="L236" s="1"/>
      <c r="M236" s="1"/>
    </row>
    <row r="237" spans="1:13" x14ac:dyDescent="0.15">
      <c r="A237" s="8"/>
      <c r="G237" s="1"/>
      <c r="H237" s="1"/>
      <c r="I237" s="1"/>
      <c r="J237" s="1"/>
      <c r="K237" s="1"/>
      <c r="L237" s="1"/>
      <c r="M237" s="1"/>
    </row>
    <row r="238" spans="1:13" x14ac:dyDescent="0.15">
      <c r="A238" s="8"/>
      <c r="G238" s="1"/>
      <c r="H238" s="1"/>
      <c r="I238" s="1"/>
      <c r="J238" s="1"/>
      <c r="K238" s="1"/>
      <c r="L238" s="1"/>
      <c r="M238" s="1"/>
    </row>
    <row r="239" spans="1:13" x14ac:dyDescent="0.15">
      <c r="A239" s="8"/>
      <c r="G239" s="1"/>
      <c r="H239" s="1"/>
      <c r="I239" s="1"/>
      <c r="J239" s="1"/>
      <c r="K239" s="1"/>
      <c r="L239" s="1"/>
      <c r="M239" s="1"/>
    </row>
    <row r="240" spans="1:13" x14ac:dyDescent="0.15">
      <c r="A240" s="8"/>
      <c r="G240" s="1"/>
      <c r="H240" s="1"/>
      <c r="I240" s="1"/>
      <c r="J240" s="1"/>
      <c r="K240" s="1"/>
      <c r="L240" s="1"/>
      <c r="M240" s="1"/>
    </row>
    <row r="241" spans="1:13" x14ac:dyDescent="0.15">
      <c r="A241" s="8"/>
      <c r="G241" s="1"/>
      <c r="H241" s="1"/>
      <c r="I241" s="1"/>
      <c r="J241" s="1"/>
      <c r="K241" s="1"/>
      <c r="L241" s="1"/>
      <c r="M241" s="1"/>
    </row>
    <row r="242" spans="1:13" x14ac:dyDescent="0.15">
      <c r="A242" s="8"/>
      <c r="G242" s="1"/>
      <c r="H242" s="1"/>
      <c r="I242" s="1"/>
      <c r="J242" s="1"/>
      <c r="K242" s="1"/>
      <c r="L242" s="1"/>
      <c r="M242" s="1"/>
    </row>
    <row r="243" spans="1:13" x14ac:dyDescent="0.15">
      <c r="A243" s="8"/>
      <c r="G243" s="1"/>
      <c r="H243" s="1"/>
      <c r="I243" s="1"/>
      <c r="J243" s="1"/>
      <c r="K243" s="1"/>
      <c r="L243" s="1"/>
      <c r="M243" s="1"/>
    </row>
    <row r="244" spans="1:13" x14ac:dyDescent="0.15">
      <c r="A244" s="8"/>
      <c r="G244" s="1"/>
      <c r="H244" s="1"/>
      <c r="I244" s="1"/>
      <c r="J244" s="1"/>
      <c r="K244" s="1"/>
      <c r="L244" s="1"/>
      <c r="M244" s="1"/>
    </row>
    <row r="245" spans="1:13" x14ac:dyDescent="0.15">
      <c r="A245" s="8"/>
      <c r="G245" s="1"/>
      <c r="H245" s="1"/>
      <c r="I245" s="1"/>
      <c r="J245" s="1"/>
      <c r="K245" s="1"/>
      <c r="L245" s="1"/>
      <c r="M245" s="1"/>
    </row>
    <row r="246" spans="1:13" x14ac:dyDescent="0.15">
      <c r="A246" s="8"/>
      <c r="G246" s="1"/>
      <c r="H246" s="1"/>
      <c r="I246" s="1"/>
      <c r="J246" s="1"/>
      <c r="K246" s="1"/>
      <c r="L246" s="1"/>
      <c r="M246" s="1"/>
    </row>
    <row r="247" spans="1:13" x14ac:dyDescent="0.15">
      <c r="A247" s="8"/>
      <c r="G247" s="1"/>
      <c r="H247" s="1"/>
      <c r="I247" s="1"/>
      <c r="J247" s="1"/>
      <c r="K247" s="1"/>
      <c r="L247" s="1"/>
      <c r="M247" s="1"/>
    </row>
    <row r="248" spans="1:13" x14ac:dyDescent="0.15">
      <c r="A248" s="8"/>
      <c r="G248" s="1"/>
      <c r="H248" s="1"/>
      <c r="I248" s="1"/>
      <c r="J248" s="1"/>
      <c r="K248" s="1"/>
      <c r="L248" s="1"/>
      <c r="M248" s="1"/>
    </row>
    <row r="249" spans="1:13" x14ac:dyDescent="0.15">
      <c r="A249" s="8"/>
      <c r="G249" s="1"/>
      <c r="H249" s="1"/>
      <c r="I249" s="1"/>
      <c r="J249" s="1"/>
      <c r="K249" s="1"/>
      <c r="L249" s="1"/>
      <c r="M249" s="1"/>
    </row>
    <row r="250" spans="1:13" x14ac:dyDescent="0.15">
      <c r="A250" s="8"/>
      <c r="G250" s="1"/>
      <c r="H250" s="1"/>
      <c r="I250" s="1"/>
      <c r="J250" s="1"/>
      <c r="K250" s="1"/>
      <c r="L250" s="1"/>
      <c r="M250" s="1"/>
    </row>
    <row r="251" spans="1:13" x14ac:dyDescent="0.15">
      <c r="A251" s="8"/>
      <c r="G251" s="1"/>
      <c r="H251" s="1"/>
      <c r="I251" s="1"/>
      <c r="J251" s="1"/>
      <c r="K251" s="1"/>
      <c r="L251" s="1"/>
      <c r="M251" s="1"/>
    </row>
    <row r="252" spans="1:13" x14ac:dyDescent="0.15">
      <c r="A252" s="8"/>
      <c r="G252" s="1"/>
      <c r="H252" s="1"/>
      <c r="I252" s="1"/>
      <c r="J252" s="1"/>
      <c r="K252" s="1"/>
      <c r="L252" s="1"/>
      <c r="M252" s="1"/>
    </row>
    <row r="253" spans="1:13" x14ac:dyDescent="0.15">
      <c r="A253" s="8"/>
      <c r="G253" s="1"/>
      <c r="H253" s="1"/>
      <c r="I253" s="1"/>
      <c r="J253" s="1"/>
      <c r="K253" s="1"/>
      <c r="L253" s="1"/>
      <c r="M253" s="1"/>
    </row>
    <row r="254" spans="1:13" x14ac:dyDescent="0.15">
      <c r="A254" s="8"/>
      <c r="G254" s="1"/>
      <c r="H254" s="1"/>
      <c r="I254" s="1"/>
      <c r="J254" s="1"/>
      <c r="K254" s="1"/>
      <c r="L254" s="1"/>
      <c r="M254" s="1"/>
    </row>
    <row r="255" spans="1:13" x14ac:dyDescent="0.15">
      <c r="A255" s="8"/>
      <c r="G255" s="1"/>
      <c r="H255" s="1"/>
      <c r="I255" s="1"/>
      <c r="J255" s="1"/>
      <c r="K255" s="1"/>
      <c r="L255" s="1"/>
      <c r="M255" s="1"/>
    </row>
    <row r="256" spans="1:13" x14ac:dyDescent="0.15">
      <c r="A256" s="8"/>
      <c r="G256" s="1"/>
      <c r="H256" s="1"/>
      <c r="I256" s="1"/>
      <c r="J256" s="1"/>
      <c r="K256" s="1"/>
      <c r="L256" s="1"/>
      <c r="M256" s="1"/>
    </row>
    <row r="257" spans="1:13" x14ac:dyDescent="0.15">
      <c r="A257" s="8"/>
      <c r="G257" s="1"/>
      <c r="H257" s="1"/>
      <c r="I257" s="1"/>
      <c r="J257" s="1"/>
      <c r="K257" s="1"/>
      <c r="L257" s="1"/>
      <c r="M257" s="1"/>
    </row>
    <row r="258" spans="1:13" x14ac:dyDescent="0.15">
      <c r="A258" s="8"/>
      <c r="G258" s="1"/>
      <c r="H258" s="1"/>
      <c r="I258" s="1"/>
      <c r="J258" s="1"/>
      <c r="K258" s="1"/>
      <c r="L258" s="1"/>
      <c r="M258" s="1"/>
    </row>
    <row r="259" spans="1:13" x14ac:dyDescent="0.15">
      <c r="A259" s="8"/>
      <c r="G259" s="1"/>
      <c r="H259" s="1"/>
      <c r="I259" s="1"/>
      <c r="J259" s="1"/>
      <c r="K259" s="1"/>
      <c r="L259" s="1"/>
      <c r="M259" s="1"/>
    </row>
    <row r="260" spans="1:13" x14ac:dyDescent="0.15">
      <c r="A260" s="8"/>
      <c r="G260" s="1"/>
      <c r="H260" s="1"/>
      <c r="I260" s="1"/>
      <c r="J260" s="1"/>
      <c r="K260" s="1"/>
      <c r="L260" s="1"/>
      <c r="M260" s="1"/>
    </row>
    <row r="261" spans="1:13" x14ac:dyDescent="0.15">
      <c r="A261" s="8"/>
      <c r="G261" s="1"/>
      <c r="H261" s="1"/>
      <c r="I261" s="1"/>
      <c r="J261" s="1"/>
      <c r="K261" s="1"/>
      <c r="L261" s="1"/>
      <c r="M261" s="1"/>
    </row>
    <row r="262" spans="1:13" x14ac:dyDescent="0.15">
      <c r="A262" s="8"/>
      <c r="G262" s="1"/>
      <c r="H262" s="1"/>
      <c r="I262" s="1"/>
      <c r="J262" s="1"/>
      <c r="K262" s="1"/>
      <c r="L262" s="1"/>
      <c r="M262" s="1"/>
    </row>
    <row r="263" spans="1:13" x14ac:dyDescent="0.15">
      <c r="A263" s="8"/>
      <c r="G263" s="1"/>
      <c r="H263" s="1"/>
      <c r="I263" s="1"/>
      <c r="J263" s="1"/>
      <c r="K263" s="1"/>
      <c r="L263" s="1"/>
      <c r="M263" s="1"/>
    </row>
    <row r="264" spans="1:13" x14ac:dyDescent="0.15">
      <c r="A264" s="8"/>
      <c r="G264" s="1"/>
      <c r="H264" s="1"/>
      <c r="I264" s="1"/>
      <c r="J264" s="1"/>
      <c r="K264" s="1"/>
      <c r="L264" s="1"/>
      <c r="M264" s="1"/>
    </row>
    <row r="265" spans="1:13" x14ac:dyDescent="0.15">
      <c r="A265" s="8"/>
      <c r="G265" s="1"/>
      <c r="H265" s="1"/>
      <c r="I265" s="1"/>
      <c r="J265" s="1"/>
      <c r="K265" s="1"/>
      <c r="L265" s="1"/>
      <c r="M265" s="1"/>
    </row>
    <row r="266" spans="1:13" x14ac:dyDescent="0.15">
      <c r="A266" s="8"/>
      <c r="G266" s="1"/>
      <c r="H266" s="1"/>
      <c r="I266" s="1"/>
      <c r="J266" s="1"/>
      <c r="K266" s="1"/>
      <c r="L266" s="1"/>
      <c r="M266" s="1"/>
    </row>
    <row r="267" spans="1:13" x14ac:dyDescent="0.15">
      <c r="A267" s="8"/>
      <c r="G267" s="1"/>
      <c r="H267" s="1"/>
      <c r="I267" s="1"/>
      <c r="J267" s="1"/>
      <c r="K267" s="1"/>
      <c r="L267" s="1"/>
      <c r="M267" s="1"/>
    </row>
    <row r="268" spans="1:13" x14ac:dyDescent="0.15">
      <c r="A268" s="8"/>
      <c r="G268" s="1"/>
      <c r="H268" s="1"/>
      <c r="I268" s="1"/>
      <c r="J268" s="1"/>
      <c r="K268" s="1"/>
      <c r="L268" s="1"/>
      <c r="M268" s="1"/>
    </row>
    <row r="269" spans="1:13" x14ac:dyDescent="0.15">
      <c r="A269" s="8"/>
      <c r="G269" s="1"/>
      <c r="H269" s="1"/>
      <c r="I269" s="1"/>
      <c r="J269" s="1"/>
      <c r="K269" s="1"/>
      <c r="L269" s="1"/>
      <c r="M269" s="1"/>
    </row>
    <row r="270" spans="1:13" x14ac:dyDescent="0.15">
      <c r="A270" s="8"/>
      <c r="G270" s="1"/>
      <c r="H270" s="1"/>
      <c r="I270" s="1"/>
      <c r="J270" s="1"/>
      <c r="K270" s="1"/>
      <c r="L270" s="1"/>
      <c r="M270" s="1"/>
    </row>
    <row r="271" spans="1:13" x14ac:dyDescent="0.15">
      <c r="A271" s="8"/>
      <c r="G271" s="1"/>
      <c r="H271" s="1"/>
      <c r="I271" s="1"/>
      <c r="J271" s="1"/>
      <c r="K271" s="1"/>
      <c r="L271" s="1"/>
      <c r="M271" s="1"/>
    </row>
    <row r="272" spans="1:13" x14ac:dyDescent="0.15">
      <c r="A272" s="8"/>
      <c r="G272" s="1"/>
      <c r="H272" s="1"/>
      <c r="I272" s="1"/>
      <c r="J272" s="1"/>
      <c r="K272" s="1"/>
      <c r="L272" s="1"/>
      <c r="M272" s="1"/>
    </row>
    <row r="273" spans="1:13" x14ac:dyDescent="0.15">
      <c r="A273" s="8"/>
      <c r="G273" s="1"/>
      <c r="H273" s="1"/>
      <c r="I273" s="1"/>
      <c r="J273" s="1"/>
      <c r="K273" s="1"/>
      <c r="L273" s="1"/>
      <c r="M273" s="1"/>
    </row>
    <row r="274" spans="1:13" x14ac:dyDescent="0.15">
      <c r="A274" s="8"/>
      <c r="G274" s="1"/>
      <c r="H274" s="1"/>
      <c r="I274" s="1"/>
      <c r="J274" s="1"/>
      <c r="K274" s="1"/>
      <c r="L274" s="1"/>
      <c r="M274" s="1"/>
    </row>
    <row r="275" spans="1:13" x14ac:dyDescent="0.15">
      <c r="A275" s="8"/>
      <c r="G275" s="1"/>
      <c r="H275" s="1"/>
      <c r="I275" s="1"/>
      <c r="J275" s="1"/>
      <c r="K275" s="1"/>
      <c r="L275" s="1"/>
      <c r="M275" s="1"/>
    </row>
    <row r="276" spans="1:13" x14ac:dyDescent="0.15">
      <c r="A276" s="8"/>
      <c r="G276" s="1"/>
      <c r="H276" s="1"/>
      <c r="I276" s="1"/>
      <c r="J276" s="1"/>
      <c r="K276" s="1"/>
      <c r="L276" s="1"/>
      <c r="M276" s="1"/>
    </row>
    <row r="277" spans="1:13" x14ac:dyDescent="0.15">
      <c r="A277" s="8"/>
      <c r="G277" s="1"/>
      <c r="H277" s="1"/>
      <c r="I277" s="1"/>
      <c r="J277" s="1"/>
      <c r="K277" s="1"/>
      <c r="L277" s="1"/>
      <c r="M277" s="1"/>
    </row>
    <row r="278" spans="1:13" x14ac:dyDescent="0.15">
      <c r="A278" s="8"/>
      <c r="G278" s="1"/>
      <c r="H278" s="1"/>
      <c r="I278" s="1"/>
      <c r="J278" s="1"/>
      <c r="K278" s="1"/>
      <c r="L278" s="1"/>
      <c r="M278" s="1"/>
    </row>
    <row r="279" spans="1:13" x14ac:dyDescent="0.15">
      <c r="A279" s="8"/>
      <c r="G279" s="1"/>
      <c r="H279" s="1"/>
      <c r="I279" s="1"/>
      <c r="J279" s="1"/>
      <c r="K279" s="1"/>
      <c r="L279" s="1"/>
      <c r="M279" s="1"/>
    </row>
    <row r="280" spans="1:13" x14ac:dyDescent="0.15">
      <c r="A280" s="8"/>
      <c r="G280" s="1"/>
      <c r="H280" s="1"/>
      <c r="I280" s="1"/>
      <c r="J280" s="1"/>
      <c r="K280" s="1"/>
      <c r="L280" s="1"/>
      <c r="M280" s="1"/>
    </row>
    <row r="281" spans="1:13" x14ac:dyDescent="0.15">
      <c r="A281" s="8"/>
      <c r="G281" s="1"/>
      <c r="H281" s="1"/>
      <c r="I281" s="1"/>
      <c r="J281" s="1"/>
      <c r="K281" s="1"/>
      <c r="L281" s="1"/>
      <c r="M281" s="1"/>
    </row>
    <row r="282" spans="1:13" x14ac:dyDescent="0.15">
      <c r="A282" s="8"/>
      <c r="G282" s="1"/>
      <c r="H282" s="1"/>
      <c r="I282" s="1"/>
      <c r="J282" s="1"/>
      <c r="K282" s="1"/>
      <c r="L282" s="1"/>
      <c r="M282" s="1"/>
    </row>
    <row r="283" spans="1:13" x14ac:dyDescent="0.15">
      <c r="A283" s="8"/>
      <c r="G283" s="1"/>
      <c r="H283" s="1"/>
      <c r="I283" s="1"/>
      <c r="J283" s="1"/>
      <c r="K283" s="1"/>
      <c r="L283" s="1"/>
      <c r="M283" s="1"/>
    </row>
    <row r="284" spans="1:13" x14ac:dyDescent="0.15">
      <c r="A284" s="8"/>
      <c r="G284" s="1"/>
      <c r="H284" s="1"/>
      <c r="I284" s="1"/>
      <c r="J284" s="1"/>
      <c r="K284" s="1"/>
      <c r="L284" s="1"/>
      <c r="M284" s="1"/>
    </row>
    <row r="285" spans="1:13" x14ac:dyDescent="0.15">
      <c r="A285" s="8"/>
      <c r="G285" s="1"/>
      <c r="H285" s="1"/>
      <c r="I285" s="1"/>
      <c r="J285" s="1"/>
      <c r="K285" s="1"/>
      <c r="L285" s="1"/>
      <c r="M285" s="1"/>
    </row>
    <row r="286" spans="1:13" x14ac:dyDescent="0.15">
      <c r="A286" s="8"/>
      <c r="G286" s="1"/>
      <c r="H286" s="1"/>
      <c r="I286" s="1"/>
      <c r="J286" s="1"/>
      <c r="K286" s="1"/>
      <c r="L286" s="1"/>
      <c r="M286" s="1"/>
    </row>
    <row r="287" spans="1:13" x14ac:dyDescent="0.15">
      <c r="A287" s="8"/>
      <c r="G287" s="1"/>
      <c r="H287" s="1"/>
      <c r="I287" s="1"/>
      <c r="J287" s="1"/>
      <c r="K287" s="1"/>
      <c r="L287" s="1"/>
      <c r="M287" s="1"/>
    </row>
    <row r="288" spans="1:13" x14ac:dyDescent="0.15">
      <c r="A288" s="8"/>
      <c r="G288" s="1"/>
      <c r="H288" s="1"/>
      <c r="I288" s="1"/>
      <c r="J288" s="1"/>
      <c r="K288" s="1"/>
      <c r="L288" s="1"/>
      <c r="M288" s="1"/>
    </row>
    <row r="289" spans="1:13" x14ac:dyDescent="0.15">
      <c r="A289" s="8"/>
      <c r="G289" s="1"/>
      <c r="H289" s="1"/>
      <c r="I289" s="1"/>
      <c r="J289" s="1"/>
      <c r="K289" s="1"/>
      <c r="L289" s="1"/>
      <c r="M289" s="1"/>
    </row>
    <row r="290" spans="1:13" x14ac:dyDescent="0.15">
      <c r="A290" s="8"/>
      <c r="G290" s="1"/>
      <c r="H290" s="1"/>
      <c r="I290" s="1"/>
      <c r="J290" s="1"/>
      <c r="K290" s="1"/>
      <c r="L290" s="1"/>
      <c r="M290" s="1"/>
    </row>
    <row r="291" spans="1:13" x14ac:dyDescent="0.15">
      <c r="A291" s="8"/>
      <c r="G291" s="1"/>
      <c r="H291" s="1"/>
      <c r="I291" s="1"/>
      <c r="J291" s="1"/>
      <c r="K291" s="1"/>
      <c r="L291" s="1"/>
      <c r="M291" s="1"/>
    </row>
    <row r="292" spans="1:13" x14ac:dyDescent="0.15">
      <c r="A292" s="8"/>
      <c r="G292" s="1"/>
      <c r="H292" s="1"/>
      <c r="I292" s="1"/>
      <c r="J292" s="1"/>
      <c r="K292" s="1"/>
      <c r="L292" s="1"/>
      <c r="M292" s="1"/>
    </row>
    <row r="293" spans="1:13" x14ac:dyDescent="0.15">
      <c r="A293" s="8"/>
      <c r="G293" s="1"/>
      <c r="H293" s="1"/>
      <c r="I293" s="1"/>
      <c r="J293" s="1"/>
      <c r="K293" s="1"/>
      <c r="L293" s="1"/>
      <c r="M293" s="1"/>
    </row>
    <row r="294" spans="1:13" x14ac:dyDescent="0.15">
      <c r="A294" s="8"/>
      <c r="G294" s="1"/>
      <c r="H294" s="1"/>
      <c r="I294" s="1"/>
      <c r="J294" s="1"/>
      <c r="K294" s="1"/>
      <c r="L294" s="1"/>
      <c r="M294" s="1"/>
    </row>
    <row r="295" spans="1:13" x14ac:dyDescent="0.15">
      <c r="A295" s="8"/>
      <c r="G295" s="1"/>
      <c r="H295" s="1"/>
      <c r="I295" s="1"/>
      <c r="J295" s="1"/>
      <c r="K295" s="1"/>
      <c r="L295" s="1"/>
      <c r="M295" s="1"/>
    </row>
    <row r="296" spans="1:13" x14ac:dyDescent="0.15">
      <c r="A296" s="8"/>
      <c r="G296" s="1"/>
      <c r="H296" s="1"/>
      <c r="I296" s="1"/>
      <c r="J296" s="1"/>
      <c r="K296" s="1"/>
      <c r="L296" s="1"/>
      <c r="M296" s="1"/>
    </row>
    <row r="297" spans="1:13" x14ac:dyDescent="0.15">
      <c r="A297" s="8"/>
      <c r="G297" s="1"/>
      <c r="H297" s="1"/>
      <c r="I297" s="1"/>
      <c r="J297" s="1"/>
      <c r="K297" s="1"/>
      <c r="L297" s="1"/>
      <c r="M297" s="1"/>
    </row>
    <row r="298" spans="1:13" x14ac:dyDescent="0.15">
      <c r="A298" s="8"/>
      <c r="G298" s="1"/>
      <c r="H298" s="1"/>
      <c r="I298" s="1"/>
      <c r="J298" s="1"/>
      <c r="K298" s="1"/>
      <c r="L298" s="1"/>
      <c r="M298" s="1"/>
    </row>
    <row r="299" spans="1:13" x14ac:dyDescent="0.15">
      <c r="A299" s="8"/>
      <c r="G299" s="1"/>
      <c r="H299" s="1"/>
      <c r="I299" s="1"/>
      <c r="J299" s="1"/>
      <c r="K299" s="1"/>
      <c r="L299" s="1"/>
      <c r="M299" s="1"/>
    </row>
    <row r="300" spans="1:13" x14ac:dyDescent="0.15">
      <c r="A300" s="8"/>
      <c r="G300" s="1"/>
      <c r="H300" s="1"/>
      <c r="I300" s="1"/>
      <c r="J300" s="1"/>
      <c r="K300" s="1"/>
      <c r="L300" s="1"/>
      <c r="M300" s="1"/>
    </row>
    <row r="301" spans="1:13" x14ac:dyDescent="0.15">
      <c r="A301" s="8"/>
      <c r="G301" s="1"/>
      <c r="H301" s="1"/>
      <c r="I301" s="1"/>
      <c r="J301" s="1"/>
      <c r="K301" s="1"/>
      <c r="L301" s="1"/>
      <c r="M301" s="1"/>
    </row>
    <row r="302" spans="1:13" x14ac:dyDescent="0.15">
      <c r="A302" s="8"/>
      <c r="G302" s="1"/>
      <c r="H302" s="1"/>
      <c r="I302" s="1"/>
      <c r="J302" s="1"/>
      <c r="K302" s="1"/>
      <c r="L302" s="1"/>
      <c r="M302" s="1"/>
    </row>
    <row r="303" spans="1:13" x14ac:dyDescent="0.15">
      <c r="A303" s="8"/>
      <c r="G303" s="1"/>
      <c r="H303" s="1"/>
      <c r="I303" s="1"/>
      <c r="J303" s="1"/>
      <c r="K303" s="1"/>
      <c r="L303" s="1"/>
      <c r="M303" s="1"/>
    </row>
    <row r="304" spans="1:13" x14ac:dyDescent="0.15">
      <c r="A304" s="8"/>
      <c r="G304" s="1"/>
      <c r="H304" s="1"/>
      <c r="I304" s="1"/>
      <c r="J304" s="1"/>
      <c r="K304" s="1"/>
      <c r="L304" s="1"/>
      <c r="M304" s="1"/>
    </row>
    <row r="305" spans="1:13" x14ac:dyDescent="0.15">
      <c r="A305" s="8"/>
      <c r="G305" s="1"/>
      <c r="H305" s="1"/>
      <c r="I305" s="1"/>
      <c r="J305" s="1"/>
      <c r="K305" s="1"/>
      <c r="L305" s="1"/>
      <c r="M305" s="1"/>
    </row>
    <row r="306" spans="1:13" x14ac:dyDescent="0.15">
      <c r="A306" s="8"/>
      <c r="G306" s="1"/>
      <c r="H306" s="1"/>
      <c r="I306" s="1"/>
      <c r="J306" s="1"/>
      <c r="K306" s="1"/>
      <c r="L306" s="1"/>
      <c r="M306" s="1"/>
    </row>
    <row r="307" spans="1:13" x14ac:dyDescent="0.15">
      <c r="A307" s="8"/>
      <c r="G307" s="1"/>
      <c r="H307" s="1"/>
      <c r="I307" s="1"/>
      <c r="J307" s="1"/>
      <c r="K307" s="1"/>
      <c r="L307" s="1"/>
      <c r="M307" s="1"/>
    </row>
    <row r="308" spans="1:13" x14ac:dyDescent="0.15">
      <c r="A308" s="8"/>
      <c r="G308" s="1"/>
      <c r="H308" s="1"/>
      <c r="I308" s="1"/>
      <c r="J308" s="1"/>
      <c r="K308" s="1"/>
      <c r="L308" s="1"/>
      <c r="M308" s="1"/>
    </row>
    <row r="309" spans="1:13" x14ac:dyDescent="0.15">
      <c r="A309" s="8"/>
      <c r="G309" s="1"/>
      <c r="H309" s="1"/>
      <c r="I309" s="1"/>
      <c r="J309" s="1"/>
      <c r="K309" s="1"/>
      <c r="L309" s="1"/>
      <c r="M309" s="1"/>
    </row>
    <row r="310" spans="1:13" x14ac:dyDescent="0.15">
      <c r="A310" s="8"/>
      <c r="G310" s="1"/>
      <c r="H310" s="1"/>
      <c r="I310" s="1"/>
      <c r="J310" s="1"/>
      <c r="K310" s="1"/>
      <c r="L310" s="1"/>
      <c r="M310" s="1"/>
    </row>
    <row r="311" spans="1:13" x14ac:dyDescent="0.15">
      <c r="A311" s="8"/>
      <c r="G311" s="1"/>
      <c r="H311" s="1"/>
      <c r="I311" s="1"/>
      <c r="J311" s="1"/>
      <c r="K311" s="1"/>
      <c r="L311" s="1"/>
      <c r="M311" s="1"/>
    </row>
    <row r="312" spans="1:13" x14ac:dyDescent="0.15">
      <c r="A312" s="8"/>
      <c r="G312" s="1"/>
      <c r="H312" s="1"/>
      <c r="I312" s="1"/>
      <c r="J312" s="1"/>
      <c r="K312" s="1"/>
      <c r="L312" s="1"/>
      <c r="M312" s="1"/>
    </row>
    <row r="313" spans="1:13" x14ac:dyDescent="0.15">
      <c r="A313" s="8"/>
      <c r="G313" s="1"/>
      <c r="H313" s="1"/>
      <c r="I313" s="1"/>
      <c r="J313" s="1"/>
      <c r="K313" s="1"/>
      <c r="L313" s="1"/>
      <c r="M313" s="1"/>
    </row>
    <row r="314" spans="1:13" x14ac:dyDescent="0.15">
      <c r="A314" s="8"/>
      <c r="G314" s="1"/>
      <c r="H314" s="1"/>
      <c r="I314" s="1"/>
      <c r="J314" s="1"/>
      <c r="K314" s="1"/>
      <c r="L314" s="1"/>
      <c r="M314" s="1"/>
    </row>
    <row r="315" spans="1:13" x14ac:dyDescent="0.15">
      <c r="A315" s="8"/>
      <c r="G315" s="1"/>
      <c r="H315" s="1"/>
      <c r="I315" s="1"/>
      <c r="J315" s="1"/>
      <c r="K315" s="1"/>
      <c r="L315" s="1"/>
      <c r="M315" s="1"/>
    </row>
    <row r="316" spans="1:13" x14ac:dyDescent="0.15">
      <c r="A316" s="8"/>
      <c r="G316" s="1"/>
      <c r="H316" s="1"/>
      <c r="I316" s="1"/>
      <c r="J316" s="1"/>
      <c r="K316" s="1"/>
      <c r="L316" s="1"/>
      <c r="M316" s="1"/>
    </row>
    <row r="317" spans="1:13" x14ac:dyDescent="0.15">
      <c r="A317" s="8"/>
      <c r="G317" s="1"/>
      <c r="H317" s="1"/>
      <c r="I317" s="1"/>
      <c r="J317" s="1"/>
      <c r="K317" s="1"/>
      <c r="L317" s="1"/>
      <c r="M317" s="1"/>
    </row>
    <row r="318" spans="1:13" x14ac:dyDescent="0.15">
      <c r="A318" s="8"/>
      <c r="G318" s="1"/>
      <c r="H318" s="1"/>
      <c r="I318" s="1"/>
      <c r="J318" s="1"/>
      <c r="K318" s="1"/>
      <c r="L318" s="1"/>
      <c r="M318" s="1"/>
    </row>
    <row r="319" spans="1:13" x14ac:dyDescent="0.15">
      <c r="A319" s="8"/>
      <c r="G319" s="1"/>
      <c r="H319" s="1"/>
      <c r="I319" s="1"/>
      <c r="J319" s="1"/>
      <c r="K319" s="1"/>
      <c r="L319" s="1"/>
      <c r="M319" s="1"/>
    </row>
    <row r="320" spans="1:13" x14ac:dyDescent="0.15">
      <c r="A320" s="8"/>
      <c r="G320" s="1"/>
      <c r="H320" s="1"/>
      <c r="I320" s="1"/>
      <c r="J320" s="1"/>
      <c r="K320" s="1"/>
      <c r="L320" s="1"/>
      <c r="M320" s="1"/>
    </row>
    <row r="321" spans="1:13" x14ac:dyDescent="0.15">
      <c r="A321" s="8"/>
      <c r="G321" s="1"/>
      <c r="H321" s="1"/>
      <c r="I321" s="1"/>
      <c r="J321" s="1"/>
      <c r="K321" s="1"/>
      <c r="L321" s="1"/>
      <c r="M321" s="1"/>
    </row>
    <row r="322" spans="1:13" x14ac:dyDescent="0.15">
      <c r="A322" s="8"/>
      <c r="G322" s="1"/>
      <c r="H322" s="1"/>
      <c r="I322" s="1"/>
      <c r="J322" s="1"/>
      <c r="K322" s="1"/>
      <c r="L322" s="1"/>
      <c r="M322" s="1"/>
    </row>
    <row r="323" spans="1:13" x14ac:dyDescent="0.15">
      <c r="A323" s="8"/>
      <c r="G323" s="1"/>
      <c r="H323" s="1"/>
      <c r="I323" s="1"/>
      <c r="J323" s="1"/>
      <c r="K323" s="1"/>
      <c r="L323" s="1"/>
      <c r="M323" s="1"/>
    </row>
    <row r="324" spans="1:13" x14ac:dyDescent="0.15">
      <c r="A324" s="8"/>
      <c r="G324" s="1"/>
      <c r="H324" s="1"/>
      <c r="I324" s="1"/>
      <c r="J324" s="1"/>
      <c r="K324" s="1"/>
      <c r="L324" s="1"/>
      <c r="M324" s="1"/>
    </row>
    <row r="325" spans="1:13" x14ac:dyDescent="0.15">
      <c r="A325" s="8"/>
      <c r="G325" s="1"/>
      <c r="H325" s="1"/>
      <c r="I325" s="1"/>
      <c r="J325" s="1"/>
      <c r="K325" s="1"/>
      <c r="L325" s="1"/>
      <c r="M325" s="1"/>
    </row>
    <row r="326" spans="1:13" x14ac:dyDescent="0.15">
      <c r="A326" s="8"/>
      <c r="G326" s="1"/>
      <c r="H326" s="1"/>
      <c r="I326" s="1"/>
      <c r="J326" s="1"/>
      <c r="K326" s="1"/>
      <c r="L326" s="1"/>
      <c r="M326" s="1"/>
    </row>
    <row r="327" spans="1:13" x14ac:dyDescent="0.15">
      <c r="A327" s="8"/>
      <c r="G327" s="1"/>
      <c r="H327" s="1"/>
      <c r="I327" s="1"/>
      <c r="J327" s="1"/>
      <c r="K327" s="1"/>
      <c r="L327" s="1"/>
      <c r="M327" s="1"/>
    </row>
    <row r="328" spans="1:13" x14ac:dyDescent="0.15">
      <c r="A328" s="8"/>
      <c r="G328" s="1"/>
      <c r="H328" s="1"/>
      <c r="I328" s="1"/>
      <c r="J328" s="1"/>
      <c r="K328" s="1"/>
      <c r="L328" s="1"/>
      <c r="M328" s="1"/>
    </row>
    <row r="329" spans="1:13" x14ac:dyDescent="0.15">
      <c r="A329" s="8"/>
      <c r="G329" s="1"/>
      <c r="H329" s="1"/>
      <c r="I329" s="1"/>
      <c r="J329" s="1"/>
      <c r="K329" s="1"/>
      <c r="L329" s="1"/>
      <c r="M329" s="1"/>
    </row>
    <row r="330" spans="1:13" x14ac:dyDescent="0.15">
      <c r="A330" s="8"/>
      <c r="G330" s="1"/>
      <c r="H330" s="1"/>
      <c r="I330" s="1"/>
      <c r="J330" s="1"/>
      <c r="K330" s="1"/>
      <c r="L330" s="1"/>
      <c r="M330" s="1"/>
    </row>
    <row r="331" spans="1:13" x14ac:dyDescent="0.15">
      <c r="A331" s="8"/>
      <c r="G331" s="1"/>
      <c r="H331" s="1"/>
      <c r="I331" s="1"/>
      <c r="J331" s="1"/>
      <c r="K331" s="1"/>
      <c r="L331" s="1"/>
      <c r="M331" s="1"/>
    </row>
    <row r="332" spans="1:13" x14ac:dyDescent="0.15">
      <c r="A332" s="8"/>
      <c r="G332" s="1"/>
      <c r="H332" s="1"/>
      <c r="I332" s="1"/>
      <c r="J332" s="1"/>
      <c r="K332" s="1"/>
      <c r="L332" s="1"/>
      <c r="M332" s="1"/>
    </row>
    <row r="333" spans="1:13" x14ac:dyDescent="0.15">
      <c r="A333" s="8"/>
      <c r="G333" s="1"/>
      <c r="H333" s="1"/>
      <c r="I333" s="1"/>
      <c r="J333" s="1"/>
      <c r="K333" s="1"/>
      <c r="L333" s="1"/>
      <c r="M333" s="1"/>
    </row>
    <row r="334" spans="1:13" x14ac:dyDescent="0.15">
      <c r="A334" s="8"/>
      <c r="G334" s="1"/>
      <c r="H334" s="1"/>
      <c r="I334" s="1"/>
      <c r="J334" s="1"/>
      <c r="K334" s="1"/>
      <c r="L334" s="1"/>
      <c r="M334" s="1"/>
    </row>
    <row r="335" spans="1:13" x14ac:dyDescent="0.15">
      <c r="A335" s="8"/>
      <c r="G335" s="1"/>
      <c r="H335" s="1"/>
      <c r="I335" s="1"/>
      <c r="J335" s="1"/>
      <c r="K335" s="1"/>
      <c r="L335" s="1"/>
      <c r="M335" s="1"/>
    </row>
    <row r="336" spans="1:13" x14ac:dyDescent="0.15">
      <c r="A336" s="8"/>
      <c r="G336" s="1"/>
      <c r="H336" s="1"/>
      <c r="I336" s="1"/>
      <c r="J336" s="1"/>
      <c r="K336" s="1"/>
      <c r="L336" s="1"/>
      <c r="M336" s="1"/>
    </row>
    <row r="337" spans="1:13" x14ac:dyDescent="0.15">
      <c r="A337" s="8"/>
      <c r="G337" s="1"/>
      <c r="H337" s="1"/>
      <c r="I337" s="1"/>
      <c r="J337" s="1"/>
      <c r="K337" s="1"/>
      <c r="L337" s="1"/>
      <c r="M337" s="1"/>
    </row>
    <row r="338" spans="1:13" x14ac:dyDescent="0.15">
      <c r="A338" s="8"/>
      <c r="G338" s="1"/>
      <c r="H338" s="1"/>
      <c r="I338" s="1"/>
      <c r="J338" s="1"/>
      <c r="K338" s="1"/>
      <c r="L338" s="1"/>
      <c r="M338" s="1"/>
    </row>
    <row r="339" spans="1:13" x14ac:dyDescent="0.15">
      <c r="A339" s="8"/>
      <c r="G339" s="1"/>
      <c r="H339" s="1"/>
      <c r="I339" s="1"/>
      <c r="J339" s="1"/>
      <c r="K339" s="1"/>
      <c r="L339" s="1"/>
      <c r="M339" s="1"/>
    </row>
    <row r="340" spans="1:13" x14ac:dyDescent="0.15">
      <c r="A340" s="8"/>
      <c r="G340" s="1"/>
      <c r="H340" s="1"/>
      <c r="I340" s="1"/>
      <c r="J340" s="1"/>
      <c r="K340" s="1"/>
      <c r="L340" s="1"/>
      <c r="M340" s="1"/>
    </row>
    <row r="341" spans="1:13" x14ac:dyDescent="0.15">
      <c r="A341" s="8"/>
      <c r="G341" s="1"/>
      <c r="H341" s="1"/>
      <c r="I341" s="1"/>
      <c r="J341" s="1"/>
      <c r="K341" s="1"/>
      <c r="L341" s="1"/>
      <c r="M341" s="1"/>
    </row>
    <row r="342" spans="1:13" x14ac:dyDescent="0.15">
      <c r="A342" s="8"/>
      <c r="G342" s="1"/>
      <c r="H342" s="1"/>
      <c r="I342" s="1"/>
      <c r="J342" s="1"/>
      <c r="K342" s="1"/>
      <c r="L342" s="1"/>
      <c r="M342" s="1"/>
    </row>
    <row r="343" spans="1:13" x14ac:dyDescent="0.15">
      <c r="A343" s="8"/>
      <c r="G343" s="1"/>
      <c r="H343" s="1"/>
      <c r="I343" s="1"/>
      <c r="J343" s="1"/>
      <c r="K343" s="1"/>
      <c r="L343" s="1"/>
      <c r="M343" s="1"/>
    </row>
    <row r="344" spans="1:13" x14ac:dyDescent="0.15">
      <c r="A344" s="8"/>
      <c r="G344" s="1"/>
      <c r="H344" s="1"/>
      <c r="I344" s="1"/>
      <c r="J344" s="1"/>
      <c r="K344" s="1"/>
      <c r="L344" s="1"/>
      <c r="M344" s="1"/>
    </row>
    <row r="345" spans="1:13" x14ac:dyDescent="0.15">
      <c r="A345" s="8"/>
      <c r="G345" s="1"/>
      <c r="H345" s="1"/>
      <c r="I345" s="1"/>
      <c r="J345" s="1"/>
      <c r="K345" s="1"/>
      <c r="L345" s="1"/>
      <c r="M345" s="1"/>
    </row>
    <row r="346" spans="1:13" x14ac:dyDescent="0.15">
      <c r="A346" s="8"/>
      <c r="G346" s="1"/>
      <c r="H346" s="1"/>
      <c r="I346" s="1"/>
      <c r="J346" s="1"/>
      <c r="K346" s="1"/>
      <c r="L346" s="1"/>
      <c r="M346" s="1"/>
    </row>
    <row r="347" spans="1:13" x14ac:dyDescent="0.15">
      <c r="A347" s="8"/>
      <c r="G347" s="1"/>
      <c r="H347" s="1"/>
      <c r="I347" s="1"/>
      <c r="J347" s="1"/>
      <c r="K347" s="1"/>
      <c r="L347" s="1"/>
      <c r="M347" s="1"/>
    </row>
    <row r="348" spans="1:13" x14ac:dyDescent="0.15">
      <c r="A348" s="8"/>
      <c r="G348" s="1"/>
      <c r="H348" s="1"/>
      <c r="I348" s="1"/>
      <c r="J348" s="1"/>
      <c r="K348" s="1"/>
      <c r="L348" s="1"/>
      <c r="M348" s="1"/>
    </row>
    <row r="349" spans="1:13" x14ac:dyDescent="0.15">
      <c r="A349" s="8"/>
      <c r="G349" s="1"/>
      <c r="H349" s="1"/>
      <c r="I349" s="1"/>
      <c r="J349" s="1"/>
      <c r="K349" s="1"/>
      <c r="L349" s="1"/>
      <c r="M349" s="1"/>
    </row>
    <row r="350" spans="1:13" x14ac:dyDescent="0.15">
      <c r="A350" s="8"/>
      <c r="G350" s="1"/>
      <c r="H350" s="1"/>
      <c r="I350" s="1"/>
      <c r="J350" s="1"/>
      <c r="K350" s="1"/>
      <c r="L350" s="1"/>
      <c r="M350" s="1"/>
    </row>
    <row r="351" spans="1:13" x14ac:dyDescent="0.15">
      <c r="A351" s="8"/>
      <c r="G351" s="1"/>
      <c r="H351" s="1"/>
      <c r="I351" s="1"/>
      <c r="J351" s="1"/>
      <c r="K351" s="1"/>
      <c r="L351" s="1"/>
      <c r="M351" s="1"/>
    </row>
    <row r="352" spans="1:13" x14ac:dyDescent="0.15">
      <c r="A352" s="8"/>
      <c r="G352" s="1"/>
      <c r="H352" s="1"/>
      <c r="I352" s="1"/>
      <c r="J352" s="1"/>
      <c r="K352" s="1"/>
      <c r="L352" s="1"/>
      <c r="M352" s="1"/>
    </row>
    <row r="353" spans="1:13" x14ac:dyDescent="0.15">
      <c r="A353" s="8"/>
      <c r="G353" s="1"/>
      <c r="H353" s="1"/>
      <c r="I353" s="1"/>
      <c r="J353" s="1"/>
      <c r="K353" s="1"/>
      <c r="L353" s="1"/>
      <c r="M353" s="1"/>
    </row>
    <row r="354" spans="1:13" x14ac:dyDescent="0.15">
      <c r="A354" s="8"/>
      <c r="G354" s="1"/>
      <c r="H354" s="1"/>
      <c r="I354" s="1"/>
      <c r="J354" s="1"/>
      <c r="K354" s="1"/>
      <c r="L354" s="1"/>
      <c r="M354" s="1"/>
    </row>
    <row r="355" spans="1:13" x14ac:dyDescent="0.15">
      <c r="A355" s="8"/>
      <c r="G355" s="1"/>
      <c r="H355" s="1"/>
      <c r="I355" s="1"/>
      <c r="J355" s="1"/>
      <c r="K355" s="1"/>
      <c r="L355" s="1"/>
      <c r="M355" s="1"/>
    </row>
    <row r="356" spans="1:13" x14ac:dyDescent="0.15">
      <c r="A356" s="8"/>
      <c r="G356" s="1"/>
      <c r="H356" s="1"/>
      <c r="I356" s="1"/>
      <c r="J356" s="1"/>
      <c r="K356" s="1"/>
      <c r="L356" s="1"/>
      <c r="M356" s="1"/>
    </row>
    <row r="357" spans="1:13" x14ac:dyDescent="0.15">
      <c r="A357" s="8"/>
      <c r="G357" s="1"/>
      <c r="H357" s="1"/>
      <c r="I357" s="1"/>
      <c r="J357" s="1"/>
      <c r="K357" s="1"/>
      <c r="L357" s="1"/>
      <c r="M357" s="1"/>
    </row>
    <row r="358" spans="1:13" x14ac:dyDescent="0.15">
      <c r="A358" s="8"/>
      <c r="G358" s="1"/>
      <c r="H358" s="1"/>
      <c r="I358" s="1"/>
      <c r="J358" s="1"/>
      <c r="K358" s="1"/>
      <c r="L358" s="1"/>
      <c r="M358" s="1"/>
    </row>
    <row r="359" spans="1:13" x14ac:dyDescent="0.15">
      <c r="A359" s="8"/>
      <c r="G359" s="1"/>
      <c r="H359" s="1"/>
      <c r="I359" s="1"/>
      <c r="J359" s="1"/>
      <c r="K359" s="1"/>
      <c r="L359" s="1"/>
      <c r="M359" s="1"/>
    </row>
    <row r="360" spans="1:13" x14ac:dyDescent="0.15">
      <c r="A360" s="8"/>
      <c r="G360" s="1"/>
      <c r="H360" s="1"/>
      <c r="I360" s="1"/>
      <c r="J360" s="1"/>
      <c r="K360" s="1"/>
      <c r="L360" s="1"/>
      <c r="M360" s="1"/>
    </row>
    <row r="361" spans="1:13" x14ac:dyDescent="0.15">
      <c r="A361" s="8"/>
      <c r="G361" s="1"/>
      <c r="H361" s="1"/>
      <c r="I361" s="1"/>
      <c r="J361" s="1"/>
      <c r="K361" s="1"/>
      <c r="L361" s="1"/>
      <c r="M361" s="1"/>
    </row>
    <row r="362" spans="1:13" x14ac:dyDescent="0.15">
      <c r="A362" s="8"/>
      <c r="G362" s="1"/>
      <c r="H362" s="1"/>
      <c r="I362" s="1"/>
      <c r="J362" s="1"/>
      <c r="K362" s="1"/>
      <c r="L362" s="1"/>
      <c r="M362" s="1"/>
    </row>
    <row r="363" spans="1:13" x14ac:dyDescent="0.15">
      <c r="A363" s="8"/>
      <c r="G363" s="1"/>
      <c r="H363" s="1"/>
      <c r="I363" s="1"/>
      <c r="J363" s="1"/>
      <c r="K363" s="1"/>
      <c r="L363" s="1"/>
      <c r="M363" s="1"/>
    </row>
    <row r="364" spans="1:13" x14ac:dyDescent="0.15">
      <c r="A364" s="8"/>
      <c r="G364" s="1"/>
      <c r="H364" s="1"/>
      <c r="I364" s="1"/>
      <c r="J364" s="1"/>
      <c r="K364" s="1"/>
      <c r="L364" s="1"/>
      <c r="M364" s="1"/>
    </row>
    <row r="365" spans="1:13" x14ac:dyDescent="0.15">
      <c r="A365" s="8"/>
      <c r="G365" s="1"/>
      <c r="H365" s="1"/>
      <c r="I365" s="1"/>
      <c r="J365" s="1"/>
      <c r="K365" s="1"/>
      <c r="L365" s="1"/>
      <c r="M365" s="1"/>
    </row>
    <row r="366" spans="1:13" x14ac:dyDescent="0.15">
      <c r="A366" s="8"/>
      <c r="G366" s="1"/>
      <c r="H366" s="1"/>
      <c r="I366" s="1"/>
      <c r="J366" s="1"/>
      <c r="K366" s="1"/>
      <c r="L366" s="1"/>
      <c r="M366" s="1"/>
    </row>
    <row r="367" spans="1:13" x14ac:dyDescent="0.15">
      <c r="A367" s="8"/>
      <c r="G367" s="1"/>
      <c r="H367" s="1"/>
      <c r="I367" s="1"/>
      <c r="J367" s="1"/>
      <c r="K367" s="1"/>
      <c r="L367" s="1"/>
      <c r="M367" s="1"/>
    </row>
    <row r="368" spans="1:13" x14ac:dyDescent="0.15">
      <c r="A368" s="8"/>
      <c r="G368" s="1"/>
      <c r="H368" s="1"/>
      <c r="I368" s="1"/>
      <c r="J368" s="1"/>
      <c r="K368" s="1"/>
      <c r="L368" s="1"/>
      <c r="M368" s="1"/>
    </row>
    <row r="369" spans="1:13" x14ac:dyDescent="0.15">
      <c r="A369" s="8"/>
      <c r="G369" s="1"/>
      <c r="H369" s="1"/>
      <c r="I369" s="1"/>
      <c r="J369" s="1"/>
      <c r="K369" s="1"/>
      <c r="L369" s="1"/>
      <c r="M369" s="1"/>
    </row>
    <row r="370" spans="1:13" x14ac:dyDescent="0.15">
      <c r="A370" s="8"/>
      <c r="G370" s="1"/>
      <c r="H370" s="1"/>
      <c r="I370" s="1"/>
      <c r="J370" s="1"/>
      <c r="K370" s="1"/>
      <c r="L370" s="1"/>
      <c r="M370" s="1"/>
    </row>
    <row r="371" spans="1:13" x14ac:dyDescent="0.15">
      <c r="A371" s="8"/>
      <c r="G371" s="1"/>
      <c r="H371" s="1"/>
      <c r="I371" s="1"/>
      <c r="J371" s="1"/>
      <c r="K371" s="1"/>
      <c r="L371" s="1"/>
      <c r="M371" s="1"/>
    </row>
    <row r="372" spans="1:13" x14ac:dyDescent="0.15">
      <c r="A372" s="8"/>
      <c r="G372" s="1"/>
      <c r="H372" s="1"/>
      <c r="I372" s="1"/>
      <c r="J372" s="1"/>
      <c r="K372" s="1"/>
      <c r="L372" s="1"/>
      <c r="M372" s="1"/>
    </row>
    <row r="373" spans="1:13" x14ac:dyDescent="0.15">
      <c r="A373" s="8"/>
      <c r="G373" s="1"/>
      <c r="H373" s="1"/>
      <c r="I373" s="1"/>
      <c r="J373" s="1"/>
      <c r="K373" s="1"/>
      <c r="L373" s="1"/>
      <c r="M373" s="1"/>
    </row>
    <row r="374" spans="1:13" x14ac:dyDescent="0.15">
      <c r="A374" s="8"/>
      <c r="G374" s="1"/>
      <c r="H374" s="1"/>
      <c r="I374" s="1"/>
      <c r="J374" s="1"/>
      <c r="K374" s="1"/>
      <c r="L374" s="1"/>
      <c r="M374" s="1"/>
    </row>
    <row r="375" spans="1:13" x14ac:dyDescent="0.15">
      <c r="A375" s="8"/>
      <c r="G375" s="1"/>
      <c r="H375" s="1"/>
      <c r="I375" s="1"/>
      <c r="J375" s="1"/>
      <c r="K375" s="1"/>
      <c r="L375" s="1"/>
      <c r="M375" s="1"/>
    </row>
    <row r="376" spans="1:13" x14ac:dyDescent="0.15">
      <c r="A376" s="8"/>
      <c r="G376" s="1"/>
      <c r="H376" s="1"/>
      <c r="I376" s="1"/>
      <c r="J376" s="1"/>
      <c r="K376" s="1"/>
      <c r="L376" s="1"/>
      <c r="M376" s="1"/>
    </row>
    <row r="377" spans="1:13" x14ac:dyDescent="0.15">
      <c r="A377" s="8"/>
      <c r="G377" s="1"/>
      <c r="H377" s="1"/>
      <c r="I377" s="1"/>
      <c r="J377" s="1"/>
      <c r="K377" s="1"/>
      <c r="L377" s="1"/>
      <c r="M377" s="1"/>
    </row>
    <row r="378" spans="1:13" x14ac:dyDescent="0.15">
      <c r="A378" s="8"/>
      <c r="G378" s="1"/>
      <c r="H378" s="1"/>
      <c r="I378" s="1"/>
      <c r="J378" s="1"/>
      <c r="K378" s="1"/>
      <c r="L378" s="1"/>
      <c r="M378" s="1"/>
    </row>
    <row r="379" spans="1:13" x14ac:dyDescent="0.15">
      <c r="A379" s="8"/>
      <c r="G379" s="1"/>
      <c r="H379" s="1"/>
      <c r="I379" s="1"/>
      <c r="J379" s="1"/>
      <c r="K379" s="1"/>
      <c r="L379" s="1"/>
      <c r="M379" s="1"/>
    </row>
    <row r="380" spans="1:13" x14ac:dyDescent="0.15">
      <c r="A380" s="8"/>
      <c r="G380" s="1"/>
      <c r="H380" s="1"/>
      <c r="I380" s="1"/>
      <c r="J380" s="1"/>
      <c r="K380" s="1"/>
      <c r="L380" s="1"/>
      <c r="M380" s="1"/>
    </row>
    <row r="381" spans="1:13" x14ac:dyDescent="0.15">
      <c r="A381" s="8"/>
      <c r="G381" s="1"/>
      <c r="H381" s="1"/>
      <c r="I381" s="1"/>
      <c r="J381" s="1"/>
      <c r="K381" s="1"/>
      <c r="L381" s="1"/>
      <c r="M381" s="1"/>
    </row>
  </sheetData>
  <sheetProtection algorithmName="SHA-512" hashValue="a2FGlgIK6lnf8S6MTZLeSd92YXymlREgXTt2SfYICgluX2w8HnCJNjnsCFBcCF81R2mC3y9xW6wFCg05DH/lnA==" saltValue="csKtbqWLF+r623wjqNt1mA==" spinCount="100000" sheet="1" objects="1" scenarios="1"/>
  <autoFilter ref="D107:D159" xr:uid="{00000000-0009-0000-0000-000001000000}"/>
  <customSheetViews>
    <customSheetView guid="{0C0A7354-1E68-4AF0-8238-6CB67405E9AA}">
      <selection activeCell="E9" sqref="E9"/>
      <pageMargins left="0.75" right="0.75" top="1" bottom="1" header="0.5" footer="0.5"/>
      <pageSetup paperSize="9" orientation="portrait"/>
      <headerFooter alignWithMargins="0"/>
    </customSheetView>
  </customSheetViews>
  <mergeCells count="29">
    <mergeCell ref="B17:B20"/>
    <mergeCell ref="B13:B15"/>
    <mergeCell ref="N1:N2"/>
    <mergeCell ref="J1:J2"/>
    <mergeCell ref="A8:B8"/>
    <mergeCell ref="A5:B5"/>
    <mergeCell ref="A6:B6"/>
    <mergeCell ref="D3:F3"/>
    <mergeCell ref="D2:F2"/>
    <mergeCell ref="A7:B7"/>
    <mergeCell ref="A3:C3"/>
    <mergeCell ref="E5:F5"/>
    <mergeCell ref="C5:D5"/>
    <mergeCell ref="C6:D6"/>
    <mergeCell ref="C7:D7"/>
    <mergeCell ref="C8:D8"/>
    <mergeCell ref="C29:D29"/>
    <mergeCell ref="E28:F28"/>
    <mergeCell ref="E29:F29"/>
    <mergeCell ref="A29:B29"/>
    <mergeCell ref="A28:B28"/>
    <mergeCell ref="C28:D28"/>
    <mergeCell ref="C9:D9"/>
    <mergeCell ref="I10:I11"/>
    <mergeCell ref="M10:M11"/>
    <mergeCell ref="G10:G11"/>
    <mergeCell ref="K10:K11"/>
    <mergeCell ref="A11:F11"/>
    <mergeCell ref="A9:B9"/>
  </mergeCells>
  <conditionalFormatting sqref="C13:F18">
    <cfRule type="expression" dxfId="106" priority="21">
      <formula>$R13=0</formula>
    </cfRule>
  </conditionalFormatting>
  <conditionalFormatting sqref="C19:F25">
    <cfRule type="expression" dxfId="105" priority="6">
      <formula>$R19=0</formula>
    </cfRule>
  </conditionalFormatting>
  <conditionalFormatting sqref="D3">
    <cfRule type="expression" dxfId="104" priority="48" stopIfTrue="1">
      <formula>$C$108=4</formula>
    </cfRule>
    <cfRule type="expression" dxfId="103" priority="49" stopIfTrue="1">
      <formula>$C$108=3</formula>
    </cfRule>
    <cfRule type="expression" dxfId="102" priority="50" stopIfTrue="1">
      <formula>$C$108=2</formula>
    </cfRule>
    <cfRule type="expression" dxfId="101" priority="51" stopIfTrue="1">
      <formula>$C$108=1</formula>
    </cfRule>
  </conditionalFormatting>
  <conditionalFormatting sqref="E18">
    <cfRule type="expression" dxfId="100" priority="7">
      <formula>$E$18&gt;50%</formula>
    </cfRule>
  </conditionalFormatting>
  <conditionalFormatting sqref="E24">
    <cfRule type="expression" dxfId="99" priority="3">
      <formula>$E$24&gt;15%</formula>
    </cfRule>
  </conditionalFormatting>
  <conditionalFormatting sqref="F1">
    <cfRule type="expression" dxfId="98" priority="129" stopIfTrue="1">
      <formula>SEARCH("סייבר",J1,1)&gt;0</formula>
    </cfRule>
    <cfRule type="expression" dxfId="97" priority="130" stopIfTrue="1">
      <formula>$D$3="טכנולוגית החלל"</formula>
    </cfRule>
    <cfRule type="expression" dxfId="96" priority="131" stopIfTrue="1">
      <formula>$D$3="חברות קטנות"</formula>
    </cfRule>
  </conditionalFormatting>
  <conditionalFormatting sqref="F6">
    <cfRule type="cellIs" dxfId="95" priority="123" stopIfTrue="1" operator="greaterThan">
      <formula>$F$7</formula>
    </cfRule>
    <cfRule type="cellIs" dxfId="94" priority="124" stopIfTrue="1" operator="greaterThan">
      <formula>#REF!</formula>
    </cfRule>
    <cfRule type="expression" dxfId="93" priority="125" stopIfTrue="1">
      <formula>AND($F$6=0,#REF!&gt;0)</formula>
    </cfRule>
  </conditionalFormatting>
  <conditionalFormatting sqref="F7">
    <cfRule type="cellIs" dxfId="92" priority="126" stopIfTrue="1" operator="lessThan">
      <formula>$F$6</formula>
    </cfRule>
    <cfRule type="cellIs" dxfId="91" priority="127" stopIfTrue="1" operator="lessThan">
      <formula>#REF!</formula>
    </cfRule>
  </conditionalFormatting>
  <conditionalFormatting sqref="F13:F27">
    <cfRule type="expression" dxfId="90" priority="24" stopIfTrue="1">
      <formula>$G$5&gt;0</formula>
    </cfRule>
  </conditionalFormatting>
  <conditionalFormatting sqref="I18">
    <cfRule type="expression" dxfId="89" priority="5">
      <formula>$I$18&gt;50%</formula>
    </cfRule>
  </conditionalFormatting>
  <conditionalFormatting sqref="I24">
    <cfRule type="expression" dxfId="88" priority="2">
      <formula>$I$24&gt;15%</formula>
    </cfRule>
  </conditionalFormatting>
  <conditionalFormatting sqref="M18">
    <cfRule type="expression" dxfId="87" priority="4">
      <formula>$M$18&gt;50%</formula>
    </cfRule>
  </conditionalFormatting>
  <conditionalFormatting sqref="M24">
    <cfRule type="expression" dxfId="86" priority="1">
      <formula>$M$24&gt;15%</formula>
    </cfRule>
  </conditionalFormatting>
  <dataValidations count="4">
    <dataValidation type="date" operator="greaterThan" allowBlank="1" showInputMessage="1" showErrorMessage="1" error="נא להזין תאריך חוקי: DD/MM/YYYY " sqref="C5" xr:uid="{00000000-0002-0000-0100-000000000000}">
      <formula1>38352</formula1>
    </dataValidation>
    <dataValidation type="list" operator="greaterThan" allowBlank="1" showErrorMessage="1" error="יש לבחור מרשימת הגלילה הנפתחת מצד שמאל לתא (ע&quot;י לחיצה על החץ מצד שמאל). _x000a_לחלופין,  נא וודאו זנה נכונה: DD/MM/YYYY (יש להזין את היום הראשון בחודש)" prompt="ניתן להקיש על החץ משמאל לבחירה מתוך רשימה" sqref="F6" xr:uid="{00000000-0002-0000-0100-000001000000}">
      <formula1>$A$59:$A$146</formula1>
    </dataValidation>
    <dataValidation type="list" operator="greaterThan" allowBlank="1" showErrorMessage="1" error="יש לבחור מרשימת הגלילה הנפתחת מצד שמאל לתא (ע&quot;י לחיצה על החץ מצד שמאל). _x000a_לחלופין, נא וודאו הזנה נכונה: DD/MM/YYYY (יש להזין את היום האחרון בחודש)" prompt="ניתן להקיש על החץ משמאל לבחירה מתוך רשימה" sqref="F7" xr:uid="{00000000-0002-0000-0100-000002000000}">
      <formula1>$B$59:$B$146</formula1>
    </dataValidation>
    <dataValidation type="list" allowBlank="1" showInputMessage="1" showErrorMessage="1" sqref="D3:F3" xr:uid="{ADA3069F-922B-4E27-ABD4-48B2AF3C8320}">
      <formula1>$E$108:$E$150</formula1>
    </dataValidation>
  </dataValidations>
  <hyperlinks>
    <hyperlink ref="A2" r:id="rId1" tooltip="דיווחים ותשלומים - טפסים אלקטרוניים" xr:uid="{00000000-0004-0000-0100-000000000000}"/>
    <hyperlink ref="A2:B2" r:id="rId2" tooltip="דיווחים ותשלומים - טפסים אלקטרוניים" display="קישור לאתר רשות החדשנות" xr:uid="{00000000-0004-0000-0100-000001000000}"/>
  </hyperlinks>
  <printOptions horizontalCentered="1" verticalCentered="1"/>
  <pageMargins left="0.27559055118110198" right="0.35433070866141703" top="0.196850393700787" bottom="0.196850393700787" header="0.39370078740157499" footer="0.196850393700787"/>
  <pageSetup paperSize="9" scale="33" fitToHeight="0" orientation="portrait" r:id="rId3"/>
  <headerFooter alignWithMargins="0">
    <oddFooter>&amp;Cעמוד &amp;P מתוך &amp;N</oddFooter>
  </headerFooter>
  <ignoredErrors>
    <ignoredError sqref="R15" evalError="1"/>
  </ignoredErrors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גיליון2">
    <tabColor rgb="FFA1C0DD"/>
    <pageSetUpPr fitToPage="1"/>
  </sheetPr>
  <dimension ref="A1:ID299"/>
  <sheetViews>
    <sheetView showGridLines="0" rightToLeft="1" tabSelected="1" zoomScale="70" zoomScaleNormal="70" zoomScaleSheetLayoutView="85" workbookViewId="0">
      <pane xSplit="1" ySplit="3" topLeftCell="B99" activePane="bottomRight" state="frozen"/>
      <selection activeCell="F259" sqref="F259"/>
      <selection pane="topRight" activeCell="F259" sqref="F259"/>
      <selection pane="bottomLeft" activeCell="F259" sqref="F259"/>
      <selection pane="bottomRight" activeCell="M236" sqref="M236"/>
    </sheetView>
  </sheetViews>
  <sheetFormatPr baseColWidth="10" defaultColWidth="9.1640625" defaultRowHeight="13" outlineLevelRow="1" outlineLevelCol="1" x14ac:dyDescent="0.15"/>
  <cols>
    <col min="1" max="1" width="5.1640625" style="343" bestFit="1" customWidth="1"/>
    <col min="2" max="2" width="20.5" style="1" customWidth="1"/>
    <col min="3" max="3" width="11.5" style="1" bestFit="1" customWidth="1"/>
    <col min="4" max="4" width="17.5" style="1" customWidth="1"/>
    <col min="5" max="5" width="6.5" style="1" bestFit="1" customWidth="1"/>
    <col min="6" max="7" width="9.5" style="1" customWidth="1"/>
    <col min="8" max="8" width="7.1640625" style="1" customWidth="1"/>
    <col min="9" max="9" width="13.5" style="1" customWidth="1"/>
    <col min="10" max="10" width="7" style="1" customWidth="1"/>
    <col min="11" max="11" width="15.1640625" style="1" customWidth="1"/>
    <col min="12" max="12" width="9.83203125" style="1" customWidth="1"/>
    <col min="13" max="13" width="16.5" style="1" customWidth="1"/>
    <col min="14" max="14" width="16.5" style="1" hidden="1" customWidth="1" outlineLevel="1"/>
    <col min="15" max="15" width="13.5" style="1" hidden="1" customWidth="1" outlineLevel="1"/>
    <col min="16" max="16" width="17.5" style="1" hidden="1" customWidth="1" outlineLevel="1"/>
    <col min="17" max="17" width="12.5" style="1" hidden="1" customWidth="1" outlineLevel="1"/>
    <col min="18" max="18" width="17.1640625" style="1" hidden="1" customWidth="1" outlineLevel="1"/>
    <col min="19" max="19" width="13.5" style="1" hidden="1" customWidth="1" outlineLevel="1"/>
    <col min="20" max="20" width="8.5" style="1" hidden="1" customWidth="1" outlineLevel="1"/>
    <col min="21" max="21" width="8.1640625" style="1" customWidth="1" collapsed="1"/>
    <col min="22" max="22" width="16" style="1" hidden="1" customWidth="1" outlineLevel="1"/>
    <col min="23" max="23" width="13.83203125" style="1" hidden="1" customWidth="1" outlineLevel="1"/>
    <col min="24" max="24" width="16.5" style="1" hidden="1" customWidth="1" outlineLevel="1"/>
    <col min="25" max="25" width="14.5" style="1" hidden="1" customWidth="1" outlineLevel="1"/>
    <col min="26" max="26" width="11.83203125" style="1" hidden="1" customWidth="1" outlineLevel="1"/>
    <col min="27" max="27" width="9.5" style="1" customWidth="1" collapsed="1"/>
    <col min="28" max="28" width="9.1640625" style="479"/>
    <col min="29" max="29" width="9.1640625" style="267"/>
    <col min="30" max="30" width="9.1640625" style="1"/>
    <col min="31" max="31" width="9.5" style="185" bestFit="1" customWidth="1"/>
    <col min="32" max="16384" width="9.1640625" style="1"/>
  </cols>
  <sheetData>
    <row r="1" spans="1:238" s="262" customFormat="1" ht="21.75" customHeight="1" thickBot="1" x14ac:dyDescent="0.25">
      <c r="A1" s="573" t="s">
        <v>21</v>
      </c>
      <c r="B1" s="574"/>
      <c r="C1" s="574"/>
      <c r="D1" s="257"/>
      <c r="E1" s="258"/>
      <c r="F1" s="581"/>
      <c r="G1" s="582"/>
      <c r="H1" s="579"/>
      <c r="I1" s="580"/>
      <c r="J1" s="259"/>
      <c r="K1" s="592"/>
      <c r="L1" s="592"/>
      <c r="M1" s="260"/>
      <c r="N1" s="604" t="s">
        <v>114</v>
      </c>
      <c r="O1" s="605"/>
      <c r="P1" s="605"/>
      <c r="Q1" s="605"/>
      <c r="R1" s="605"/>
      <c r="S1" s="605"/>
      <c r="T1" s="606"/>
      <c r="U1" s="599" t="s">
        <v>57</v>
      </c>
      <c r="V1" s="595" t="s">
        <v>161</v>
      </c>
      <c r="W1" s="596"/>
      <c r="X1" s="596"/>
      <c r="Y1" s="596"/>
      <c r="Z1" s="596"/>
      <c r="AA1" s="590" t="s">
        <v>161</v>
      </c>
      <c r="AB1" s="478"/>
      <c r="AC1" s="261"/>
      <c r="AE1" s="263"/>
    </row>
    <row r="2" spans="1:238" s="268" customFormat="1" ht="29.25" customHeight="1" thickBot="1" x14ac:dyDescent="0.25">
      <c r="A2" s="264"/>
      <c r="B2" s="577" t="s">
        <v>278</v>
      </c>
      <c r="C2" s="577"/>
      <c r="D2" s="577"/>
      <c r="E2" s="578"/>
      <c r="F2" s="575" t="s">
        <v>86</v>
      </c>
      <c r="G2" s="575"/>
      <c r="H2" s="575"/>
      <c r="I2" s="575"/>
      <c r="J2" s="576"/>
      <c r="K2" s="593" t="s">
        <v>37</v>
      </c>
      <c r="L2" s="575"/>
      <c r="M2" s="594"/>
      <c r="N2" s="601" t="s">
        <v>194</v>
      </c>
      <c r="O2" s="602"/>
      <c r="P2" s="602"/>
      <c r="Q2" s="602"/>
      <c r="R2" s="602"/>
      <c r="S2" s="603"/>
      <c r="T2" s="265"/>
      <c r="U2" s="600"/>
      <c r="V2" s="597" t="s">
        <v>195</v>
      </c>
      <c r="W2" s="598"/>
      <c r="X2" s="598"/>
      <c r="Y2" s="598"/>
      <c r="Z2" s="266"/>
      <c r="AA2" s="591"/>
      <c r="AB2" s="479"/>
      <c r="AC2" s="267"/>
      <c r="AD2" s="1"/>
      <c r="AE2" s="185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</row>
    <row r="3" spans="1:238" s="285" customFormat="1" ht="54" customHeight="1" x14ac:dyDescent="0.15">
      <c r="A3" s="269" t="s">
        <v>9</v>
      </c>
      <c r="B3" s="270" t="s">
        <v>274</v>
      </c>
      <c r="C3" s="271" t="s">
        <v>275</v>
      </c>
      <c r="D3" s="272" t="s">
        <v>276</v>
      </c>
      <c r="E3" s="273" t="s">
        <v>277</v>
      </c>
      <c r="F3" s="274" t="s">
        <v>127</v>
      </c>
      <c r="G3" s="272" t="s">
        <v>128</v>
      </c>
      <c r="H3" s="270" t="s">
        <v>129</v>
      </c>
      <c r="I3" s="270" t="s">
        <v>130</v>
      </c>
      <c r="J3" s="275" t="s">
        <v>34</v>
      </c>
      <c r="K3" s="274" t="s">
        <v>126</v>
      </c>
      <c r="L3" s="270" t="s">
        <v>35</v>
      </c>
      <c r="M3" s="276" t="s">
        <v>36</v>
      </c>
      <c r="N3" s="277" t="s">
        <v>196</v>
      </c>
      <c r="O3" s="278" t="s">
        <v>121</v>
      </c>
      <c r="P3" s="278" t="s">
        <v>71</v>
      </c>
      <c r="Q3" s="22" t="s">
        <v>38</v>
      </c>
      <c r="R3" s="22" t="s">
        <v>106</v>
      </c>
      <c r="S3" s="279" t="s">
        <v>133</v>
      </c>
      <c r="T3" s="280" t="s">
        <v>134</v>
      </c>
      <c r="U3" s="600"/>
      <c r="V3" s="281" t="s">
        <v>110</v>
      </c>
      <c r="W3" s="37" t="s">
        <v>109</v>
      </c>
      <c r="X3" s="37" t="s">
        <v>29</v>
      </c>
      <c r="Y3" s="37" t="s">
        <v>107</v>
      </c>
      <c r="Z3" s="282" t="s">
        <v>108</v>
      </c>
      <c r="AA3" s="591"/>
      <c r="AB3" s="480"/>
      <c r="AC3" s="283"/>
      <c r="AD3" s="12"/>
      <c r="AE3" s="284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</row>
    <row r="4" spans="1:238" s="2" customFormat="1" ht="24.75" customHeight="1" x14ac:dyDescent="0.15">
      <c r="A4" s="286">
        <v>1</v>
      </c>
      <c r="B4" s="287"/>
      <c r="C4" s="467"/>
      <c r="D4" s="467"/>
      <c r="E4" s="288"/>
      <c r="F4" s="289"/>
      <c r="G4" s="290"/>
      <c r="H4" s="291"/>
      <c r="I4" s="291"/>
      <c r="J4" s="307"/>
      <c r="K4" s="292">
        <f>(IF(OR($B4=0,$C4=0,$D4=0),0,IF(OR($E4=0,($G4+$F4=0),$H4=0),0,MIN((VLOOKUP($E4,$A$232:$C$239,3,0))*(IF($E4=6,$I4,$H4))*((MIN((VLOOKUP($E4,$A$232:$E$239,5,0)),(IF($E4=6,$H4,$I4))))),MIN((VLOOKUP($E4,$A$232:$C$239,3,0)),($F4+$G4))*(IF($E4=6,$I4,((MIN((VLOOKUP($E4,$A$232:$E$239,5,0)),$I4)))))))))*$J4</f>
        <v>0</v>
      </c>
      <c r="L4" s="293">
        <f>J4*I4*H4/12</f>
        <v>0</v>
      </c>
      <c r="M4" s="294">
        <f>(F4+G4)*J4</f>
        <v>0</v>
      </c>
      <c r="N4" s="295" t="str">
        <f>IF(E4&gt;0,MIN((VLOOKUP($E4,$A$232:$C$244,3,0)),($F4+$G4)),"")</f>
        <v/>
      </c>
      <c r="O4" s="296">
        <f>IF(E4=6,(MIN(VLOOKUP($E4,$A$232:$E$244,5,0),H4)),H4)</f>
        <v>0</v>
      </c>
      <c r="P4" s="297">
        <f>IF(E4=6,I4,IF(E4&gt;0,MIN((VLOOKUP($E4,$A$232:$E$244,5,0)),(I4)),0))*(1-$T$2)</f>
        <v>0</v>
      </c>
      <c r="Q4" s="298">
        <f>J4</f>
        <v>0</v>
      </c>
      <c r="R4" s="19" t="str">
        <f>IF(AND(E4=6,O4&lt;H4,H4&gt;0.333333),"סגל אקדמי: משרה עד-33%",IF(0.1&gt;P4,(IF(P4&gt;0.00001,"עצור: אחוז תעסוקה נמוך מ-10%","")),(IF(AND($T$2&gt;0,$T$2&lt;1,P4&gt;0),(IF(($T$2*I4=P4),"קיצוץ אחיד","נא להזין נימוק")),(IF((P4-I4=0),(IF((Q4-J4=0),"","נא להזין נימוק")),"נא להזין נימוק"))))))</f>
        <v/>
      </c>
      <c r="S4" s="299">
        <f>(IF(OR($B4=0,$C4=0,$D4=0),0,IF(OR($E4=0,($G4+$F4=0),$H4=0),0,MIN((VLOOKUP($E4,$A$232:$C$244,3,0))*(IF($E4=6,$P4,$O4))*((MIN((VLOOKUP($E4,$A$232:$E$244,5,0)),(IF($E4=6,$O4,$P4))))),MIN((VLOOKUP($E4,$A$232:$C$244,3,0)),($F4+$G4))*(IF($E4=6,$P4,((MIN((VLOOKUP($E4,$A$232:$E$244,5,0)),$P4)))))))))*$Q4</f>
        <v>0</v>
      </c>
      <c r="T4" s="300">
        <f>O4*P4*Q4/12</f>
        <v>0</v>
      </c>
      <c r="U4" s="49"/>
      <c r="V4" s="301">
        <f t="shared" ref="V4" si="0">IF($Z$2&gt;0,(1-$Z$2)*P4,P4)</f>
        <v>0</v>
      </c>
      <c r="W4" s="298">
        <f t="shared" ref="W4" si="1">Q4</f>
        <v>0</v>
      </c>
      <c r="X4" s="19" t="str">
        <f t="shared" ref="X4" si="2">IF(0.1&gt;V4,(IF(V4&gt;0.00001,"עצור: אחוז תעסוקה נמוך מ-10%","")),(IF(AND($Z$2&gt;0,V4&gt;0),(IF(($Z$2*P4=V4),"קיצוץ אחיד","נא להזין נימוק")),(IF((V4-P4=0),(IF((W4-Q4=0),"","נא להזין נימוק")),"נא להזין נימוק")))))</f>
        <v/>
      </c>
      <c r="Y4" s="55">
        <f>(IF(OR($B4=0,$C4=0,$D4=0),0,IF(OR($E4=0,($G4+$F4=0),$H4=0),0,MIN((VLOOKUP($E4,$A$232:$C$244,3,0))*(IF($E4=6,$V4,$O4))*((MIN((VLOOKUP($E4,$A$232:$E$244,5,0)),(IF($E4=6,$O4,$V4))))),MIN((VLOOKUP($E4,$A$232:$C$244,3,0)),($F4+$G4))*(IF($E4=6,$V4,((MIN((VLOOKUP($E4,$A$232:$E$244,5,0)),$V4)))))))))*$W4</f>
        <v>0</v>
      </c>
      <c r="Z4" s="302">
        <f t="shared" ref="Z4" si="3">O4*V4*W4/12</f>
        <v>0</v>
      </c>
      <c r="AA4" s="53"/>
      <c r="AB4" s="481" t="b">
        <f>OR($B4=0,$C4=0,$D4=0,$E4=0)</f>
        <v>1</v>
      </c>
      <c r="AC4" s="303"/>
      <c r="AE4" s="184">
        <f t="shared" ref="AE4" si="4">+F4+G4</f>
        <v>0</v>
      </c>
    </row>
    <row r="5" spans="1:238" s="2" customFormat="1" ht="24.75" customHeight="1" x14ac:dyDescent="0.15">
      <c r="A5" s="286">
        <v>2</v>
      </c>
      <c r="B5" s="287"/>
      <c r="C5" s="467"/>
      <c r="D5" s="467"/>
      <c r="E5" s="288"/>
      <c r="F5" s="289"/>
      <c r="G5" s="290"/>
      <c r="H5" s="291"/>
      <c r="I5" s="291"/>
      <c r="J5" s="307"/>
      <c r="K5" s="292">
        <f t="shared" ref="K5:K68" si="5">(IF(OR($B5=0,$C5=0,$D5=0),0,IF(OR($E5=0,($G5+$F5=0),$H5=0),0,MIN((VLOOKUP($E5,$A$232:$C$244,3,0))*(IF($E5=6,$I5,$H5))*((MIN((VLOOKUP($E5,$A$232:$E$244,5,0)),(IF($E5=6,$H5,$I5))))),MIN((VLOOKUP($E5,$A$232:$C$244,3,0)),($F5+$G5))*(IF($E5=6,$I5,((MIN((VLOOKUP($E5,$A$232:$E$244,5,0)),$I5)))))))))*$J5</f>
        <v>0</v>
      </c>
      <c r="L5" s="293">
        <f t="shared" ref="L5" si="6">J5*I5*H5/12</f>
        <v>0</v>
      </c>
      <c r="M5" s="294">
        <f t="shared" ref="M5" si="7">(F5+G5)*J5</f>
        <v>0</v>
      </c>
      <c r="N5" s="295" t="str">
        <f t="shared" ref="N5:N68" si="8">IF(E5&gt;0,MIN((VLOOKUP($E5,$A$232:$C$244,3,0)),($F5+$G5)),"")</f>
        <v/>
      </c>
      <c r="O5" s="296">
        <f t="shared" ref="O5:O68" si="9">IF(E5=6,(MIN(VLOOKUP($E5,$A$232:$E$244,5,0),H5)),H5)</f>
        <v>0</v>
      </c>
      <c r="P5" s="297">
        <f t="shared" ref="P5:P68" si="10">IF(E5=6,I5,IF(E5&gt;0,MIN((VLOOKUP($E5,$A$232:$E$244,5,0)),(I5)),0))*(1-$T$2)</f>
        <v>0</v>
      </c>
      <c r="Q5" s="298">
        <f t="shared" ref="Q5" si="11">J5</f>
        <v>0</v>
      </c>
      <c r="R5" s="19" t="str">
        <f t="shared" ref="R5" si="12">IF(AND(E5=6,O5&lt;H5,H5&gt;0.333333),"סגל אקדמי: משרה עד-33%",IF(0.1&gt;P5,(IF(P5&gt;0.00001,"עצור: אחוז תעסוקה נמוך מ-10%","")),(IF(AND($T$2&gt;0,$T$2&lt;1,P5&gt;0),(IF(($T$2*I5=P5),"קיצוץ אחיד","נא להזין נימוק")),(IF((P5-I5=0),(IF((Q5-J5=0),"","נא להזין נימוק")),"נא להזין נימוק"))))))</f>
        <v/>
      </c>
      <c r="S5" s="299">
        <f t="shared" ref="S5:S68" si="13">(IF(OR($B5=0,$C5=0,$D5=0),0,IF(OR($E5=0,($G5+$F5=0),$H5=0),0,MIN((VLOOKUP($E5,$A$232:$C$244,3,0))*(IF($E5=6,$P5,$O5))*((MIN((VLOOKUP($E5,$A$232:$E$244,5,0)),(IF($E5=6,$O5,$P5))))),MIN((VLOOKUP($E5,$A$232:$C$244,3,0)),($F5+$G5))*(IF($E5=6,$P5,((MIN((VLOOKUP($E5,$A$232:$E$244,5,0)),$P5)))))))))*$Q5</f>
        <v>0</v>
      </c>
      <c r="T5" s="300">
        <f t="shared" ref="T5" si="14">O5*P5*Q5/12</f>
        <v>0</v>
      </c>
      <c r="U5" s="49"/>
      <c r="V5" s="301">
        <f t="shared" ref="V5:V36" si="15">IF($Z$2&gt;0,(1-$Z$2)*P5,P5)</f>
        <v>0</v>
      </c>
      <c r="W5" s="298">
        <f t="shared" ref="W5:W35" si="16">Q5</f>
        <v>0</v>
      </c>
      <c r="X5" s="19" t="str">
        <f t="shared" ref="X5:X36" si="17">IF(0.1&gt;V5,(IF(V5&gt;0.00001,"עצור: אחוז תעסוקה נמוך מ-10%","")),(IF(AND($Z$2&gt;0,V5&gt;0),(IF(($Z$2*P5=V5),"קיצוץ אחיד","נא להזין נימוק")),(IF((V5-P5=0),(IF((W5-Q5=0),"","נא להזין נימוק")),"נא להזין נימוק")))))</f>
        <v/>
      </c>
      <c r="Y5" s="55">
        <f t="shared" ref="Y5:Y68" si="18">(IF(OR($B5=0,$C5=0,$D5=0),0,IF(OR($E5=0,($G5+$F5=0),$H5=0),0,MIN((VLOOKUP($E5,$A$232:$C$244,3,0))*(IF($E5=6,$V5,$O5))*((MIN((VLOOKUP($E5,$A$232:$E$244,5,0)),(IF($E5=6,$O5,$V5))))),MIN((VLOOKUP($E5,$A$232:$C$244,3,0)),($F5+$G5))*(IF($E5=6,$V5,((MIN((VLOOKUP($E5,$A$232:$E$244,5,0)),$V5)))))))))*$W5</f>
        <v>0</v>
      </c>
      <c r="Z5" s="302">
        <f t="shared" ref="Z5:Z36" si="19">O5*V5*W5/12</f>
        <v>0</v>
      </c>
      <c r="AA5" s="53"/>
      <c r="AB5" s="481" t="b">
        <f t="shared" ref="AB5:AB68" si="20">OR($B5=0,$C5=0,$D5=0,$E5=0)</f>
        <v>1</v>
      </c>
      <c r="AC5" s="303"/>
      <c r="AE5" s="184">
        <f t="shared" ref="AE5:AE35" si="21">+F5+G5</f>
        <v>0</v>
      </c>
      <c r="AF5" s="184"/>
    </row>
    <row r="6" spans="1:238" s="2" customFormat="1" ht="24.75" customHeight="1" x14ac:dyDescent="0.15">
      <c r="A6" s="286">
        <v>3</v>
      </c>
      <c r="B6" s="287"/>
      <c r="C6" s="467"/>
      <c r="D6" s="467"/>
      <c r="E6" s="288"/>
      <c r="F6" s="289"/>
      <c r="G6" s="290"/>
      <c r="H6" s="291"/>
      <c r="I6" s="291"/>
      <c r="J6" s="307"/>
      <c r="K6" s="292">
        <f t="shared" si="5"/>
        <v>0</v>
      </c>
      <c r="L6" s="293">
        <f t="shared" ref="L6" si="22">J6*I6*H6/12</f>
        <v>0</v>
      </c>
      <c r="M6" s="294">
        <f t="shared" ref="M6" si="23">(F6+G6)*J6</f>
        <v>0</v>
      </c>
      <c r="N6" s="295" t="str">
        <f t="shared" si="8"/>
        <v/>
      </c>
      <c r="O6" s="296">
        <f t="shared" si="9"/>
        <v>0</v>
      </c>
      <c r="P6" s="297">
        <f t="shared" si="10"/>
        <v>0</v>
      </c>
      <c r="Q6" s="298">
        <f t="shared" ref="Q6" si="24">J6</f>
        <v>0</v>
      </c>
      <c r="R6" s="19" t="str">
        <f t="shared" ref="R6" si="25">IF(AND(E6=6,O6&lt;H6,H6&gt;0.333333),"סגל אקדמי: משרה עד-33%",IF(0.1&gt;P6,(IF(P6&gt;0.00001,"עצור: אחוז תעסוקה נמוך מ-10%","")),(IF(AND($T$2&gt;0,$T$2&lt;1,P6&gt;0),(IF(($T$2*I6=P6),"קיצוץ אחיד","נא להזין נימוק")),(IF((P6-I6=0),(IF((Q6-J6=0),"","נא להזין נימוק")),"נא להזין נימוק"))))))</f>
        <v/>
      </c>
      <c r="S6" s="299">
        <f t="shared" si="13"/>
        <v>0</v>
      </c>
      <c r="T6" s="300">
        <f t="shared" ref="T6" si="26">O6*P6*Q6/12</f>
        <v>0</v>
      </c>
      <c r="U6" s="49"/>
      <c r="V6" s="301">
        <f t="shared" si="15"/>
        <v>0</v>
      </c>
      <c r="W6" s="298">
        <f t="shared" si="16"/>
        <v>0</v>
      </c>
      <c r="X6" s="19" t="str">
        <f t="shared" si="17"/>
        <v/>
      </c>
      <c r="Y6" s="55">
        <f t="shared" si="18"/>
        <v>0</v>
      </c>
      <c r="Z6" s="302">
        <f t="shared" si="19"/>
        <v>0</v>
      </c>
      <c r="AA6" s="53"/>
      <c r="AB6" s="481" t="b">
        <f t="shared" si="20"/>
        <v>1</v>
      </c>
      <c r="AC6" s="303"/>
      <c r="AE6" s="184">
        <f t="shared" si="21"/>
        <v>0</v>
      </c>
      <c r="AF6" s="184"/>
    </row>
    <row r="7" spans="1:238" s="2" customFormat="1" ht="24.75" customHeight="1" x14ac:dyDescent="0.15">
      <c r="A7" s="286">
        <v>4</v>
      </c>
      <c r="B7" s="287"/>
      <c r="C7" s="467"/>
      <c r="D7" s="467"/>
      <c r="E7" s="288"/>
      <c r="F7" s="289"/>
      <c r="G7" s="290"/>
      <c r="H7" s="291"/>
      <c r="I7" s="291"/>
      <c r="J7" s="307"/>
      <c r="K7" s="292">
        <f t="shared" si="5"/>
        <v>0</v>
      </c>
      <c r="L7" s="293">
        <f t="shared" ref="L7" si="27">J7*I7*H7/12</f>
        <v>0</v>
      </c>
      <c r="M7" s="294">
        <f t="shared" ref="M7" si="28">(F7+G7)*J7</f>
        <v>0</v>
      </c>
      <c r="N7" s="295" t="str">
        <f t="shared" si="8"/>
        <v/>
      </c>
      <c r="O7" s="296">
        <f t="shared" si="9"/>
        <v>0</v>
      </c>
      <c r="P7" s="297">
        <f t="shared" si="10"/>
        <v>0</v>
      </c>
      <c r="Q7" s="298">
        <f t="shared" ref="Q7" si="29">J7</f>
        <v>0</v>
      </c>
      <c r="R7" s="19" t="str">
        <f t="shared" ref="R7" si="30">IF(AND(E7=6,O7&lt;H7,H7&gt;0.333333),"סגל אקדמי: משרה עד-33%",IF(0.1&gt;P7,(IF(P7&gt;0.00001,"עצור: אחוז תעסוקה נמוך מ-10%","")),(IF(AND($T$2&gt;0,$T$2&lt;1,P7&gt;0),(IF(($T$2*I7=P7),"קיצוץ אחיד","נא להזין נימוק")),(IF((P7-I7=0),(IF((Q7-J7=0),"","נא להזין נימוק")),"נא להזין נימוק"))))))</f>
        <v/>
      </c>
      <c r="S7" s="299">
        <f t="shared" si="13"/>
        <v>0</v>
      </c>
      <c r="T7" s="300">
        <f t="shared" ref="T7" si="31">O7*P7*Q7/12</f>
        <v>0</v>
      </c>
      <c r="U7" s="49"/>
      <c r="V7" s="301">
        <f t="shared" si="15"/>
        <v>0</v>
      </c>
      <c r="W7" s="298">
        <f t="shared" si="16"/>
        <v>0</v>
      </c>
      <c r="X7" s="19" t="str">
        <f t="shared" si="17"/>
        <v/>
      </c>
      <c r="Y7" s="55">
        <f t="shared" si="18"/>
        <v>0</v>
      </c>
      <c r="Z7" s="302">
        <f t="shared" si="19"/>
        <v>0</v>
      </c>
      <c r="AA7" s="53"/>
      <c r="AB7" s="481" t="b">
        <f t="shared" si="20"/>
        <v>1</v>
      </c>
      <c r="AC7" s="303"/>
      <c r="AE7" s="184">
        <f t="shared" si="21"/>
        <v>0</v>
      </c>
      <c r="AF7" s="184"/>
    </row>
    <row r="8" spans="1:238" s="2" customFormat="1" ht="24.75" customHeight="1" x14ac:dyDescent="0.15">
      <c r="A8" s="286">
        <v>5</v>
      </c>
      <c r="B8" s="287"/>
      <c r="C8" s="467"/>
      <c r="D8" s="467"/>
      <c r="E8" s="288"/>
      <c r="F8" s="289"/>
      <c r="G8" s="290"/>
      <c r="H8" s="291"/>
      <c r="I8" s="291"/>
      <c r="J8" s="307"/>
      <c r="K8" s="292">
        <f t="shared" si="5"/>
        <v>0</v>
      </c>
      <c r="L8" s="293">
        <f t="shared" ref="L8:L37" si="32">J8*I8*H8/12</f>
        <v>0</v>
      </c>
      <c r="M8" s="294">
        <f t="shared" ref="M8:M37" si="33">(F8+G8)*J8</f>
        <v>0</v>
      </c>
      <c r="N8" s="295" t="str">
        <f t="shared" si="8"/>
        <v/>
      </c>
      <c r="O8" s="296">
        <f t="shared" si="9"/>
        <v>0</v>
      </c>
      <c r="P8" s="297">
        <f t="shared" si="10"/>
        <v>0</v>
      </c>
      <c r="Q8" s="298">
        <f t="shared" ref="Q8:Q37" si="34">J8</f>
        <v>0</v>
      </c>
      <c r="R8" s="19" t="str">
        <f t="shared" ref="R8:R37" si="35">IF(AND(E8=6,O8&lt;H8,H8&gt;0.333333),"סגל אקדמי: משרה עד-33%",IF(0.1&gt;P8,(IF(P8&gt;0.00001,"עצור: אחוז תעסוקה נמוך מ-10%","")),(IF(AND($T$2&gt;0,$T$2&lt;1,P8&gt;0),(IF(($T$2*I8=P8),"קיצוץ אחיד","נא להזין נימוק")),(IF((P8-I8=0),(IF((Q8-J8=0),"","נא להזין נימוק")),"נא להזין נימוק"))))))</f>
        <v/>
      </c>
      <c r="S8" s="299">
        <f t="shared" si="13"/>
        <v>0</v>
      </c>
      <c r="T8" s="300">
        <f t="shared" ref="T8:T37" si="36">O8*P8*Q8/12</f>
        <v>0</v>
      </c>
      <c r="U8" s="49"/>
      <c r="V8" s="301">
        <f t="shared" si="15"/>
        <v>0</v>
      </c>
      <c r="W8" s="298">
        <f t="shared" si="16"/>
        <v>0</v>
      </c>
      <c r="X8" s="19" t="str">
        <f t="shared" si="17"/>
        <v/>
      </c>
      <c r="Y8" s="55">
        <f t="shared" si="18"/>
        <v>0</v>
      </c>
      <c r="Z8" s="302">
        <f t="shared" si="19"/>
        <v>0</v>
      </c>
      <c r="AA8" s="53"/>
      <c r="AB8" s="481" t="b">
        <f t="shared" si="20"/>
        <v>1</v>
      </c>
      <c r="AC8" s="303"/>
      <c r="AE8" s="184">
        <f t="shared" si="21"/>
        <v>0</v>
      </c>
      <c r="AF8" s="184"/>
    </row>
    <row r="9" spans="1:238" s="2" customFormat="1" ht="24.75" customHeight="1" x14ac:dyDescent="0.15">
      <c r="A9" s="286">
        <v>6</v>
      </c>
      <c r="B9" s="287"/>
      <c r="C9" s="467"/>
      <c r="D9" s="467"/>
      <c r="E9" s="288"/>
      <c r="F9" s="289"/>
      <c r="G9" s="290"/>
      <c r="H9" s="291"/>
      <c r="I9" s="291"/>
      <c r="J9" s="307"/>
      <c r="K9" s="292">
        <f t="shared" si="5"/>
        <v>0</v>
      </c>
      <c r="L9" s="293">
        <f t="shared" si="32"/>
        <v>0</v>
      </c>
      <c r="M9" s="294">
        <f t="shared" si="33"/>
        <v>0</v>
      </c>
      <c r="N9" s="295" t="str">
        <f t="shared" si="8"/>
        <v/>
      </c>
      <c r="O9" s="296">
        <f t="shared" si="9"/>
        <v>0</v>
      </c>
      <c r="P9" s="297">
        <f t="shared" si="10"/>
        <v>0</v>
      </c>
      <c r="Q9" s="298">
        <f t="shared" si="34"/>
        <v>0</v>
      </c>
      <c r="R9" s="19" t="str">
        <f t="shared" si="35"/>
        <v/>
      </c>
      <c r="S9" s="299">
        <f t="shared" si="13"/>
        <v>0</v>
      </c>
      <c r="T9" s="300">
        <f t="shared" si="36"/>
        <v>0</v>
      </c>
      <c r="U9" s="49"/>
      <c r="V9" s="301">
        <f t="shared" si="15"/>
        <v>0</v>
      </c>
      <c r="W9" s="298">
        <f t="shared" si="16"/>
        <v>0</v>
      </c>
      <c r="X9" s="19" t="str">
        <f t="shared" si="17"/>
        <v/>
      </c>
      <c r="Y9" s="55">
        <f t="shared" si="18"/>
        <v>0</v>
      </c>
      <c r="Z9" s="302">
        <f t="shared" si="19"/>
        <v>0</v>
      </c>
      <c r="AA9" s="53"/>
      <c r="AB9" s="481" t="b">
        <f t="shared" si="20"/>
        <v>1</v>
      </c>
      <c r="AC9" s="303"/>
      <c r="AE9" s="184">
        <f t="shared" si="21"/>
        <v>0</v>
      </c>
      <c r="AF9" s="184"/>
    </row>
    <row r="10" spans="1:238" s="2" customFormat="1" ht="24.75" customHeight="1" x14ac:dyDescent="0.15">
      <c r="A10" s="286">
        <v>7</v>
      </c>
      <c r="B10" s="287"/>
      <c r="C10" s="467"/>
      <c r="D10" s="467"/>
      <c r="E10" s="288"/>
      <c r="F10" s="289"/>
      <c r="G10" s="290"/>
      <c r="H10" s="291"/>
      <c r="I10" s="291"/>
      <c r="J10" s="307"/>
      <c r="K10" s="292">
        <f t="shared" si="5"/>
        <v>0</v>
      </c>
      <c r="L10" s="293">
        <f t="shared" si="32"/>
        <v>0</v>
      </c>
      <c r="M10" s="294">
        <f t="shared" si="33"/>
        <v>0</v>
      </c>
      <c r="N10" s="295" t="str">
        <f t="shared" si="8"/>
        <v/>
      </c>
      <c r="O10" s="296">
        <f t="shared" si="9"/>
        <v>0</v>
      </c>
      <c r="P10" s="297">
        <f t="shared" si="10"/>
        <v>0</v>
      </c>
      <c r="Q10" s="298">
        <f t="shared" si="34"/>
        <v>0</v>
      </c>
      <c r="R10" s="19" t="str">
        <f t="shared" si="35"/>
        <v/>
      </c>
      <c r="S10" s="299">
        <f t="shared" si="13"/>
        <v>0</v>
      </c>
      <c r="T10" s="300">
        <f t="shared" si="36"/>
        <v>0</v>
      </c>
      <c r="U10" s="49"/>
      <c r="V10" s="301">
        <f t="shared" si="15"/>
        <v>0</v>
      </c>
      <c r="W10" s="298">
        <f t="shared" si="16"/>
        <v>0</v>
      </c>
      <c r="X10" s="19" t="str">
        <f t="shared" si="17"/>
        <v/>
      </c>
      <c r="Y10" s="55">
        <f t="shared" si="18"/>
        <v>0</v>
      </c>
      <c r="Z10" s="302">
        <f t="shared" si="19"/>
        <v>0</v>
      </c>
      <c r="AA10" s="53"/>
      <c r="AB10" s="481" t="b">
        <f t="shared" si="20"/>
        <v>1</v>
      </c>
      <c r="AC10" s="303"/>
      <c r="AE10" s="184">
        <f t="shared" si="21"/>
        <v>0</v>
      </c>
      <c r="AF10" s="184"/>
    </row>
    <row r="11" spans="1:238" s="2" customFormat="1" ht="24.75" customHeight="1" x14ac:dyDescent="0.15">
      <c r="A11" s="286">
        <v>8</v>
      </c>
      <c r="B11" s="287"/>
      <c r="C11" s="467"/>
      <c r="D11" s="467"/>
      <c r="E11" s="288"/>
      <c r="F11" s="289"/>
      <c r="G11" s="290"/>
      <c r="H11" s="291"/>
      <c r="I11" s="291"/>
      <c r="J11" s="307"/>
      <c r="K11" s="292">
        <f t="shared" si="5"/>
        <v>0</v>
      </c>
      <c r="L11" s="293">
        <f t="shared" si="32"/>
        <v>0</v>
      </c>
      <c r="M11" s="294">
        <f t="shared" si="33"/>
        <v>0</v>
      </c>
      <c r="N11" s="295" t="str">
        <f t="shared" si="8"/>
        <v/>
      </c>
      <c r="O11" s="296">
        <f t="shared" si="9"/>
        <v>0</v>
      </c>
      <c r="P11" s="297">
        <f t="shared" si="10"/>
        <v>0</v>
      </c>
      <c r="Q11" s="298">
        <f t="shared" si="34"/>
        <v>0</v>
      </c>
      <c r="R11" s="19" t="str">
        <f t="shared" si="35"/>
        <v/>
      </c>
      <c r="S11" s="299">
        <f t="shared" si="13"/>
        <v>0</v>
      </c>
      <c r="T11" s="300">
        <f t="shared" si="36"/>
        <v>0</v>
      </c>
      <c r="U11" s="49"/>
      <c r="V11" s="301">
        <f t="shared" si="15"/>
        <v>0</v>
      </c>
      <c r="W11" s="298">
        <f t="shared" si="16"/>
        <v>0</v>
      </c>
      <c r="X11" s="19" t="str">
        <f t="shared" si="17"/>
        <v/>
      </c>
      <c r="Y11" s="55">
        <f t="shared" si="18"/>
        <v>0</v>
      </c>
      <c r="Z11" s="302">
        <f t="shared" si="19"/>
        <v>0</v>
      </c>
      <c r="AA11" s="53"/>
      <c r="AB11" s="481" t="b">
        <f t="shared" si="20"/>
        <v>1</v>
      </c>
      <c r="AC11" s="303"/>
      <c r="AE11" s="184">
        <f t="shared" si="21"/>
        <v>0</v>
      </c>
      <c r="AF11" s="184"/>
    </row>
    <row r="12" spans="1:238" s="2" customFormat="1" ht="24.75" customHeight="1" x14ac:dyDescent="0.15">
      <c r="A12" s="286">
        <v>9</v>
      </c>
      <c r="B12" s="287"/>
      <c r="C12" s="467"/>
      <c r="D12" s="467"/>
      <c r="E12" s="288"/>
      <c r="F12" s="289"/>
      <c r="G12" s="290"/>
      <c r="H12" s="291"/>
      <c r="I12" s="291"/>
      <c r="J12" s="307"/>
      <c r="K12" s="292">
        <f t="shared" si="5"/>
        <v>0</v>
      </c>
      <c r="L12" s="293">
        <f t="shared" si="32"/>
        <v>0</v>
      </c>
      <c r="M12" s="294">
        <f t="shared" si="33"/>
        <v>0</v>
      </c>
      <c r="N12" s="295" t="str">
        <f t="shared" si="8"/>
        <v/>
      </c>
      <c r="O12" s="296">
        <f t="shared" si="9"/>
        <v>0</v>
      </c>
      <c r="P12" s="297">
        <f t="shared" si="10"/>
        <v>0</v>
      </c>
      <c r="Q12" s="298">
        <f t="shared" si="34"/>
        <v>0</v>
      </c>
      <c r="R12" s="19" t="str">
        <f t="shared" si="35"/>
        <v/>
      </c>
      <c r="S12" s="299">
        <f t="shared" si="13"/>
        <v>0</v>
      </c>
      <c r="T12" s="300">
        <f t="shared" si="36"/>
        <v>0</v>
      </c>
      <c r="U12" s="49"/>
      <c r="V12" s="301">
        <f t="shared" si="15"/>
        <v>0</v>
      </c>
      <c r="W12" s="298">
        <f t="shared" si="16"/>
        <v>0</v>
      </c>
      <c r="X12" s="19" t="str">
        <f t="shared" si="17"/>
        <v/>
      </c>
      <c r="Y12" s="55">
        <f t="shared" si="18"/>
        <v>0</v>
      </c>
      <c r="Z12" s="302">
        <f t="shared" si="19"/>
        <v>0</v>
      </c>
      <c r="AA12" s="53"/>
      <c r="AB12" s="481" t="b">
        <f t="shared" si="20"/>
        <v>1</v>
      </c>
      <c r="AC12" s="303"/>
      <c r="AE12" s="184">
        <f t="shared" si="21"/>
        <v>0</v>
      </c>
      <c r="AF12" s="184"/>
    </row>
    <row r="13" spans="1:238" s="2" customFormat="1" ht="24.75" customHeight="1" x14ac:dyDescent="0.15">
      <c r="A13" s="286">
        <v>10</v>
      </c>
      <c r="B13" s="287"/>
      <c r="C13" s="467"/>
      <c r="D13" s="467"/>
      <c r="E13" s="288"/>
      <c r="F13" s="289"/>
      <c r="G13" s="290"/>
      <c r="H13" s="291"/>
      <c r="I13" s="291"/>
      <c r="J13" s="307"/>
      <c r="K13" s="292">
        <f t="shared" si="5"/>
        <v>0</v>
      </c>
      <c r="L13" s="293">
        <f t="shared" si="32"/>
        <v>0</v>
      </c>
      <c r="M13" s="294">
        <f t="shared" si="33"/>
        <v>0</v>
      </c>
      <c r="N13" s="295" t="str">
        <f t="shared" si="8"/>
        <v/>
      </c>
      <c r="O13" s="296">
        <f t="shared" si="9"/>
        <v>0</v>
      </c>
      <c r="P13" s="297">
        <f t="shared" si="10"/>
        <v>0</v>
      </c>
      <c r="Q13" s="298">
        <f t="shared" si="34"/>
        <v>0</v>
      </c>
      <c r="R13" s="19" t="str">
        <f t="shared" si="35"/>
        <v/>
      </c>
      <c r="S13" s="299">
        <f t="shared" si="13"/>
        <v>0</v>
      </c>
      <c r="T13" s="300">
        <f t="shared" si="36"/>
        <v>0</v>
      </c>
      <c r="U13" s="49"/>
      <c r="V13" s="301">
        <f t="shared" si="15"/>
        <v>0</v>
      </c>
      <c r="W13" s="298">
        <f t="shared" si="16"/>
        <v>0</v>
      </c>
      <c r="X13" s="19" t="str">
        <f t="shared" si="17"/>
        <v/>
      </c>
      <c r="Y13" s="55">
        <f t="shared" si="18"/>
        <v>0</v>
      </c>
      <c r="Z13" s="302">
        <f t="shared" si="19"/>
        <v>0</v>
      </c>
      <c r="AA13" s="53"/>
      <c r="AB13" s="481" t="b">
        <f t="shared" si="20"/>
        <v>1</v>
      </c>
      <c r="AC13" s="303"/>
      <c r="AE13" s="184">
        <f t="shared" si="21"/>
        <v>0</v>
      </c>
      <c r="AF13" s="184"/>
    </row>
    <row r="14" spans="1:238" s="2" customFormat="1" ht="24.75" customHeight="1" x14ac:dyDescent="0.15">
      <c r="A14" s="286">
        <v>11</v>
      </c>
      <c r="B14" s="287"/>
      <c r="C14" s="467"/>
      <c r="D14" s="467"/>
      <c r="E14" s="288"/>
      <c r="F14" s="289"/>
      <c r="G14" s="290"/>
      <c r="H14" s="291"/>
      <c r="I14" s="291"/>
      <c r="J14" s="307"/>
      <c r="K14" s="292">
        <f t="shared" si="5"/>
        <v>0</v>
      </c>
      <c r="L14" s="293">
        <f t="shared" si="32"/>
        <v>0</v>
      </c>
      <c r="M14" s="294">
        <f t="shared" si="33"/>
        <v>0</v>
      </c>
      <c r="N14" s="295" t="str">
        <f t="shared" si="8"/>
        <v/>
      </c>
      <c r="O14" s="296">
        <f t="shared" si="9"/>
        <v>0</v>
      </c>
      <c r="P14" s="297">
        <f t="shared" si="10"/>
        <v>0</v>
      </c>
      <c r="Q14" s="298">
        <f t="shared" si="34"/>
        <v>0</v>
      </c>
      <c r="R14" s="19" t="str">
        <f t="shared" si="35"/>
        <v/>
      </c>
      <c r="S14" s="299">
        <f t="shared" si="13"/>
        <v>0</v>
      </c>
      <c r="T14" s="300">
        <f t="shared" si="36"/>
        <v>0</v>
      </c>
      <c r="U14" s="49"/>
      <c r="V14" s="301">
        <f t="shared" si="15"/>
        <v>0</v>
      </c>
      <c r="W14" s="298">
        <f t="shared" si="16"/>
        <v>0</v>
      </c>
      <c r="X14" s="19" t="str">
        <f t="shared" si="17"/>
        <v/>
      </c>
      <c r="Y14" s="55">
        <f t="shared" si="18"/>
        <v>0</v>
      </c>
      <c r="Z14" s="302">
        <f t="shared" si="19"/>
        <v>0</v>
      </c>
      <c r="AA14" s="53"/>
      <c r="AB14" s="481" t="b">
        <f t="shared" si="20"/>
        <v>1</v>
      </c>
      <c r="AC14" s="303"/>
      <c r="AE14" s="184">
        <f t="shared" si="21"/>
        <v>0</v>
      </c>
      <c r="AF14" s="184"/>
    </row>
    <row r="15" spans="1:238" s="2" customFormat="1" ht="24.75" customHeight="1" x14ac:dyDescent="0.15">
      <c r="A15" s="286">
        <v>12</v>
      </c>
      <c r="B15" s="287"/>
      <c r="C15" s="467"/>
      <c r="D15" s="467"/>
      <c r="E15" s="288"/>
      <c r="F15" s="289"/>
      <c r="G15" s="290"/>
      <c r="H15" s="291"/>
      <c r="I15" s="291"/>
      <c r="J15" s="307"/>
      <c r="K15" s="292">
        <f t="shared" si="5"/>
        <v>0</v>
      </c>
      <c r="L15" s="293">
        <f t="shared" si="32"/>
        <v>0</v>
      </c>
      <c r="M15" s="294">
        <f t="shared" si="33"/>
        <v>0</v>
      </c>
      <c r="N15" s="295" t="str">
        <f t="shared" si="8"/>
        <v/>
      </c>
      <c r="O15" s="296">
        <f t="shared" si="9"/>
        <v>0</v>
      </c>
      <c r="P15" s="297">
        <f t="shared" si="10"/>
        <v>0</v>
      </c>
      <c r="Q15" s="298">
        <f t="shared" si="34"/>
        <v>0</v>
      </c>
      <c r="R15" s="19" t="str">
        <f t="shared" si="35"/>
        <v/>
      </c>
      <c r="S15" s="299">
        <f t="shared" si="13"/>
        <v>0</v>
      </c>
      <c r="T15" s="300">
        <f t="shared" si="36"/>
        <v>0</v>
      </c>
      <c r="U15" s="49"/>
      <c r="V15" s="301">
        <f t="shared" si="15"/>
        <v>0</v>
      </c>
      <c r="W15" s="298">
        <f t="shared" si="16"/>
        <v>0</v>
      </c>
      <c r="X15" s="19" t="str">
        <f t="shared" si="17"/>
        <v/>
      </c>
      <c r="Y15" s="55">
        <f t="shared" si="18"/>
        <v>0</v>
      </c>
      <c r="Z15" s="302">
        <f t="shared" si="19"/>
        <v>0</v>
      </c>
      <c r="AA15" s="53"/>
      <c r="AB15" s="481" t="b">
        <f t="shared" si="20"/>
        <v>1</v>
      </c>
      <c r="AC15" s="303"/>
      <c r="AE15" s="184">
        <f t="shared" si="21"/>
        <v>0</v>
      </c>
      <c r="AF15" s="184"/>
    </row>
    <row r="16" spans="1:238" s="2" customFormat="1" ht="24.75" customHeight="1" x14ac:dyDescent="0.15">
      <c r="A16" s="286">
        <v>13</v>
      </c>
      <c r="B16" s="287"/>
      <c r="C16" s="467"/>
      <c r="D16" s="467"/>
      <c r="E16" s="288"/>
      <c r="F16" s="289"/>
      <c r="G16" s="290"/>
      <c r="H16" s="291"/>
      <c r="I16" s="291"/>
      <c r="J16" s="307"/>
      <c r="K16" s="292">
        <f t="shared" si="5"/>
        <v>0</v>
      </c>
      <c r="L16" s="293">
        <f t="shared" si="32"/>
        <v>0</v>
      </c>
      <c r="M16" s="294">
        <f t="shared" si="33"/>
        <v>0</v>
      </c>
      <c r="N16" s="295" t="str">
        <f t="shared" si="8"/>
        <v/>
      </c>
      <c r="O16" s="296">
        <f t="shared" si="9"/>
        <v>0</v>
      </c>
      <c r="P16" s="297">
        <f t="shared" si="10"/>
        <v>0</v>
      </c>
      <c r="Q16" s="298">
        <f t="shared" si="34"/>
        <v>0</v>
      </c>
      <c r="R16" s="19" t="str">
        <f t="shared" si="35"/>
        <v/>
      </c>
      <c r="S16" s="299">
        <f t="shared" si="13"/>
        <v>0</v>
      </c>
      <c r="T16" s="300">
        <f t="shared" si="36"/>
        <v>0</v>
      </c>
      <c r="U16" s="49"/>
      <c r="V16" s="301">
        <f t="shared" si="15"/>
        <v>0</v>
      </c>
      <c r="W16" s="298">
        <f t="shared" si="16"/>
        <v>0</v>
      </c>
      <c r="X16" s="19" t="str">
        <f t="shared" si="17"/>
        <v/>
      </c>
      <c r="Y16" s="55">
        <f t="shared" si="18"/>
        <v>0</v>
      </c>
      <c r="Z16" s="302">
        <f t="shared" si="19"/>
        <v>0</v>
      </c>
      <c r="AA16" s="53"/>
      <c r="AB16" s="481" t="b">
        <f t="shared" si="20"/>
        <v>1</v>
      </c>
      <c r="AC16" s="303"/>
      <c r="AE16" s="184">
        <f t="shared" si="21"/>
        <v>0</v>
      </c>
      <c r="AF16" s="184"/>
    </row>
    <row r="17" spans="1:32" s="2" customFormat="1" ht="24.75" customHeight="1" x14ac:dyDescent="0.15">
      <c r="A17" s="286">
        <v>14</v>
      </c>
      <c r="B17" s="287"/>
      <c r="C17" s="467"/>
      <c r="D17" s="467"/>
      <c r="E17" s="288"/>
      <c r="F17" s="289"/>
      <c r="G17" s="290"/>
      <c r="H17" s="291"/>
      <c r="I17" s="291"/>
      <c r="J17" s="307"/>
      <c r="K17" s="292">
        <f t="shared" si="5"/>
        <v>0</v>
      </c>
      <c r="L17" s="293">
        <f t="shared" si="32"/>
        <v>0</v>
      </c>
      <c r="M17" s="294">
        <f t="shared" si="33"/>
        <v>0</v>
      </c>
      <c r="N17" s="295" t="str">
        <f t="shared" si="8"/>
        <v/>
      </c>
      <c r="O17" s="296">
        <f t="shared" si="9"/>
        <v>0</v>
      </c>
      <c r="P17" s="297">
        <f t="shared" si="10"/>
        <v>0</v>
      </c>
      <c r="Q17" s="298">
        <f t="shared" si="34"/>
        <v>0</v>
      </c>
      <c r="R17" s="19" t="str">
        <f t="shared" si="35"/>
        <v/>
      </c>
      <c r="S17" s="299">
        <f t="shared" si="13"/>
        <v>0</v>
      </c>
      <c r="T17" s="300">
        <f t="shared" si="36"/>
        <v>0</v>
      </c>
      <c r="U17" s="49"/>
      <c r="V17" s="301">
        <f t="shared" si="15"/>
        <v>0</v>
      </c>
      <c r="W17" s="298">
        <f t="shared" si="16"/>
        <v>0</v>
      </c>
      <c r="X17" s="19" t="str">
        <f t="shared" si="17"/>
        <v/>
      </c>
      <c r="Y17" s="55">
        <f t="shared" si="18"/>
        <v>0</v>
      </c>
      <c r="Z17" s="302">
        <f t="shared" si="19"/>
        <v>0</v>
      </c>
      <c r="AA17" s="53"/>
      <c r="AB17" s="481" t="b">
        <f t="shared" si="20"/>
        <v>1</v>
      </c>
      <c r="AC17" s="303"/>
      <c r="AE17" s="184">
        <f t="shared" si="21"/>
        <v>0</v>
      </c>
      <c r="AF17" s="184"/>
    </row>
    <row r="18" spans="1:32" s="2" customFormat="1" ht="24.75" customHeight="1" x14ac:dyDescent="0.15">
      <c r="A18" s="286">
        <v>15</v>
      </c>
      <c r="B18" s="287"/>
      <c r="C18" s="467"/>
      <c r="D18" s="467"/>
      <c r="E18" s="288"/>
      <c r="F18" s="289"/>
      <c r="G18" s="290"/>
      <c r="H18" s="291"/>
      <c r="I18" s="291"/>
      <c r="J18" s="307"/>
      <c r="K18" s="292">
        <f t="shared" si="5"/>
        <v>0</v>
      </c>
      <c r="L18" s="293">
        <f t="shared" si="32"/>
        <v>0</v>
      </c>
      <c r="M18" s="294">
        <f t="shared" si="33"/>
        <v>0</v>
      </c>
      <c r="N18" s="295" t="str">
        <f t="shared" si="8"/>
        <v/>
      </c>
      <c r="O18" s="296">
        <f t="shared" si="9"/>
        <v>0</v>
      </c>
      <c r="P18" s="297">
        <f t="shared" si="10"/>
        <v>0</v>
      </c>
      <c r="Q18" s="298">
        <f t="shared" si="34"/>
        <v>0</v>
      </c>
      <c r="R18" s="19" t="str">
        <f t="shared" si="35"/>
        <v/>
      </c>
      <c r="S18" s="299">
        <f t="shared" si="13"/>
        <v>0</v>
      </c>
      <c r="T18" s="300">
        <f t="shared" si="36"/>
        <v>0</v>
      </c>
      <c r="U18" s="49"/>
      <c r="V18" s="301">
        <f t="shared" si="15"/>
        <v>0</v>
      </c>
      <c r="W18" s="298">
        <f t="shared" si="16"/>
        <v>0</v>
      </c>
      <c r="X18" s="19" t="str">
        <f t="shared" si="17"/>
        <v/>
      </c>
      <c r="Y18" s="55">
        <f t="shared" si="18"/>
        <v>0</v>
      </c>
      <c r="Z18" s="302">
        <f t="shared" si="19"/>
        <v>0</v>
      </c>
      <c r="AA18" s="53"/>
      <c r="AB18" s="481" t="b">
        <f t="shared" si="20"/>
        <v>1</v>
      </c>
      <c r="AC18" s="303"/>
      <c r="AE18" s="184">
        <f t="shared" si="21"/>
        <v>0</v>
      </c>
      <c r="AF18" s="184"/>
    </row>
    <row r="19" spans="1:32" s="2" customFormat="1" ht="24.75" customHeight="1" x14ac:dyDescent="0.15">
      <c r="A19" s="286">
        <v>16</v>
      </c>
      <c r="B19" s="287"/>
      <c r="C19" s="467"/>
      <c r="D19" s="467"/>
      <c r="E19" s="288"/>
      <c r="F19" s="289"/>
      <c r="G19" s="290"/>
      <c r="H19" s="291"/>
      <c r="I19" s="291"/>
      <c r="J19" s="307"/>
      <c r="K19" s="292">
        <f t="shared" si="5"/>
        <v>0</v>
      </c>
      <c r="L19" s="293">
        <f t="shared" si="32"/>
        <v>0</v>
      </c>
      <c r="M19" s="294">
        <f t="shared" si="33"/>
        <v>0</v>
      </c>
      <c r="N19" s="295" t="str">
        <f t="shared" si="8"/>
        <v/>
      </c>
      <c r="O19" s="296">
        <f t="shared" si="9"/>
        <v>0</v>
      </c>
      <c r="P19" s="297">
        <f t="shared" si="10"/>
        <v>0</v>
      </c>
      <c r="Q19" s="298">
        <f t="shared" si="34"/>
        <v>0</v>
      </c>
      <c r="R19" s="19" t="str">
        <f t="shared" si="35"/>
        <v/>
      </c>
      <c r="S19" s="299">
        <f t="shared" si="13"/>
        <v>0</v>
      </c>
      <c r="T19" s="300">
        <f t="shared" si="36"/>
        <v>0</v>
      </c>
      <c r="U19" s="49"/>
      <c r="V19" s="301">
        <f t="shared" si="15"/>
        <v>0</v>
      </c>
      <c r="W19" s="298">
        <f t="shared" si="16"/>
        <v>0</v>
      </c>
      <c r="X19" s="19" t="str">
        <f t="shared" si="17"/>
        <v/>
      </c>
      <c r="Y19" s="55">
        <f t="shared" si="18"/>
        <v>0</v>
      </c>
      <c r="Z19" s="302">
        <f t="shared" si="19"/>
        <v>0</v>
      </c>
      <c r="AA19" s="53"/>
      <c r="AB19" s="481" t="b">
        <f t="shared" si="20"/>
        <v>1</v>
      </c>
      <c r="AC19" s="303"/>
      <c r="AE19" s="184">
        <f t="shared" si="21"/>
        <v>0</v>
      </c>
      <c r="AF19" s="184"/>
    </row>
    <row r="20" spans="1:32" s="2" customFormat="1" ht="24.75" customHeight="1" x14ac:dyDescent="0.15">
      <c r="A20" s="286">
        <v>17</v>
      </c>
      <c r="B20" s="287"/>
      <c r="C20" s="467"/>
      <c r="D20" s="467"/>
      <c r="E20" s="288"/>
      <c r="F20" s="289"/>
      <c r="G20" s="290"/>
      <c r="H20" s="291"/>
      <c r="I20" s="291"/>
      <c r="J20" s="307"/>
      <c r="K20" s="292">
        <f t="shared" si="5"/>
        <v>0</v>
      </c>
      <c r="L20" s="293">
        <f t="shared" si="32"/>
        <v>0</v>
      </c>
      <c r="M20" s="294">
        <f t="shared" si="33"/>
        <v>0</v>
      </c>
      <c r="N20" s="295" t="str">
        <f t="shared" si="8"/>
        <v/>
      </c>
      <c r="O20" s="296">
        <f t="shared" si="9"/>
        <v>0</v>
      </c>
      <c r="P20" s="297">
        <f t="shared" si="10"/>
        <v>0</v>
      </c>
      <c r="Q20" s="298">
        <f t="shared" si="34"/>
        <v>0</v>
      </c>
      <c r="R20" s="19" t="str">
        <f t="shared" si="35"/>
        <v/>
      </c>
      <c r="S20" s="299">
        <f t="shared" si="13"/>
        <v>0</v>
      </c>
      <c r="T20" s="300">
        <f t="shared" si="36"/>
        <v>0</v>
      </c>
      <c r="U20" s="49"/>
      <c r="V20" s="301">
        <f t="shared" si="15"/>
        <v>0</v>
      </c>
      <c r="W20" s="298">
        <f t="shared" si="16"/>
        <v>0</v>
      </c>
      <c r="X20" s="19" t="str">
        <f t="shared" si="17"/>
        <v/>
      </c>
      <c r="Y20" s="55">
        <f t="shared" si="18"/>
        <v>0</v>
      </c>
      <c r="Z20" s="302">
        <f t="shared" si="19"/>
        <v>0</v>
      </c>
      <c r="AA20" s="53"/>
      <c r="AB20" s="481" t="b">
        <f t="shared" si="20"/>
        <v>1</v>
      </c>
      <c r="AC20" s="303"/>
      <c r="AE20" s="184">
        <f t="shared" si="21"/>
        <v>0</v>
      </c>
      <c r="AF20" s="184"/>
    </row>
    <row r="21" spans="1:32" s="2" customFormat="1" ht="24.75" customHeight="1" x14ac:dyDescent="0.15">
      <c r="A21" s="286">
        <v>18</v>
      </c>
      <c r="B21" s="287"/>
      <c r="C21" s="467"/>
      <c r="D21" s="467"/>
      <c r="E21" s="288"/>
      <c r="F21" s="289"/>
      <c r="G21" s="290"/>
      <c r="H21" s="291"/>
      <c r="I21" s="291"/>
      <c r="J21" s="307"/>
      <c r="K21" s="292">
        <f t="shared" si="5"/>
        <v>0</v>
      </c>
      <c r="L21" s="293">
        <f t="shared" si="32"/>
        <v>0</v>
      </c>
      <c r="M21" s="294">
        <f t="shared" si="33"/>
        <v>0</v>
      </c>
      <c r="N21" s="295" t="str">
        <f t="shared" si="8"/>
        <v/>
      </c>
      <c r="O21" s="296">
        <f t="shared" si="9"/>
        <v>0</v>
      </c>
      <c r="P21" s="297">
        <f t="shared" si="10"/>
        <v>0</v>
      </c>
      <c r="Q21" s="298">
        <f t="shared" si="34"/>
        <v>0</v>
      </c>
      <c r="R21" s="19" t="str">
        <f t="shared" si="35"/>
        <v/>
      </c>
      <c r="S21" s="299">
        <f t="shared" si="13"/>
        <v>0</v>
      </c>
      <c r="T21" s="300">
        <f t="shared" si="36"/>
        <v>0</v>
      </c>
      <c r="U21" s="49"/>
      <c r="V21" s="301">
        <f t="shared" si="15"/>
        <v>0</v>
      </c>
      <c r="W21" s="298">
        <f t="shared" si="16"/>
        <v>0</v>
      </c>
      <c r="X21" s="19" t="str">
        <f t="shared" si="17"/>
        <v/>
      </c>
      <c r="Y21" s="55">
        <f t="shared" si="18"/>
        <v>0</v>
      </c>
      <c r="Z21" s="302">
        <f t="shared" si="19"/>
        <v>0</v>
      </c>
      <c r="AA21" s="53"/>
      <c r="AB21" s="481" t="b">
        <f t="shared" si="20"/>
        <v>1</v>
      </c>
      <c r="AC21" s="303"/>
      <c r="AE21" s="184">
        <f t="shared" si="21"/>
        <v>0</v>
      </c>
      <c r="AF21" s="184"/>
    </row>
    <row r="22" spans="1:32" s="2" customFormat="1" ht="24.75" customHeight="1" x14ac:dyDescent="0.15">
      <c r="A22" s="286">
        <v>19</v>
      </c>
      <c r="B22" s="287"/>
      <c r="C22" s="467"/>
      <c r="D22" s="467"/>
      <c r="E22" s="288"/>
      <c r="F22" s="289"/>
      <c r="G22" s="290"/>
      <c r="H22" s="291"/>
      <c r="I22" s="291"/>
      <c r="J22" s="307"/>
      <c r="K22" s="292">
        <f t="shared" si="5"/>
        <v>0</v>
      </c>
      <c r="L22" s="293">
        <f t="shared" si="32"/>
        <v>0</v>
      </c>
      <c r="M22" s="294">
        <f t="shared" si="33"/>
        <v>0</v>
      </c>
      <c r="N22" s="295" t="str">
        <f t="shared" si="8"/>
        <v/>
      </c>
      <c r="O22" s="296">
        <f t="shared" si="9"/>
        <v>0</v>
      </c>
      <c r="P22" s="297">
        <f t="shared" si="10"/>
        <v>0</v>
      </c>
      <c r="Q22" s="298">
        <f t="shared" si="34"/>
        <v>0</v>
      </c>
      <c r="R22" s="19" t="str">
        <f t="shared" si="35"/>
        <v/>
      </c>
      <c r="S22" s="299">
        <f t="shared" si="13"/>
        <v>0</v>
      </c>
      <c r="T22" s="300">
        <f t="shared" si="36"/>
        <v>0</v>
      </c>
      <c r="U22" s="49"/>
      <c r="V22" s="301">
        <f t="shared" si="15"/>
        <v>0</v>
      </c>
      <c r="W22" s="298">
        <f t="shared" si="16"/>
        <v>0</v>
      </c>
      <c r="X22" s="19" t="str">
        <f t="shared" si="17"/>
        <v/>
      </c>
      <c r="Y22" s="55">
        <f t="shared" si="18"/>
        <v>0</v>
      </c>
      <c r="Z22" s="302">
        <f t="shared" si="19"/>
        <v>0</v>
      </c>
      <c r="AA22" s="53"/>
      <c r="AB22" s="481" t="b">
        <f t="shared" si="20"/>
        <v>1</v>
      </c>
      <c r="AC22" s="303"/>
      <c r="AE22" s="184">
        <f t="shared" si="21"/>
        <v>0</v>
      </c>
      <c r="AF22" s="184"/>
    </row>
    <row r="23" spans="1:32" s="2" customFormat="1" ht="24.75" customHeight="1" x14ac:dyDescent="0.15">
      <c r="A23" s="286">
        <v>20</v>
      </c>
      <c r="B23" s="287"/>
      <c r="C23" s="467"/>
      <c r="D23" s="467"/>
      <c r="E23" s="288"/>
      <c r="F23" s="289"/>
      <c r="G23" s="290"/>
      <c r="H23" s="291"/>
      <c r="I23" s="291"/>
      <c r="J23" s="307"/>
      <c r="K23" s="292">
        <f t="shared" si="5"/>
        <v>0</v>
      </c>
      <c r="L23" s="293">
        <f t="shared" si="32"/>
        <v>0</v>
      </c>
      <c r="M23" s="294">
        <f t="shared" si="33"/>
        <v>0</v>
      </c>
      <c r="N23" s="295" t="str">
        <f t="shared" si="8"/>
        <v/>
      </c>
      <c r="O23" s="296">
        <f t="shared" si="9"/>
        <v>0</v>
      </c>
      <c r="P23" s="297">
        <f t="shared" si="10"/>
        <v>0</v>
      </c>
      <c r="Q23" s="298">
        <f t="shared" si="34"/>
        <v>0</v>
      </c>
      <c r="R23" s="19" t="str">
        <f t="shared" si="35"/>
        <v/>
      </c>
      <c r="S23" s="299">
        <f t="shared" si="13"/>
        <v>0</v>
      </c>
      <c r="T23" s="300">
        <f t="shared" si="36"/>
        <v>0</v>
      </c>
      <c r="U23" s="49"/>
      <c r="V23" s="301">
        <f t="shared" si="15"/>
        <v>0</v>
      </c>
      <c r="W23" s="298">
        <f t="shared" si="16"/>
        <v>0</v>
      </c>
      <c r="X23" s="19" t="str">
        <f t="shared" si="17"/>
        <v/>
      </c>
      <c r="Y23" s="55">
        <f t="shared" si="18"/>
        <v>0</v>
      </c>
      <c r="Z23" s="302">
        <f t="shared" si="19"/>
        <v>0</v>
      </c>
      <c r="AA23" s="53"/>
      <c r="AB23" s="481" t="b">
        <f t="shared" si="20"/>
        <v>1</v>
      </c>
      <c r="AC23" s="303"/>
      <c r="AE23" s="184">
        <f t="shared" si="21"/>
        <v>0</v>
      </c>
      <c r="AF23" s="184"/>
    </row>
    <row r="24" spans="1:32" s="2" customFormat="1" ht="24.75" customHeight="1" x14ac:dyDescent="0.15">
      <c r="A24" s="286">
        <v>21</v>
      </c>
      <c r="B24" s="287"/>
      <c r="C24" s="467"/>
      <c r="D24" s="467"/>
      <c r="E24" s="288"/>
      <c r="F24" s="289"/>
      <c r="G24" s="290"/>
      <c r="H24" s="291"/>
      <c r="I24" s="291"/>
      <c r="J24" s="307"/>
      <c r="K24" s="292">
        <f t="shared" si="5"/>
        <v>0</v>
      </c>
      <c r="L24" s="293">
        <f t="shared" si="32"/>
        <v>0</v>
      </c>
      <c r="M24" s="294">
        <f t="shared" si="33"/>
        <v>0</v>
      </c>
      <c r="N24" s="295" t="str">
        <f t="shared" si="8"/>
        <v/>
      </c>
      <c r="O24" s="296">
        <f t="shared" si="9"/>
        <v>0</v>
      </c>
      <c r="P24" s="297">
        <f t="shared" si="10"/>
        <v>0</v>
      </c>
      <c r="Q24" s="298">
        <f t="shared" si="34"/>
        <v>0</v>
      </c>
      <c r="R24" s="19" t="str">
        <f t="shared" si="35"/>
        <v/>
      </c>
      <c r="S24" s="299">
        <f t="shared" si="13"/>
        <v>0</v>
      </c>
      <c r="T24" s="300">
        <f t="shared" si="36"/>
        <v>0</v>
      </c>
      <c r="U24" s="49"/>
      <c r="V24" s="301">
        <f t="shared" si="15"/>
        <v>0</v>
      </c>
      <c r="W24" s="298">
        <f t="shared" si="16"/>
        <v>0</v>
      </c>
      <c r="X24" s="19" t="str">
        <f t="shared" si="17"/>
        <v/>
      </c>
      <c r="Y24" s="55">
        <f t="shared" si="18"/>
        <v>0</v>
      </c>
      <c r="Z24" s="302">
        <f t="shared" si="19"/>
        <v>0</v>
      </c>
      <c r="AA24" s="53"/>
      <c r="AB24" s="481" t="b">
        <f t="shared" si="20"/>
        <v>1</v>
      </c>
      <c r="AC24" s="303"/>
      <c r="AE24" s="184">
        <f t="shared" si="21"/>
        <v>0</v>
      </c>
      <c r="AF24" s="184"/>
    </row>
    <row r="25" spans="1:32" s="2" customFormat="1" ht="24.75" customHeight="1" x14ac:dyDescent="0.15">
      <c r="A25" s="286">
        <v>22</v>
      </c>
      <c r="B25" s="287"/>
      <c r="C25" s="467"/>
      <c r="D25" s="467"/>
      <c r="E25" s="288"/>
      <c r="F25" s="289"/>
      <c r="G25" s="290"/>
      <c r="H25" s="291"/>
      <c r="I25" s="291"/>
      <c r="J25" s="307"/>
      <c r="K25" s="292">
        <f t="shared" si="5"/>
        <v>0</v>
      </c>
      <c r="L25" s="293">
        <f t="shared" si="32"/>
        <v>0</v>
      </c>
      <c r="M25" s="294">
        <f t="shared" si="33"/>
        <v>0</v>
      </c>
      <c r="N25" s="295" t="str">
        <f t="shared" si="8"/>
        <v/>
      </c>
      <c r="O25" s="296">
        <f t="shared" si="9"/>
        <v>0</v>
      </c>
      <c r="P25" s="297">
        <f t="shared" si="10"/>
        <v>0</v>
      </c>
      <c r="Q25" s="298">
        <f t="shared" si="34"/>
        <v>0</v>
      </c>
      <c r="R25" s="19" t="str">
        <f t="shared" si="35"/>
        <v/>
      </c>
      <c r="S25" s="299">
        <f t="shared" si="13"/>
        <v>0</v>
      </c>
      <c r="T25" s="300">
        <f t="shared" si="36"/>
        <v>0</v>
      </c>
      <c r="U25" s="49"/>
      <c r="V25" s="301">
        <f t="shared" si="15"/>
        <v>0</v>
      </c>
      <c r="W25" s="298">
        <f t="shared" si="16"/>
        <v>0</v>
      </c>
      <c r="X25" s="19" t="str">
        <f t="shared" si="17"/>
        <v/>
      </c>
      <c r="Y25" s="55">
        <f t="shared" si="18"/>
        <v>0</v>
      </c>
      <c r="Z25" s="302">
        <f t="shared" si="19"/>
        <v>0</v>
      </c>
      <c r="AA25" s="53"/>
      <c r="AB25" s="481" t="b">
        <f t="shared" si="20"/>
        <v>1</v>
      </c>
      <c r="AC25" s="303"/>
      <c r="AE25" s="184">
        <f t="shared" si="21"/>
        <v>0</v>
      </c>
      <c r="AF25" s="184"/>
    </row>
    <row r="26" spans="1:32" s="2" customFormat="1" ht="24.75" customHeight="1" x14ac:dyDescent="0.15">
      <c r="A26" s="286">
        <v>23</v>
      </c>
      <c r="B26" s="287"/>
      <c r="C26" s="467"/>
      <c r="D26" s="467"/>
      <c r="E26" s="288"/>
      <c r="F26" s="289"/>
      <c r="G26" s="290"/>
      <c r="H26" s="291"/>
      <c r="I26" s="291"/>
      <c r="J26" s="307"/>
      <c r="K26" s="292">
        <f t="shared" si="5"/>
        <v>0</v>
      </c>
      <c r="L26" s="293">
        <f t="shared" si="32"/>
        <v>0</v>
      </c>
      <c r="M26" s="294">
        <f t="shared" si="33"/>
        <v>0</v>
      </c>
      <c r="N26" s="295" t="str">
        <f t="shared" si="8"/>
        <v/>
      </c>
      <c r="O26" s="296">
        <f t="shared" si="9"/>
        <v>0</v>
      </c>
      <c r="P26" s="297">
        <f t="shared" si="10"/>
        <v>0</v>
      </c>
      <c r="Q26" s="298">
        <f t="shared" si="34"/>
        <v>0</v>
      </c>
      <c r="R26" s="19" t="str">
        <f t="shared" si="35"/>
        <v/>
      </c>
      <c r="S26" s="299">
        <f t="shared" si="13"/>
        <v>0</v>
      </c>
      <c r="T26" s="300">
        <f t="shared" si="36"/>
        <v>0</v>
      </c>
      <c r="U26" s="49"/>
      <c r="V26" s="301">
        <f t="shared" si="15"/>
        <v>0</v>
      </c>
      <c r="W26" s="298">
        <f t="shared" si="16"/>
        <v>0</v>
      </c>
      <c r="X26" s="19" t="str">
        <f t="shared" si="17"/>
        <v/>
      </c>
      <c r="Y26" s="55">
        <f t="shared" si="18"/>
        <v>0</v>
      </c>
      <c r="Z26" s="302">
        <f t="shared" si="19"/>
        <v>0</v>
      </c>
      <c r="AA26" s="53"/>
      <c r="AB26" s="481" t="b">
        <f t="shared" si="20"/>
        <v>1</v>
      </c>
      <c r="AC26" s="303"/>
      <c r="AE26" s="184">
        <f t="shared" si="21"/>
        <v>0</v>
      </c>
      <c r="AF26" s="184"/>
    </row>
    <row r="27" spans="1:32" s="2" customFormat="1" ht="24.75" customHeight="1" x14ac:dyDescent="0.15">
      <c r="A27" s="286">
        <v>24</v>
      </c>
      <c r="B27" s="287"/>
      <c r="C27" s="467"/>
      <c r="D27" s="467"/>
      <c r="E27" s="288"/>
      <c r="F27" s="289"/>
      <c r="G27" s="290"/>
      <c r="H27" s="291"/>
      <c r="I27" s="291"/>
      <c r="J27" s="307"/>
      <c r="K27" s="292">
        <f t="shared" si="5"/>
        <v>0</v>
      </c>
      <c r="L27" s="293">
        <f t="shared" si="32"/>
        <v>0</v>
      </c>
      <c r="M27" s="294">
        <f t="shared" si="33"/>
        <v>0</v>
      </c>
      <c r="N27" s="295" t="str">
        <f t="shared" si="8"/>
        <v/>
      </c>
      <c r="O27" s="296">
        <f t="shared" si="9"/>
        <v>0</v>
      </c>
      <c r="P27" s="297">
        <f t="shared" si="10"/>
        <v>0</v>
      </c>
      <c r="Q27" s="298">
        <f t="shared" si="34"/>
        <v>0</v>
      </c>
      <c r="R27" s="19" t="str">
        <f t="shared" si="35"/>
        <v/>
      </c>
      <c r="S27" s="299">
        <f t="shared" si="13"/>
        <v>0</v>
      </c>
      <c r="T27" s="300">
        <f t="shared" si="36"/>
        <v>0</v>
      </c>
      <c r="U27" s="49"/>
      <c r="V27" s="301">
        <f t="shared" si="15"/>
        <v>0</v>
      </c>
      <c r="W27" s="298">
        <f t="shared" si="16"/>
        <v>0</v>
      </c>
      <c r="X27" s="19" t="str">
        <f t="shared" si="17"/>
        <v/>
      </c>
      <c r="Y27" s="55">
        <f t="shared" si="18"/>
        <v>0</v>
      </c>
      <c r="Z27" s="302">
        <f t="shared" si="19"/>
        <v>0</v>
      </c>
      <c r="AA27" s="53"/>
      <c r="AB27" s="481" t="b">
        <f t="shared" si="20"/>
        <v>1</v>
      </c>
      <c r="AC27" s="303"/>
      <c r="AE27" s="184">
        <f t="shared" si="21"/>
        <v>0</v>
      </c>
      <c r="AF27" s="184"/>
    </row>
    <row r="28" spans="1:32" s="2" customFormat="1" ht="24.75" customHeight="1" x14ac:dyDescent="0.15">
      <c r="A28" s="286">
        <v>25</v>
      </c>
      <c r="B28" s="287"/>
      <c r="C28" s="467"/>
      <c r="D28" s="467"/>
      <c r="E28" s="288"/>
      <c r="F28" s="289"/>
      <c r="G28" s="290"/>
      <c r="H28" s="291"/>
      <c r="I28" s="291"/>
      <c r="J28" s="307"/>
      <c r="K28" s="292">
        <f t="shared" si="5"/>
        <v>0</v>
      </c>
      <c r="L28" s="293">
        <f t="shared" si="32"/>
        <v>0</v>
      </c>
      <c r="M28" s="294">
        <f t="shared" si="33"/>
        <v>0</v>
      </c>
      <c r="N28" s="295" t="str">
        <f t="shared" si="8"/>
        <v/>
      </c>
      <c r="O28" s="296">
        <f t="shared" si="9"/>
        <v>0</v>
      </c>
      <c r="P28" s="297">
        <f t="shared" si="10"/>
        <v>0</v>
      </c>
      <c r="Q28" s="298">
        <f t="shared" si="34"/>
        <v>0</v>
      </c>
      <c r="R28" s="19" t="str">
        <f t="shared" si="35"/>
        <v/>
      </c>
      <c r="S28" s="299">
        <f t="shared" si="13"/>
        <v>0</v>
      </c>
      <c r="T28" s="300">
        <f t="shared" si="36"/>
        <v>0</v>
      </c>
      <c r="U28" s="49"/>
      <c r="V28" s="301">
        <f t="shared" si="15"/>
        <v>0</v>
      </c>
      <c r="W28" s="298">
        <f t="shared" si="16"/>
        <v>0</v>
      </c>
      <c r="X28" s="19" t="str">
        <f t="shared" si="17"/>
        <v/>
      </c>
      <c r="Y28" s="55">
        <f t="shared" si="18"/>
        <v>0</v>
      </c>
      <c r="Z28" s="302">
        <f t="shared" si="19"/>
        <v>0</v>
      </c>
      <c r="AA28" s="53"/>
      <c r="AB28" s="481" t="b">
        <f t="shared" si="20"/>
        <v>1</v>
      </c>
      <c r="AC28" s="303"/>
      <c r="AE28" s="184">
        <f t="shared" si="21"/>
        <v>0</v>
      </c>
      <c r="AF28" s="184"/>
    </row>
    <row r="29" spans="1:32" s="2" customFormat="1" ht="24.75" customHeight="1" x14ac:dyDescent="0.15">
      <c r="A29" s="286">
        <v>26</v>
      </c>
      <c r="B29" s="287"/>
      <c r="C29" s="467"/>
      <c r="D29" s="467"/>
      <c r="E29" s="288"/>
      <c r="F29" s="289"/>
      <c r="G29" s="290"/>
      <c r="H29" s="291"/>
      <c r="I29" s="291"/>
      <c r="J29" s="307"/>
      <c r="K29" s="292">
        <f t="shared" si="5"/>
        <v>0</v>
      </c>
      <c r="L29" s="293">
        <f t="shared" si="32"/>
        <v>0</v>
      </c>
      <c r="M29" s="294">
        <f t="shared" si="33"/>
        <v>0</v>
      </c>
      <c r="N29" s="295" t="str">
        <f t="shared" si="8"/>
        <v/>
      </c>
      <c r="O29" s="296">
        <f t="shared" si="9"/>
        <v>0</v>
      </c>
      <c r="P29" s="297">
        <f t="shared" si="10"/>
        <v>0</v>
      </c>
      <c r="Q29" s="298">
        <f t="shared" si="34"/>
        <v>0</v>
      </c>
      <c r="R29" s="19" t="str">
        <f t="shared" si="35"/>
        <v/>
      </c>
      <c r="S29" s="299">
        <f t="shared" si="13"/>
        <v>0</v>
      </c>
      <c r="T29" s="300">
        <f t="shared" si="36"/>
        <v>0</v>
      </c>
      <c r="U29" s="49"/>
      <c r="V29" s="301">
        <f t="shared" si="15"/>
        <v>0</v>
      </c>
      <c r="W29" s="298">
        <f t="shared" si="16"/>
        <v>0</v>
      </c>
      <c r="X29" s="19" t="str">
        <f t="shared" si="17"/>
        <v/>
      </c>
      <c r="Y29" s="55">
        <f t="shared" si="18"/>
        <v>0</v>
      </c>
      <c r="Z29" s="302">
        <f t="shared" si="19"/>
        <v>0</v>
      </c>
      <c r="AA29" s="53"/>
      <c r="AB29" s="481" t="b">
        <f t="shared" si="20"/>
        <v>1</v>
      </c>
      <c r="AC29" s="303"/>
      <c r="AE29" s="184">
        <f t="shared" si="21"/>
        <v>0</v>
      </c>
      <c r="AF29" s="184"/>
    </row>
    <row r="30" spans="1:32" s="2" customFormat="1" ht="24.75" customHeight="1" x14ac:dyDescent="0.15">
      <c r="A30" s="286">
        <v>27</v>
      </c>
      <c r="B30" s="287"/>
      <c r="C30" s="467"/>
      <c r="D30" s="467"/>
      <c r="E30" s="288"/>
      <c r="F30" s="289"/>
      <c r="G30" s="290"/>
      <c r="H30" s="291"/>
      <c r="I30" s="291"/>
      <c r="J30" s="307"/>
      <c r="K30" s="292">
        <f t="shared" si="5"/>
        <v>0</v>
      </c>
      <c r="L30" s="293">
        <f t="shared" si="32"/>
        <v>0</v>
      </c>
      <c r="M30" s="294">
        <f t="shared" si="33"/>
        <v>0</v>
      </c>
      <c r="N30" s="295" t="str">
        <f t="shared" si="8"/>
        <v/>
      </c>
      <c r="O30" s="296">
        <f t="shared" si="9"/>
        <v>0</v>
      </c>
      <c r="P30" s="297">
        <f t="shared" si="10"/>
        <v>0</v>
      </c>
      <c r="Q30" s="298">
        <f t="shared" si="34"/>
        <v>0</v>
      </c>
      <c r="R30" s="19" t="str">
        <f t="shared" si="35"/>
        <v/>
      </c>
      <c r="S30" s="299">
        <f t="shared" si="13"/>
        <v>0</v>
      </c>
      <c r="T30" s="300">
        <f t="shared" si="36"/>
        <v>0</v>
      </c>
      <c r="U30" s="49"/>
      <c r="V30" s="301">
        <f t="shared" si="15"/>
        <v>0</v>
      </c>
      <c r="W30" s="298">
        <f t="shared" si="16"/>
        <v>0</v>
      </c>
      <c r="X30" s="19" t="str">
        <f t="shared" si="17"/>
        <v/>
      </c>
      <c r="Y30" s="55">
        <f t="shared" si="18"/>
        <v>0</v>
      </c>
      <c r="Z30" s="302">
        <f t="shared" si="19"/>
        <v>0</v>
      </c>
      <c r="AA30" s="53"/>
      <c r="AB30" s="481" t="b">
        <f t="shared" si="20"/>
        <v>1</v>
      </c>
      <c r="AC30" s="303"/>
      <c r="AE30" s="184">
        <f t="shared" si="21"/>
        <v>0</v>
      </c>
      <c r="AF30" s="184"/>
    </row>
    <row r="31" spans="1:32" s="2" customFormat="1" ht="24.75" customHeight="1" x14ac:dyDescent="0.15">
      <c r="A31" s="286">
        <v>28</v>
      </c>
      <c r="B31" s="287"/>
      <c r="C31" s="467"/>
      <c r="D31" s="467"/>
      <c r="E31" s="288"/>
      <c r="F31" s="289"/>
      <c r="G31" s="290"/>
      <c r="H31" s="291"/>
      <c r="I31" s="291"/>
      <c r="J31" s="307"/>
      <c r="K31" s="292">
        <f t="shared" si="5"/>
        <v>0</v>
      </c>
      <c r="L31" s="293">
        <f t="shared" si="32"/>
        <v>0</v>
      </c>
      <c r="M31" s="294">
        <f t="shared" si="33"/>
        <v>0</v>
      </c>
      <c r="N31" s="295" t="str">
        <f t="shared" si="8"/>
        <v/>
      </c>
      <c r="O31" s="296">
        <f t="shared" si="9"/>
        <v>0</v>
      </c>
      <c r="P31" s="297">
        <f t="shared" si="10"/>
        <v>0</v>
      </c>
      <c r="Q31" s="298">
        <f t="shared" si="34"/>
        <v>0</v>
      </c>
      <c r="R31" s="19" t="str">
        <f t="shared" si="35"/>
        <v/>
      </c>
      <c r="S31" s="299">
        <f t="shared" si="13"/>
        <v>0</v>
      </c>
      <c r="T31" s="300">
        <f t="shared" si="36"/>
        <v>0</v>
      </c>
      <c r="U31" s="49"/>
      <c r="V31" s="301">
        <f t="shared" si="15"/>
        <v>0</v>
      </c>
      <c r="W31" s="298">
        <f t="shared" si="16"/>
        <v>0</v>
      </c>
      <c r="X31" s="19" t="str">
        <f t="shared" si="17"/>
        <v/>
      </c>
      <c r="Y31" s="55">
        <f t="shared" si="18"/>
        <v>0</v>
      </c>
      <c r="Z31" s="302">
        <f t="shared" si="19"/>
        <v>0</v>
      </c>
      <c r="AA31" s="53"/>
      <c r="AB31" s="481" t="b">
        <f t="shared" si="20"/>
        <v>1</v>
      </c>
      <c r="AC31" s="303"/>
      <c r="AE31" s="184">
        <f t="shared" si="21"/>
        <v>0</v>
      </c>
      <c r="AF31" s="184"/>
    </row>
    <row r="32" spans="1:32" s="2" customFormat="1" ht="24.75" customHeight="1" x14ac:dyDescent="0.15">
      <c r="A32" s="286">
        <v>29</v>
      </c>
      <c r="B32" s="287"/>
      <c r="C32" s="467"/>
      <c r="D32" s="467"/>
      <c r="E32" s="288"/>
      <c r="F32" s="289"/>
      <c r="G32" s="290"/>
      <c r="H32" s="291"/>
      <c r="I32" s="291"/>
      <c r="J32" s="307"/>
      <c r="K32" s="292">
        <f t="shared" si="5"/>
        <v>0</v>
      </c>
      <c r="L32" s="293">
        <f t="shared" si="32"/>
        <v>0</v>
      </c>
      <c r="M32" s="294">
        <f t="shared" si="33"/>
        <v>0</v>
      </c>
      <c r="N32" s="295" t="str">
        <f t="shared" si="8"/>
        <v/>
      </c>
      <c r="O32" s="296">
        <f t="shared" si="9"/>
        <v>0</v>
      </c>
      <c r="P32" s="297">
        <f t="shared" si="10"/>
        <v>0</v>
      </c>
      <c r="Q32" s="298">
        <f t="shared" si="34"/>
        <v>0</v>
      </c>
      <c r="R32" s="19" t="str">
        <f t="shared" si="35"/>
        <v/>
      </c>
      <c r="S32" s="299">
        <f t="shared" si="13"/>
        <v>0</v>
      </c>
      <c r="T32" s="300">
        <f t="shared" si="36"/>
        <v>0</v>
      </c>
      <c r="U32" s="49"/>
      <c r="V32" s="301">
        <f t="shared" si="15"/>
        <v>0</v>
      </c>
      <c r="W32" s="298">
        <f t="shared" si="16"/>
        <v>0</v>
      </c>
      <c r="X32" s="19" t="str">
        <f t="shared" si="17"/>
        <v/>
      </c>
      <c r="Y32" s="55">
        <f t="shared" si="18"/>
        <v>0</v>
      </c>
      <c r="Z32" s="302">
        <f t="shared" si="19"/>
        <v>0</v>
      </c>
      <c r="AA32" s="53"/>
      <c r="AB32" s="481" t="b">
        <f t="shared" si="20"/>
        <v>1</v>
      </c>
      <c r="AC32" s="303"/>
      <c r="AE32" s="184">
        <f t="shared" si="21"/>
        <v>0</v>
      </c>
      <c r="AF32" s="184"/>
    </row>
    <row r="33" spans="1:32" s="2" customFormat="1" ht="24.75" customHeight="1" x14ac:dyDescent="0.15">
      <c r="A33" s="286">
        <v>30</v>
      </c>
      <c r="B33" s="287"/>
      <c r="C33" s="467"/>
      <c r="D33" s="467"/>
      <c r="E33" s="288"/>
      <c r="F33" s="289"/>
      <c r="G33" s="290"/>
      <c r="H33" s="291"/>
      <c r="I33" s="291"/>
      <c r="J33" s="307"/>
      <c r="K33" s="292">
        <f t="shared" si="5"/>
        <v>0</v>
      </c>
      <c r="L33" s="293">
        <f t="shared" si="32"/>
        <v>0</v>
      </c>
      <c r="M33" s="294">
        <f t="shared" si="33"/>
        <v>0</v>
      </c>
      <c r="N33" s="295" t="str">
        <f t="shared" si="8"/>
        <v/>
      </c>
      <c r="O33" s="296">
        <f t="shared" si="9"/>
        <v>0</v>
      </c>
      <c r="P33" s="297">
        <f t="shared" si="10"/>
        <v>0</v>
      </c>
      <c r="Q33" s="298">
        <f t="shared" si="34"/>
        <v>0</v>
      </c>
      <c r="R33" s="19" t="str">
        <f t="shared" si="35"/>
        <v/>
      </c>
      <c r="S33" s="299">
        <f t="shared" si="13"/>
        <v>0</v>
      </c>
      <c r="T33" s="300">
        <f t="shared" si="36"/>
        <v>0</v>
      </c>
      <c r="U33" s="49"/>
      <c r="V33" s="301">
        <f t="shared" si="15"/>
        <v>0</v>
      </c>
      <c r="W33" s="298">
        <f t="shared" si="16"/>
        <v>0</v>
      </c>
      <c r="X33" s="19" t="str">
        <f t="shared" si="17"/>
        <v/>
      </c>
      <c r="Y33" s="55">
        <f t="shared" si="18"/>
        <v>0</v>
      </c>
      <c r="Z33" s="302">
        <f t="shared" si="19"/>
        <v>0</v>
      </c>
      <c r="AA33" s="53"/>
      <c r="AB33" s="481" t="b">
        <f t="shared" si="20"/>
        <v>1</v>
      </c>
      <c r="AC33" s="303"/>
      <c r="AE33" s="184">
        <f t="shared" si="21"/>
        <v>0</v>
      </c>
      <c r="AF33" s="184"/>
    </row>
    <row r="34" spans="1:32" s="2" customFormat="1" ht="24.75" customHeight="1" x14ac:dyDescent="0.15">
      <c r="A34" s="286">
        <v>31</v>
      </c>
      <c r="B34" s="287"/>
      <c r="C34" s="467"/>
      <c r="D34" s="467"/>
      <c r="E34" s="288"/>
      <c r="F34" s="289"/>
      <c r="G34" s="290"/>
      <c r="H34" s="291"/>
      <c r="I34" s="291"/>
      <c r="J34" s="307"/>
      <c r="K34" s="292">
        <f t="shared" si="5"/>
        <v>0</v>
      </c>
      <c r="L34" s="293">
        <f t="shared" si="32"/>
        <v>0</v>
      </c>
      <c r="M34" s="294">
        <f t="shared" si="33"/>
        <v>0</v>
      </c>
      <c r="N34" s="295" t="str">
        <f t="shared" si="8"/>
        <v/>
      </c>
      <c r="O34" s="296">
        <f t="shared" si="9"/>
        <v>0</v>
      </c>
      <c r="P34" s="297">
        <f t="shared" si="10"/>
        <v>0</v>
      </c>
      <c r="Q34" s="298">
        <f t="shared" si="34"/>
        <v>0</v>
      </c>
      <c r="R34" s="19" t="str">
        <f t="shared" si="35"/>
        <v/>
      </c>
      <c r="S34" s="299">
        <f t="shared" si="13"/>
        <v>0</v>
      </c>
      <c r="T34" s="300">
        <f t="shared" si="36"/>
        <v>0</v>
      </c>
      <c r="U34" s="49"/>
      <c r="V34" s="301">
        <f t="shared" si="15"/>
        <v>0</v>
      </c>
      <c r="W34" s="298">
        <f t="shared" si="16"/>
        <v>0</v>
      </c>
      <c r="X34" s="19" t="str">
        <f t="shared" si="17"/>
        <v/>
      </c>
      <c r="Y34" s="55">
        <f t="shared" si="18"/>
        <v>0</v>
      </c>
      <c r="Z34" s="302">
        <f t="shared" si="19"/>
        <v>0</v>
      </c>
      <c r="AA34" s="53"/>
      <c r="AB34" s="481" t="b">
        <f t="shared" si="20"/>
        <v>1</v>
      </c>
      <c r="AC34" s="303"/>
      <c r="AE34" s="184">
        <f t="shared" si="21"/>
        <v>0</v>
      </c>
      <c r="AF34" s="184"/>
    </row>
    <row r="35" spans="1:32" s="2" customFormat="1" ht="24.75" customHeight="1" x14ac:dyDescent="0.15">
      <c r="A35" s="286">
        <v>32</v>
      </c>
      <c r="B35" s="287"/>
      <c r="C35" s="467"/>
      <c r="D35" s="467"/>
      <c r="E35" s="288"/>
      <c r="F35" s="289"/>
      <c r="G35" s="290"/>
      <c r="H35" s="291"/>
      <c r="I35" s="291"/>
      <c r="J35" s="307"/>
      <c r="K35" s="292">
        <f t="shared" si="5"/>
        <v>0</v>
      </c>
      <c r="L35" s="293">
        <f t="shared" si="32"/>
        <v>0</v>
      </c>
      <c r="M35" s="294">
        <f t="shared" si="33"/>
        <v>0</v>
      </c>
      <c r="N35" s="295" t="str">
        <f t="shared" si="8"/>
        <v/>
      </c>
      <c r="O35" s="296">
        <f t="shared" si="9"/>
        <v>0</v>
      </c>
      <c r="P35" s="297">
        <f t="shared" si="10"/>
        <v>0</v>
      </c>
      <c r="Q35" s="298">
        <f t="shared" si="34"/>
        <v>0</v>
      </c>
      <c r="R35" s="19" t="str">
        <f t="shared" si="35"/>
        <v/>
      </c>
      <c r="S35" s="299">
        <f t="shared" si="13"/>
        <v>0</v>
      </c>
      <c r="T35" s="300">
        <f t="shared" si="36"/>
        <v>0</v>
      </c>
      <c r="U35" s="49"/>
      <c r="V35" s="301">
        <f t="shared" si="15"/>
        <v>0</v>
      </c>
      <c r="W35" s="298">
        <f t="shared" si="16"/>
        <v>0</v>
      </c>
      <c r="X35" s="19" t="str">
        <f t="shared" si="17"/>
        <v/>
      </c>
      <c r="Y35" s="55">
        <f t="shared" si="18"/>
        <v>0</v>
      </c>
      <c r="Z35" s="302">
        <f t="shared" si="19"/>
        <v>0</v>
      </c>
      <c r="AA35" s="53"/>
      <c r="AB35" s="481" t="b">
        <f t="shared" si="20"/>
        <v>1</v>
      </c>
      <c r="AC35" s="303"/>
      <c r="AE35" s="184">
        <f t="shared" si="21"/>
        <v>0</v>
      </c>
      <c r="AF35" s="184"/>
    </row>
    <row r="36" spans="1:32" s="2" customFormat="1" ht="24.75" customHeight="1" x14ac:dyDescent="0.15">
      <c r="A36" s="286">
        <v>33</v>
      </c>
      <c r="B36" s="287"/>
      <c r="C36" s="467"/>
      <c r="D36" s="467"/>
      <c r="E36" s="288"/>
      <c r="F36" s="289"/>
      <c r="G36" s="290"/>
      <c r="H36" s="291"/>
      <c r="I36" s="291"/>
      <c r="J36" s="307"/>
      <c r="K36" s="292">
        <f t="shared" si="5"/>
        <v>0</v>
      </c>
      <c r="L36" s="293">
        <f t="shared" si="32"/>
        <v>0</v>
      </c>
      <c r="M36" s="294">
        <f t="shared" si="33"/>
        <v>0</v>
      </c>
      <c r="N36" s="295" t="str">
        <f t="shared" si="8"/>
        <v/>
      </c>
      <c r="O36" s="296">
        <f t="shared" si="9"/>
        <v>0</v>
      </c>
      <c r="P36" s="297">
        <f t="shared" si="10"/>
        <v>0</v>
      </c>
      <c r="Q36" s="298">
        <f t="shared" si="34"/>
        <v>0</v>
      </c>
      <c r="R36" s="19" t="str">
        <f t="shared" si="35"/>
        <v/>
      </c>
      <c r="S36" s="299">
        <f t="shared" si="13"/>
        <v>0</v>
      </c>
      <c r="T36" s="300">
        <f t="shared" si="36"/>
        <v>0</v>
      </c>
      <c r="U36" s="49"/>
      <c r="V36" s="301">
        <f t="shared" si="15"/>
        <v>0</v>
      </c>
      <c r="W36" s="298">
        <f t="shared" ref="W36" si="37">Q36</f>
        <v>0</v>
      </c>
      <c r="X36" s="19" t="str">
        <f t="shared" si="17"/>
        <v/>
      </c>
      <c r="Y36" s="55">
        <f t="shared" si="18"/>
        <v>0</v>
      </c>
      <c r="Z36" s="302">
        <f t="shared" si="19"/>
        <v>0</v>
      </c>
      <c r="AA36" s="53"/>
      <c r="AB36" s="481" t="b">
        <f t="shared" si="20"/>
        <v>1</v>
      </c>
      <c r="AC36" s="303"/>
      <c r="AE36" s="184">
        <f t="shared" ref="AE36" si="38">+F36+G36</f>
        <v>0</v>
      </c>
      <c r="AF36" s="184"/>
    </row>
    <row r="37" spans="1:32" s="2" customFormat="1" ht="24.75" customHeight="1" x14ac:dyDescent="0.15">
      <c r="A37" s="286">
        <v>34</v>
      </c>
      <c r="B37" s="287"/>
      <c r="C37" s="467"/>
      <c r="D37" s="467"/>
      <c r="E37" s="288"/>
      <c r="F37" s="289"/>
      <c r="G37" s="290"/>
      <c r="H37" s="291"/>
      <c r="I37" s="291"/>
      <c r="J37" s="307"/>
      <c r="K37" s="292">
        <f t="shared" si="5"/>
        <v>0</v>
      </c>
      <c r="L37" s="293">
        <f t="shared" si="32"/>
        <v>0</v>
      </c>
      <c r="M37" s="294">
        <f t="shared" si="33"/>
        <v>0</v>
      </c>
      <c r="N37" s="295" t="str">
        <f t="shared" si="8"/>
        <v/>
      </c>
      <c r="O37" s="296">
        <f t="shared" si="9"/>
        <v>0</v>
      </c>
      <c r="P37" s="297">
        <f t="shared" si="10"/>
        <v>0</v>
      </c>
      <c r="Q37" s="298">
        <f t="shared" si="34"/>
        <v>0</v>
      </c>
      <c r="R37" s="19" t="str">
        <f t="shared" si="35"/>
        <v/>
      </c>
      <c r="S37" s="299">
        <f t="shared" si="13"/>
        <v>0</v>
      </c>
      <c r="T37" s="300">
        <f t="shared" si="36"/>
        <v>0</v>
      </c>
      <c r="U37" s="49"/>
      <c r="V37" s="301">
        <f t="shared" ref="V37:V67" si="39">IF($Z$2&gt;0,(1-$Z$2)*P37,P37)</f>
        <v>0</v>
      </c>
      <c r="W37" s="298">
        <f t="shared" ref="W37:W67" si="40">Q37</f>
        <v>0</v>
      </c>
      <c r="X37" s="19" t="str">
        <f t="shared" ref="X37:X67" si="41">IF(0.1&gt;V37,(IF(V37&gt;0.00001,"עצור: אחוז תעסוקה נמוך מ-10%","")),(IF(AND($Z$2&gt;0,V37&gt;0),(IF(($Z$2*P37=V37),"קיצוץ אחיד","נא להזין נימוק")),(IF((V37-P37=0),(IF((W37-Q37=0),"","נא להזין נימוק")),"נא להזין נימוק")))))</f>
        <v/>
      </c>
      <c r="Y37" s="55">
        <f t="shared" si="18"/>
        <v>0</v>
      </c>
      <c r="Z37" s="302">
        <f t="shared" ref="Z37:Z67" si="42">O37*V37*W37/12</f>
        <v>0</v>
      </c>
      <c r="AA37" s="53"/>
      <c r="AB37" s="481" t="b">
        <f t="shared" si="20"/>
        <v>1</v>
      </c>
      <c r="AC37" s="303"/>
      <c r="AE37" s="184">
        <f t="shared" ref="AE37:AE67" si="43">+F37+G37</f>
        <v>0</v>
      </c>
      <c r="AF37" s="184"/>
    </row>
    <row r="38" spans="1:32" s="2" customFormat="1" ht="24.75" customHeight="1" x14ac:dyDescent="0.15">
      <c r="A38" s="286">
        <v>35</v>
      </c>
      <c r="B38" s="287"/>
      <c r="C38" s="467"/>
      <c r="D38" s="467"/>
      <c r="E38" s="288"/>
      <c r="F38" s="289"/>
      <c r="G38" s="290"/>
      <c r="H38" s="291"/>
      <c r="I38" s="291"/>
      <c r="J38" s="307"/>
      <c r="K38" s="292">
        <f t="shared" si="5"/>
        <v>0</v>
      </c>
      <c r="L38" s="293">
        <f t="shared" ref="L38" si="44">J38*I38*H38/12</f>
        <v>0</v>
      </c>
      <c r="M38" s="294">
        <f t="shared" ref="M38" si="45">(F38+G38)*J38</f>
        <v>0</v>
      </c>
      <c r="N38" s="295" t="str">
        <f t="shared" si="8"/>
        <v/>
      </c>
      <c r="O38" s="296">
        <f t="shared" si="9"/>
        <v>0</v>
      </c>
      <c r="P38" s="297">
        <f t="shared" si="10"/>
        <v>0</v>
      </c>
      <c r="Q38" s="298">
        <f t="shared" ref="Q38" si="46">J38</f>
        <v>0</v>
      </c>
      <c r="R38" s="19" t="str">
        <f t="shared" ref="R38" si="47">IF(AND(E38=6,O38&lt;H38,H38&gt;0.333333),"סגל אקדמי: משרה עד-33%",IF(0.1&gt;P38,(IF(P38&gt;0.00001,"עצור: אחוז תעסוקה נמוך מ-10%","")),(IF(AND($T$2&gt;0,$T$2&lt;1,P38&gt;0),(IF(($T$2*I38=P38),"קיצוץ אחיד","נא להזין נימוק")),(IF((P38-I38=0),(IF((Q38-J38=0),"","נא להזין נימוק")),"נא להזין נימוק"))))))</f>
        <v/>
      </c>
      <c r="S38" s="299">
        <f t="shared" si="13"/>
        <v>0</v>
      </c>
      <c r="T38" s="300">
        <f t="shared" ref="T38" si="48">O38*P38*Q38/12</f>
        <v>0</v>
      </c>
      <c r="U38" s="49"/>
      <c r="V38" s="301">
        <f t="shared" si="39"/>
        <v>0</v>
      </c>
      <c r="W38" s="298">
        <f t="shared" si="40"/>
        <v>0</v>
      </c>
      <c r="X38" s="19" t="str">
        <f t="shared" si="41"/>
        <v/>
      </c>
      <c r="Y38" s="55">
        <f t="shared" si="18"/>
        <v>0</v>
      </c>
      <c r="Z38" s="302">
        <f t="shared" si="42"/>
        <v>0</v>
      </c>
      <c r="AA38" s="53"/>
      <c r="AB38" s="481" t="b">
        <f t="shared" si="20"/>
        <v>1</v>
      </c>
      <c r="AC38" s="303"/>
      <c r="AE38" s="184">
        <f t="shared" si="43"/>
        <v>0</v>
      </c>
      <c r="AF38" s="184"/>
    </row>
    <row r="39" spans="1:32" s="2" customFormat="1" ht="24.75" customHeight="1" x14ac:dyDescent="0.15">
      <c r="A39" s="286">
        <v>36</v>
      </c>
      <c r="B39" s="287"/>
      <c r="C39" s="467"/>
      <c r="D39" s="467"/>
      <c r="E39" s="288"/>
      <c r="F39" s="289"/>
      <c r="G39" s="290"/>
      <c r="H39" s="291"/>
      <c r="I39" s="291"/>
      <c r="J39" s="307"/>
      <c r="K39" s="292">
        <f t="shared" si="5"/>
        <v>0</v>
      </c>
      <c r="L39" s="293">
        <f t="shared" ref="L39" si="49">J39*I39*H39/12</f>
        <v>0</v>
      </c>
      <c r="M39" s="294">
        <f t="shared" ref="M39" si="50">(F39+G39)*J39</f>
        <v>0</v>
      </c>
      <c r="N39" s="295" t="str">
        <f t="shared" si="8"/>
        <v/>
      </c>
      <c r="O39" s="296">
        <f t="shared" si="9"/>
        <v>0</v>
      </c>
      <c r="P39" s="297">
        <f t="shared" si="10"/>
        <v>0</v>
      </c>
      <c r="Q39" s="298">
        <f t="shared" ref="Q39" si="51">J39</f>
        <v>0</v>
      </c>
      <c r="R39" s="19" t="str">
        <f t="shared" ref="R39" si="52">IF(AND(E39=6,O39&lt;H39,H39&gt;0.333333),"סגל אקדמי: משרה עד-33%",IF(0.1&gt;P39,(IF(P39&gt;0.00001,"עצור: אחוז תעסוקה נמוך מ-10%","")),(IF(AND($T$2&gt;0,$T$2&lt;1,P39&gt;0),(IF(($T$2*I39=P39),"קיצוץ אחיד","נא להזין נימוק")),(IF((P39-I39=0),(IF((Q39-J39=0),"","נא להזין נימוק")),"נא להזין נימוק"))))))</f>
        <v/>
      </c>
      <c r="S39" s="299">
        <f t="shared" si="13"/>
        <v>0</v>
      </c>
      <c r="T39" s="300">
        <f t="shared" ref="T39" si="53">O39*P39*Q39/12</f>
        <v>0</v>
      </c>
      <c r="U39" s="49"/>
      <c r="V39" s="301">
        <f t="shared" si="39"/>
        <v>0</v>
      </c>
      <c r="W39" s="298">
        <f t="shared" si="40"/>
        <v>0</v>
      </c>
      <c r="X39" s="19" t="str">
        <f t="shared" si="41"/>
        <v/>
      </c>
      <c r="Y39" s="55">
        <f t="shared" si="18"/>
        <v>0</v>
      </c>
      <c r="Z39" s="302">
        <f t="shared" si="42"/>
        <v>0</v>
      </c>
      <c r="AA39" s="53"/>
      <c r="AB39" s="481" t="b">
        <f t="shared" si="20"/>
        <v>1</v>
      </c>
      <c r="AC39" s="303"/>
      <c r="AE39" s="184">
        <f t="shared" si="43"/>
        <v>0</v>
      </c>
      <c r="AF39" s="184"/>
    </row>
    <row r="40" spans="1:32" s="2" customFormat="1" ht="24.75" customHeight="1" x14ac:dyDescent="0.15">
      <c r="A40" s="286">
        <v>37</v>
      </c>
      <c r="B40" s="287"/>
      <c r="C40" s="467"/>
      <c r="D40" s="467"/>
      <c r="E40" s="288"/>
      <c r="F40" s="289"/>
      <c r="G40" s="290"/>
      <c r="H40" s="291"/>
      <c r="I40" s="291"/>
      <c r="J40" s="307"/>
      <c r="K40" s="292">
        <f t="shared" si="5"/>
        <v>0</v>
      </c>
      <c r="L40" s="293">
        <f t="shared" ref="L40:L68" si="54">J40*I40*H40/12</f>
        <v>0</v>
      </c>
      <c r="M40" s="294">
        <f t="shared" ref="M40:M68" si="55">(F40+G40)*J40</f>
        <v>0</v>
      </c>
      <c r="N40" s="295" t="str">
        <f t="shared" si="8"/>
        <v/>
      </c>
      <c r="O40" s="296">
        <f t="shared" si="9"/>
        <v>0</v>
      </c>
      <c r="P40" s="297">
        <f t="shared" si="10"/>
        <v>0</v>
      </c>
      <c r="Q40" s="298">
        <f t="shared" ref="Q40:Q68" si="56">J40</f>
        <v>0</v>
      </c>
      <c r="R40" s="19" t="str">
        <f t="shared" ref="R40:R68" si="57">IF(AND(E40=6,O40&lt;H40,H40&gt;0.333333),"סגל אקדמי: משרה עד-33%",IF(0.1&gt;P40,(IF(P40&gt;0.00001,"עצור: אחוז תעסוקה נמוך מ-10%","")),(IF(AND($T$2&gt;0,$T$2&lt;1,P40&gt;0),(IF(($T$2*I40=P40),"קיצוץ אחיד","נא להזין נימוק")),(IF((P40-I40=0),(IF((Q40-J40=0),"","נא להזין נימוק")),"נא להזין נימוק"))))))</f>
        <v/>
      </c>
      <c r="S40" s="299">
        <f t="shared" si="13"/>
        <v>0</v>
      </c>
      <c r="T40" s="300">
        <f t="shared" ref="T40:T68" si="58">O40*P40*Q40/12</f>
        <v>0</v>
      </c>
      <c r="U40" s="49"/>
      <c r="V40" s="301">
        <f t="shared" si="39"/>
        <v>0</v>
      </c>
      <c r="W40" s="298">
        <f t="shared" si="40"/>
        <v>0</v>
      </c>
      <c r="X40" s="19" t="str">
        <f t="shared" si="41"/>
        <v/>
      </c>
      <c r="Y40" s="55">
        <f t="shared" si="18"/>
        <v>0</v>
      </c>
      <c r="Z40" s="302">
        <f t="shared" si="42"/>
        <v>0</v>
      </c>
      <c r="AA40" s="53"/>
      <c r="AB40" s="481" t="b">
        <f t="shared" si="20"/>
        <v>1</v>
      </c>
      <c r="AC40" s="303"/>
      <c r="AE40" s="184">
        <f t="shared" si="43"/>
        <v>0</v>
      </c>
      <c r="AF40" s="184"/>
    </row>
    <row r="41" spans="1:32" s="2" customFormat="1" ht="24.75" customHeight="1" x14ac:dyDescent="0.15">
      <c r="A41" s="286">
        <v>38</v>
      </c>
      <c r="B41" s="287"/>
      <c r="C41" s="467"/>
      <c r="D41" s="467"/>
      <c r="E41" s="288"/>
      <c r="F41" s="289"/>
      <c r="G41" s="290"/>
      <c r="H41" s="291"/>
      <c r="I41" s="291"/>
      <c r="J41" s="307"/>
      <c r="K41" s="292">
        <f t="shared" si="5"/>
        <v>0</v>
      </c>
      <c r="L41" s="293">
        <f t="shared" si="54"/>
        <v>0</v>
      </c>
      <c r="M41" s="294">
        <f t="shared" si="55"/>
        <v>0</v>
      </c>
      <c r="N41" s="295" t="str">
        <f t="shared" si="8"/>
        <v/>
      </c>
      <c r="O41" s="296">
        <f t="shared" si="9"/>
        <v>0</v>
      </c>
      <c r="P41" s="297">
        <f t="shared" si="10"/>
        <v>0</v>
      </c>
      <c r="Q41" s="298">
        <f t="shared" si="56"/>
        <v>0</v>
      </c>
      <c r="R41" s="19" t="str">
        <f t="shared" si="57"/>
        <v/>
      </c>
      <c r="S41" s="299">
        <f t="shared" si="13"/>
        <v>0</v>
      </c>
      <c r="T41" s="300">
        <f t="shared" si="58"/>
        <v>0</v>
      </c>
      <c r="U41" s="49"/>
      <c r="V41" s="301">
        <f t="shared" si="39"/>
        <v>0</v>
      </c>
      <c r="W41" s="298">
        <f t="shared" si="40"/>
        <v>0</v>
      </c>
      <c r="X41" s="19" t="str">
        <f t="shared" si="41"/>
        <v/>
      </c>
      <c r="Y41" s="55">
        <f t="shared" si="18"/>
        <v>0</v>
      </c>
      <c r="Z41" s="302">
        <f t="shared" si="42"/>
        <v>0</v>
      </c>
      <c r="AA41" s="53"/>
      <c r="AB41" s="481" t="b">
        <f t="shared" si="20"/>
        <v>1</v>
      </c>
      <c r="AC41" s="303"/>
      <c r="AE41" s="184">
        <f t="shared" si="43"/>
        <v>0</v>
      </c>
      <c r="AF41" s="184"/>
    </row>
    <row r="42" spans="1:32" s="2" customFormat="1" ht="24.75" customHeight="1" x14ac:dyDescent="0.15">
      <c r="A42" s="286">
        <v>39</v>
      </c>
      <c r="B42" s="287"/>
      <c r="C42" s="467"/>
      <c r="D42" s="467"/>
      <c r="E42" s="288"/>
      <c r="F42" s="289"/>
      <c r="G42" s="290"/>
      <c r="H42" s="291"/>
      <c r="I42" s="291"/>
      <c r="J42" s="307"/>
      <c r="K42" s="292">
        <f t="shared" si="5"/>
        <v>0</v>
      </c>
      <c r="L42" s="293">
        <f t="shared" si="54"/>
        <v>0</v>
      </c>
      <c r="M42" s="294">
        <f t="shared" si="55"/>
        <v>0</v>
      </c>
      <c r="N42" s="295" t="str">
        <f t="shared" si="8"/>
        <v/>
      </c>
      <c r="O42" s="296">
        <f t="shared" si="9"/>
        <v>0</v>
      </c>
      <c r="P42" s="297">
        <f t="shared" si="10"/>
        <v>0</v>
      </c>
      <c r="Q42" s="298">
        <f t="shared" si="56"/>
        <v>0</v>
      </c>
      <c r="R42" s="19" t="str">
        <f t="shared" si="57"/>
        <v/>
      </c>
      <c r="S42" s="299">
        <f t="shared" si="13"/>
        <v>0</v>
      </c>
      <c r="T42" s="300">
        <f t="shared" si="58"/>
        <v>0</v>
      </c>
      <c r="U42" s="49"/>
      <c r="V42" s="301">
        <f t="shared" si="39"/>
        <v>0</v>
      </c>
      <c r="W42" s="298">
        <f t="shared" si="40"/>
        <v>0</v>
      </c>
      <c r="X42" s="19" t="str">
        <f t="shared" si="41"/>
        <v/>
      </c>
      <c r="Y42" s="55">
        <f t="shared" si="18"/>
        <v>0</v>
      </c>
      <c r="Z42" s="302">
        <f t="shared" si="42"/>
        <v>0</v>
      </c>
      <c r="AA42" s="53"/>
      <c r="AB42" s="481" t="b">
        <f t="shared" si="20"/>
        <v>1</v>
      </c>
      <c r="AC42" s="303"/>
      <c r="AE42" s="184">
        <f t="shared" si="43"/>
        <v>0</v>
      </c>
      <c r="AF42" s="184"/>
    </row>
    <row r="43" spans="1:32" s="2" customFormat="1" ht="24.75" customHeight="1" x14ac:dyDescent="0.15">
      <c r="A43" s="286">
        <v>40</v>
      </c>
      <c r="B43" s="287"/>
      <c r="C43" s="467"/>
      <c r="D43" s="467"/>
      <c r="E43" s="288"/>
      <c r="F43" s="289"/>
      <c r="G43" s="290"/>
      <c r="H43" s="291"/>
      <c r="I43" s="291"/>
      <c r="J43" s="307"/>
      <c r="K43" s="292">
        <f t="shared" si="5"/>
        <v>0</v>
      </c>
      <c r="L43" s="293">
        <f t="shared" si="54"/>
        <v>0</v>
      </c>
      <c r="M43" s="294">
        <f t="shared" si="55"/>
        <v>0</v>
      </c>
      <c r="N43" s="295" t="str">
        <f t="shared" si="8"/>
        <v/>
      </c>
      <c r="O43" s="296">
        <f t="shared" si="9"/>
        <v>0</v>
      </c>
      <c r="P43" s="297">
        <f t="shared" si="10"/>
        <v>0</v>
      </c>
      <c r="Q43" s="298">
        <f t="shared" si="56"/>
        <v>0</v>
      </c>
      <c r="R43" s="19" t="str">
        <f t="shared" si="57"/>
        <v/>
      </c>
      <c r="S43" s="299">
        <f t="shared" si="13"/>
        <v>0</v>
      </c>
      <c r="T43" s="300">
        <f t="shared" si="58"/>
        <v>0</v>
      </c>
      <c r="U43" s="49"/>
      <c r="V43" s="301">
        <f t="shared" si="39"/>
        <v>0</v>
      </c>
      <c r="W43" s="298">
        <f t="shared" si="40"/>
        <v>0</v>
      </c>
      <c r="X43" s="19" t="str">
        <f t="shared" si="41"/>
        <v/>
      </c>
      <c r="Y43" s="55">
        <f t="shared" si="18"/>
        <v>0</v>
      </c>
      <c r="Z43" s="302">
        <f t="shared" si="42"/>
        <v>0</v>
      </c>
      <c r="AA43" s="53"/>
      <c r="AB43" s="481" t="b">
        <f t="shared" si="20"/>
        <v>1</v>
      </c>
      <c r="AC43" s="303"/>
      <c r="AE43" s="184">
        <f t="shared" si="43"/>
        <v>0</v>
      </c>
      <c r="AF43" s="184"/>
    </row>
    <row r="44" spans="1:32" s="2" customFormat="1" ht="24.75" customHeight="1" x14ac:dyDescent="0.15">
      <c r="A44" s="286">
        <v>41</v>
      </c>
      <c r="B44" s="304"/>
      <c r="C44" s="304"/>
      <c r="D44" s="304"/>
      <c r="E44" s="288"/>
      <c r="F44" s="289"/>
      <c r="G44" s="305"/>
      <c r="H44" s="306"/>
      <c r="I44" s="306"/>
      <c r="J44" s="307"/>
      <c r="K44" s="292">
        <f t="shared" si="5"/>
        <v>0</v>
      </c>
      <c r="L44" s="293">
        <f t="shared" si="54"/>
        <v>0</v>
      </c>
      <c r="M44" s="294">
        <f t="shared" si="55"/>
        <v>0</v>
      </c>
      <c r="N44" s="295" t="str">
        <f t="shared" si="8"/>
        <v/>
      </c>
      <c r="O44" s="296">
        <f t="shared" si="9"/>
        <v>0</v>
      </c>
      <c r="P44" s="297">
        <f t="shared" si="10"/>
        <v>0</v>
      </c>
      <c r="Q44" s="298">
        <f t="shared" si="56"/>
        <v>0</v>
      </c>
      <c r="R44" s="19" t="str">
        <f t="shared" si="57"/>
        <v/>
      </c>
      <c r="S44" s="299">
        <f t="shared" si="13"/>
        <v>0</v>
      </c>
      <c r="T44" s="300">
        <f t="shared" si="58"/>
        <v>0</v>
      </c>
      <c r="U44" s="49"/>
      <c r="V44" s="301">
        <f t="shared" si="39"/>
        <v>0</v>
      </c>
      <c r="W44" s="298">
        <f t="shared" si="40"/>
        <v>0</v>
      </c>
      <c r="X44" s="19" t="str">
        <f t="shared" si="41"/>
        <v/>
      </c>
      <c r="Y44" s="55">
        <f t="shared" si="18"/>
        <v>0</v>
      </c>
      <c r="Z44" s="302">
        <f t="shared" si="42"/>
        <v>0</v>
      </c>
      <c r="AA44" s="53"/>
      <c r="AB44" s="481" t="b">
        <f t="shared" si="20"/>
        <v>1</v>
      </c>
      <c r="AC44" s="303"/>
      <c r="AE44" s="184">
        <f t="shared" si="43"/>
        <v>0</v>
      </c>
      <c r="AF44" s="184"/>
    </row>
    <row r="45" spans="1:32" s="2" customFormat="1" ht="24.75" customHeight="1" x14ac:dyDescent="0.15">
      <c r="A45" s="286">
        <v>42</v>
      </c>
      <c r="B45" s="304"/>
      <c r="C45" s="304"/>
      <c r="D45" s="304"/>
      <c r="E45" s="288"/>
      <c r="F45" s="289"/>
      <c r="G45" s="305"/>
      <c r="H45" s="306"/>
      <c r="I45" s="306"/>
      <c r="J45" s="307"/>
      <c r="K45" s="292">
        <f t="shared" si="5"/>
        <v>0</v>
      </c>
      <c r="L45" s="293">
        <f t="shared" si="54"/>
        <v>0</v>
      </c>
      <c r="M45" s="294">
        <f t="shared" si="55"/>
        <v>0</v>
      </c>
      <c r="N45" s="295" t="str">
        <f t="shared" si="8"/>
        <v/>
      </c>
      <c r="O45" s="296">
        <f t="shared" si="9"/>
        <v>0</v>
      </c>
      <c r="P45" s="297">
        <f t="shared" si="10"/>
        <v>0</v>
      </c>
      <c r="Q45" s="298">
        <f t="shared" si="56"/>
        <v>0</v>
      </c>
      <c r="R45" s="19" t="str">
        <f t="shared" si="57"/>
        <v/>
      </c>
      <c r="S45" s="299">
        <f t="shared" si="13"/>
        <v>0</v>
      </c>
      <c r="T45" s="300">
        <f t="shared" si="58"/>
        <v>0</v>
      </c>
      <c r="U45" s="49"/>
      <c r="V45" s="301">
        <f t="shared" si="39"/>
        <v>0</v>
      </c>
      <c r="W45" s="298">
        <f t="shared" si="40"/>
        <v>0</v>
      </c>
      <c r="X45" s="19" t="str">
        <f t="shared" si="41"/>
        <v/>
      </c>
      <c r="Y45" s="55">
        <f t="shared" si="18"/>
        <v>0</v>
      </c>
      <c r="Z45" s="302">
        <f t="shared" si="42"/>
        <v>0</v>
      </c>
      <c r="AA45" s="53"/>
      <c r="AB45" s="481" t="b">
        <f t="shared" si="20"/>
        <v>1</v>
      </c>
      <c r="AC45" s="303"/>
      <c r="AE45" s="184">
        <f t="shared" si="43"/>
        <v>0</v>
      </c>
      <c r="AF45" s="184"/>
    </row>
    <row r="46" spans="1:32" s="2" customFormat="1" ht="24.75" customHeight="1" x14ac:dyDescent="0.15">
      <c r="A46" s="286">
        <v>43</v>
      </c>
      <c r="B46" s="304"/>
      <c r="C46" s="304"/>
      <c r="D46" s="304"/>
      <c r="E46" s="288"/>
      <c r="F46" s="289"/>
      <c r="G46" s="305"/>
      <c r="H46" s="306"/>
      <c r="I46" s="306"/>
      <c r="J46" s="307"/>
      <c r="K46" s="292">
        <f t="shared" si="5"/>
        <v>0</v>
      </c>
      <c r="L46" s="293">
        <f t="shared" si="54"/>
        <v>0</v>
      </c>
      <c r="M46" s="294">
        <f t="shared" si="55"/>
        <v>0</v>
      </c>
      <c r="N46" s="295" t="str">
        <f t="shared" si="8"/>
        <v/>
      </c>
      <c r="O46" s="296">
        <f t="shared" si="9"/>
        <v>0</v>
      </c>
      <c r="P46" s="297">
        <f t="shared" si="10"/>
        <v>0</v>
      </c>
      <c r="Q46" s="298">
        <f t="shared" si="56"/>
        <v>0</v>
      </c>
      <c r="R46" s="19" t="str">
        <f t="shared" si="57"/>
        <v/>
      </c>
      <c r="S46" s="299">
        <f t="shared" si="13"/>
        <v>0</v>
      </c>
      <c r="T46" s="300">
        <f t="shared" si="58"/>
        <v>0</v>
      </c>
      <c r="U46" s="49"/>
      <c r="V46" s="301">
        <f t="shared" si="39"/>
        <v>0</v>
      </c>
      <c r="W46" s="298">
        <f t="shared" si="40"/>
        <v>0</v>
      </c>
      <c r="X46" s="19" t="str">
        <f t="shared" si="41"/>
        <v/>
      </c>
      <c r="Y46" s="55">
        <f t="shared" si="18"/>
        <v>0</v>
      </c>
      <c r="Z46" s="302">
        <f t="shared" si="42"/>
        <v>0</v>
      </c>
      <c r="AA46" s="53"/>
      <c r="AB46" s="481" t="b">
        <f t="shared" si="20"/>
        <v>1</v>
      </c>
      <c r="AC46" s="303"/>
      <c r="AE46" s="184">
        <f t="shared" si="43"/>
        <v>0</v>
      </c>
      <c r="AF46" s="184"/>
    </row>
    <row r="47" spans="1:32" s="2" customFormat="1" ht="24.75" customHeight="1" x14ac:dyDescent="0.15">
      <c r="A47" s="286">
        <v>44</v>
      </c>
      <c r="B47" s="304"/>
      <c r="C47" s="304"/>
      <c r="D47" s="304"/>
      <c r="E47" s="288"/>
      <c r="F47" s="289"/>
      <c r="G47" s="305"/>
      <c r="H47" s="306"/>
      <c r="I47" s="306"/>
      <c r="J47" s="307"/>
      <c r="K47" s="292">
        <f t="shared" si="5"/>
        <v>0</v>
      </c>
      <c r="L47" s="293">
        <f t="shared" si="54"/>
        <v>0</v>
      </c>
      <c r="M47" s="294">
        <f t="shared" si="55"/>
        <v>0</v>
      </c>
      <c r="N47" s="295" t="str">
        <f t="shared" si="8"/>
        <v/>
      </c>
      <c r="O47" s="296">
        <f t="shared" si="9"/>
        <v>0</v>
      </c>
      <c r="P47" s="297">
        <f t="shared" si="10"/>
        <v>0</v>
      </c>
      <c r="Q47" s="298">
        <f t="shared" si="56"/>
        <v>0</v>
      </c>
      <c r="R47" s="19" t="str">
        <f t="shared" si="57"/>
        <v/>
      </c>
      <c r="S47" s="299">
        <f t="shared" si="13"/>
        <v>0</v>
      </c>
      <c r="T47" s="300">
        <f t="shared" si="58"/>
        <v>0</v>
      </c>
      <c r="U47" s="49"/>
      <c r="V47" s="301">
        <f t="shared" si="39"/>
        <v>0</v>
      </c>
      <c r="W47" s="298">
        <f t="shared" si="40"/>
        <v>0</v>
      </c>
      <c r="X47" s="19" t="str">
        <f t="shared" si="41"/>
        <v/>
      </c>
      <c r="Y47" s="55">
        <f t="shared" si="18"/>
        <v>0</v>
      </c>
      <c r="Z47" s="302">
        <f t="shared" si="42"/>
        <v>0</v>
      </c>
      <c r="AA47" s="53"/>
      <c r="AB47" s="481" t="b">
        <f t="shared" si="20"/>
        <v>1</v>
      </c>
      <c r="AC47" s="303"/>
      <c r="AE47" s="184">
        <f t="shared" si="43"/>
        <v>0</v>
      </c>
      <c r="AF47" s="184"/>
    </row>
    <row r="48" spans="1:32" s="2" customFormat="1" ht="24.75" customHeight="1" x14ac:dyDescent="0.15">
      <c r="A48" s="286">
        <v>45</v>
      </c>
      <c r="B48" s="304"/>
      <c r="C48" s="304"/>
      <c r="D48" s="304"/>
      <c r="E48" s="288"/>
      <c r="F48" s="289"/>
      <c r="G48" s="305"/>
      <c r="H48" s="306"/>
      <c r="I48" s="306"/>
      <c r="J48" s="307"/>
      <c r="K48" s="292">
        <f t="shared" si="5"/>
        <v>0</v>
      </c>
      <c r="L48" s="293">
        <f t="shared" si="54"/>
        <v>0</v>
      </c>
      <c r="M48" s="294">
        <f t="shared" si="55"/>
        <v>0</v>
      </c>
      <c r="N48" s="295" t="str">
        <f t="shared" si="8"/>
        <v/>
      </c>
      <c r="O48" s="296">
        <f t="shared" si="9"/>
        <v>0</v>
      </c>
      <c r="P48" s="297">
        <f t="shared" si="10"/>
        <v>0</v>
      </c>
      <c r="Q48" s="298">
        <f t="shared" si="56"/>
        <v>0</v>
      </c>
      <c r="R48" s="19" t="str">
        <f t="shared" si="57"/>
        <v/>
      </c>
      <c r="S48" s="299">
        <f t="shared" si="13"/>
        <v>0</v>
      </c>
      <c r="T48" s="300">
        <f t="shared" si="58"/>
        <v>0</v>
      </c>
      <c r="U48" s="49"/>
      <c r="V48" s="301">
        <f t="shared" si="39"/>
        <v>0</v>
      </c>
      <c r="W48" s="298">
        <f t="shared" si="40"/>
        <v>0</v>
      </c>
      <c r="X48" s="19" t="str">
        <f t="shared" si="41"/>
        <v/>
      </c>
      <c r="Y48" s="55">
        <f t="shared" si="18"/>
        <v>0</v>
      </c>
      <c r="Z48" s="302">
        <f t="shared" si="42"/>
        <v>0</v>
      </c>
      <c r="AA48" s="53"/>
      <c r="AB48" s="481" t="b">
        <f t="shared" si="20"/>
        <v>1</v>
      </c>
      <c r="AC48" s="303"/>
      <c r="AE48" s="184">
        <f t="shared" si="43"/>
        <v>0</v>
      </c>
      <c r="AF48" s="184"/>
    </row>
    <row r="49" spans="1:32" s="2" customFormat="1" ht="24.75" customHeight="1" x14ac:dyDescent="0.15">
      <c r="A49" s="286">
        <v>46</v>
      </c>
      <c r="B49" s="304"/>
      <c r="C49" s="304"/>
      <c r="D49" s="304"/>
      <c r="E49" s="288"/>
      <c r="F49" s="289"/>
      <c r="G49" s="305"/>
      <c r="H49" s="306"/>
      <c r="I49" s="306"/>
      <c r="J49" s="307"/>
      <c r="K49" s="292">
        <f t="shared" si="5"/>
        <v>0</v>
      </c>
      <c r="L49" s="293">
        <f t="shared" si="54"/>
        <v>0</v>
      </c>
      <c r="M49" s="294">
        <f t="shared" si="55"/>
        <v>0</v>
      </c>
      <c r="N49" s="295" t="str">
        <f t="shared" si="8"/>
        <v/>
      </c>
      <c r="O49" s="296">
        <f t="shared" si="9"/>
        <v>0</v>
      </c>
      <c r="P49" s="297">
        <f t="shared" si="10"/>
        <v>0</v>
      </c>
      <c r="Q49" s="298">
        <f t="shared" si="56"/>
        <v>0</v>
      </c>
      <c r="R49" s="19" t="str">
        <f t="shared" si="57"/>
        <v/>
      </c>
      <c r="S49" s="299">
        <f t="shared" si="13"/>
        <v>0</v>
      </c>
      <c r="T49" s="300">
        <f t="shared" si="58"/>
        <v>0</v>
      </c>
      <c r="U49" s="49"/>
      <c r="V49" s="301">
        <f t="shared" si="39"/>
        <v>0</v>
      </c>
      <c r="W49" s="298">
        <f t="shared" si="40"/>
        <v>0</v>
      </c>
      <c r="X49" s="19" t="str">
        <f t="shared" si="41"/>
        <v/>
      </c>
      <c r="Y49" s="55">
        <f t="shared" si="18"/>
        <v>0</v>
      </c>
      <c r="Z49" s="302">
        <f t="shared" si="42"/>
        <v>0</v>
      </c>
      <c r="AA49" s="53"/>
      <c r="AB49" s="481" t="b">
        <f t="shared" si="20"/>
        <v>1</v>
      </c>
      <c r="AC49" s="303"/>
      <c r="AE49" s="184">
        <f t="shared" si="43"/>
        <v>0</v>
      </c>
      <c r="AF49" s="184"/>
    </row>
    <row r="50" spans="1:32" s="2" customFormat="1" ht="24.75" customHeight="1" x14ac:dyDescent="0.15">
      <c r="A50" s="286">
        <v>47</v>
      </c>
      <c r="B50" s="304"/>
      <c r="C50" s="304"/>
      <c r="D50" s="304"/>
      <c r="E50" s="288"/>
      <c r="F50" s="289"/>
      <c r="G50" s="305"/>
      <c r="H50" s="306"/>
      <c r="I50" s="306"/>
      <c r="J50" s="307"/>
      <c r="K50" s="292">
        <f t="shared" si="5"/>
        <v>0</v>
      </c>
      <c r="L50" s="293">
        <f t="shared" si="54"/>
        <v>0</v>
      </c>
      <c r="M50" s="294">
        <f t="shared" si="55"/>
        <v>0</v>
      </c>
      <c r="N50" s="295" t="str">
        <f t="shared" si="8"/>
        <v/>
      </c>
      <c r="O50" s="296">
        <f t="shared" si="9"/>
        <v>0</v>
      </c>
      <c r="P50" s="297">
        <f t="shared" si="10"/>
        <v>0</v>
      </c>
      <c r="Q50" s="298">
        <f t="shared" si="56"/>
        <v>0</v>
      </c>
      <c r="R50" s="19" t="str">
        <f t="shared" si="57"/>
        <v/>
      </c>
      <c r="S50" s="299">
        <f t="shared" si="13"/>
        <v>0</v>
      </c>
      <c r="T50" s="300">
        <f t="shared" si="58"/>
        <v>0</v>
      </c>
      <c r="U50" s="49"/>
      <c r="V50" s="301">
        <f t="shared" si="39"/>
        <v>0</v>
      </c>
      <c r="W50" s="298">
        <f t="shared" si="40"/>
        <v>0</v>
      </c>
      <c r="X50" s="19" t="str">
        <f t="shared" si="41"/>
        <v/>
      </c>
      <c r="Y50" s="55">
        <f t="shared" si="18"/>
        <v>0</v>
      </c>
      <c r="Z50" s="302">
        <f t="shared" si="42"/>
        <v>0</v>
      </c>
      <c r="AA50" s="53"/>
      <c r="AB50" s="481" t="b">
        <f t="shared" si="20"/>
        <v>1</v>
      </c>
      <c r="AC50" s="303"/>
      <c r="AE50" s="184">
        <f t="shared" si="43"/>
        <v>0</v>
      </c>
      <c r="AF50" s="184"/>
    </row>
    <row r="51" spans="1:32" s="2" customFormat="1" ht="24.75" customHeight="1" x14ac:dyDescent="0.15">
      <c r="A51" s="286">
        <v>48</v>
      </c>
      <c r="B51" s="304"/>
      <c r="C51" s="304"/>
      <c r="D51" s="304"/>
      <c r="E51" s="288"/>
      <c r="F51" s="289"/>
      <c r="G51" s="305"/>
      <c r="H51" s="306"/>
      <c r="I51" s="306"/>
      <c r="J51" s="307"/>
      <c r="K51" s="292">
        <f t="shared" si="5"/>
        <v>0</v>
      </c>
      <c r="L51" s="293">
        <f t="shared" si="54"/>
        <v>0</v>
      </c>
      <c r="M51" s="294">
        <f t="shared" si="55"/>
        <v>0</v>
      </c>
      <c r="N51" s="295" t="str">
        <f t="shared" si="8"/>
        <v/>
      </c>
      <c r="O51" s="296">
        <f t="shared" si="9"/>
        <v>0</v>
      </c>
      <c r="P51" s="297">
        <f t="shared" si="10"/>
        <v>0</v>
      </c>
      <c r="Q51" s="298">
        <f t="shared" si="56"/>
        <v>0</v>
      </c>
      <c r="R51" s="19" t="str">
        <f t="shared" si="57"/>
        <v/>
      </c>
      <c r="S51" s="299">
        <f t="shared" si="13"/>
        <v>0</v>
      </c>
      <c r="T51" s="300">
        <f t="shared" si="58"/>
        <v>0</v>
      </c>
      <c r="U51" s="49"/>
      <c r="V51" s="301">
        <f t="shared" si="39"/>
        <v>0</v>
      </c>
      <c r="W51" s="298">
        <f t="shared" si="40"/>
        <v>0</v>
      </c>
      <c r="X51" s="19" t="str">
        <f t="shared" si="41"/>
        <v/>
      </c>
      <c r="Y51" s="55">
        <f t="shared" si="18"/>
        <v>0</v>
      </c>
      <c r="Z51" s="302">
        <f t="shared" si="42"/>
        <v>0</v>
      </c>
      <c r="AA51" s="53"/>
      <c r="AB51" s="481" t="b">
        <f t="shared" si="20"/>
        <v>1</v>
      </c>
      <c r="AC51" s="303"/>
      <c r="AE51" s="184">
        <f t="shared" si="43"/>
        <v>0</v>
      </c>
      <c r="AF51" s="184"/>
    </row>
    <row r="52" spans="1:32" s="2" customFormat="1" ht="24.75" customHeight="1" x14ac:dyDescent="0.15">
      <c r="A52" s="286">
        <v>49</v>
      </c>
      <c r="B52" s="304"/>
      <c r="C52" s="304"/>
      <c r="D52" s="304"/>
      <c r="E52" s="288"/>
      <c r="F52" s="289"/>
      <c r="G52" s="305"/>
      <c r="H52" s="306"/>
      <c r="I52" s="306"/>
      <c r="J52" s="307"/>
      <c r="K52" s="292">
        <f t="shared" si="5"/>
        <v>0</v>
      </c>
      <c r="L52" s="293">
        <f t="shared" si="54"/>
        <v>0</v>
      </c>
      <c r="M52" s="294">
        <f t="shared" si="55"/>
        <v>0</v>
      </c>
      <c r="N52" s="295" t="str">
        <f t="shared" si="8"/>
        <v/>
      </c>
      <c r="O52" s="296">
        <f t="shared" si="9"/>
        <v>0</v>
      </c>
      <c r="P52" s="297">
        <f t="shared" si="10"/>
        <v>0</v>
      </c>
      <c r="Q52" s="298">
        <f t="shared" si="56"/>
        <v>0</v>
      </c>
      <c r="R52" s="19" t="str">
        <f t="shared" si="57"/>
        <v/>
      </c>
      <c r="S52" s="299">
        <f t="shared" si="13"/>
        <v>0</v>
      </c>
      <c r="T52" s="300">
        <f t="shared" si="58"/>
        <v>0</v>
      </c>
      <c r="U52" s="49"/>
      <c r="V52" s="301">
        <f t="shared" si="39"/>
        <v>0</v>
      </c>
      <c r="W52" s="298">
        <f t="shared" si="40"/>
        <v>0</v>
      </c>
      <c r="X52" s="19" t="str">
        <f t="shared" si="41"/>
        <v/>
      </c>
      <c r="Y52" s="55">
        <f t="shared" si="18"/>
        <v>0</v>
      </c>
      <c r="Z52" s="302">
        <f t="shared" si="42"/>
        <v>0</v>
      </c>
      <c r="AA52" s="53"/>
      <c r="AB52" s="481" t="b">
        <f t="shared" si="20"/>
        <v>1</v>
      </c>
      <c r="AC52" s="303"/>
      <c r="AE52" s="184">
        <f t="shared" si="43"/>
        <v>0</v>
      </c>
      <c r="AF52" s="184"/>
    </row>
    <row r="53" spans="1:32" s="2" customFormat="1" ht="24.75" customHeight="1" x14ac:dyDescent="0.15">
      <c r="A53" s="286">
        <v>50</v>
      </c>
      <c r="B53" s="304"/>
      <c r="C53" s="304"/>
      <c r="D53" s="304"/>
      <c r="E53" s="288"/>
      <c r="F53" s="289"/>
      <c r="G53" s="305"/>
      <c r="H53" s="306"/>
      <c r="I53" s="306"/>
      <c r="J53" s="307"/>
      <c r="K53" s="292">
        <f t="shared" si="5"/>
        <v>0</v>
      </c>
      <c r="L53" s="293">
        <f t="shared" si="54"/>
        <v>0</v>
      </c>
      <c r="M53" s="294">
        <f t="shared" si="55"/>
        <v>0</v>
      </c>
      <c r="N53" s="295" t="str">
        <f t="shared" si="8"/>
        <v/>
      </c>
      <c r="O53" s="296">
        <f t="shared" si="9"/>
        <v>0</v>
      </c>
      <c r="P53" s="297">
        <f t="shared" si="10"/>
        <v>0</v>
      </c>
      <c r="Q53" s="298">
        <f t="shared" si="56"/>
        <v>0</v>
      </c>
      <c r="R53" s="19" t="str">
        <f t="shared" si="57"/>
        <v/>
      </c>
      <c r="S53" s="299">
        <f t="shared" si="13"/>
        <v>0</v>
      </c>
      <c r="T53" s="300">
        <f t="shared" si="58"/>
        <v>0</v>
      </c>
      <c r="U53" s="49"/>
      <c r="V53" s="301">
        <f t="shared" si="39"/>
        <v>0</v>
      </c>
      <c r="W53" s="298">
        <f t="shared" si="40"/>
        <v>0</v>
      </c>
      <c r="X53" s="19" t="str">
        <f t="shared" si="41"/>
        <v/>
      </c>
      <c r="Y53" s="55">
        <f t="shared" si="18"/>
        <v>0</v>
      </c>
      <c r="Z53" s="302">
        <f t="shared" si="42"/>
        <v>0</v>
      </c>
      <c r="AA53" s="53"/>
      <c r="AB53" s="481" t="b">
        <f t="shared" si="20"/>
        <v>1</v>
      </c>
      <c r="AC53" s="303"/>
      <c r="AE53" s="184">
        <f t="shared" si="43"/>
        <v>0</v>
      </c>
      <c r="AF53" s="184"/>
    </row>
    <row r="54" spans="1:32" s="2" customFormat="1" ht="24.75" customHeight="1" x14ac:dyDescent="0.15">
      <c r="A54" s="286">
        <v>51</v>
      </c>
      <c r="B54" s="304"/>
      <c r="C54" s="304"/>
      <c r="D54" s="304"/>
      <c r="E54" s="288"/>
      <c r="F54" s="289"/>
      <c r="G54" s="305"/>
      <c r="H54" s="306"/>
      <c r="I54" s="306"/>
      <c r="J54" s="307"/>
      <c r="K54" s="292">
        <f t="shared" si="5"/>
        <v>0</v>
      </c>
      <c r="L54" s="293">
        <f t="shared" si="54"/>
        <v>0</v>
      </c>
      <c r="M54" s="294">
        <f t="shared" si="55"/>
        <v>0</v>
      </c>
      <c r="N54" s="295" t="str">
        <f t="shared" si="8"/>
        <v/>
      </c>
      <c r="O54" s="296">
        <f t="shared" si="9"/>
        <v>0</v>
      </c>
      <c r="P54" s="297">
        <f t="shared" si="10"/>
        <v>0</v>
      </c>
      <c r="Q54" s="298">
        <f t="shared" si="56"/>
        <v>0</v>
      </c>
      <c r="R54" s="19" t="str">
        <f t="shared" si="57"/>
        <v/>
      </c>
      <c r="S54" s="299">
        <f t="shared" si="13"/>
        <v>0</v>
      </c>
      <c r="T54" s="300">
        <f t="shared" si="58"/>
        <v>0</v>
      </c>
      <c r="U54" s="49"/>
      <c r="V54" s="301">
        <f t="shared" si="39"/>
        <v>0</v>
      </c>
      <c r="W54" s="298">
        <f t="shared" si="40"/>
        <v>0</v>
      </c>
      <c r="X54" s="19" t="str">
        <f t="shared" si="41"/>
        <v/>
      </c>
      <c r="Y54" s="55">
        <f t="shared" si="18"/>
        <v>0</v>
      </c>
      <c r="Z54" s="302">
        <f t="shared" si="42"/>
        <v>0</v>
      </c>
      <c r="AA54" s="53"/>
      <c r="AB54" s="481" t="b">
        <f t="shared" si="20"/>
        <v>1</v>
      </c>
      <c r="AC54" s="303"/>
      <c r="AE54" s="184">
        <f t="shared" si="43"/>
        <v>0</v>
      </c>
      <c r="AF54" s="184"/>
    </row>
    <row r="55" spans="1:32" s="2" customFormat="1" ht="24.75" customHeight="1" x14ac:dyDescent="0.15">
      <c r="A55" s="286">
        <v>52</v>
      </c>
      <c r="B55" s="304"/>
      <c r="C55" s="304"/>
      <c r="D55" s="304"/>
      <c r="E55" s="288"/>
      <c r="F55" s="289"/>
      <c r="G55" s="305"/>
      <c r="H55" s="306"/>
      <c r="I55" s="306"/>
      <c r="J55" s="307"/>
      <c r="K55" s="292">
        <f t="shared" si="5"/>
        <v>0</v>
      </c>
      <c r="L55" s="293">
        <f t="shared" si="54"/>
        <v>0</v>
      </c>
      <c r="M55" s="294">
        <f t="shared" si="55"/>
        <v>0</v>
      </c>
      <c r="N55" s="295" t="str">
        <f t="shared" si="8"/>
        <v/>
      </c>
      <c r="O55" s="296">
        <f t="shared" si="9"/>
        <v>0</v>
      </c>
      <c r="P55" s="297">
        <f t="shared" si="10"/>
        <v>0</v>
      </c>
      <c r="Q55" s="298">
        <f t="shared" si="56"/>
        <v>0</v>
      </c>
      <c r="R55" s="19" t="str">
        <f t="shared" si="57"/>
        <v/>
      </c>
      <c r="S55" s="299">
        <f t="shared" si="13"/>
        <v>0</v>
      </c>
      <c r="T55" s="300">
        <f t="shared" si="58"/>
        <v>0</v>
      </c>
      <c r="U55" s="49"/>
      <c r="V55" s="301">
        <f t="shared" si="39"/>
        <v>0</v>
      </c>
      <c r="W55" s="298">
        <f t="shared" si="40"/>
        <v>0</v>
      </c>
      <c r="X55" s="19" t="str">
        <f t="shared" si="41"/>
        <v/>
      </c>
      <c r="Y55" s="55">
        <f t="shared" si="18"/>
        <v>0</v>
      </c>
      <c r="Z55" s="302">
        <f t="shared" si="42"/>
        <v>0</v>
      </c>
      <c r="AA55" s="53"/>
      <c r="AB55" s="481" t="b">
        <f t="shared" si="20"/>
        <v>1</v>
      </c>
      <c r="AC55" s="303"/>
      <c r="AE55" s="184">
        <f t="shared" si="43"/>
        <v>0</v>
      </c>
      <c r="AF55" s="184"/>
    </row>
    <row r="56" spans="1:32" s="2" customFormat="1" ht="24.75" customHeight="1" x14ac:dyDescent="0.15">
      <c r="A56" s="286">
        <v>53</v>
      </c>
      <c r="B56" s="304"/>
      <c r="C56" s="304"/>
      <c r="D56" s="304"/>
      <c r="E56" s="288"/>
      <c r="F56" s="289"/>
      <c r="G56" s="305"/>
      <c r="H56" s="306"/>
      <c r="I56" s="306"/>
      <c r="J56" s="307"/>
      <c r="K56" s="292">
        <f t="shared" si="5"/>
        <v>0</v>
      </c>
      <c r="L56" s="293">
        <f t="shared" si="54"/>
        <v>0</v>
      </c>
      <c r="M56" s="294">
        <f t="shared" si="55"/>
        <v>0</v>
      </c>
      <c r="N56" s="295" t="str">
        <f t="shared" si="8"/>
        <v/>
      </c>
      <c r="O56" s="296">
        <f t="shared" si="9"/>
        <v>0</v>
      </c>
      <c r="P56" s="297">
        <f t="shared" si="10"/>
        <v>0</v>
      </c>
      <c r="Q56" s="298">
        <f t="shared" si="56"/>
        <v>0</v>
      </c>
      <c r="R56" s="19" t="str">
        <f t="shared" si="57"/>
        <v/>
      </c>
      <c r="S56" s="299">
        <f t="shared" si="13"/>
        <v>0</v>
      </c>
      <c r="T56" s="300">
        <f t="shared" si="58"/>
        <v>0</v>
      </c>
      <c r="U56" s="49"/>
      <c r="V56" s="301">
        <f t="shared" si="39"/>
        <v>0</v>
      </c>
      <c r="W56" s="298">
        <f t="shared" si="40"/>
        <v>0</v>
      </c>
      <c r="X56" s="19" t="str">
        <f t="shared" si="41"/>
        <v/>
      </c>
      <c r="Y56" s="55">
        <f t="shared" si="18"/>
        <v>0</v>
      </c>
      <c r="Z56" s="302">
        <f t="shared" si="42"/>
        <v>0</v>
      </c>
      <c r="AA56" s="53"/>
      <c r="AB56" s="481" t="b">
        <f t="shared" si="20"/>
        <v>1</v>
      </c>
      <c r="AC56" s="303"/>
      <c r="AE56" s="184">
        <f t="shared" si="43"/>
        <v>0</v>
      </c>
      <c r="AF56" s="184"/>
    </row>
    <row r="57" spans="1:32" s="2" customFormat="1" ht="24.75" customHeight="1" x14ac:dyDescent="0.15">
      <c r="A57" s="286">
        <v>54</v>
      </c>
      <c r="B57" s="304"/>
      <c r="C57" s="304"/>
      <c r="D57" s="304"/>
      <c r="E57" s="288"/>
      <c r="F57" s="289"/>
      <c r="G57" s="305"/>
      <c r="H57" s="306"/>
      <c r="I57" s="306"/>
      <c r="J57" s="307"/>
      <c r="K57" s="292">
        <f t="shared" si="5"/>
        <v>0</v>
      </c>
      <c r="L57" s="293">
        <f t="shared" si="54"/>
        <v>0</v>
      </c>
      <c r="M57" s="294">
        <f t="shared" si="55"/>
        <v>0</v>
      </c>
      <c r="N57" s="295" t="str">
        <f t="shared" si="8"/>
        <v/>
      </c>
      <c r="O57" s="296">
        <f t="shared" si="9"/>
        <v>0</v>
      </c>
      <c r="P57" s="297">
        <f t="shared" si="10"/>
        <v>0</v>
      </c>
      <c r="Q57" s="298">
        <f t="shared" si="56"/>
        <v>0</v>
      </c>
      <c r="R57" s="19" t="str">
        <f t="shared" si="57"/>
        <v/>
      </c>
      <c r="S57" s="299">
        <f t="shared" si="13"/>
        <v>0</v>
      </c>
      <c r="T57" s="300">
        <f t="shared" si="58"/>
        <v>0</v>
      </c>
      <c r="U57" s="49"/>
      <c r="V57" s="301">
        <f t="shared" si="39"/>
        <v>0</v>
      </c>
      <c r="W57" s="298">
        <f t="shared" si="40"/>
        <v>0</v>
      </c>
      <c r="X57" s="19" t="str">
        <f t="shared" si="41"/>
        <v/>
      </c>
      <c r="Y57" s="55">
        <f t="shared" si="18"/>
        <v>0</v>
      </c>
      <c r="Z57" s="302">
        <f t="shared" si="42"/>
        <v>0</v>
      </c>
      <c r="AA57" s="53"/>
      <c r="AB57" s="481" t="b">
        <f t="shared" si="20"/>
        <v>1</v>
      </c>
      <c r="AC57" s="303"/>
      <c r="AE57" s="184">
        <f t="shared" si="43"/>
        <v>0</v>
      </c>
      <c r="AF57" s="184"/>
    </row>
    <row r="58" spans="1:32" s="2" customFormat="1" ht="24.75" customHeight="1" x14ac:dyDescent="0.15">
      <c r="A58" s="286">
        <v>55</v>
      </c>
      <c r="B58" s="304"/>
      <c r="C58" s="304"/>
      <c r="D58" s="304"/>
      <c r="E58" s="288"/>
      <c r="F58" s="289"/>
      <c r="G58" s="305"/>
      <c r="H58" s="306"/>
      <c r="I58" s="306"/>
      <c r="J58" s="307"/>
      <c r="K58" s="292">
        <f t="shared" si="5"/>
        <v>0</v>
      </c>
      <c r="L58" s="293">
        <f t="shared" si="54"/>
        <v>0</v>
      </c>
      <c r="M58" s="294">
        <f t="shared" si="55"/>
        <v>0</v>
      </c>
      <c r="N58" s="295" t="str">
        <f t="shared" si="8"/>
        <v/>
      </c>
      <c r="O58" s="296">
        <f t="shared" si="9"/>
        <v>0</v>
      </c>
      <c r="P58" s="297">
        <f t="shared" si="10"/>
        <v>0</v>
      </c>
      <c r="Q58" s="298">
        <f t="shared" si="56"/>
        <v>0</v>
      </c>
      <c r="R58" s="19" t="str">
        <f t="shared" si="57"/>
        <v/>
      </c>
      <c r="S58" s="299">
        <f t="shared" si="13"/>
        <v>0</v>
      </c>
      <c r="T58" s="300">
        <f t="shared" si="58"/>
        <v>0</v>
      </c>
      <c r="U58" s="49"/>
      <c r="V58" s="301">
        <f t="shared" si="39"/>
        <v>0</v>
      </c>
      <c r="W58" s="298">
        <f t="shared" si="40"/>
        <v>0</v>
      </c>
      <c r="X58" s="19" t="str">
        <f t="shared" si="41"/>
        <v/>
      </c>
      <c r="Y58" s="55">
        <f t="shared" si="18"/>
        <v>0</v>
      </c>
      <c r="Z58" s="302">
        <f t="shared" si="42"/>
        <v>0</v>
      </c>
      <c r="AA58" s="53"/>
      <c r="AB58" s="481" t="b">
        <f t="shared" si="20"/>
        <v>1</v>
      </c>
      <c r="AC58" s="303"/>
      <c r="AE58" s="184">
        <f t="shared" si="43"/>
        <v>0</v>
      </c>
      <c r="AF58" s="184"/>
    </row>
    <row r="59" spans="1:32" s="2" customFormat="1" ht="24.75" customHeight="1" x14ac:dyDescent="0.15">
      <c r="A59" s="286">
        <v>56</v>
      </c>
      <c r="B59" s="304"/>
      <c r="C59" s="304"/>
      <c r="D59" s="304"/>
      <c r="E59" s="288"/>
      <c r="F59" s="289"/>
      <c r="G59" s="305"/>
      <c r="H59" s="306"/>
      <c r="I59" s="306"/>
      <c r="J59" s="307"/>
      <c r="K59" s="292">
        <f t="shared" si="5"/>
        <v>0</v>
      </c>
      <c r="L59" s="293">
        <f t="shared" si="54"/>
        <v>0</v>
      </c>
      <c r="M59" s="294">
        <f t="shared" si="55"/>
        <v>0</v>
      </c>
      <c r="N59" s="295" t="str">
        <f t="shared" si="8"/>
        <v/>
      </c>
      <c r="O59" s="296">
        <f t="shared" si="9"/>
        <v>0</v>
      </c>
      <c r="P59" s="297">
        <f t="shared" si="10"/>
        <v>0</v>
      </c>
      <c r="Q59" s="298">
        <f t="shared" si="56"/>
        <v>0</v>
      </c>
      <c r="R59" s="19" t="str">
        <f t="shared" si="57"/>
        <v/>
      </c>
      <c r="S59" s="299">
        <f t="shared" si="13"/>
        <v>0</v>
      </c>
      <c r="T59" s="300">
        <f t="shared" si="58"/>
        <v>0</v>
      </c>
      <c r="U59" s="49"/>
      <c r="V59" s="301">
        <f t="shared" si="39"/>
        <v>0</v>
      </c>
      <c r="W59" s="298">
        <f t="shared" si="40"/>
        <v>0</v>
      </c>
      <c r="X59" s="19" t="str">
        <f t="shared" si="41"/>
        <v/>
      </c>
      <c r="Y59" s="55">
        <f t="shared" si="18"/>
        <v>0</v>
      </c>
      <c r="Z59" s="302">
        <f t="shared" si="42"/>
        <v>0</v>
      </c>
      <c r="AA59" s="53"/>
      <c r="AB59" s="481" t="b">
        <f t="shared" si="20"/>
        <v>1</v>
      </c>
      <c r="AC59" s="303"/>
      <c r="AE59" s="184">
        <f t="shared" si="43"/>
        <v>0</v>
      </c>
      <c r="AF59" s="184"/>
    </row>
    <row r="60" spans="1:32" s="2" customFormat="1" ht="24.75" customHeight="1" x14ac:dyDescent="0.15">
      <c r="A60" s="286">
        <v>57</v>
      </c>
      <c r="B60" s="304"/>
      <c r="C60" s="304"/>
      <c r="D60" s="304"/>
      <c r="E60" s="288"/>
      <c r="F60" s="289"/>
      <c r="G60" s="305"/>
      <c r="H60" s="306"/>
      <c r="I60" s="306"/>
      <c r="J60" s="307"/>
      <c r="K60" s="292">
        <f t="shared" si="5"/>
        <v>0</v>
      </c>
      <c r="L60" s="293">
        <f t="shared" si="54"/>
        <v>0</v>
      </c>
      <c r="M60" s="294">
        <f t="shared" si="55"/>
        <v>0</v>
      </c>
      <c r="N60" s="295" t="str">
        <f t="shared" si="8"/>
        <v/>
      </c>
      <c r="O60" s="296">
        <f t="shared" si="9"/>
        <v>0</v>
      </c>
      <c r="P60" s="297">
        <f t="shared" si="10"/>
        <v>0</v>
      </c>
      <c r="Q60" s="298">
        <f t="shared" si="56"/>
        <v>0</v>
      </c>
      <c r="R60" s="19" t="str">
        <f t="shared" si="57"/>
        <v/>
      </c>
      <c r="S60" s="299">
        <f t="shared" si="13"/>
        <v>0</v>
      </c>
      <c r="T60" s="300">
        <f t="shared" si="58"/>
        <v>0</v>
      </c>
      <c r="U60" s="49"/>
      <c r="V60" s="301">
        <f t="shared" si="39"/>
        <v>0</v>
      </c>
      <c r="W60" s="298">
        <f t="shared" si="40"/>
        <v>0</v>
      </c>
      <c r="X60" s="19" t="str">
        <f t="shared" si="41"/>
        <v/>
      </c>
      <c r="Y60" s="55">
        <f t="shared" si="18"/>
        <v>0</v>
      </c>
      <c r="Z60" s="302">
        <f t="shared" si="42"/>
        <v>0</v>
      </c>
      <c r="AA60" s="53"/>
      <c r="AB60" s="481" t="b">
        <f t="shared" si="20"/>
        <v>1</v>
      </c>
      <c r="AC60" s="303"/>
      <c r="AE60" s="184">
        <f t="shared" si="43"/>
        <v>0</v>
      </c>
      <c r="AF60" s="184"/>
    </row>
    <row r="61" spans="1:32" s="2" customFormat="1" ht="24.75" customHeight="1" x14ac:dyDescent="0.15">
      <c r="A61" s="286">
        <v>58</v>
      </c>
      <c r="B61" s="304"/>
      <c r="C61" s="304"/>
      <c r="D61" s="304"/>
      <c r="E61" s="288"/>
      <c r="F61" s="289"/>
      <c r="G61" s="305"/>
      <c r="H61" s="306"/>
      <c r="I61" s="306"/>
      <c r="J61" s="307"/>
      <c r="K61" s="292">
        <f t="shared" si="5"/>
        <v>0</v>
      </c>
      <c r="L61" s="293">
        <f t="shared" si="54"/>
        <v>0</v>
      </c>
      <c r="M61" s="294">
        <f t="shared" si="55"/>
        <v>0</v>
      </c>
      <c r="N61" s="295" t="str">
        <f t="shared" si="8"/>
        <v/>
      </c>
      <c r="O61" s="296">
        <f t="shared" si="9"/>
        <v>0</v>
      </c>
      <c r="P61" s="297">
        <f t="shared" si="10"/>
        <v>0</v>
      </c>
      <c r="Q61" s="298">
        <f t="shared" si="56"/>
        <v>0</v>
      </c>
      <c r="R61" s="19" t="str">
        <f t="shared" si="57"/>
        <v/>
      </c>
      <c r="S61" s="299">
        <f t="shared" si="13"/>
        <v>0</v>
      </c>
      <c r="T61" s="300">
        <f t="shared" si="58"/>
        <v>0</v>
      </c>
      <c r="U61" s="49"/>
      <c r="V61" s="301">
        <f t="shared" si="39"/>
        <v>0</v>
      </c>
      <c r="W61" s="298">
        <f t="shared" si="40"/>
        <v>0</v>
      </c>
      <c r="X61" s="19" t="str">
        <f t="shared" si="41"/>
        <v/>
      </c>
      <c r="Y61" s="55">
        <f t="shared" si="18"/>
        <v>0</v>
      </c>
      <c r="Z61" s="302">
        <f t="shared" si="42"/>
        <v>0</v>
      </c>
      <c r="AA61" s="53"/>
      <c r="AB61" s="481" t="b">
        <f t="shared" si="20"/>
        <v>1</v>
      </c>
      <c r="AC61" s="303"/>
      <c r="AE61" s="184">
        <f t="shared" si="43"/>
        <v>0</v>
      </c>
      <c r="AF61" s="184"/>
    </row>
    <row r="62" spans="1:32" s="2" customFormat="1" ht="24.75" customHeight="1" x14ac:dyDescent="0.15">
      <c r="A62" s="286">
        <v>59</v>
      </c>
      <c r="B62" s="304"/>
      <c r="C62" s="304"/>
      <c r="D62" s="304"/>
      <c r="E62" s="288"/>
      <c r="F62" s="289"/>
      <c r="G62" s="305"/>
      <c r="H62" s="306"/>
      <c r="I62" s="306"/>
      <c r="J62" s="307"/>
      <c r="K62" s="292">
        <f t="shared" si="5"/>
        <v>0</v>
      </c>
      <c r="L62" s="293">
        <f t="shared" si="54"/>
        <v>0</v>
      </c>
      <c r="M62" s="294">
        <f t="shared" si="55"/>
        <v>0</v>
      </c>
      <c r="N62" s="295" t="str">
        <f t="shared" si="8"/>
        <v/>
      </c>
      <c r="O62" s="296">
        <f t="shared" si="9"/>
        <v>0</v>
      </c>
      <c r="P62" s="297">
        <f t="shared" si="10"/>
        <v>0</v>
      </c>
      <c r="Q62" s="298">
        <f t="shared" si="56"/>
        <v>0</v>
      </c>
      <c r="R62" s="19" t="str">
        <f t="shared" si="57"/>
        <v/>
      </c>
      <c r="S62" s="299">
        <f t="shared" si="13"/>
        <v>0</v>
      </c>
      <c r="T62" s="300">
        <f t="shared" si="58"/>
        <v>0</v>
      </c>
      <c r="U62" s="49"/>
      <c r="V62" s="301">
        <f t="shared" si="39"/>
        <v>0</v>
      </c>
      <c r="W62" s="298">
        <f t="shared" si="40"/>
        <v>0</v>
      </c>
      <c r="X62" s="19" t="str">
        <f t="shared" si="41"/>
        <v/>
      </c>
      <c r="Y62" s="55">
        <f t="shared" si="18"/>
        <v>0</v>
      </c>
      <c r="Z62" s="302">
        <f t="shared" si="42"/>
        <v>0</v>
      </c>
      <c r="AA62" s="53"/>
      <c r="AB62" s="481" t="b">
        <f t="shared" si="20"/>
        <v>1</v>
      </c>
      <c r="AC62" s="303"/>
      <c r="AE62" s="184">
        <f t="shared" si="43"/>
        <v>0</v>
      </c>
      <c r="AF62" s="184"/>
    </row>
    <row r="63" spans="1:32" s="2" customFormat="1" ht="24.75" customHeight="1" x14ac:dyDescent="0.15">
      <c r="A63" s="286">
        <v>60</v>
      </c>
      <c r="B63" s="304"/>
      <c r="C63" s="304"/>
      <c r="D63" s="304"/>
      <c r="E63" s="288"/>
      <c r="F63" s="289"/>
      <c r="G63" s="305"/>
      <c r="H63" s="306"/>
      <c r="I63" s="306"/>
      <c r="J63" s="307"/>
      <c r="K63" s="292">
        <f t="shared" si="5"/>
        <v>0</v>
      </c>
      <c r="L63" s="293">
        <f t="shared" si="54"/>
        <v>0</v>
      </c>
      <c r="M63" s="294">
        <f t="shared" si="55"/>
        <v>0</v>
      </c>
      <c r="N63" s="295" t="str">
        <f t="shared" si="8"/>
        <v/>
      </c>
      <c r="O63" s="296">
        <f t="shared" si="9"/>
        <v>0</v>
      </c>
      <c r="P63" s="297">
        <f t="shared" si="10"/>
        <v>0</v>
      </c>
      <c r="Q63" s="298">
        <f t="shared" si="56"/>
        <v>0</v>
      </c>
      <c r="R63" s="19" t="str">
        <f t="shared" si="57"/>
        <v/>
      </c>
      <c r="S63" s="299">
        <f t="shared" si="13"/>
        <v>0</v>
      </c>
      <c r="T63" s="300">
        <f t="shared" si="58"/>
        <v>0</v>
      </c>
      <c r="U63" s="49"/>
      <c r="V63" s="301">
        <f t="shared" si="39"/>
        <v>0</v>
      </c>
      <c r="W63" s="298">
        <f t="shared" si="40"/>
        <v>0</v>
      </c>
      <c r="X63" s="19" t="str">
        <f t="shared" si="41"/>
        <v/>
      </c>
      <c r="Y63" s="55">
        <f t="shared" si="18"/>
        <v>0</v>
      </c>
      <c r="Z63" s="302">
        <f t="shared" si="42"/>
        <v>0</v>
      </c>
      <c r="AA63" s="53"/>
      <c r="AB63" s="481" t="b">
        <f t="shared" si="20"/>
        <v>1</v>
      </c>
      <c r="AC63" s="303"/>
      <c r="AE63" s="184">
        <f t="shared" si="43"/>
        <v>0</v>
      </c>
      <c r="AF63" s="184"/>
    </row>
    <row r="64" spans="1:32" s="2" customFormat="1" ht="24.75" customHeight="1" x14ac:dyDescent="0.15">
      <c r="A64" s="286">
        <v>61</v>
      </c>
      <c r="B64" s="304"/>
      <c r="C64" s="304"/>
      <c r="D64" s="304"/>
      <c r="E64" s="288"/>
      <c r="F64" s="289"/>
      <c r="G64" s="305"/>
      <c r="H64" s="306"/>
      <c r="I64" s="306"/>
      <c r="J64" s="307"/>
      <c r="K64" s="292">
        <f t="shared" si="5"/>
        <v>0</v>
      </c>
      <c r="L64" s="293">
        <f t="shared" si="54"/>
        <v>0</v>
      </c>
      <c r="M64" s="294">
        <f t="shared" si="55"/>
        <v>0</v>
      </c>
      <c r="N64" s="295" t="str">
        <f t="shared" si="8"/>
        <v/>
      </c>
      <c r="O64" s="296">
        <f t="shared" si="9"/>
        <v>0</v>
      </c>
      <c r="P64" s="297">
        <f t="shared" si="10"/>
        <v>0</v>
      </c>
      <c r="Q64" s="298">
        <f t="shared" si="56"/>
        <v>0</v>
      </c>
      <c r="R64" s="19" t="str">
        <f t="shared" si="57"/>
        <v/>
      </c>
      <c r="S64" s="299">
        <f t="shared" si="13"/>
        <v>0</v>
      </c>
      <c r="T64" s="300">
        <f t="shared" si="58"/>
        <v>0</v>
      </c>
      <c r="U64" s="49"/>
      <c r="V64" s="301">
        <f t="shared" si="39"/>
        <v>0</v>
      </c>
      <c r="W64" s="298">
        <f t="shared" si="40"/>
        <v>0</v>
      </c>
      <c r="X64" s="19" t="str">
        <f t="shared" si="41"/>
        <v/>
      </c>
      <c r="Y64" s="55">
        <f t="shared" si="18"/>
        <v>0</v>
      </c>
      <c r="Z64" s="302">
        <f t="shared" si="42"/>
        <v>0</v>
      </c>
      <c r="AA64" s="53"/>
      <c r="AB64" s="481" t="b">
        <f t="shared" si="20"/>
        <v>1</v>
      </c>
      <c r="AC64" s="303"/>
      <c r="AE64" s="184">
        <f t="shared" si="43"/>
        <v>0</v>
      </c>
      <c r="AF64" s="184"/>
    </row>
    <row r="65" spans="1:32" s="2" customFormat="1" ht="24.75" customHeight="1" x14ac:dyDescent="0.15">
      <c r="A65" s="286">
        <v>62</v>
      </c>
      <c r="B65" s="304"/>
      <c r="C65" s="304"/>
      <c r="D65" s="304"/>
      <c r="E65" s="288"/>
      <c r="F65" s="289"/>
      <c r="G65" s="305"/>
      <c r="H65" s="306"/>
      <c r="I65" s="306"/>
      <c r="J65" s="307"/>
      <c r="K65" s="292">
        <f t="shared" si="5"/>
        <v>0</v>
      </c>
      <c r="L65" s="293">
        <f t="shared" si="54"/>
        <v>0</v>
      </c>
      <c r="M65" s="294">
        <f t="shared" si="55"/>
        <v>0</v>
      </c>
      <c r="N65" s="295" t="str">
        <f t="shared" si="8"/>
        <v/>
      </c>
      <c r="O65" s="296">
        <f t="shared" si="9"/>
        <v>0</v>
      </c>
      <c r="P65" s="297">
        <f t="shared" si="10"/>
        <v>0</v>
      </c>
      <c r="Q65" s="298">
        <f t="shared" si="56"/>
        <v>0</v>
      </c>
      <c r="R65" s="19" t="str">
        <f t="shared" si="57"/>
        <v/>
      </c>
      <c r="S65" s="299">
        <f t="shared" si="13"/>
        <v>0</v>
      </c>
      <c r="T65" s="300">
        <f t="shared" si="58"/>
        <v>0</v>
      </c>
      <c r="U65" s="49"/>
      <c r="V65" s="301">
        <f t="shared" si="39"/>
        <v>0</v>
      </c>
      <c r="W65" s="298">
        <f t="shared" si="40"/>
        <v>0</v>
      </c>
      <c r="X65" s="19" t="str">
        <f t="shared" si="41"/>
        <v/>
      </c>
      <c r="Y65" s="55">
        <f t="shared" si="18"/>
        <v>0</v>
      </c>
      <c r="Z65" s="302">
        <f t="shared" si="42"/>
        <v>0</v>
      </c>
      <c r="AA65" s="53"/>
      <c r="AB65" s="481" t="b">
        <f t="shared" si="20"/>
        <v>1</v>
      </c>
      <c r="AC65" s="303"/>
      <c r="AE65" s="184">
        <f t="shared" si="43"/>
        <v>0</v>
      </c>
      <c r="AF65" s="184"/>
    </row>
    <row r="66" spans="1:32" s="2" customFormat="1" ht="24.75" customHeight="1" x14ac:dyDescent="0.15">
      <c r="A66" s="286">
        <v>63</v>
      </c>
      <c r="B66" s="304"/>
      <c r="C66" s="304"/>
      <c r="D66" s="304"/>
      <c r="E66" s="288"/>
      <c r="F66" s="289"/>
      <c r="G66" s="305"/>
      <c r="H66" s="306"/>
      <c r="I66" s="306"/>
      <c r="J66" s="307"/>
      <c r="K66" s="292">
        <f t="shared" si="5"/>
        <v>0</v>
      </c>
      <c r="L66" s="293">
        <f t="shared" si="54"/>
        <v>0</v>
      </c>
      <c r="M66" s="294">
        <f t="shared" si="55"/>
        <v>0</v>
      </c>
      <c r="N66" s="295" t="str">
        <f t="shared" si="8"/>
        <v/>
      </c>
      <c r="O66" s="296">
        <f t="shared" si="9"/>
        <v>0</v>
      </c>
      <c r="P66" s="297">
        <f t="shared" si="10"/>
        <v>0</v>
      </c>
      <c r="Q66" s="298">
        <f t="shared" si="56"/>
        <v>0</v>
      </c>
      <c r="R66" s="19" t="str">
        <f t="shared" si="57"/>
        <v/>
      </c>
      <c r="S66" s="299">
        <f t="shared" si="13"/>
        <v>0</v>
      </c>
      <c r="T66" s="300">
        <f t="shared" si="58"/>
        <v>0</v>
      </c>
      <c r="U66" s="49"/>
      <c r="V66" s="301">
        <f t="shared" si="39"/>
        <v>0</v>
      </c>
      <c r="W66" s="298">
        <f t="shared" si="40"/>
        <v>0</v>
      </c>
      <c r="X66" s="19" t="str">
        <f t="shared" si="41"/>
        <v/>
      </c>
      <c r="Y66" s="55">
        <f t="shared" si="18"/>
        <v>0</v>
      </c>
      <c r="Z66" s="302">
        <f t="shared" si="42"/>
        <v>0</v>
      </c>
      <c r="AA66" s="53"/>
      <c r="AB66" s="481" t="b">
        <f t="shared" si="20"/>
        <v>1</v>
      </c>
      <c r="AC66" s="303"/>
      <c r="AE66" s="184">
        <f t="shared" si="43"/>
        <v>0</v>
      </c>
      <c r="AF66" s="184"/>
    </row>
    <row r="67" spans="1:32" s="2" customFormat="1" ht="24.75" customHeight="1" x14ac:dyDescent="0.15">
      <c r="A67" s="286">
        <v>64</v>
      </c>
      <c r="B67" s="304"/>
      <c r="C67" s="304"/>
      <c r="D67" s="304"/>
      <c r="E67" s="288"/>
      <c r="F67" s="289"/>
      <c r="G67" s="305"/>
      <c r="H67" s="306"/>
      <c r="I67" s="306"/>
      <c r="J67" s="307"/>
      <c r="K67" s="292">
        <f t="shared" si="5"/>
        <v>0</v>
      </c>
      <c r="L67" s="293">
        <f t="shared" si="54"/>
        <v>0</v>
      </c>
      <c r="M67" s="294">
        <f t="shared" si="55"/>
        <v>0</v>
      </c>
      <c r="N67" s="295" t="str">
        <f t="shared" si="8"/>
        <v/>
      </c>
      <c r="O67" s="296">
        <f t="shared" si="9"/>
        <v>0</v>
      </c>
      <c r="P67" s="297">
        <f t="shared" si="10"/>
        <v>0</v>
      </c>
      <c r="Q67" s="298">
        <f t="shared" si="56"/>
        <v>0</v>
      </c>
      <c r="R67" s="19" t="str">
        <f t="shared" si="57"/>
        <v/>
      </c>
      <c r="S67" s="299">
        <f t="shared" si="13"/>
        <v>0</v>
      </c>
      <c r="T67" s="300">
        <f t="shared" si="58"/>
        <v>0</v>
      </c>
      <c r="U67" s="49"/>
      <c r="V67" s="301">
        <f t="shared" si="39"/>
        <v>0</v>
      </c>
      <c r="W67" s="298">
        <f t="shared" si="40"/>
        <v>0</v>
      </c>
      <c r="X67" s="19" t="str">
        <f t="shared" si="41"/>
        <v/>
      </c>
      <c r="Y67" s="55">
        <f t="shared" si="18"/>
        <v>0</v>
      </c>
      <c r="Z67" s="302">
        <f t="shared" si="42"/>
        <v>0</v>
      </c>
      <c r="AA67" s="53"/>
      <c r="AB67" s="481" t="b">
        <f t="shared" si="20"/>
        <v>1</v>
      </c>
      <c r="AC67" s="303"/>
      <c r="AE67" s="184">
        <f t="shared" si="43"/>
        <v>0</v>
      </c>
      <c r="AF67" s="184"/>
    </row>
    <row r="68" spans="1:32" s="2" customFormat="1" ht="24.75" customHeight="1" x14ac:dyDescent="0.15">
      <c r="A68" s="286">
        <v>65</v>
      </c>
      <c r="B68" s="304"/>
      <c r="C68" s="304"/>
      <c r="D68" s="304"/>
      <c r="E68" s="288"/>
      <c r="F68" s="289"/>
      <c r="G68" s="305"/>
      <c r="H68" s="306"/>
      <c r="I68" s="306"/>
      <c r="J68" s="307"/>
      <c r="K68" s="292">
        <f t="shared" si="5"/>
        <v>0</v>
      </c>
      <c r="L68" s="293">
        <f t="shared" si="54"/>
        <v>0</v>
      </c>
      <c r="M68" s="294">
        <f t="shared" si="55"/>
        <v>0</v>
      </c>
      <c r="N68" s="295" t="str">
        <f t="shared" si="8"/>
        <v/>
      </c>
      <c r="O68" s="296">
        <f t="shared" si="9"/>
        <v>0</v>
      </c>
      <c r="P68" s="297">
        <f t="shared" si="10"/>
        <v>0</v>
      </c>
      <c r="Q68" s="298">
        <f t="shared" si="56"/>
        <v>0</v>
      </c>
      <c r="R68" s="19" t="str">
        <f t="shared" si="57"/>
        <v/>
      </c>
      <c r="S68" s="299">
        <f t="shared" si="13"/>
        <v>0</v>
      </c>
      <c r="T68" s="300">
        <f t="shared" si="58"/>
        <v>0</v>
      </c>
      <c r="U68" s="49"/>
      <c r="V68" s="301">
        <f t="shared" ref="V68" si="59">IF($Z$2&gt;0,(1-$Z$2)*P68,P68)</f>
        <v>0</v>
      </c>
      <c r="W68" s="298">
        <f t="shared" ref="W68" si="60">Q68</f>
        <v>0</v>
      </c>
      <c r="X68" s="19" t="str">
        <f t="shared" ref="X68" si="61">IF(0.1&gt;V68,(IF(V68&gt;0.00001,"עצור: אחוז תעסוקה נמוך מ-10%","")),(IF(AND($Z$2&gt;0,V68&gt;0),(IF(($Z$2*P68=V68),"קיצוץ אחיד","נא להזין נימוק")),(IF((V68-P68=0),(IF((W68-Q68=0),"","נא להזין נימוק")),"נא להזין נימוק")))))</f>
        <v/>
      </c>
      <c r="Y68" s="55">
        <f t="shared" si="18"/>
        <v>0</v>
      </c>
      <c r="Z68" s="302">
        <f t="shared" ref="Z68" si="62">O68*V68*W68/12</f>
        <v>0</v>
      </c>
      <c r="AA68" s="53"/>
      <c r="AB68" s="481" t="b">
        <f t="shared" si="20"/>
        <v>1</v>
      </c>
      <c r="AC68" s="303"/>
      <c r="AE68" s="184">
        <f t="shared" ref="AE68" si="63">+F68+G68</f>
        <v>0</v>
      </c>
      <c r="AF68" s="184"/>
    </row>
    <row r="69" spans="1:32" s="2" customFormat="1" ht="24.75" customHeight="1" x14ac:dyDescent="0.15">
      <c r="A69" s="286">
        <v>66</v>
      </c>
      <c r="B69" s="304"/>
      <c r="C69" s="304"/>
      <c r="D69" s="304"/>
      <c r="E69" s="288"/>
      <c r="F69" s="289"/>
      <c r="G69" s="305"/>
      <c r="H69" s="306"/>
      <c r="I69" s="306"/>
      <c r="J69" s="307"/>
      <c r="K69" s="292">
        <f t="shared" ref="K69:K132" si="64">(IF(OR($B69=0,$C69=0,$D69=0),0,IF(OR($E69=0,($G69+$F69=0),$H69=0),0,MIN((VLOOKUP($E69,$A$232:$C$244,3,0))*(IF($E69=6,$I69,$H69))*((MIN((VLOOKUP($E69,$A$232:$E$244,5,0)),(IF($E69=6,$H69,$I69))))),MIN((VLOOKUP($E69,$A$232:$C$244,3,0)),($F69+$G69))*(IF($E69=6,$I69,((MIN((VLOOKUP($E69,$A$232:$E$244,5,0)),$I69)))))))))*$J69</f>
        <v>0</v>
      </c>
      <c r="L69" s="293">
        <f t="shared" ref="L69" si="65">J69*I69*H69/12</f>
        <v>0</v>
      </c>
      <c r="M69" s="294">
        <f t="shared" ref="M69" si="66">(F69+G69)*J69</f>
        <v>0</v>
      </c>
      <c r="N69" s="295" t="str">
        <f t="shared" ref="N69:N132" si="67">IF(E69&gt;0,MIN((VLOOKUP($E69,$A$232:$C$244,3,0)),($F69+$G69)),"")</f>
        <v/>
      </c>
      <c r="O69" s="296">
        <f t="shared" ref="O69:O132" si="68">IF(E69=6,(MIN(VLOOKUP($E69,$A$232:$E$244,5,0),H69)),H69)</f>
        <v>0</v>
      </c>
      <c r="P69" s="297">
        <f t="shared" ref="P69:P132" si="69">IF(E69=6,I69,IF(E69&gt;0,MIN((VLOOKUP($E69,$A$232:$E$244,5,0)),(I69)),0))*(1-$T$2)</f>
        <v>0</v>
      </c>
      <c r="Q69" s="298">
        <f t="shared" ref="Q69" si="70">J69</f>
        <v>0</v>
      </c>
      <c r="R69" s="19" t="str">
        <f t="shared" ref="R69" si="71">IF(AND(E69=6,O69&lt;H69,H69&gt;0.333333),"סגל אקדמי: משרה עד-33%",IF(0.1&gt;P69,(IF(P69&gt;0.00001,"עצור: אחוז תעסוקה נמוך מ-10%","")),(IF(AND($T$2&gt;0,$T$2&lt;1,P69&gt;0),(IF(($T$2*I69=P69),"קיצוץ אחיד","נא להזין נימוק")),(IF((P69-I69=0),(IF((Q69-J69=0),"","נא להזין נימוק")),"נא להזין נימוק"))))))</f>
        <v/>
      </c>
      <c r="S69" s="299">
        <f t="shared" ref="S69:S132" si="72">(IF(OR($B69=0,$C69=0,$D69=0),0,IF(OR($E69=0,($G69+$F69=0),$H69=0),0,MIN((VLOOKUP($E69,$A$232:$C$244,3,0))*(IF($E69=6,$P69,$O69))*((MIN((VLOOKUP($E69,$A$232:$E$244,5,0)),(IF($E69=6,$O69,$P69))))),MIN((VLOOKUP($E69,$A$232:$C$244,3,0)),($F69+$G69))*(IF($E69=6,$P69,((MIN((VLOOKUP($E69,$A$232:$E$244,5,0)),$P69)))))))))*$Q69</f>
        <v>0</v>
      </c>
      <c r="T69" s="300">
        <f t="shared" ref="T69" si="73">O69*P69*Q69/12</f>
        <v>0</v>
      </c>
      <c r="U69" s="49"/>
      <c r="V69" s="301">
        <f t="shared" ref="V69:V100" si="74">IF($Z$2&gt;0,(1-$Z$2)*P69,P69)</f>
        <v>0</v>
      </c>
      <c r="W69" s="298">
        <f t="shared" ref="W69:W99" si="75">Q69</f>
        <v>0</v>
      </c>
      <c r="X69" s="19" t="str">
        <f t="shared" ref="X69:X100" si="76">IF(0.1&gt;V69,(IF(V69&gt;0.00001,"עצור: אחוז תעסוקה נמוך מ-10%","")),(IF(AND($Z$2&gt;0,V69&gt;0),(IF(($Z$2*P69=V69),"קיצוץ אחיד","נא להזין נימוק")),(IF((V69-P69=0),(IF((W69-Q69=0),"","נא להזין נימוק")),"נא להזין נימוק")))))</f>
        <v/>
      </c>
      <c r="Y69" s="55">
        <f t="shared" ref="Y69:Y132" si="77">(IF(OR($B69=0,$C69=0,$D69=0),0,IF(OR($E69=0,($G69+$F69=0),$H69=0),0,MIN((VLOOKUP($E69,$A$232:$C$244,3,0))*(IF($E69=6,$V69,$O69))*((MIN((VLOOKUP($E69,$A$232:$E$244,5,0)),(IF($E69=6,$O69,$V69))))),MIN((VLOOKUP($E69,$A$232:$C$244,3,0)),($F69+$G69))*(IF($E69=6,$V69,((MIN((VLOOKUP($E69,$A$232:$E$244,5,0)),$V69)))))))))*$W69</f>
        <v>0</v>
      </c>
      <c r="Z69" s="302">
        <f t="shared" ref="Z69:Z100" si="78">O69*V69*W69/12</f>
        <v>0</v>
      </c>
      <c r="AA69" s="53"/>
      <c r="AB69" s="481" t="b">
        <f t="shared" ref="AB69:AB132" si="79">OR($B69=0,$C69=0,$D69=0,$E69=0)</f>
        <v>1</v>
      </c>
      <c r="AC69" s="303"/>
      <c r="AE69" s="184">
        <f t="shared" ref="AE69:AE99" si="80">+F69+G69</f>
        <v>0</v>
      </c>
      <c r="AF69" s="184"/>
    </row>
    <row r="70" spans="1:32" s="2" customFormat="1" ht="24.75" customHeight="1" x14ac:dyDescent="0.15">
      <c r="A70" s="286">
        <v>67</v>
      </c>
      <c r="B70" s="304"/>
      <c r="C70" s="304"/>
      <c r="D70" s="304"/>
      <c r="E70" s="288"/>
      <c r="F70" s="289"/>
      <c r="G70" s="305"/>
      <c r="H70" s="306"/>
      <c r="I70" s="306"/>
      <c r="J70" s="307"/>
      <c r="K70" s="292">
        <f t="shared" si="64"/>
        <v>0</v>
      </c>
      <c r="L70" s="293">
        <f t="shared" ref="L70" si="81">J70*I70*H70/12</f>
        <v>0</v>
      </c>
      <c r="M70" s="294">
        <f t="shared" ref="M70" si="82">(F70+G70)*J70</f>
        <v>0</v>
      </c>
      <c r="N70" s="295" t="str">
        <f t="shared" si="67"/>
        <v/>
      </c>
      <c r="O70" s="296">
        <f t="shared" si="68"/>
        <v>0</v>
      </c>
      <c r="P70" s="297">
        <f t="shared" si="69"/>
        <v>0</v>
      </c>
      <c r="Q70" s="298">
        <f t="shared" ref="Q70" si="83">J70</f>
        <v>0</v>
      </c>
      <c r="R70" s="19" t="str">
        <f t="shared" ref="R70" si="84">IF(AND(E70=6,O70&lt;H70,H70&gt;0.333333),"סגל אקדמי: משרה עד-33%",IF(0.1&gt;P70,(IF(P70&gt;0.00001,"עצור: אחוז תעסוקה נמוך מ-10%","")),(IF(AND($T$2&gt;0,$T$2&lt;1,P70&gt;0),(IF(($T$2*I70=P70),"קיצוץ אחיד","נא להזין נימוק")),(IF((P70-I70=0),(IF((Q70-J70=0),"","נא להזין נימוק")),"נא להזין נימוק"))))))</f>
        <v/>
      </c>
      <c r="S70" s="299">
        <f t="shared" si="72"/>
        <v>0</v>
      </c>
      <c r="T70" s="300">
        <f t="shared" ref="T70" si="85">O70*P70*Q70/12</f>
        <v>0</v>
      </c>
      <c r="U70" s="49"/>
      <c r="V70" s="301">
        <f t="shared" si="74"/>
        <v>0</v>
      </c>
      <c r="W70" s="298">
        <f t="shared" si="75"/>
        <v>0</v>
      </c>
      <c r="X70" s="19" t="str">
        <f t="shared" si="76"/>
        <v/>
      </c>
      <c r="Y70" s="55">
        <f t="shared" si="77"/>
        <v>0</v>
      </c>
      <c r="Z70" s="302">
        <f t="shared" si="78"/>
        <v>0</v>
      </c>
      <c r="AA70" s="53"/>
      <c r="AB70" s="481" t="b">
        <f t="shared" si="79"/>
        <v>1</v>
      </c>
      <c r="AC70" s="303"/>
      <c r="AE70" s="184">
        <f t="shared" si="80"/>
        <v>0</v>
      </c>
      <c r="AF70" s="184"/>
    </row>
    <row r="71" spans="1:32" s="2" customFormat="1" ht="24.75" customHeight="1" x14ac:dyDescent="0.15">
      <c r="A71" s="286">
        <v>68</v>
      </c>
      <c r="B71" s="304"/>
      <c r="C71" s="304"/>
      <c r="D71" s="304"/>
      <c r="E71" s="288"/>
      <c r="F71" s="289"/>
      <c r="G71" s="305"/>
      <c r="H71" s="306"/>
      <c r="I71" s="306"/>
      <c r="J71" s="307"/>
      <c r="K71" s="292">
        <f t="shared" si="64"/>
        <v>0</v>
      </c>
      <c r="L71" s="293">
        <f t="shared" ref="L71" si="86">J71*I71*H71/12</f>
        <v>0</v>
      </c>
      <c r="M71" s="294">
        <f t="shared" ref="M71" si="87">(F71+G71)*J71</f>
        <v>0</v>
      </c>
      <c r="N71" s="295" t="str">
        <f t="shared" si="67"/>
        <v/>
      </c>
      <c r="O71" s="296">
        <f t="shared" si="68"/>
        <v>0</v>
      </c>
      <c r="P71" s="297">
        <f t="shared" si="69"/>
        <v>0</v>
      </c>
      <c r="Q71" s="298">
        <f t="shared" ref="Q71" si="88">J71</f>
        <v>0</v>
      </c>
      <c r="R71" s="19" t="str">
        <f t="shared" ref="R71" si="89">IF(AND(E71=6,O71&lt;H71,H71&gt;0.333333),"סגל אקדמי: משרה עד-33%",IF(0.1&gt;P71,(IF(P71&gt;0.00001,"עצור: אחוז תעסוקה נמוך מ-10%","")),(IF(AND($T$2&gt;0,$T$2&lt;1,P71&gt;0),(IF(($T$2*I71=P71),"קיצוץ אחיד","נא להזין נימוק")),(IF((P71-I71=0),(IF((Q71-J71=0),"","נא להזין נימוק")),"נא להזין נימוק"))))))</f>
        <v/>
      </c>
      <c r="S71" s="299">
        <f t="shared" si="72"/>
        <v>0</v>
      </c>
      <c r="T71" s="300">
        <f t="shared" ref="T71" si="90">O71*P71*Q71/12</f>
        <v>0</v>
      </c>
      <c r="U71" s="49"/>
      <c r="V71" s="301">
        <f t="shared" si="74"/>
        <v>0</v>
      </c>
      <c r="W71" s="298">
        <f t="shared" si="75"/>
        <v>0</v>
      </c>
      <c r="X71" s="19" t="str">
        <f t="shared" si="76"/>
        <v/>
      </c>
      <c r="Y71" s="55">
        <f t="shared" si="77"/>
        <v>0</v>
      </c>
      <c r="Z71" s="302">
        <f t="shared" si="78"/>
        <v>0</v>
      </c>
      <c r="AA71" s="53"/>
      <c r="AB71" s="481" t="b">
        <f t="shared" si="79"/>
        <v>1</v>
      </c>
      <c r="AC71" s="303"/>
      <c r="AE71" s="184">
        <f t="shared" si="80"/>
        <v>0</v>
      </c>
      <c r="AF71" s="184"/>
    </row>
    <row r="72" spans="1:32" s="2" customFormat="1" ht="24.75" customHeight="1" x14ac:dyDescent="0.15">
      <c r="A72" s="286">
        <v>69</v>
      </c>
      <c r="B72" s="304"/>
      <c r="C72" s="304"/>
      <c r="D72" s="304"/>
      <c r="E72" s="288"/>
      <c r="F72" s="289"/>
      <c r="G72" s="305"/>
      <c r="H72" s="306"/>
      <c r="I72" s="306"/>
      <c r="J72" s="307"/>
      <c r="K72" s="292">
        <f t="shared" si="64"/>
        <v>0</v>
      </c>
      <c r="L72" s="293">
        <f t="shared" ref="L72:L101" si="91">J72*I72*H72/12</f>
        <v>0</v>
      </c>
      <c r="M72" s="294">
        <f t="shared" ref="M72:M101" si="92">(F72+G72)*J72</f>
        <v>0</v>
      </c>
      <c r="N72" s="295" t="str">
        <f t="shared" si="67"/>
        <v/>
      </c>
      <c r="O72" s="296">
        <f t="shared" si="68"/>
        <v>0</v>
      </c>
      <c r="P72" s="297">
        <f t="shared" si="69"/>
        <v>0</v>
      </c>
      <c r="Q72" s="298">
        <f t="shared" ref="Q72:Q101" si="93">J72</f>
        <v>0</v>
      </c>
      <c r="R72" s="19" t="str">
        <f t="shared" ref="R72:R101" si="94">IF(AND(E72=6,O72&lt;H72,H72&gt;0.333333),"סגל אקדמי: משרה עד-33%",IF(0.1&gt;P72,(IF(P72&gt;0.00001,"עצור: אחוז תעסוקה נמוך מ-10%","")),(IF(AND($T$2&gt;0,$T$2&lt;1,P72&gt;0),(IF(($T$2*I72=P72),"קיצוץ אחיד","נא להזין נימוק")),(IF((P72-I72=0),(IF((Q72-J72=0),"","נא להזין נימוק")),"נא להזין נימוק"))))))</f>
        <v/>
      </c>
      <c r="S72" s="299">
        <f t="shared" si="72"/>
        <v>0</v>
      </c>
      <c r="T72" s="300">
        <f t="shared" ref="T72:T101" si="95">O72*P72*Q72/12</f>
        <v>0</v>
      </c>
      <c r="U72" s="49"/>
      <c r="V72" s="301">
        <f t="shared" si="74"/>
        <v>0</v>
      </c>
      <c r="W72" s="298">
        <f t="shared" si="75"/>
        <v>0</v>
      </c>
      <c r="X72" s="19" t="str">
        <f t="shared" si="76"/>
        <v/>
      </c>
      <c r="Y72" s="55">
        <f t="shared" si="77"/>
        <v>0</v>
      </c>
      <c r="Z72" s="302">
        <f t="shared" si="78"/>
        <v>0</v>
      </c>
      <c r="AA72" s="53"/>
      <c r="AB72" s="481" t="b">
        <f t="shared" si="79"/>
        <v>1</v>
      </c>
      <c r="AC72" s="303"/>
      <c r="AE72" s="184">
        <f t="shared" si="80"/>
        <v>0</v>
      </c>
      <c r="AF72" s="184"/>
    </row>
    <row r="73" spans="1:32" s="2" customFormat="1" ht="24.75" customHeight="1" x14ac:dyDescent="0.15">
      <c r="A73" s="286">
        <v>70</v>
      </c>
      <c r="B73" s="304"/>
      <c r="C73" s="304"/>
      <c r="D73" s="304"/>
      <c r="E73" s="288"/>
      <c r="F73" s="289"/>
      <c r="G73" s="305"/>
      <c r="H73" s="306"/>
      <c r="I73" s="306"/>
      <c r="J73" s="307"/>
      <c r="K73" s="292">
        <f t="shared" si="64"/>
        <v>0</v>
      </c>
      <c r="L73" s="293">
        <f t="shared" si="91"/>
        <v>0</v>
      </c>
      <c r="M73" s="294">
        <f t="shared" si="92"/>
        <v>0</v>
      </c>
      <c r="N73" s="295" t="str">
        <f t="shared" si="67"/>
        <v/>
      </c>
      <c r="O73" s="296">
        <f t="shared" si="68"/>
        <v>0</v>
      </c>
      <c r="P73" s="297">
        <f t="shared" si="69"/>
        <v>0</v>
      </c>
      <c r="Q73" s="298">
        <f t="shared" si="93"/>
        <v>0</v>
      </c>
      <c r="R73" s="19" t="str">
        <f t="shared" si="94"/>
        <v/>
      </c>
      <c r="S73" s="299">
        <f t="shared" si="72"/>
        <v>0</v>
      </c>
      <c r="T73" s="300">
        <f t="shared" si="95"/>
        <v>0</v>
      </c>
      <c r="U73" s="49"/>
      <c r="V73" s="301">
        <f t="shared" si="74"/>
        <v>0</v>
      </c>
      <c r="W73" s="298">
        <f t="shared" si="75"/>
        <v>0</v>
      </c>
      <c r="X73" s="19" t="str">
        <f t="shared" si="76"/>
        <v/>
      </c>
      <c r="Y73" s="55">
        <f t="shared" si="77"/>
        <v>0</v>
      </c>
      <c r="Z73" s="302">
        <f t="shared" si="78"/>
        <v>0</v>
      </c>
      <c r="AA73" s="53"/>
      <c r="AB73" s="481" t="b">
        <f t="shared" si="79"/>
        <v>1</v>
      </c>
      <c r="AC73" s="303"/>
      <c r="AE73" s="184">
        <f t="shared" si="80"/>
        <v>0</v>
      </c>
      <c r="AF73" s="184"/>
    </row>
    <row r="74" spans="1:32" s="2" customFormat="1" ht="24.75" customHeight="1" x14ac:dyDescent="0.15">
      <c r="A74" s="286">
        <v>71</v>
      </c>
      <c r="B74" s="304"/>
      <c r="C74" s="304"/>
      <c r="D74" s="304"/>
      <c r="E74" s="288"/>
      <c r="F74" s="289"/>
      <c r="G74" s="305"/>
      <c r="H74" s="306"/>
      <c r="I74" s="306"/>
      <c r="J74" s="307"/>
      <c r="K74" s="292">
        <f t="shared" si="64"/>
        <v>0</v>
      </c>
      <c r="L74" s="293">
        <f t="shared" si="91"/>
        <v>0</v>
      </c>
      <c r="M74" s="294">
        <f t="shared" si="92"/>
        <v>0</v>
      </c>
      <c r="N74" s="295" t="str">
        <f t="shared" si="67"/>
        <v/>
      </c>
      <c r="O74" s="296">
        <f t="shared" si="68"/>
        <v>0</v>
      </c>
      <c r="P74" s="297">
        <f t="shared" si="69"/>
        <v>0</v>
      </c>
      <c r="Q74" s="298">
        <f t="shared" si="93"/>
        <v>0</v>
      </c>
      <c r="R74" s="19" t="str">
        <f t="shared" si="94"/>
        <v/>
      </c>
      <c r="S74" s="299">
        <f t="shared" si="72"/>
        <v>0</v>
      </c>
      <c r="T74" s="300">
        <f t="shared" si="95"/>
        <v>0</v>
      </c>
      <c r="U74" s="49"/>
      <c r="V74" s="301">
        <f t="shared" si="74"/>
        <v>0</v>
      </c>
      <c r="W74" s="298">
        <f t="shared" si="75"/>
        <v>0</v>
      </c>
      <c r="X74" s="19" t="str">
        <f t="shared" si="76"/>
        <v/>
      </c>
      <c r="Y74" s="55">
        <f t="shared" si="77"/>
        <v>0</v>
      </c>
      <c r="Z74" s="302">
        <f t="shared" si="78"/>
        <v>0</v>
      </c>
      <c r="AA74" s="53"/>
      <c r="AB74" s="481" t="b">
        <f t="shared" si="79"/>
        <v>1</v>
      </c>
      <c r="AC74" s="303"/>
      <c r="AE74" s="184">
        <f t="shared" si="80"/>
        <v>0</v>
      </c>
      <c r="AF74" s="184"/>
    </row>
    <row r="75" spans="1:32" s="2" customFormat="1" ht="24.75" customHeight="1" x14ac:dyDescent="0.15">
      <c r="A75" s="286">
        <v>72</v>
      </c>
      <c r="B75" s="304"/>
      <c r="C75" s="304"/>
      <c r="D75" s="304"/>
      <c r="E75" s="288"/>
      <c r="F75" s="289"/>
      <c r="G75" s="305"/>
      <c r="H75" s="306"/>
      <c r="I75" s="306"/>
      <c r="J75" s="307"/>
      <c r="K75" s="292">
        <f t="shared" si="64"/>
        <v>0</v>
      </c>
      <c r="L75" s="293">
        <f t="shared" si="91"/>
        <v>0</v>
      </c>
      <c r="M75" s="294">
        <f t="shared" si="92"/>
        <v>0</v>
      </c>
      <c r="N75" s="295" t="str">
        <f t="shared" si="67"/>
        <v/>
      </c>
      <c r="O75" s="296">
        <f t="shared" si="68"/>
        <v>0</v>
      </c>
      <c r="P75" s="297">
        <f t="shared" si="69"/>
        <v>0</v>
      </c>
      <c r="Q75" s="298">
        <f t="shared" si="93"/>
        <v>0</v>
      </c>
      <c r="R75" s="19" t="str">
        <f t="shared" si="94"/>
        <v/>
      </c>
      <c r="S75" s="299">
        <f t="shared" si="72"/>
        <v>0</v>
      </c>
      <c r="T75" s="300">
        <f t="shared" si="95"/>
        <v>0</v>
      </c>
      <c r="U75" s="49"/>
      <c r="V75" s="301">
        <f t="shared" si="74"/>
        <v>0</v>
      </c>
      <c r="W75" s="298">
        <f t="shared" si="75"/>
        <v>0</v>
      </c>
      <c r="X75" s="19" t="str">
        <f t="shared" si="76"/>
        <v/>
      </c>
      <c r="Y75" s="55">
        <f t="shared" si="77"/>
        <v>0</v>
      </c>
      <c r="Z75" s="302">
        <f t="shared" si="78"/>
        <v>0</v>
      </c>
      <c r="AA75" s="53"/>
      <c r="AB75" s="481" t="b">
        <f t="shared" si="79"/>
        <v>1</v>
      </c>
      <c r="AC75" s="303"/>
      <c r="AE75" s="184">
        <f t="shared" si="80"/>
        <v>0</v>
      </c>
      <c r="AF75" s="184"/>
    </row>
    <row r="76" spans="1:32" s="2" customFormat="1" ht="24.75" customHeight="1" x14ac:dyDescent="0.15">
      <c r="A76" s="286">
        <v>73</v>
      </c>
      <c r="B76" s="304"/>
      <c r="C76" s="304"/>
      <c r="D76" s="304"/>
      <c r="E76" s="288"/>
      <c r="F76" s="289"/>
      <c r="G76" s="305"/>
      <c r="H76" s="306"/>
      <c r="I76" s="306"/>
      <c r="J76" s="307"/>
      <c r="K76" s="292">
        <f t="shared" si="64"/>
        <v>0</v>
      </c>
      <c r="L76" s="293">
        <f t="shared" si="91"/>
        <v>0</v>
      </c>
      <c r="M76" s="294">
        <f t="shared" si="92"/>
        <v>0</v>
      </c>
      <c r="N76" s="295" t="str">
        <f t="shared" si="67"/>
        <v/>
      </c>
      <c r="O76" s="296">
        <f t="shared" si="68"/>
        <v>0</v>
      </c>
      <c r="P76" s="297">
        <f t="shared" si="69"/>
        <v>0</v>
      </c>
      <c r="Q76" s="298">
        <f t="shared" si="93"/>
        <v>0</v>
      </c>
      <c r="R76" s="19" t="str">
        <f t="shared" si="94"/>
        <v/>
      </c>
      <c r="S76" s="299">
        <f t="shared" si="72"/>
        <v>0</v>
      </c>
      <c r="T76" s="300">
        <f t="shared" si="95"/>
        <v>0</v>
      </c>
      <c r="U76" s="49"/>
      <c r="V76" s="301">
        <f t="shared" si="74"/>
        <v>0</v>
      </c>
      <c r="W76" s="298">
        <f t="shared" si="75"/>
        <v>0</v>
      </c>
      <c r="X76" s="19" t="str">
        <f t="shared" si="76"/>
        <v/>
      </c>
      <c r="Y76" s="55">
        <f t="shared" si="77"/>
        <v>0</v>
      </c>
      <c r="Z76" s="302">
        <f t="shared" si="78"/>
        <v>0</v>
      </c>
      <c r="AA76" s="53"/>
      <c r="AB76" s="481" t="b">
        <f t="shared" si="79"/>
        <v>1</v>
      </c>
      <c r="AC76" s="303"/>
      <c r="AE76" s="184">
        <f t="shared" si="80"/>
        <v>0</v>
      </c>
      <c r="AF76" s="184"/>
    </row>
    <row r="77" spans="1:32" s="2" customFormat="1" ht="24.75" customHeight="1" x14ac:dyDescent="0.15">
      <c r="A77" s="286">
        <v>74</v>
      </c>
      <c r="B77" s="304"/>
      <c r="C77" s="304"/>
      <c r="D77" s="304"/>
      <c r="E77" s="288"/>
      <c r="F77" s="289"/>
      <c r="G77" s="305"/>
      <c r="H77" s="306"/>
      <c r="I77" s="306"/>
      <c r="J77" s="307"/>
      <c r="K77" s="292">
        <f t="shared" si="64"/>
        <v>0</v>
      </c>
      <c r="L77" s="293">
        <f t="shared" si="91"/>
        <v>0</v>
      </c>
      <c r="M77" s="294">
        <f t="shared" si="92"/>
        <v>0</v>
      </c>
      <c r="N77" s="295" t="str">
        <f t="shared" si="67"/>
        <v/>
      </c>
      <c r="O77" s="296">
        <f t="shared" si="68"/>
        <v>0</v>
      </c>
      <c r="P77" s="297">
        <f t="shared" si="69"/>
        <v>0</v>
      </c>
      <c r="Q77" s="298">
        <f t="shared" si="93"/>
        <v>0</v>
      </c>
      <c r="R77" s="19" t="str">
        <f t="shared" si="94"/>
        <v/>
      </c>
      <c r="S77" s="299">
        <f t="shared" si="72"/>
        <v>0</v>
      </c>
      <c r="T77" s="300">
        <f t="shared" si="95"/>
        <v>0</v>
      </c>
      <c r="U77" s="49"/>
      <c r="V77" s="301">
        <f t="shared" si="74"/>
        <v>0</v>
      </c>
      <c r="W77" s="298">
        <f t="shared" si="75"/>
        <v>0</v>
      </c>
      <c r="X77" s="19" t="str">
        <f t="shared" si="76"/>
        <v/>
      </c>
      <c r="Y77" s="55">
        <f t="shared" si="77"/>
        <v>0</v>
      </c>
      <c r="Z77" s="302">
        <f t="shared" si="78"/>
        <v>0</v>
      </c>
      <c r="AA77" s="53"/>
      <c r="AB77" s="481" t="b">
        <f t="shared" si="79"/>
        <v>1</v>
      </c>
      <c r="AC77" s="303"/>
      <c r="AE77" s="184">
        <f t="shared" si="80"/>
        <v>0</v>
      </c>
      <c r="AF77" s="184"/>
    </row>
    <row r="78" spans="1:32" s="2" customFormat="1" ht="24.75" customHeight="1" x14ac:dyDescent="0.15">
      <c r="A78" s="286">
        <v>75</v>
      </c>
      <c r="B78" s="304"/>
      <c r="C78" s="304"/>
      <c r="D78" s="304"/>
      <c r="E78" s="288"/>
      <c r="F78" s="289"/>
      <c r="G78" s="305"/>
      <c r="H78" s="306"/>
      <c r="I78" s="306"/>
      <c r="J78" s="307"/>
      <c r="K78" s="292">
        <f t="shared" si="64"/>
        <v>0</v>
      </c>
      <c r="L78" s="293">
        <f t="shared" si="91"/>
        <v>0</v>
      </c>
      <c r="M78" s="294">
        <f t="shared" si="92"/>
        <v>0</v>
      </c>
      <c r="N78" s="295" t="str">
        <f t="shared" si="67"/>
        <v/>
      </c>
      <c r="O78" s="296">
        <f t="shared" si="68"/>
        <v>0</v>
      </c>
      <c r="P78" s="297">
        <f t="shared" si="69"/>
        <v>0</v>
      </c>
      <c r="Q78" s="298">
        <f t="shared" si="93"/>
        <v>0</v>
      </c>
      <c r="R78" s="19" t="str">
        <f t="shared" si="94"/>
        <v/>
      </c>
      <c r="S78" s="299">
        <f t="shared" si="72"/>
        <v>0</v>
      </c>
      <c r="T78" s="300">
        <f t="shared" si="95"/>
        <v>0</v>
      </c>
      <c r="U78" s="49"/>
      <c r="V78" s="301">
        <f t="shared" si="74"/>
        <v>0</v>
      </c>
      <c r="W78" s="298">
        <f t="shared" si="75"/>
        <v>0</v>
      </c>
      <c r="X78" s="19" t="str">
        <f t="shared" si="76"/>
        <v/>
      </c>
      <c r="Y78" s="55">
        <f t="shared" si="77"/>
        <v>0</v>
      </c>
      <c r="Z78" s="302">
        <f t="shared" si="78"/>
        <v>0</v>
      </c>
      <c r="AA78" s="53"/>
      <c r="AB78" s="481" t="b">
        <f t="shared" si="79"/>
        <v>1</v>
      </c>
      <c r="AC78" s="303"/>
      <c r="AE78" s="184">
        <f t="shared" si="80"/>
        <v>0</v>
      </c>
      <c r="AF78" s="184"/>
    </row>
    <row r="79" spans="1:32" s="2" customFormat="1" ht="24.75" customHeight="1" x14ac:dyDescent="0.15">
      <c r="A79" s="286">
        <v>76</v>
      </c>
      <c r="B79" s="304"/>
      <c r="C79" s="304"/>
      <c r="D79" s="304"/>
      <c r="E79" s="288"/>
      <c r="F79" s="289"/>
      <c r="G79" s="305"/>
      <c r="H79" s="306"/>
      <c r="I79" s="306"/>
      <c r="J79" s="307"/>
      <c r="K79" s="292">
        <f t="shared" si="64"/>
        <v>0</v>
      </c>
      <c r="L79" s="293">
        <f t="shared" si="91"/>
        <v>0</v>
      </c>
      <c r="M79" s="294">
        <f t="shared" si="92"/>
        <v>0</v>
      </c>
      <c r="N79" s="295" t="str">
        <f t="shared" si="67"/>
        <v/>
      </c>
      <c r="O79" s="296">
        <f t="shared" si="68"/>
        <v>0</v>
      </c>
      <c r="P79" s="297">
        <f t="shared" si="69"/>
        <v>0</v>
      </c>
      <c r="Q79" s="298">
        <f t="shared" si="93"/>
        <v>0</v>
      </c>
      <c r="R79" s="19" t="str">
        <f t="shared" si="94"/>
        <v/>
      </c>
      <c r="S79" s="299">
        <f t="shared" si="72"/>
        <v>0</v>
      </c>
      <c r="T79" s="300">
        <f t="shared" si="95"/>
        <v>0</v>
      </c>
      <c r="U79" s="49"/>
      <c r="V79" s="301">
        <f t="shared" si="74"/>
        <v>0</v>
      </c>
      <c r="W79" s="298">
        <f t="shared" si="75"/>
        <v>0</v>
      </c>
      <c r="X79" s="19" t="str">
        <f t="shared" si="76"/>
        <v/>
      </c>
      <c r="Y79" s="55">
        <f t="shared" si="77"/>
        <v>0</v>
      </c>
      <c r="Z79" s="302">
        <f t="shared" si="78"/>
        <v>0</v>
      </c>
      <c r="AA79" s="53"/>
      <c r="AB79" s="481" t="b">
        <f t="shared" si="79"/>
        <v>1</v>
      </c>
      <c r="AC79" s="303"/>
      <c r="AE79" s="184">
        <f t="shared" si="80"/>
        <v>0</v>
      </c>
      <c r="AF79" s="184"/>
    </row>
    <row r="80" spans="1:32" s="2" customFormat="1" ht="24.75" customHeight="1" x14ac:dyDescent="0.15">
      <c r="A80" s="286">
        <v>77</v>
      </c>
      <c r="B80" s="304"/>
      <c r="C80" s="304"/>
      <c r="D80" s="304"/>
      <c r="E80" s="288"/>
      <c r="F80" s="289"/>
      <c r="G80" s="305"/>
      <c r="H80" s="306"/>
      <c r="I80" s="306"/>
      <c r="J80" s="307"/>
      <c r="K80" s="292">
        <f t="shared" si="64"/>
        <v>0</v>
      </c>
      <c r="L80" s="293">
        <f t="shared" si="91"/>
        <v>0</v>
      </c>
      <c r="M80" s="294">
        <f t="shared" si="92"/>
        <v>0</v>
      </c>
      <c r="N80" s="295" t="str">
        <f t="shared" si="67"/>
        <v/>
      </c>
      <c r="O80" s="296">
        <f t="shared" si="68"/>
        <v>0</v>
      </c>
      <c r="P80" s="297">
        <f t="shared" si="69"/>
        <v>0</v>
      </c>
      <c r="Q80" s="298">
        <f t="shared" si="93"/>
        <v>0</v>
      </c>
      <c r="R80" s="19" t="str">
        <f t="shared" si="94"/>
        <v/>
      </c>
      <c r="S80" s="299">
        <f t="shared" si="72"/>
        <v>0</v>
      </c>
      <c r="T80" s="300">
        <f t="shared" si="95"/>
        <v>0</v>
      </c>
      <c r="U80" s="49"/>
      <c r="V80" s="301">
        <f t="shared" si="74"/>
        <v>0</v>
      </c>
      <c r="W80" s="298">
        <f t="shared" si="75"/>
        <v>0</v>
      </c>
      <c r="X80" s="19" t="str">
        <f t="shared" si="76"/>
        <v/>
      </c>
      <c r="Y80" s="55">
        <f t="shared" si="77"/>
        <v>0</v>
      </c>
      <c r="Z80" s="302">
        <f t="shared" si="78"/>
        <v>0</v>
      </c>
      <c r="AA80" s="53"/>
      <c r="AB80" s="481" t="b">
        <f t="shared" si="79"/>
        <v>1</v>
      </c>
      <c r="AC80" s="303"/>
      <c r="AE80" s="184">
        <f t="shared" si="80"/>
        <v>0</v>
      </c>
      <c r="AF80" s="184"/>
    </row>
    <row r="81" spans="1:32" s="2" customFormat="1" ht="24.75" customHeight="1" x14ac:dyDescent="0.15">
      <c r="A81" s="286">
        <v>78</v>
      </c>
      <c r="B81" s="304"/>
      <c r="C81" s="304"/>
      <c r="D81" s="304"/>
      <c r="E81" s="288"/>
      <c r="F81" s="289"/>
      <c r="G81" s="305"/>
      <c r="H81" s="306"/>
      <c r="I81" s="306"/>
      <c r="J81" s="307"/>
      <c r="K81" s="292">
        <f t="shared" si="64"/>
        <v>0</v>
      </c>
      <c r="L81" s="293">
        <f t="shared" si="91"/>
        <v>0</v>
      </c>
      <c r="M81" s="294">
        <f t="shared" si="92"/>
        <v>0</v>
      </c>
      <c r="N81" s="295" t="str">
        <f t="shared" si="67"/>
        <v/>
      </c>
      <c r="O81" s="296">
        <f t="shared" si="68"/>
        <v>0</v>
      </c>
      <c r="P81" s="297">
        <f t="shared" si="69"/>
        <v>0</v>
      </c>
      <c r="Q81" s="298">
        <f t="shared" si="93"/>
        <v>0</v>
      </c>
      <c r="R81" s="19" t="str">
        <f t="shared" si="94"/>
        <v/>
      </c>
      <c r="S81" s="299">
        <f t="shared" si="72"/>
        <v>0</v>
      </c>
      <c r="T81" s="300">
        <f t="shared" si="95"/>
        <v>0</v>
      </c>
      <c r="U81" s="49"/>
      <c r="V81" s="301">
        <f t="shared" si="74"/>
        <v>0</v>
      </c>
      <c r="W81" s="298">
        <f t="shared" si="75"/>
        <v>0</v>
      </c>
      <c r="X81" s="19" t="str">
        <f t="shared" si="76"/>
        <v/>
      </c>
      <c r="Y81" s="55">
        <f t="shared" si="77"/>
        <v>0</v>
      </c>
      <c r="Z81" s="302">
        <f t="shared" si="78"/>
        <v>0</v>
      </c>
      <c r="AA81" s="53"/>
      <c r="AB81" s="481" t="b">
        <f t="shared" si="79"/>
        <v>1</v>
      </c>
      <c r="AC81" s="303"/>
      <c r="AE81" s="184">
        <f t="shared" si="80"/>
        <v>0</v>
      </c>
      <c r="AF81" s="184"/>
    </row>
    <row r="82" spans="1:32" s="2" customFormat="1" ht="24.75" customHeight="1" x14ac:dyDescent="0.15">
      <c r="A82" s="286">
        <v>79</v>
      </c>
      <c r="B82" s="304"/>
      <c r="C82" s="304"/>
      <c r="D82" s="304"/>
      <c r="E82" s="288"/>
      <c r="F82" s="289"/>
      <c r="G82" s="305"/>
      <c r="H82" s="306"/>
      <c r="I82" s="306"/>
      <c r="J82" s="307"/>
      <c r="K82" s="292">
        <f t="shared" si="64"/>
        <v>0</v>
      </c>
      <c r="L82" s="293">
        <f t="shared" si="91"/>
        <v>0</v>
      </c>
      <c r="M82" s="294">
        <f t="shared" si="92"/>
        <v>0</v>
      </c>
      <c r="N82" s="295" t="str">
        <f t="shared" si="67"/>
        <v/>
      </c>
      <c r="O82" s="296">
        <f t="shared" si="68"/>
        <v>0</v>
      </c>
      <c r="P82" s="297">
        <f t="shared" si="69"/>
        <v>0</v>
      </c>
      <c r="Q82" s="298">
        <f t="shared" si="93"/>
        <v>0</v>
      </c>
      <c r="R82" s="19" t="str">
        <f t="shared" si="94"/>
        <v/>
      </c>
      <c r="S82" s="299">
        <f t="shared" si="72"/>
        <v>0</v>
      </c>
      <c r="T82" s="300">
        <f t="shared" si="95"/>
        <v>0</v>
      </c>
      <c r="U82" s="49"/>
      <c r="V82" s="301">
        <f t="shared" si="74"/>
        <v>0</v>
      </c>
      <c r="W82" s="298">
        <f t="shared" si="75"/>
        <v>0</v>
      </c>
      <c r="X82" s="19" t="str">
        <f t="shared" si="76"/>
        <v/>
      </c>
      <c r="Y82" s="55">
        <f t="shared" si="77"/>
        <v>0</v>
      </c>
      <c r="Z82" s="302">
        <f t="shared" si="78"/>
        <v>0</v>
      </c>
      <c r="AA82" s="53"/>
      <c r="AB82" s="481" t="b">
        <f t="shared" si="79"/>
        <v>1</v>
      </c>
      <c r="AC82" s="303"/>
      <c r="AE82" s="184">
        <f t="shared" si="80"/>
        <v>0</v>
      </c>
      <c r="AF82" s="184"/>
    </row>
    <row r="83" spans="1:32" s="2" customFormat="1" ht="24.75" customHeight="1" x14ac:dyDescent="0.15">
      <c r="A83" s="286">
        <v>80</v>
      </c>
      <c r="B83" s="304"/>
      <c r="C83" s="304"/>
      <c r="D83" s="304"/>
      <c r="E83" s="288"/>
      <c r="F83" s="289"/>
      <c r="G83" s="305"/>
      <c r="H83" s="306"/>
      <c r="I83" s="306"/>
      <c r="J83" s="307"/>
      <c r="K83" s="292">
        <f t="shared" si="64"/>
        <v>0</v>
      </c>
      <c r="L83" s="293">
        <f t="shared" si="91"/>
        <v>0</v>
      </c>
      <c r="M83" s="294">
        <f t="shared" si="92"/>
        <v>0</v>
      </c>
      <c r="N83" s="295" t="str">
        <f t="shared" si="67"/>
        <v/>
      </c>
      <c r="O83" s="296">
        <f t="shared" si="68"/>
        <v>0</v>
      </c>
      <c r="P83" s="297">
        <f t="shared" si="69"/>
        <v>0</v>
      </c>
      <c r="Q83" s="298">
        <f t="shared" si="93"/>
        <v>0</v>
      </c>
      <c r="R83" s="19" t="str">
        <f t="shared" si="94"/>
        <v/>
      </c>
      <c r="S83" s="299">
        <f t="shared" si="72"/>
        <v>0</v>
      </c>
      <c r="T83" s="300">
        <f t="shared" si="95"/>
        <v>0</v>
      </c>
      <c r="U83" s="49"/>
      <c r="V83" s="301">
        <f t="shared" si="74"/>
        <v>0</v>
      </c>
      <c r="W83" s="298">
        <f t="shared" si="75"/>
        <v>0</v>
      </c>
      <c r="X83" s="19" t="str">
        <f t="shared" si="76"/>
        <v/>
      </c>
      <c r="Y83" s="55">
        <f t="shared" si="77"/>
        <v>0</v>
      </c>
      <c r="Z83" s="302">
        <f t="shared" si="78"/>
        <v>0</v>
      </c>
      <c r="AA83" s="53"/>
      <c r="AB83" s="481" t="b">
        <f t="shared" si="79"/>
        <v>1</v>
      </c>
      <c r="AC83" s="303"/>
      <c r="AE83" s="184">
        <f t="shared" si="80"/>
        <v>0</v>
      </c>
      <c r="AF83" s="184"/>
    </row>
    <row r="84" spans="1:32" s="2" customFormat="1" ht="24.75" customHeight="1" x14ac:dyDescent="0.15">
      <c r="A84" s="286">
        <v>81</v>
      </c>
      <c r="B84" s="304"/>
      <c r="C84" s="304"/>
      <c r="D84" s="304"/>
      <c r="E84" s="288"/>
      <c r="F84" s="289"/>
      <c r="G84" s="305"/>
      <c r="H84" s="306"/>
      <c r="I84" s="306"/>
      <c r="J84" s="307"/>
      <c r="K84" s="292">
        <f t="shared" si="64"/>
        <v>0</v>
      </c>
      <c r="L84" s="293">
        <f t="shared" si="91"/>
        <v>0</v>
      </c>
      <c r="M84" s="294">
        <f t="shared" si="92"/>
        <v>0</v>
      </c>
      <c r="N84" s="295" t="str">
        <f t="shared" si="67"/>
        <v/>
      </c>
      <c r="O84" s="296">
        <f t="shared" si="68"/>
        <v>0</v>
      </c>
      <c r="P84" s="297">
        <f t="shared" si="69"/>
        <v>0</v>
      </c>
      <c r="Q84" s="298">
        <f t="shared" si="93"/>
        <v>0</v>
      </c>
      <c r="R84" s="19" t="str">
        <f t="shared" si="94"/>
        <v/>
      </c>
      <c r="S84" s="299">
        <f t="shared" si="72"/>
        <v>0</v>
      </c>
      <c r="T84" s="300">
        <f t="shared" si="95"/>
        <v>0</v>
      </c>
      <c r="U84" s="49"/>
      <c r="V84" s="301">
        <f t="shared" si="74"/>
        <v>0</v>
      </c>
      <c r="W84" s="298">
        <f t="shared" si="75"/>
        <v>0</v>
      </c>
      <c r="X84" s="19" t="str">
        <f t="shared" si="76"/>
        <v/>
      </c>
      <c r="Y84" s="55">
        <f t="shared" si="77"/>
        <v>0</v>
      </c>
      <c r="Z84" s="302">
        <f t="shared" si="78"/>
        <v>0</v>
      </c>
      <c r="AA84" s="53"/>
      <c r="AB84" s="481" t="b">
        <f t="shared" si="79"/>
        <v>1</v>
      </c>
      <c r="AC84" s="303"/>
      <c r="AE84" s="184">
        <f t="shared" si="80"/>
        <v>0</v>
      </c>
      <c r="AF84" s="184"/>
    </row>
    <row r="85" spans="1:32" s="2" customFormat="1" ht="24.75" customHeight="1" x14ac:dyDescent="0.15">
      <c r="A85" s="286">
        <v>82</v>
      </c>
      <c r="B85" s="304"/>
      <c r="C85" s="304"/>
      <c r="D85" s="304"/>
      <c r="E85" s="288"/>
      <c r="F85" s="289"/>
      <c r="G85" s="305"/>
      <c r="H85" s="306"/>
      <c r="I85" s="306"/>
      <c r="J85" s="307"/>
      <c r="K85" s="292">
        <f t="shared" si="64"/>
        <v>0</v>
      </c>
      <c r="L85" s="293">
        <f t="shared" si="91"/>
        <v>0</v>
      </c>
      <c r="M85" s="294">
        <f t="shared" si="92"/>
        <v>0</v>
      </c>
      <c r="N85" s="295" t="str">
        <f t="shared" si="67"/>
        <v/>
      </c>
      <c r="O85" s="296">
        <f t="shared" si="68"/>
        <v>0</v>
      </c>
      <c r="P85" s="297">
        <f t="shared" si="69"/>
        <v>0</v>
      </c>
      <c r="Q85" s="298">
        <f t="shared" si="93"/>
        <v>0</v>
      </c>
      <c r="R85" s="19" t="str">
        <f t="shared" si="94"/>
        <v/>
      </c>
      <c r="S85" s="299">
        <f t="shared" si="72"/>
        <v>0</v>
      </c>
      <c r="T85" s="300">
        <f t="shared" si="95"/>
        <v>0</v>
      </c>
      <c r="U85" s="49"/>
      <c r="V85" s="301">
        <f t="shared" si="74"/>
        <v>0</v>
      </c>
      <c r="W85" s="298">
        <f t="shared" si="75"/>
        <v>0</v>
      </c>
      <c r="X85" s="19" t="str">
        <f t="shared" si="76"/>
        <v/>
      </c>
      <c r="Y85" s="55">
        <f t="shared" si="77"/>
        <v>0</v>
      </c>
      <c r="Z85" s="302">
        <f t="shared" si="78"/>
        <v>0</v>
      </c>
      <c r="AA85" s="53"/>
      <c r="AB85" s="481" t="b">
        <f t="shared" si="79"/>
        <v>1</v>
      </c>
      <c r="AC85" s="303"/>
      <c r="AE85" s="184">
        <f t="shared" si="80"/>
        <v>0</v>
      </c>
      <c r="AF85" s="184"/>
    </row>
    <row r="86" spans="1:32" s="2" customFormat="1" ht="24.75" customHeight="1" x14ac:dyDescent="0.15">
      <c r="A86" s="286">
        <v>83</v>
      </c>
      <c r="B86" s="304"/>
      <c r="C86" s="304"/>
      <c r="D86" s="304"/>
      <c r="E86" s="288"/>
      <c r="F86" s="289"/>
      <c r="G86" s="305"/>
      <c r="H86" s="306"/>
      <c r="I86" s="306"/>
      <c r="J86" s="307"/>
      <c r="K86" s="292">
        <f t="shared" si="64"/>
        <v>0</v>
      </c>
      <c r="L86" s="293">
        <f t="shared" si="91"/>
        <v>0</v>
      </c>
      <c r="M86" s="294">
        <f t="shared" si="92"/>
        <v>0</v>
      </c>
      <c r="N86" s="295" t="str">
        <f t="shared" si="67"/>
        <v/>
      </c>
      <c r="O86" s="296">
        <f t="shared" si="68"/>
        <v>0</v>
      </c>
      <c r="P86" s="297">
        <f t="shared" si="69"/>
        <v>0</v>
      </c>
      <c r="Q86" s="298">
        <f t="shared" si="93"/>
        <v>0</v>
      </c>
      <c r="R86" s="19" t="str">
        <f t="shared" si="94"/>
        <v/>
      </c>
      <c r="S86" s="299">
        <f t="shared" si="72"/>
        <v>0</v>
      </c>
      <c r="T86" s="300">
        <f t="shared" si="95"/>
        <v>0</v>
      </c>
      <c r="U86" s="49"/>
      <c r="V86" s="301">
        <f t="shared" si="74"/>
        <v>0</v>
      </c>
      <c r="W86" s="298">
        <f t="shared" si="75"/>
        <v>0</v>
      </c>
      <c r="X86" s="19" t="str">
        <f t="shared" si="76"/>
        <v/>
      </c>
      <c r="Y86" s="55">
        <f t="shared" si="77"/>
        <v>0</v>
      </c>
      <c r="Z86" s="302">
        <f t="shared" si="78"/>
        <v>0</v>
      </c>
      <c r="AA86" s="53"/>
      <c r="AB86" s="481" t="b">
        <f t="shared" si="79"/>
        <v>1</v>
      </c>
      <c r="AC86" s="303"/>
      <c r="AE86" s="184">
        <f t="shared" si="80"/>
        <v>0</v>
      </c>
      <c r="AF86" s="184"/>
    </row>
    <row r="87" spans="1:32" s="2" customFormat="1" ht="24.75" customHeight="1" x14ac:dyDescent="0.15">
      <c r="A87" s="286">
        <v>84</v>
      </c>
      <c r="B87" s="304"/>
      <c r="C87" s="304"/>
      <c r="D87" s="304"/>
      <c r="E87" s="288"/>
      <c r="F87" s="289"/>
      <c r="G87" s="305"/>
      <c r="H87" s="306"/>
      <c r="I87" s="306"/>
      <c r="J87" s="307"/>
      <c r="K87" s="292">
        <f t="shared" si="64"/>
        <v>0</v>
      </c>
      <c r="L87" s="293">
        <f t="shared" si="91"/>
        <v>0</v>
      </c>
      <c r="M87" s="294">
        <f t="shared" si="92"/>
        <v>0</v>
      </c>
      <c r="N87" s="295" t="str">
        <f t="shared" si="67"/>
        <v/>
      </c>
      <c r="O87" s="296">
        <f t="shared" si="68"/>
        <v>0</v>
      </c>
      <c r="P87" s="297">
        <f t="shared" si="69"/>
        <v>0</v>
      </c>
      <c r="Q87" s="298">
        <f t="shared" si="93"/>
        <v>0</v>
      </c>
      <c r="R87" s="19" t="str">
        <f t="shared" si="94"/>
        <v/>
      </c>
      <c r="S87" s="299">
        <f t="shared" si="72"/>
        <v>0</v>
      </c>
      <c r="T87" s="300">
        <f t="shared" si="95"/>
        <v>0</v>
      </c>
      <c r="U87" s="49"/>
      <c r="V87" s="301">
        <f t="shared" si="74"/>
        <v>0</v>
      </c>
      <c r="W87" s="298">
        <f t="shared" si="75"/>
        <v>0</v>
      </c>
      <c r="X87" s="19" t="str">
        <f t="shared" si="76"/>
        <v/>
      </c>
      <c r="Y87" s="55">
        <f t="shared" si="77"/>
        <v>0</v>
      </c>
      <c r="Z87" s="302">
        <f t="shared" si="78"/>
        <v>0</v>
      </c>
      <c r="AA87" s="53"/>
      <c r="AB87" s="481" t="b">
        <f t="shared" si="79"/>
        <v>1</v>
      </c>
      <c r="AC87" s="303"/>
      <c r="AE87" s="184">
        <f t="shared" si="80"/>
        <v>0</v>
      </c>
      <c r="AF87" s="184"/>
    </row>
    <row r="88" spans="1:32" s="2" customFormat="1" ht="24.75" customHeight="1" x14ac:dyDescent="0.15">
      <c r="A88" s="286">
        <v>85</v>
      </c>
      <c r="B88" s="304"/>
      <c r="C88" s="304"/>
      <c r="D88" s="304"/>
      <c r="E88" s="288"/>
      <c r="F88" s="289"/>
      <c r="G88" s="305"/>
      <c r="H88" s="306"/>
      <c r="I88" s="306"/>
      <c r="J88" s="307"/>
      <c r="K88" s="292">
        <f t="shared" si="64"/>
        <v>0</v>
      </c>
      <c r="L88" s="293">
        <f t="shared" si="91"/>
        <v>0</v>
      </c>
      <c r="M88" s="294">
        <f t="shared" si="92"/>
        <v>0</v>
      </c>
      <c r="N88" s="295" t="str">
        <f t="shared" si="67"/>
        <v/>
      </c>
      <c r="O88" s="296">
        <f t="shared" si="68"/>
        <v>0</v>
      </c>
      <c r="P88" s="297">
        <f t="shared" si="69"/>
        <v>0</v>
      </c>
      <c r="Q88" s="298">
        <f t="shared" si="93"/>
        <v>0</v>
      </c>
      <c r="R88" s="19" t="str">
        <f t="shared" si="94"/>
        <v/>
      </c>
      <c r="S88" s="299">
        <f t="shared" si="72"/>
        <v>0</v>
      </c>
      <c r="T88" s="300">
        <f t="shared" si="95"/>
        <v>0</v>
      </c>
      <c r="U88" s="49"/>
      <c r="V88" s="301">
        <f t="shared" si="74"/>
        <v>0</v>
      </c>
      <c r="W88" s="298">
        <f t="shared" si="75"/>
        <v>0</v>
      </c>
      <c r="X88" s="19" t="str">
        <f t="shared" si="76"/>
        <v/>
      </c>
      <c r="Y88" s="55">
        <f t="shared" si="77"/>
        <v>0</v>
      </c>
      <c r="Z88" s="302">
        <f t="shared" si="78"/>
        <v>0</v>
      </c>
      <c r="AA88" s="53"/>
      <c r="AB88" s="481" t="b">
        <f t="shared" si="79"/>
        <v>1</v>
      </c>
      <c r="AC88" s="303"/>
      <c r="AE88" s="184">
        <f t="shared" si="80"/>
        <v>0</v>
      </c>
      <c r="AF88" s="184"/>
    </row>
    <row r="89" spans="1:32" s="2" customFormat="1" ht="24.75" customHeight="1" x14ac:dyDescent="0.15">
      <c r="A89" s="286">
        <v>86</v>
      </c>
      <c r="B89" s="304"/>
      <c r="C89" s="304"/>
      <c r="D89" s="304"/>
      <c r="E89" s="288"/>
      <c r="F89" s="289"/>
      <c r="G89" s="305"/>
      <c r="H89" s="306"/>
      <c r="I89" s="306"/>
      <c r="J89" s="307"/>
      <c r="K89" s="292">
        <f t="shared" si="64"/>
        <v>0</v>
      </c>
      <c r="L89" s="293">
        <f t="shared" si="91"/>
        <v>0</v>
      </c>
      <c r="M89" s="294">
        <f t="shared" si="92"/>
        <v>0</v>
      </c>
      <c r="N89" s="295" t="str">
        <f t="shared" si="67"/>
        <v/>
      </c>
      <c r="O89" s="296">
        <f t="shared" si="68"/>
        <v>0</v>
      </c>
      <c r="P89" s="297">
        <f t="shared" si="69"/>
        <v>0</v>
      </c>
      <c r="Q89" s="298">
        <f t="shared" si="93"/>
        <v>0</v>
      </c>
      <c r="R89" s="19" t="str">
        <f t="shared" si="94"/>
        <v/>
      </c>
      <c r="S89" s="299">
        <f t="shared" si="72"/>
        <v>0</v>
      </c>
      <c r="T89" s="300">
        <f t="shared" si="95"/>
        <v>0</v>
      </c>
      <c r="U89" s="49"/>
      <c r="V89" s="301">
        <f t="shared" si="74"/>
        <v>0</v>
      </c>
      <c r="W89" s="298">
        <f t="shared" si="75"/>
        <v>0</v>
      </c>
      <c r="X89" s="19" t="str">
        <f t="shared" si="76"/>
        <v/>
      </c>
      <c r="Y89" s="55">
        <f t="shared" si="77"/>
        <v>0</v>
      </c>
      <c r="Z89" s="302">
        <f t="shared" si="78"/>
        <v>0</v>
      </c>
      <c r="AA89" s="53"/>
      <c r="AB89" s="481" t="b">
        <f t="shared" si="79"/>
        <v>1</v>
      </c>
      <c r="AC89" s="303"/>
      <c r="AE89" s="184">
        <f t="shared" si="80"/>
        <v>0</v>
      </c>
      <c r="AF89" s="184"/>
    </row>
    <row r="90" spans="1:32" s="2" customFormat="1" ht="24.75" customHeight="1" x14ac:dyDescent="0.15">
      <c r="A90" s="286">
        <v>87</v>
      </c>
      <c r="B90" s="304"/>
      <c r="C90" s="304"/>
      <c r="D90" s="304"/>
      <c r="E90" s="288"/>
      <c r="F90" s="289"/>
      <c r="G90" s="305"/>
      <c r="H90" s="306"/>
      <c r="I90" s="306"/>
      <c r="J90" s="307"/>
      <c r="K90" s="292">
        <f t="shared" si="64"/>
        <v>0</v>
      </c>
      <c r="L90" s="293">
        <f t="shared" si="91"/>
        <v>0</v>
      </c>
      <c r="M90" s="294">
        <f t="shared" si="92"/>
        <v>0</v>
      </c>
      <c r="N90" s="295" t="str">
        <f t="shared" si="67"/>
        <v/>
      </c>
      <c r="O90" s="296">
        <f t="shared" si="68"/>
        <v>0</v>
      </c>
      <c r="P90" s="297">
        <f t="shared" si="69"/>
        <v>0</v>
      </c>
      <c r="Q90" s="298">
        <f t="shared" si="93"/>
        <v>0</v>
      </c>
      <c r="R90" s="19" t="str">
        <f t="shared" si="94"/>
        <v/>
      </c>
      <c r="S90" s="299">
        <f t="shared" si="72"/>
        <v>0</v>
      </c>
      <c r="T90" s="300">
        <f t="shared" si="95"/>
        <v>0</v>
      </c>
      <c r="U90" s="49"/>
      <c r="V90" s="301">
        <f t="shared" si="74"/>
        <v>0</v>
      </c>
      <c r="W90" s="298">
        <f t="shared" si="75"/>
        <v>0</v>
      </c>
      <c r="X90" s="19" t="str">
        <f t="shared" si="76"/>
        <v/>
      </c>
      <c r="Y90" s="55">
        <f t="shared" si="77"/>
        <v>0</v>
      </c>
      <c r="Z90" s="302">
        <f t="shared" si="78"/>
        <v>0</v>
      </c>
      <c r="AA90" s="53"/>
      <c r="AB90" s="481" t="b">
        <f t="shared" si="79"/>
        <v>1</v>
      </c>
      <c r="AC90" s="303"/>
      <c r="AE90" s="184">
        <f t="shared" si="80"/>
        <v>0</v>
      </c>
      <c r="AF90" s="184"/>
    </row>
    <row r="91" spans="1:32" s="2" customFormat="1" ht="24.75" customHeight="1" x14ac:dyDescent="0.15">
      <c r="A91" s="286">
        <v>88</v>
      </c>
      <c r="B91" s="304"/>
      <c r="C91" s="304"/>
      <c r="D91" s="304"/>
      <c r="E91" s="288"/>
      <c r="F91" s="289"/>
      <c r="G91" s="305"/>
      <c r="H91" s="306"/>
      <c r="I91" s="306"/>
      <c r="J91" s="307"/>
      <c r="K91" s="292">
        <f t="shared" si="64"/>
        <v>0</v>
      </c>
      <c r="L91" s="293">
        <f t="shared" si="91"/>
        <v>0</v>
      </c>
      <c r="M91" s="294">
        <f t="shared" si="92"/>
        <v>0</v>
      </c>
      <c r="N91" s="295" t="str">
        <f t="shared" si="67"/>
        <v/>
      </c>
      <c r="O91" s="296">
        <f t="shared" si="68"/>
        <v>0</v>
      </c>
      <c r="P91" s="297">
        <f t="shared" si="69"/>
        <v>0</v>
      </c>
      <c r="Q91" s="298">
        <f t="shared" si="93"/>
        <v>0</v>
      </c>
      <c r="R91" s="19" t="str">
        <f t="shared" si="94"/>
        <v/>
      </c>
      <c r="S91" s="299">
        <f t="shared" si="72"/>
        <v>0</v>
      </c>
      <c r="T91" s="300">
        <f t="shared" si="95"/>
        <v>0</v>
      </c>
      <c r="U91" s="49"/>
      <c r="V91" s="301">
        <f t="shared" si="74"/>
        <v>0</v>
      </c>
      <c r="W91" s="298">
        <f t="shared" si="75"/>
        <v>0</v>
      </c>
      <c r="X91" s="19" t="str">
        <f t="shared" si="76"/>
        <v/>
      </c>
      <c r="Y91" s="55">
        <f t="shared" si="77"/>
        <v>0</v>
      </c>
      <c r="Z91" s="302">
        <f t="shared" si="78"/>
        <v>0</v>
      </c>
      <c r="AA91" s="53"/>
      <c r="AB91" s="481" t="b">
        <f t="shared" si="79"/>
        <v>1</v>
      </c>
      <c r="AC91" s="303"/>
      <c r="AE91" s="184">
        <f t="shared" si="80"/>
        <v>0</v>
      </c>
      <c r="AF91" s="184"/>
    </row>
    <row r="92" spans="1:32" s="2" customFormat="1" ht="24.75" customHeight="1" x14ac:dyDescent="0.15">
      <c r="A92" s="286">
        <v>89</v>
      </c>
      <c r="B92" s="304"/>
      <c r="C92" s="304"/>
      <c r="D92" s="304"/>
      <c r="E92" s="288"/>
      <c r="F92" s="289"/>
      <c r="G92" s="305"/>
      <c r="H92" s="306"/>
      <c r="I92" s="306"/>
      <c r="J92" s="307"/>
      <c r="K92" s="292">
        <f t="shared" si="64"/>
        <v>0</v>
      </c>
      <c r="L92" s="293">
        <f t="shared" si="91"/>
        <v>0</v>
      </c>
      <c r="M92" s="294">
        <f t="shared" si="92"/>
        <v>0</v>
      </c>
      <c r="N92" s="295" t="str">
        <f t="shared" si="67"/>
        <v/>
      </c>
      <c r="O92" s="296">
        <f t="shared" si="68"/>
        <v>0</v>
      </c>
      <c r="P92" s="297">
        <f t="shared" si="69"/>
        <v>0</v>
      </c>
      <c r="Q92" s="298">
        <f t="shared" si="93"/>
        <v>0</v>
      </c>
      <c r="R92" s="19" t="str">
        <f t="shared" si="94"/>
        <v/>
      </c>
      <c r="S92" s="299">
        <f t="shared" si="72"/>
        <v>0</v>
      </c>
      <c r="T92" s="300">
        <f t="shared" si="95"/>
        <v>0</v>
      </c>
      <c r="U92" s="49"/>
      <c r="V92" s="301">
        <f t="shared" si="74"/>
        <v>0</v>
      </c>
      <c r="W92" s="298">
        <f t="shared" si="75"/>
        <v>0</v>
      </c>
      <c r="X92" s="19" t="str">
        <f t="shared" si="76"/>
        <v/>
      </c>
      <c r="Y92" s="55">
        <f t="shared" si="77"/>
        <v>0</v>
      </c>
      <c r="Z92" s="302">
        <f t="shared" si="78"/>
        <v>0</v>
      </c>
      <c r="AA92" s="53"/>
      <c r="AB92" s="481" t="b">
        <f t="shared" si="79"/>
        <v>1</v>
      </c>
      <c r="AC92" s="303"/>
      <c r="AE92" s="184">
        <f t="shared" si="80"/>
        <v>0</v>
      </c>
      <c r="AF92" s="184"/>
    </row>
    <row r="93" spans="1:32" s="2" customFormat="1" ht="24.75" customHeight="1" x14ac:dyDescent="0.15">
      <c r="A93" s="286">
        <v>90</v>
      </c>
      <c r="B93" s="304"/>
      <c r="C93" s="304"/>
      <c r="D93" s="304"/>
      <c r="E93" s="288"/>
      <c r="F93" s="289"/>
      <c r="G93" s="305"/>
      <c r="H93" s="306"/>
      <c r="I93" s="306"/>
      <c r="J93" s="307"/>
      <c r="K93" s="292">
        <f t="shared" si="64"/>
        <v>0</v>
      </c>
      <c r="L93" s="293">
        <f t="shared" si="91"/>
        <v>0</v>
      </c>
      <c r="M93" s="294">
        <f t="shared" si="92"/>
        <v>0</v>
      </c>
      <c r="N93" s="295" t="str">
        <f t="shared" si="67"/>
        <v/>
      </c>
      <c r="O93" s="296">
        <f t="shared" si="68"/>
        <v>0</v>
      </c>
      <c r="P93" s="297">
        <f t="shared" si="69"/>
        <v>0</v>
      </c>
      <c r="Q93" s="298">
        <f t="shared" si="93"/>
        <v>0</v>
      </c>
      <c r="R93" s="19" t="str">
        <f t="shared" si="94"/>
        <v/>
      </c>
      <c r="S93" s="299">
        <f t="shared" si="72"/>
        <v>0</v>
      </c>
      <c r="T93" s="300">
        <f t="shared" si="95"/>
        <v>0</v>
      </c>
      <c r="U93" s="49"/>
      <c r="V93" s="301">
        <f t="shared" si="74"/>
        <v>0</v>
      </c>
      <c r="W93" s="298">
        <f t="shared" si="75"/>
        <v>0</v>
      </c>
      <c r="X93" s="19" t="str">
        <f t="shared" si="76"/>
        <v/>
      </c>
      <c r="Y93" s="55">
        <f t="shared" si="77"/>
        <v>0</v>
      </c>
      <c r="Z93" s="302">
        <f t="shared" si="78"/>
        <v>0</v>
      </c>
      <c r="AA93" s="53"/>
      <c r="AB93" s="481" t="b">
        <f t="shared" si="79"/>
        <v>1</v>
      </c>
      <c r="AC93" s="303"/>
      <c r="AE93" s="184">
        <f t="shared" si="80"/>
        <v>0</v>
      </c>
      <c r="AF93" s="184"/>
    </row>
    <row r="94" spans="1:32" s="2" customFormat="1" ht="24.75" customHeight="1" x14ac:dyDescent="0.15">
      <c r="A94" s="286">
        <v>91</v>
      </c>
      <c r="B94" s="304"/>
      <c r="C94" s="304"/>
      <c r="D94" s="304"/>
      <c r="E94" s="288"/>
      <c r="F94" s="289"/>
      <c r="G94" s="305"/>
      <c r="H94" s="306"/>
      <c r="I94" s="306"/>
      <c r="J94" s="307"/>
      <c r="K94" s="292">
        <f t="shared" si="64"/>
        <v>0</v>
      </c>
      <c r="L94" s="293">
        <f t="shared" si="91"/>
        <v>0</v>
      </c>
      <c r="M94" s="294">
        <f t="shared" si="92"/>
        <v>0</v>
      </c>
      <c r="N94" s="295" t="str">
        <f t="shared" si="67"/>
        <v/>
      </c>
      <c r="O94" s="296">
        <f t="shared" si="68"/>
        <v>0</v>
      </c>
      <c r="P94" s="297">
        <f t="shared" si="69"/>
        <v>0</v>
      </c>
      <c r="Q94" s="298">
        <f t="shared" si="93"/>
        <v>0</v>
      </c>
      <c r="R94" s="19" t="str">
        <f t="shared" si="94"/>
        <v/>
      </c>
      <c r="S94" s="299">
        <f t="shared" si="72"/>
        <v>0</v>
      </c>
      <c r="T94" s="300">
        <f t="shared" si="95"/>
        <v>0</v>
      </c>
      <c r="U94" s="49"/>
      <c r="V94" s="301">
        <f t="shared" si="74"/>
        <v>0</v>
      </c>
      <c r="W94" s="298">
        <f t="shared" si="75"/>
        <v>0</v>
      </c>
      <c r="X94" s="19" t="str">
        <f t="shared" si="76"/>
        <v/>
      </c>
      <c r="Y94" s="55">
        <f t="shared" si="77"/>
        <v>0</v>
      </c>
      <c r="Z94" s="302">
        <f t="shared" si="78"/>
        <v>0</v>
      </c>
      <c r="AA94" s="53"/>
      <c r="AB94" s="481" t="b">
        <f t="shared" si="79"/>
        <v>1</v>
      </c>
      <c r="AC94" s="303"/>
      <c r="AE94" s="184">
        <f t="shared" si="80"/>
        <v>0</v>
      </c>
      <c r="AF94" s="184"/>
    </row>
    <row r="95" spans="1:32" s="2" customFormat="1" ht="24.75" customHeight="1" x14ac:dyDescent="0.15">
      <c r="A95" s="286">
        <v>92</v>
      </c>
      <c r="B95" s="304"/>
      <c r="C95" s="304"/>
      <c r="D95" s="304"/>
      <c r="E95" s="288"/>
      <c r="F95" s="289"/>
      <c r="G95" s="305"/>
      <c r="H95" s="306"/>
      <c r="I95" s="306"/>
      <c r="J95" s="307"/>
      <c r="K95" s="292">
        <f t="shared" si="64"/>
        <v>0</v>
      </c>
      <c r="L95" s="293">
        <f t="shared" si="91"/>
        <v>0</v>
      </c>
      <c r="M95" s="294">
        <f t="shared" si="92"/>
        <v>0</v>
      </c>
      <c r="N95" s="295" t="str">
        <f t="shared" si="67"/>
        <v/>
      </c>
      <c r="O95" s="296">
        <f t="shared" si="68"/>
        <v>0</v>
      </c>
      <c r="P95" s="297">
        <f t="shared" si="69"/>
        <v>0</v>
      </c>
      <c r="Q95" s="298">
        <f t="shared" si="93"/>
        <v>0</v>
      </c>
      <c r="R95" s="19" t="str">
        <f t="shared" si="94"/>
        <v/>
      </c>
      <c r="S95" s="299">
        <f t="shared" si="72"/>
        <v>0</v>
      </c>
      <c r="T95" s="300">
        <f t="shared" si="95"/>
        <v>0</v>
      </c>
      <c r="U95" s="49"/>
      <c r="V95" s="301">
        <f t="shared" si="74"/>
        <v>0</v>
      </c>
      <c r="W95" s="298">
        <f t="shared" si="75"/>
        <v>0</v>
      </c>
      <c r="X95" s="19" t="str">
        <f t="shared" si="76"/>
        <v/>
      </c>
      <c r="Y95" s="55">
        <f t="shared" si="77"/>
        <v>0</v>
      </c>
      <c r="Z95" s="302">
        <f t="shared" si="78"/>
        <v>0</v>
      </c>
      <c r="AA95" s="53"/>
      <c r="AB95" s="481" t="b">
        <f t="shared" si="79"/>
        <v>1</v>
      </c>
      <c r="AC95" s="303"/>
      <c r="AE95" s="184">
        <f t="shared" si="80"/>
        <v>0</v>
      </c>
      <c r="AF95" s="184"/>
    </row>
    <row r="96" spans="1:32" s="2" customFormat="1" ht="24.75" customHeight="1" x14ac:dyDescent="0.15">
      <c r="A96" s="286">
        <v>93</v>
      </c>
      <c r="B96" s="304"/>
      <c r="C96" s="304"/>
      <c r="D96" s="304"/>
      <c r="E96" s="288"/>
      <c r="F96" s="289"/>
      <c r="G96" s="305"/>
      <c r="H96" s="306"/>
      <c r="I96" s="306"/>
      <c r="J96" s="307"/>
      <c r="K96" s="292">
        <f t="shared" si="64"/>
        <v>0</v>
      </c>
      <c r="L96" s="293">
        <f t="shared" si="91"/>
        <v>0</v>
      </c>
      <c r="M96" s="294">
        <f t="shared" si="92"/>
        <v>0</v>
      </c>
      <c r="N96" s="295" t="str">
        <f t="shared" si="67"/>
        <v/>
      </c>
      <c r="O96" s="296">
        <f t="shared" si="68"/>
        <v>0</v>
      </c>
      <c r="P96" s="297">
        <f t="shared" si="69"/>
        <v>0</v>
      </c>
      <c r="Q96" s="298">
        <f t="shared" si="93"/>
        <v>0</v>
      </c>
      <c r="R96" s="19" t="str">
        <f t="shared" si="94"/>
        <v/>
      </c>
      <c r="S96" s="299">
        <f t="shared" si="72"/>
        <v>0</v>
      </c>
      <c r="T96" s="300">
        <f t="shared" si="95"/>
        <v>0</v>
      </c>
      <c r="U96" s="49"/>
      <c r="V96" s="301">
        <f t="shared" si="74"/>
        <v>0</v>
      </c>
      <c r="W96" s="298">
        <f t="shared" si="75"/>
        <v>0</v>
      </c>
      <c r="X96" s="19" t="str">
        <f t="shared" si="76"/>
        <v/>
      </c>
      <c r="Y96" s="55">
        <f t="shared" si="77"/>
        <v>0</v>
      </c>
      <c r="Z96" s="302">
        <f t="shared" si="78"/>
        <v>0</v>
      </c>
      <c r="AA96" s="53"/>
      <c r="AB96" s="481" t="b">
        <f t="shared" si="79"/>
        <v>1</v>
      </c>
      <c r="AC96" s="303"/>
      <c r="AE96" s="184">
        <f t="shared" si="80"/>
        <v>0</v>
      </c>
      <c r="AF96" s="184"/>
    </row>
    <row r="97" spans="1:32" s="2" customFormat="1" ht="24.75" customHeight="1" x14ac:dyDescent="0.15">
      <c r="A97" s="286">
        <v>94</v>
      </c>
      <c r="B97" s="304"/>
      <c r="C97" s="304"/>
      <c r="D97" s="304"/>
      <c r="E97" s="288"/>
      <c r="F97" s="289"/>
      <c r="G97" s="305"/>
      <c r="H97" s="306"/>
      <c r="I97" s="306"/>
      <c r="J97" s="307"/>
      <c r="K97" s="292">
        <f t="shared" si="64"/>
        <v>0</v>
      </c>
      <c r="L97" s="293">
        <f t="shared" si="91"/>
        <v>0</v>
      </c>
      <c r="M97" s="294">
        <f t="shared" si="92"/>
        <v>0</v>
      </c>
      <c r="N97" s="295" t="str">
        <f t="shared" si="67"/>
        <v/>
      </c>
      <c r="O97" s="296">
        <f t="shared" si="68"/>
        <v>0</v>
      </c>
      <c r="P97" s="297">
        <f t="shared" si="69"/>
        <v>0</v>
      </c>
      <c r="Q97" s="298">
        <f t="shared" si="93"/>
        <v>0</v>
      </c>
      <c r="R97" s="19" t="str">
        <f t="shared" si="94"/>
        <v/>
      </c>
      <c r="S97" s="299">
        <f t="shared" si="72"/>
        <v>0</v>
      </c>
      <c r="T97" s="300">
        <f t="shared" si="95"/>
        <v>0</v>
      </c>
      <c r="U97" s="49"/>
      <c r="V97" s="301">
        <f t="shared" si="74"/>
        <v>0</v>
      </c>
      <c r="W97" s="298">
        <f t="shared" si="75"/>
        <v>0</v>
      </c>
      <c r="X97" s="19" t="str">
        <f t="shared" si="76"/>
        <v/>
      </c>
      <c r="Y97" s="55">
        <f t="shared" si="77"/>
        <v>0</v>
      </c>
      <c r="Z97" s="302">
        <f t="shared" si="78"/>
        <v>0</v>
      </c>
      <c r="AA97" s="53"/>
      <c r="AB97" s="481" t="b">
        <f t="shared" si="79"/>
        <v>1</v>
      </c>
      <c r="AC97" s="303"/>
      <c r="AE97" s="184">
        <f t="shared" si="80"/>
        <v>0</v>
      </c>
      <c r="AF97" s="184"/>
    </row>
    <row r="98" spans="1:32" s="2" customFormat="1" ht="24.75" customHeight="1" x14ac:dyDescent="0.15">
      <c r="A98" s="286">
        <v>95</v>
      </c>
      <c r="B98" s="304"/>
      <c r="C98" s="304"/>
      <c r="D98" s="304"/>
      <c r="E98" s="288"/>
      <c r="F98" s="289"/>
      <c r="G98" s="305"/>
      <c r="H98" s="306"/>
      <c r="I98" s="306"/>
      <c r="J98" s="307"/>
      <c r="K98" s="292">
        <f t="shared" si="64"/>
        <v>0</v>
      </c>
      <c r="L98" s="293">
        <f t="shared" si="91"/>
        <v>0</v>
      </c>
      <c r="M98" s="294">
        <f t="shared" si="92"/>
        <v>0</v>
      </c>
      <c r="N98" s="295" t="str">
        <f t="shared" si="67"/>
        <v/>
      </c>
      <c r="O98" s="296">
        <f t="shared" si="68"/>
        <v>0</v>
      </c>
      <c r="P98" s="297">
        <f t="shared" si="69"/>
        <v>0</v>
      </c>
      <c r="Q98" s="298">
        <f t="shared" si="93"/>
        <v>0</v>
      </c>
      <c r="R98" s="19" t="str">
        <f t="shared" si="94"/>
        <v/>
      </c>
      <c r="S98" s="299">
        <f t="shared" si="72"/>
        <v>0</v>
      </c>
      <c r="T98" s="300">
        <f t="shared" si="95"/>
        <v>0</v>
      </c>
      <c r="U98" s="49"/>
      <c r="V98" s="301">
        <f t="shared" si="74"/>
        <v>0</v>
      </c>
      <c r="W98" s="298">
        <f t="shared" si="75"/>
        <v>0</v>
      </c>
      <c r="X98" s="19" t="str">
        <f t="shared" si="76"/>
        <v/>
      </c>
      <c r="Y98" s="55">
        <f t="shared" si="77"/>
        <v>0</v>
      </c>
      <c r="Z98" s="302">
        <f t="shared" si="78"/>
        <v>0</v>
      </c>
      <c r="AA98" s="53"/>
      <c r="AB98" s="481" t="b">
        <f t="shared" si="79"/>
        <v>1</v>
      </c>
      <c r="AC98" s="303"/>
      <c r="AE98" s="184">
        <f t="shared" si="80"/>
        <v>0</v>
      </c>
      <c r="AF98" s="184"/>
    </row>
    <row r="99" spans="1:32" s="2" customFormat="1" ht="24.75" customHeight="1" x14ac:dyDescent="0.15">
      <c r="A99" s="286">
        <v>96</v>
      </c>
      <c r="B99" s="304"/>
      <c r="C99" s="304"/>
      <c r="D99" s="304"/>
      <c r="E99" s="288"/>
      <c r="F99" s="289"/>
      <c r="G99" s="305"/>
      <c r="H99" s="306"/>
      <c r="I99" s="306"/>
      <c r="J99" s="307"/>
      <c r="K99" s="292">
        <f t="shared" si="64"/>
        <v>0</v>
      </c>
      <c r="L99" s="293">
        <f t="shared" si="91"/>
        <v>0</v>
      </c>
      <c r="M99" s="294">
        <f t="shared" si="92"/>
        <v>0</v>
      </c>
      <c r="N99" s="295" t="str">
        <f t="shared" si="67"/>
        <v/>
      </c>
      <c r="O99" s="296">
        <f t="shared" si="68"/>
        <v>0</v>
      </c>
      <c r="P99" s="297">
        <f t="shared" si="69"/>
        <v>0</v>
      </c>
      <c r="Q99" s="298">
        <f t="shared" si="93"/>
        <v>0</v>
      </c>
      <c r="R99" s="19" t="str">
        <f t="shared" si="94"/>
        <v/>
      </c>
      <c r="S99" s="299">
        <f t="shared" si="72"/>
        <v>0</v>
      </c>
      <c r="T99" s="300">
        <f t="shared" si="95"/>
        <v>0</v>
      </c>
      <c r="U99" s="49"/>
      <c r="V99" s="301">
        <f t="shared" si="74"/>
        <v>0</v>
      </c>
      <c r="W99" s="298">
        <f t="shared" si="75"/>
        <v>0</v>
      </c>
      <c r="X99" s="19" t="str">
        <f t="shared" si="76"/>
        <v/>
      </c>
      <c r="Y99" s="55">
        <f t="shared" si="77"/>
        <v>0</v>
      </c>
      <c r="Z99" s="302">
        <f t="shared" si="78"/>
        <v>0</v>
      </c>
      <c r="AA99" s="53"/>
      <c r="AB99" s="481" t="b">
        <f t="shared" si="79"/>
        <v>1</v>
      </c>
      <c r="AC99" s="303"/>
      <c r="AE99" s="184">
        <f t="shared" si="80"/>
        <v>0</v>
      </c>
      <c r="AF99" s="184"/>
    </row>
    <row r="100" spans="1:32" s="2" customFormat="1" ht="24.75" customHeight="1" x14ac:dyDescent="0.15">
      <c r="A100" s="286">
        <v>97</v>
      </c>
      <c r="B100" s="304"/>
      <c r="C100" s="304"/>
      <c r="D100" s="304"/>
      <c r="E100" s="288"/>
      <c r="F100" s="289"/>
      <c r="G100" s="305"/>
      <c r="H100" s="306"/>
      <c r="I100" s="306"/>
      <c r="J100" s="307"/>
      <c r="K100" s="292">
        <f t="shared" si="64"/>
        <v>0</v>
      </c>
      <c r="L100" s="293">
        <f t="shared" si="91"/>
        <v>0</v>
      </c>
      <c r="M100" s="294">
        <f t="shared" si="92"/>
        <v>0</v>
      </c>
      <c r="N100" s="295" t="str">
        <f t="shared" si="67"/>
        <v/>
      </c>
      <c r="O100" s="296">
        <f t="shared" si="68"/>
        <v>0</v>
      </c>
      <c r="P100" s="297">
        <f t="shared" si="69"/>
        <v>0</v>
      </c>
      <c r="Q100" s="298">
        <f t="shared" si="93"/>
        <v>0</v>
      </c>
      <c r="R100" s="19" t="str">
        <f t="shared" si="94"/>
        <v/>
      </c>
      <c r="S100" s="299">
        <f t="shared" si="72"/>
        <v>0</v>
      </c>
      <c r="T100" s="300">
        <f t="shared" si="95"/>
        <v>0</v>
      </c>
      <c r="U100" s="49"/>
      <c r="V100" s="301">
        <f t="shared" si="74"/>
        <v>0</v>
      </c>
      <c r="W100" s="298">
        <f t="shared" ref="W100" si="96">Q100</f>
        <v>0</v>
      </c>
      <c r="X100" s="19" t="str">
        <f t="shared" si="76"/>
        <v/>
      </c>
      <c r="Y100" s="55">
        <f t="shared" si="77"/>
        <v>0</v>
      </c>
      <c r="Z100" s="302">
        <f t="shared" si="78"/>
        <v>0</v>
      </c>
      <c r="AA100" s="53"/>
      <c r="AB100" s="481" t="b">
        <f t="shared" si="79"/>
        <v>1</v>
      </c>
      <c r="AC100" s="303"/>
      <c r="AE100" s="184">
        <f t="shared" ref="AE100" si="97">+F100+G100</f>
        <v>0</v>
      </c>
      <c r="AF100" s="184"/>
    </row>
    <row r="101" spans="1:32" s="2" customFormat="1" ht="24.75" customHeight="1" x14ac:dyDescent="0.15">
      <c r="A101" s="286">
        <v>98</v>
      </c>
      <c r="B101" s="304"/>
      <c r="C101" s="304"/>
      <c r="D101" s="304"/>
      <c r="E101" s="288"/>
      <c r="F101" s="289"/>
      <c r="G101" s="305"/>
      <c r="H101" s="306"/>
      <c r="I101" s="306"/>
      <c r="J101" s="307"/>
      <c r="K101" s="292">
        <f t="shared" si="64"/>
        <v>0</v>
      </c>
      <c r="L101" s="293">
        <f t="shared" si="91"/>
        <v>0</v>
      </c>
      <c r="M101" s="294">
        <f t="shared" si="92"/>
        <v>0</v>
      </c>
      <c r="N101" s="295" t="str">
        <f t="shared" si="67"/>
        <v/>
      </c>
      <c r="O101" s="296">
        <f t="shared" si="68"/>
        <v>0</v>
      </c>
      <c r="P101" s="297">
        <f t="shared" si="69"/>
        <v>0</v>
      </c>
      <c r="Q101" s="298">
        <f t="shared" si="93"/>
        <v>0</v>
      </c>
      <c r="R101" s="19" t="str">
        <f t="shared" si="94"/>
        <v/>
      </c>
      <c r="S101" s="299">
        <f t="shared" si="72"/>
        <v>0</v>
      </c>
      <c r="T101" s="300">
        <f t="shared" si="95"/>
        <v>0</v>
      </c>
      <c r="U101" s="49"/>
      <c r="V101" s="301">
        <f t="shared" ref="V101:V131" si="98">IF($Z$2&gt;0,(1-$Z$2)*P101,P101)</f>
        <v>0</v>
      </c>
      <c r="W101" s="298">
        <f t="shared" ref="W101:W131" si="99">Q101</f>
        <v>0</v>
      </c>
      <c r="X101" s="19" t="str">
        <f t="shared" ref="X101:X131" si="100">IF(0.1&gt;V101,(IF(V101&gt;0.00001,"עצור: אחוז תעסוקה נמוך מ-10%","")),(IF(AND($Z$2&gt;0,V101&gt;0),(IF(($Z$2*P101=V101),"קיצוץ אחיד","נא להזין נימוק")),(IF((V101-P101=0),(IF((W101-Q101=0),"","נא להזין נימוק")),"נא להזין נימוק")))))</f>
        <v/>
      </c>
      <c r="Y101" s="55">
        <f t="shared" si="77"/>
        <v>0</v>
      </c>
      <c r="Z101" s="302">
        <f t="shared" ref="Z101:Z131" si="101">O101*V101*W101/12</f>
        <v>0</v>
      </c>
      <c r="AA101" s="53"/>
      <c r="AB101" s="481" t="b">
        <f t="shared" si="79"/>
        <v>1</v>
      </c>
      <c r="AC101" s="303"/>
      <c r="AE101" s="184">
        <f t="shared" ref="AE101:AE123" si="102">+F101+G101</f>
        <v>0</v>
      </c>
      <c r="AF101" s="184"/>
    </row>
    <row r="102" spans="1:32" s="2" customFormat="1" ht="24.75" customHeight="1" x14ac:dyDescent="0.15">
      <c r="A102" s="286">
        <v>99</v>
      </c>
      <c r="B102" s="304"/>
      <c r="C102" s="304"/>
      <c r="D102" s="304"/>
      <c r="E102" s="288"/>
      <c r="F102" s="289"/>
      <c r="G102" s="305"/>
      <c r="H102" s="306"/>
      <c r="I102" s="306"/>
      <c r="J102" s="307"/>
      <c r="K102" s="292">
        <f t="shared" si="64"/>
        <v>0</v>
      </c>
      <c r="L102" s="293">
        <f t="shared" ref="L102" si="103">J102*I102*H102/12</f>
        <v>0</v>
      </c>
      <c r="M102" s="294">
        <f t="shared" ref="M102" si="104">(F102+G102)*J102</f>
        <v>0</v>
      </c>
      <c r="N102" s="295" t="str">
        <f t="shared" si="67"/>
        <v/>
      </c>
      <c r="O102" s="296">
        <f t="shared" si="68"/>
        <v>0</v>
      </c>
      <c r="P102" s="297">
        <f t="shared" si="69"/>
        <v>0</v>
      </c>
      <c r="Q102" s="298">
        <f t="shared" ref="Q102" si="105">J102</f>
        <v>0</v>
      </c>
      <c r="R102" s="19" t="str">
        <f t="shared" ref="R102" si="106">IF(AND(E102=6,O102&lt;H102,H102&gt;0.333333),"סגל אקדמי: משרה עד-33%",IF(0.1&gt;P102,(IF(P102&gt;0.00001,"עצור: אחוז תעסוקה נמוך מ-10%","")),(IF(AND($T$2&gt;0,$T$2&lt;1,P102&gt;0),(IF(($T$2*I102=P102),"קיצוץ אחיד","נא להזין נימוק")),(IF((P102-I102=0),(IF((Q102-J102=0),"","נא להזין נימוק")),"נא להזין נימוק"))))))</f>
        <v/>
      </c>
      <c r="S102" s="299">
        <f t="shared" si="72"/>
        <v>0</v>
      </c>
      <c r="T102" s="300">
        <f t="shared" ref="T102" si="107">O102*P102*Q102/12</f>
        <v>0</v>
      </c>
      <c r="U102" s="49"/>
      <c r="V102" s="301">
        <f t="shared" si="98"/>
        <v>0</v>
      </c>
      <c r="W102" s="298">
        <f t="shared" si="99"/>
        <v>0</v>
      </c>
      <c r="X102" s="19" t="str">
        <f t="shared" si="100"/>
        <v/>
      </c>
      <c r="Y102" s="55">
        <f t="shared" si="77"/>
        <v>0</v>
      </c>
      <c r="Z102" s="302">
        <f t="shared" si="101"/>
        <v>0</v>
      </c>
      <c r="AA102" s="53"/>
      <c r="AB102" s="481" t="b">
        <f t="shared" si="79"/>
        <v>1</v>
      </c>
      <c r="AC102" s="303"/>
      <c r="AE102" s="184">
        <f t="shared" si="102"/>
        <v>0</v>
      </c>
      <c r="AF102" s="184"/>
    </row>
    <row r="103" spans="1:32" s="2" customFormat="1" ht="24.75" customHeight="1" thickBot="1" x14ac:dyDescent="0.2">
      <c r="A103" s="286">
        <v>100</v>
      </c>
      <c r="B103" s="304"/>
      <c r="C103" s="304"/>
      <c r="D103" s="304"/>
      <c r="E103" s="288"/>
      <c r="F103" s="289"/>
      <c r="G103" s="305"/>
      <c r="H103" s="306"/>
      <c r="I103" s="306"/>
      <c r="J103" s="307"/>
      <c r="K103" s="292">
        <f t="shared" si="64"/>
        <v>0</v>
      </c>
      <c r="L103" s="293">
        <f t="shared" ref="L103" si="108">J103*I103*H103/12</f>
        <v>0</v>
      </c>
      <c r="M103" s="294">
        <f t="shared" ref="M103" si="109">(F103+G103)*J103</f>
        <v>0</v>
      </c>
      <c r="N103" s="295" t="str">
        <f t="shared" si="67"/>
        <v/>
      </c>
      <c r="O103" s="296">
        <f t="shared" si="68"/>
        <v>0</v>
      </c>
      <c r="P103" s="297">
        <f t="shared" si="69"/>
        <v>0</v>
      </c>
      <c r="Q103" s="298">
        <f t="shared" ref="Q103" si="110">J103</f>
        <v>0</v>
      </c>
      <c r="R103" s="19" t="str">
        <f t="shared" ref="R103" si="111">IF(AND(E103=6,O103&lt;H103,H103&gt;0.333333),"סגל אקדמי: משרה עד-33%",IF(0.1&gt;P103,(IF(P103&gt;0.00001,"עצור: אחוז תעסוקה נמוך מ-10%","")),(IF(AND($T$2&gt;0,$T$2&lt;1,P103&gt;0),(IF(($T$2*I103=P103),"קיצוץ אחיד","נא להזין נימוק")),(IF((P103-I103=0),(IF((Q103-J103=0),"","נא להזין נימוק")),"נא להזין נימוק"))))))</f>
        <v/>
      </c>
      <c r="S103" s="299">
        <f t="shared" si="72"/>
        <v>0</v>
      </c>
      <c r="T103" s="300">
        <f t="shared" ref="T103" si="112">O103*P103*Q103/12</f>
        <v>0</v>
      </c>
      <c r="U103" s="49"/>
      <c r="V103" s="301">
        <f t="shared" si="98"/>
        <v>0</v>
      </c>
      <c r="W103" s="298">
        <f t="shared" si="99"/>
        <v>0</v>
      </c>
      <c r="X103" s="19" t="str">
        <f t="shared" si="100"/>
        <v/>
      </c>
      <c r="Y103" s="55">
        <f t="shared" si="77"/>
        <v>0</v>
      </c>
      <c r="Z103" s="302">
        <f t="shared" si="101"/>
        <v>0</v>
      </c>
      <c r="AA103" s="53"/>
      <c r="AB103" s="481" t="b">
        <f t="shared" si="79"/>
        <v>1</v>
      </c>
      <c r="AC103" s="303"/>
      <c r="AE103" s="184">
        <f t="shared" si="102"/>
        <v>0</v>
      </c>
      <c r="AF103" s="184"/>
    </row>
    <row r="104" spans="1:32" s="2" customFormat="1" ht="24.75" hidden="1" customHeight="1" outlineLevel="1" x14ac:dyDescent="0.15">
      <c r="A104" s="286">
        <v>101</v>
      </c>
      <c r="B104" s="304"/>
      <c r="C104" s="304"/>
      <c r="D104" s="304"/>
      <c r="E104" s="288"/>
      <c r="F104" s="289"/>
      <c r="G104" s="305"/>
      <c r="H104" s="306"/>
      <c r="I104" s="306"/>
      <c r="J104" s="307"/>
      <c r="K104" s="292">
        <f t="shared" si="64"/>
        <v>0</v>
      </c>
      <c r="L104" s="293">
        <f t="shared" ref="L104:L132" si="113">J104*I104*H104/12</f>
        <v>0</v>
      </c>
      <c r="M104" s="294">
        <f t="shared" ref="M104:M123" si="114">(F104+G104)*J104</f>
        <v>0</v>
      </c>
      <c r="N104" s="295" t="str">
        <f t="shared" si="67"/>
        <v/>
      </c>
      <c r="O104" s="296">
        <f t="shared" si="68"/>
        <v>0</v>
      </c>
      <c r="P104" s="297">
        <f t="shared" si="69"/>
        <v>0</v>
      </c>
      <c r="Q104" s="298">
        <f t="shared" ref="Q104:Q132" si="115">J104</f>
        <v>0</v>
      </c>
      <c r="R104" s="19" t="str">
        <f t="shared" ref="R104:R132" si="116">IF(AND(E104=6,O104&lt;H104,H104&gt;0.333333),"סגל אקדמי: משרה עד-33%",IF(0.1&gt;P104,(IF(P104&gt;0.00001,"עצור: אחוז תעסוקה נמוך מ-10%","")),(IF(AND($T$2&gt;0,$T$2&lt;1,P104&gt;0),(IF(($T$2*I104=P104),"קיצוץ אחיד","נא להזין נימוק")),(IF((P104-I104=0),(IF((Q104-J104=0),"","נא להזין נימוק")),"נא להזין נימוק"))))))</f>
        <v/>
      </c>
      <c r="S104" s="299">
        <f t="shared" si="72"/>
        <v>0</v>
      </c>
      <c r="T104" s="300">
        <f t="shared" ref="T104:T132" si="117">O104*P104*Q104/12</f>
        <v>0</v>
      </c>
      <c r="U104" s="49"/>
      <c r="V104" s="301">
        <f t="shared" si="98"/>
        <v>0</v>
      </c>
      <c r="W104" s="298">
        <f t="shared" si="99"/>
        <v>0</v>
      </c>
      <c r="X104" s="19" t="str">
        <f t="shared" si="100"/>
        <v/>
      </c>
      <c r="Y104" s="55">
        <f t="shared" si="77"/>
        <v>0</v>
      </c>
      <c r="Z104" s="302">
        <f t="shared" si="101"/>
        <v>0</v>
      </c>
      <c r="AA104" s="53"/>
      <c r="AB104" s="481" t="b">
        <f t="shared" si="79"/>
        <v>1</v>
      </c>
      <c r="AC104" s="303"/>
      <c r="AE104" s="184">
        <f t="shared" si="102"/>
        <v>0</v>
      </c>
      <c r="AF104" s="184"/>
    </row>
    <row r="105" spans="1:32" s="2" customFormat="1" ht="24.75" hidden="1" customHeight="1" outlineLevel="1" x14ac:dyDescent="0.15">
      <c r="A105" s="286">
        <v>102</v>
      </c>
      <c r="B105" s="304"/>
      <c r="C105" s="304"/>
      <c r="D105" s="304"/>
      <c r="E105" s="288"/>
      <c r="F105" s="289"/>
      <c r="G105" s="305"/>
      <c r="H105" s="306"/>
      <c r="I105" s="306"/>
      <c r="J105" s="307"/>
      <c r="K105" s="292">
        <f t="shared" si="64"/>
        <v>0</v>
      </c>
      <c r="L105" s="293">
        <f t="shared" si="113"/>
        <v>0</v>
      </c>
      <c r="M105" s="294">
        <f t="shared" si="114"/>
        <v>0</v>
      </c>
      <c r="N105" s="295" t="str">
        <f t="shared" si="67"/>
        <v/>
      </c>
      <c r="O105" s="296">
        <f t="shared" si="68"/>
        <v>0</v>
      </c>
      <c r="P105" s="297">
        <f t="shared" si="69"/>
        <v>0</v>
      </c>
      <c r="Q105" s="298">
        <f t="shared" si="115"/>
        <v>0</v>
      </c>
      <c r="R105" s="19" t="str">
        <f t="shared" si="116"/>
        <v/>
      </c>
      <c r="S105" s="299">
        <f t="shared" si="72"/>
        <v>0</v>
      </c>
      <c r="T105" s="300">
        <f t="shared" si="117"/>
        <v>0</v>
      </c>
      <c r="U105" s="49"/>
      <c r="V105" s="301">
        <f t="shared" si="98"/>
        <v>0</v>
      </c>
      <c r="W105" s="298">
        <f t="shared" si="99"/>
        <v>0</v>
      </c>
      <c r="X105" s="19" t="str">
        <f t="shared" si="100"/>
        <v/>
      </c>
      <c r="Y105" s="55">
        <f t="shared" si="77"/>
        <v>0</v>
      </c>
      <c r="Z105" s="302">
        <f t="shared" si="101"/>
        <v>0</v>
      </c>
      <c r="AA105" s="53"/>
      <c r="AB105" s="481" t="b">
        <f t="shared" si="79"/>
        <v>1</v>
      </c>
      <c r="AC105" s="303"/>
      <c r="AE105" s="184">
        <f t="shared" si="102"/>
        <v>0</v>
      </c>
      <c r="AF105" s="184"/>
    </row>
    <row r="106" spans="1:32" s="2" customFormat="1" ht="24.75" hidden="1" customHeight="1" outlineLevel="1" x14ac:dyDescent="0.15">
      <c r="A106" s="286">
        <v>103</v>
      </c>
      <c r="B106" s="304"/>
      <c r="C106" s="304"/>
      <c r="D106" s="304"/>
      <c r="E106" s="288"/>
      <c r="F106" s="289"/>
      <c r="G106" s="305"/>
      <c r="H106" s="306"/>
      <c r="I106" s="306"/>
      <c r="J106" s="307"/>
      <c r="K106" s="292">
        <f t="shared" si="64"/>
        <v>0</v>
      </c>
      <c r="L106" s="293">
        <f t="shared" si="113"/>
        <v>0</v>
      </c>
      <c r="M106" s="294">
        <f t="shared" si="114"/>
        <v>0</v>
      </c>
      <c r="N106" s="295" t="str">
        <f t="shared" si="67"/>
        <v/>
      </c>
      <c r="O106" s="296">
        <f t="shared" si="68"/>
        <v>0</v>
      </c>
      <c r="P106" s="297">
        <f t="shared" si="69"/>
        <v>0</v>
      </c>
      <c r="Q106" s="298">
        <f t="shared" si="115"/>
        <v>0</v>
      </c>
      <c r="R106" s="19" t="str">
        <f t="shared" si="116"/>
        <v/>
      </c>
      <c r="S106" s="299">
        <f t="shared" si="72"/>
        <v>0</v>
      </c>
      <c r="T106" s="300">
        <f t="shared" si="117"/>
        <v>0</v>
      </c>
      <c r="U106" s="49"/>
      <c r="V106" s="301">
        <f t="shared" si="98"/>
        <v>0</v>
      </c>
      <c r="W106" s="298">
        <f t="shared" si="99"/>
        <v>0</v>
      </c>
      <c r="X106" s="19" t="str">
        <f t="shared" si="100"/>
        <v/>
      </c>
      <c r="Y106" s="55">
        <f t="shared" si="77"/>
        <v>0</v>
      </c>
      <c r="Z106" s="302">
        <f t="shared" si="101"/>
        <v>0</v>
      </c>
      <c r="AA106" s="53"/>
      <c r="AB106" s="481" t="b">
        <f t="shared" si="79"/>
        <v>1</v>
      </c>
      <c r="AC106" s="303"/>
      <c r="AE106" s="184">
        <f t="shared" si="102"/>
        <v>0</v>
      </c>
      <c r="AF106" s="184"/>
    </row>
    <row r="107" spans="1:32" s="2" customFormat="1" ht="24.75" hidden="1" customHeight="1" outlineLevel="1" x14ac:dyDescent="0.15">
      <c r="A107" s="286">
        <v>104</v>
      </c>
      <c r="B107" s="304"/>
      <c r="C107" s="304"/>
      <c r="D107" s="304"/>
      <c r="E107" s="288"/>
      <c r="F107" s="289"/>
      <c r="G107" s="305"/>
      <c r="H107" s="306"/>
      <c r="I107" s="306"/>
      <c r="J107" s="307"/>
      <c r="K107" s="292">
        <f t="shared" si="64"/>
        <v>0</v>
      </c>
      <c r="L107" s="293">
        <f t="shared" si="113"/>
        <v>0</v>
      </c>
      <c r="M107" s="294">
        <f t="shared" si="114"/>
        <v>0</v>
      </c>
      <c r="N107" s="295" t="str">
        <f t="shared" si="67"/>
        <v/>
      </c>
      <c r="O107" s="296">
        <f t="shared" si="68"/>
        <v>0</v>
      </c>
      <c r="P107" s="297">
        <f t="shared" si="69"/>
        <v>0</v>
      </c>
      <c r="Q107" s="298">
        <f t="shared" si="115"/>
        <v>0</v>
      </c>
      <c r="R107" s="19" t="str">
        <f t="shared" si="116"/>
        <v/>
      </c>
      <c r="S107" s="299">
        <f t="shared" si="72"/>
        <v>0</v>
      </c>
      <c r="T107" s="300">
        <f t="shared" si="117"/>
        <v>0</v>
      </c>
      <c r="U107" s="49"/>
      <c r="V107" s="301">
        <f t="shared" si="98"/>
        <v>0</v>
      </c>
      <c r="W107" s="298">
        <f t="shared" si="99"/>
        <v>0</v>
      </c>
      <c r="X107" s="19" t="str">
        <f t="shared" si="100"/>
        <v/>
      </c>
      <c r="Y107" s="55">
        <f t="shared" si="77"/>
        <v>0</v>
      </c>
      <c r="Z107" s="302">
        <f t="shared" si="101"/>
        <v>0</v>
      </c>
      <c r="AA107" s="53"/>
      <c r="AB107" s="481" t="b">
        <f t="shared" si="79"/>
        <v>1</v>
      </c>
      <c r="AC107" s="303"/>
      <c r="AE107" s="184">
        <f t="shared" si="102"/>
        <v>0</v>
      </c>
      <c r="AF107" s="184"/>
    </row>
    <row r="108" spans="1:32" s="2" customFormat="1" ht="24.75" hidden="1" customHeight="1" outlineLevel="1" x14ac:dyDescent="0.15">
      <c r="A108" s="286">
        <v>105</v>
      </c>
      <c r="B108" s="304"/>
      <c r="C108" s="304"/>
      <c r="D108" s="304"/>
      <c r="E108" s="288"/>
      <c r="F108" s="289"/>
      <c r="G108" s="305"/>
      <c r="H108" s="306"/>
      <c r="I108" s="306"/>
      <c r="J108" s="307"/>
      <c r="K108" s="292">
        <f t="shared" si="64"/>
        <v>0</v>
      </c>
      <c r="L108" s="293">
        <f t="shared" si="113"/>
        <v>0</v>
      </c>
      <c r="M108" s="294">
        <f t="shared" si="114"/>
        <v>0</v>
      </c>
      <c r="N108" s="295" t="str">
        <f t="shared" si="67"/>
        <v/>
      </c>
      <c r="O108" s="296">
        <f t="shared" si="68"/>
        <v>0</v>
      </c>
      <c r="P108" s="297">
        <f t="shared" si="69"/>
        <v>0</v>
      </c>
      <c r="Q108" s="298">
        <f t="shared" si="115"/>
        <v>0</v>
      </c>
      <c r="R108" s="19" t="str">
        <f t="shared" si="116"/>
        <v/>
      </c>
      <c r="S108" s="299">
        <f t="shared" si="72"/>
        <v>0</v>
      </c>
      <c r="T108" s="300">
        <f t="shared" si="117"/>
        <v>0</v>
      </c>
      <c r="U108" s="49"/>
      <c r="V108" s="301">
        <f t="shared" si="98"/>
        <v>0</v>
      </c>
      <c r="W108" s="298">
        <f t="shared" si="99"/>
        <v>0</v>
      </c>
      <c r="X108" s="19" t="str">
        <f t="shared" si="100"/>
        <v/>
      </c>
      <c r="Y108" s="55">
        <f t="shared" si="77"/>
        <v>0</v>
      </c>
      <c r="Z108" s="302">
        <f t="shared" si="101"/>
        <v>0</v>
      </c>
      <c r="AA108" s="53"/>
      <c r="AB108" s="481" t="b">
        <f t="shared" si="79"/>
        <v>1</v>
      </c>
      <c r="AC108" s="303"/>
      <c r="AE108" s="184">
        <f t="shared" si="102"/>
        <v>0</v>
      </c>
      <c r="AF108" s="184"/>
    </row>
    <row r="109" spans="1:32" s="2" customFormat="1" ht="24.75" hidden="1" customHeight="1" outlineLevel="1" x14ac:dyDescent="0.15">
      <c r="A109" s="286">
        <v>106</v>
      </c>
      <c r="B109" s="304"/>
      <c r="C109" s="304"/>
      <c r="D109" s="304"/>
      <c r="E109" s="288"/>
      <c r="F109" s="289"/>
      <c r="G109" s="305"/>
      <c r="H109" s="306"/>
      <c r="I109" s="306"/>
      <c r="J109" s="307"/>
      <c r="K109" s="292">
        <f t="shared" si="64"/>
        <v>0</v>
      </c>
      <c r="L109" s="293">
        <f t="shared" si="113"/>
        <v>0</v>
      </c>
      <c r="M109" s="294">
        <f t="shared" si="114"/>
        <v>0</v>
      </c>
      <c r="N109" s="295" t="str">
        <f t="shared" si="67"/>
        <v/>
      </c>
      <c r="O109" s="296">
        <f t="shared" si="68"/>
        <v>0</v>
      </c>
      <c r="P109" s="297">
        <f t="shared" si="69"/>
        <v>0</v>
      </c>
      <c r="Q109" s="298">
        <f t="shared" si="115"/>
        <v>0</v>
      </c>
      <c r="R109" s="19" t="str">
        <f t="shared" si="116"/>
        <v/>
      </c>
      <c r="S109" s="299">
        <f t="shared" si="72"/>
        <v>0</v>
      </c>
      <c r="T109" s="300">
        <f t="shared" si="117"/>
        <v>0</v>
      </c>
      <c r="U109" s="49"/>
      <c r="V109" s="301">
        <f t="shared" si="98"/>
        <v>0</v>
      </c>
      <c r="W109" s="298">
        <f t="shared" si="99"/>
        <v>0</v>
      </c>
      <c r="X109" s="19" t="str">
        <f t="shared" si="100"/>
        <v/>
      </c>
      <c r="Y109" s="55">
        <f t="shared" si="77"/>
        <v>0</v>
      </c>
      <c r="Z109" s="302">
        <f t="shared" si="101"/>
        <v>0</v>
      </c>
      <c r="AA109" s="53"/>
      <c r="AB109" s="481" t="b">
        <f t="shared" si="79"/>
        <v>1</v>
      </c>
      <c r="AC109" s="303"/>
      <c r="AE109" s="184">
        <f t="shared" si="102"/>
        <v>0</v>
      </c>
      <c r="AF109" s="184"/>
    </row>
    <row r="110" spans="1:32" s="2" customFormat="1" ht="24.75" hidden="1" customHeight="1" outlineLevel="1" x14ac:dyDescent="0.15">
      <c r="A110" s="286">
        <v>107</v>
      </c>
      <c r="B110" s="304"/>
      <c r="C110" s="304"/>
      <c r="D110" s="304"/>
      <c r="E110" s="288"/>
      <c r="F110" s="289"/>
      <c r="G110" s="305"/>
      <c r="H110" s="306"/>
      <c r="I110" s="306"/>
      <c r="J110" s="307"/>
      <c r="K110" s="292">
        <f t="shared" si="64"/>
        <v>0</v>
      </c>
      <c r="L110" s="293">
        <f t="shared" si="113"/>
        <v>0</v>
      </c>
      <c r="M110" s="294">
        <f t="shared" si="114"/>
        <v>0</v>
      </c>
      <c r="N110" s="295" t="str">
        <f t="shared" si="67"/>
        <v/>
      </c>
      <c r="O110" s="296">
        <f t="shared" si="68"/>
        <v>0</v>
      </c>
      <c r="P110" s="297">
        <f t="shared" si="69"/>
        <v>0</v>
      </c>
      <c r="Q110" s="298">
        <f t="shared" si="115"/>
        <v>0</v>
      </c>
      <c r="R110" s="19" t="str">
        <f t="shared" si="116"/>
        <v/>
      </c>
      <c r="S110" s="299">
        <f t="shared" si="72"/>
        <v>0</v>
      </c>
      <c r="T110" s="300">
        <f t="shared" si="117"/>
        <v>0</v>
      </c>
      <c r="U110" s="49"/>
      <c r="V110" s="301">
        <f t="shared" si="98"/>
        <v>0</v>
      </c>
      <c r="W110" s="298">
        <f t="shared" si="99"/>
        <v>0</v>
      </c>
      <c r="X110" s="19" t="str">
        <f t="shared" si="100"/>
        <v/>
      </c>
      <c r="Y110" s="55">
        <f t="shared" si="77"/>
        <v>0</v>
      </c>
      <c r="Z110" s="302">
        <f t="shared" si="101"/>
        <v>0</v>
      </c>
      <c r="AA110" s="53"/>
      <c r="AB110" s="481" t="b">
        <f t="shared" si="79"/>
        <v>1</v>
      </c>
      <c r="AC110" s="303"/>
      <c r="AE110" s="184">
        <f t="shared" si="102"/>
        <v>0</v>
      </c>
      <c r="AF110" s="184"/>
    </row>
    <row r="111" spans="1:32" s="2" customFormat="1" ht="24.75" hidden="1" customHeight="1" outlineLevel="1" x14ac:dyDescent="0.15">
      <c r="A111" s="286">
        <v>108</v>
      </c>
      <c r="B111" s="304"/>
      <c r="C111" s="304"/>
      <c r="D111" s="304"/>
      <c r="E111" s="288"/>
      <c r="F111" s="289"/>
      <c r="G111" s="305"/>
      <c r="H111" s="306"/>
      <c r="I111" s="306"/>
      <c r="J111" s="307"/>
      <c r="K111" s="292">
        <f t="shared" si="64"/>
        <v>0</v>
      </c>
      <c r="L111" s="293">
        <f t="shared" si="113"/>
        <v>0</v>
      </c>
      <c r="M111" s="294">
        <f t="shared" si="114"/>
        <v>0</v>
      </c>
      <c r="N111" s="295" t="str">
        <f t="shared" si="67"/>
        <v/>
      </c>
      <c r="O111" s="296">
        <f t="shared" si="68"/>
        <v>0</v>
      </c>
      <c r="P111" s="297">
        <f t="shared" si="69"/>
        <v>0</v>
      </c>
      <c r="Q111" s="298">
        <f t="shared" si="115"/>
        <v>0</v>
      </c>
      <c r="R111" s="19" t="str">
        <f t="shared" si="116"/>
        <v/>
      </c>
      <c r="S111" s="299">
        <f t="shared" si="72"/>
        <v>0</v>
      </c>
      <c r="T111" s="300">
        <f t="shared" si="117"/>
        <v>0</v>
      </c>
      <c r="U111" s="49"/>
      <c r="V111" s="301">
        <f t="shared" si="98"/>
        <v>0</v>
      </c>
      <c r="W111" s="298">
        <f t="shared" si="99"/>
        <v>0</v>
      </c>
      <c r="X111" s="19" t="str">
        <f t="shared" si="100"/>
        <v/>
      </c>
      <c r="Y111" s="55">
        <f t="shared" si="77"/>
        <v>0</v>
      </c>
      <c r="Z111" s="302">
        <f t="shared" si="101"/>
        <v>0</v>
      </c>
      <c r="AA111" s="53"/>
      <c r="AB111" s="481" t="b">
        <f t="shared" si="79"/>
        <v>1</v>
      </c>
      <c r="AC111" s="303"/>
      <c r="AE111" s="184">
        <f t="shared" si="102"/>
        <v>0</v>
      </c>
      <c r="AF111" s="184"/>
    </row>
    <row r="112" spans="1:32" s="2" customFormat="1" ht="24.75" hidden="1" customHeight="1" outlineLevel="1" x14ac:dyDescent="0.15">
      <c r="A112" s="286">
        <v>109</v>
      </c>
      <c r="B112" s="304"/>
      <c r="C112" s="304"/>
      <c r="D112" s="304"/>
      <c r="E112" s="288"/>
      <c r="F112" s="289"/>
      <c r="G112" s="305"/>
      <c r="H112" s="306"/>
      <c r="I112" s="306"/>
      <c r="J112" s="307"/>
      <c r="K112" s="292">
        <f t="shared" si="64"/>
        <v>0</v>
      </c>
      <c r="L112" s="293">
        <f t="shared" si="113"/>
        <v>0</v>
      </c>
      <c r="M112" s="294">
        <f t="shared" si="114"/>
        <v>0</v>
      </c>
      <c r="N112" s="295" t="str">
        <f t="shared" si="67"/>
        <v/>
      </c>
      <c r="O112" s="296">
        <f t="shared" si="68"/>
        <v>0</v>
      </c>
      <c r="P112" s="297">
        <f t="shared" si="69"/>
        <v>0</v>
      </c>
      <c r="Q112" s="298">
        <f t="shared" si="115"/>
        <v>0</v>
      </c>
      <c r="R112" s="19" t="str">
        <f t="shared" si="116"/>
        <v/>
      </c>
      <c r="S112" s="299">
        <f t="shared" si="72"/>
        <v>0</v>
      </c>
      <c r="T112" s="300">
        <f t="shared" si="117"/>
        <v>0</v>
      </c>
      <c r="U112" s="49"/>
      <c r="V112" s="301">
        <f t="shared" si="98"/>
        <v>0</v>
      </c>
      <c r="W112" s="298">
        <f t="shared" si="99"/>
        <v>0</v>
      </c>
      <c r="X112" s="19" t="str">
        <f t="shared" si="100"/>
        <v/>
      </c>
      <c r="Y112" s="55">
        <f t="shared" si="77"/>
        <v>0</v>
      </c>
      <c r="Z112" s="302">
        <f t="shared" si="101"/>
        <v>0</v>
      </c>
      <c r="AA112" s="53"/>
      <c r="AB112" s="481" t="b">
        <f t="shared" si="79"/>
        <v>1</v>
      </c>
      <c r="AC112" s="303"/>
      <c r="AE112" s="184">
        <f t="shared" si="102"/>
        <v>0</v>
      </c>
      <c r="AF112" s="184"/>
    </row>
    <row r="113" spans="1:32" s="2" customFormat="1" ht="24.75" hidden="1" customHeight="1" outlineLevel="1" x14ac:dyDescent="0.15">
      <c r="A113" s="286">
        <v>110</v>
      </c>
      <c r="B113" s="304"/>
      <c r="C113" s="304"/>
      <c r="D113" s="304"/>
      <c r="E113" s="288"/>
      <c r="F113" s="289"/>
      <c r="G113" s="305"/>
      <c r="H113" s="306"/>
      <c r="I113" s="306"/>
      <c r="J113" s="307"/>
      <c r="K113" s="292">
        <f t="shared" si="64"/>
        <v>0</v>
      </c>
      <c r="L113" s="293">
        <f t="shared" si="113"/>
        <v>0</v>
      </c>
      <c r="M113" s="294">
        <f t="shared" si="114"/>
        <v>0</v>
      </c>
      <c r="N113" s="295" t="str">
        <f t="shared" si="67"/>
        <v/>
      </c>
      <c r="O113" s="296">
        <f t="shared" si="68"/>
        <v>0</v>
      </c>
      <c r="P113" s="297">
        <f t="shared" si="69"/>
        <v>0</v>
      </c>
      <c r="Q113" s="298">
        <f t="shared" si="115"/>
        <v>0</v>
      </c>
      <c r="R113" s="19" t="str">
        <f t="shared" si="116"/>
        <v/>
      </c>
      <c r="S113" s="299">
        <f t="shared" si="72"/>
        <v>0</v>
      </c>
      <c r="T113" s="300">
        <f t="shared" si="117"/>
        <v>0</v>
      </c>
      <c r="U113" s="49"/>
      <c r="V113" s="301">
        <f t="shared" si="98"/>
        <v>0</v>
      </c>
      <c r="W113" s="298">
        <f t="shared" si="99"/>
        <v>0</v>
      </c>
      <c r="X113" s="19" t="str">
        <f t="shared" si="100"/>
        <v/>
      </c>
      <c r="Y113" s="55">
        <f t="shared" si="77"/>
        <v>0</v>
      </c>
      <c r="Z113" s="302">
        <f t="shared" si="101"/>
        <v>0</v>
      </c>
      <c r="AA113" s="53"/>
      <c r="AB113" s="481" t="b">
        <f t="shared" si="79"/>
        <v>1</v>
      </c>
      <c r="AC113" s="303"/>
      <c r="AE113" s="184">
        <f t="shared" si="102"/>
        <v>0</v>
      </c>
      <c r="AF113" s="184"/>
    </row>
    <row r="114" spans="1:32" s="2" customFormat="1" ht="24.75" hidden="1" customHeight="1" outlineLevel="1" x14ac:dyDescent="0.15">
      <c r="A114" s="286">
        <v>111</v>
      </c>
      <c r="B114" s="304"/>
      <c r="C114" s="304"/>
      <c r="D114" s="304"/>
      <c r="E114" s="288"/>
      <c r="F114" s="289"/>
      <c r="G114" s="305"/>
      <c r="H114" s="306"/>
      <c r="I114" s="306"/>
      <c r="J114" s="307"/>
      <c r="K114" s="292">
        <f t="shared" si="64"/>
        <v>0</v>
      </c>
      <c r="L114" s="293">
        <f t="shared" si="113"/>
        <v>0</v>
      </c>
      <c r="M114" s="294">
        <f t="shared" si="114"/>
        <v>0</v>
      </c>
      <c r="N114" s="295" t="str">
        <f t="shared" si="67"/>
        <v/>
      </c>
      <c r="O114" s="296">
        <f t="shared" si="68"/>
        <v>0</v>
      </c>
      <c r="P114" s="297">
        <f t="shared" si="69"/>
        <v>0</v>
      </c>
      <c r="Q114" s="298">
        <f t="shared" si="115"/>
        <v>0</v>
      </c>
      <c r="R114" s="19" t="str">
        <f t="shared" si="116"/>
        <v/>
      </c>
      <c r="S114" s="299">
        <f t="shared" si="72"/>
        <v>0</v>
      </c>
      <c r="T114" s="300">
        <f t="shared" si="117"/>
        <v>0</v>
      </c>
      <c r="U114" s="49"/>
      <c r="V114" s="301">
        <f t="shared" si="98"/>
        <v>0</v>
      </c>
      <c r="W114" s="298">
        <f t="shared" si="99"/>
        <v>0</v>
      </c>
      <c r="X114" s="19" t="str">
        <f t="shared" si="100"/>
        <v/>
      </c>
      <c r="Y114" s="55">
        <f t="shared" si="77"/>
        <v>0</v>
      </c>
      <c r="Z114" s="302">
        <f t="shared" si="101"/>
        <v>0</v>
      </c>
      <c r="AA114" s="53"/>
      <c r="AB114" s="481" t="b">
        <f t="shared" si="79"/>
        <v>1</v>
      </c>
      <c r="AC114" s="303"/>
      <c r="AE114" s="184">
        <f t="shared" si="102"/>
        <v>0</v>
      </c>
      <c r="AF114" s="184"/>
    </row>
    <row r="115" spans="1:32" s="2" customFormat="1" ht="24.75" hidden="1" customHeight="1" outlineLevel="1" x14ac:dyDescent="0.15">
      <c r="A115" s="286">
        <v>112</v>
      </c>
      <c r="B115" s="304"/>
      <c r="C115" s="304"/>
      <c r="D115" s="304"/>
      <c r="E115" s="288"/>
      <c r="F115" s="289"/>
      <c r="G115" s="305"/>
      <c r="H115" s="306"/>
      <c r="I115" s="306"/>
      <c r="J115" s="307"/>
      <c r="K115" s="292">
        <f t="shared" si="64"/>
        <v>0</v>
      </c>
      <c r="L115" s="293">
        <f t="shared" si="113"/>
        <v>0</v>
      </c>
      <c r="M115" s="294">
        <f t="shared" si="114"/>
        <v>0</v>
      </c>
      <c r="N115" s="295" t="str">
        <f t="shared" si="67"/>
        <v/>
      </c>
      <c r="O115" s="296">
        <f t="shared" si="68"/>
        <v>0</v>
      </c>
      <c r="P115" s="297">
        <f t="shared" si="69"/>
        <v>0</v>
      </c>
      <c r="Q115" s="298">
        <f t="shared" si="115"/>
        <v>0</v>
      </c>
      <c r="R115" s="19" t="str">
        <f t="shared" si="116"/>
        <v/>
      </c>
      <c r="S115" s="299">
        <f t="shared" si="72"/>
        <v>0</v>
      </c>
      <c r="T115" s="300">
        <f t="shared" si="117"/>
        <v>0</v>
      </c>
      <c r="U115" s="49"/>
      <c r="V115" s="301">
        <f t="shared" si="98"/>
        <v>0</v>
      </c>
      <c r="W115" s="298">
        <f t="shared" si="99"/>
        <v>0</v>
      </c>
      <c r="X115" s="19" t="str">
        <f t="shared" si="100"/>
        <v/>
      </c>
      <c r="Y115" s="55">
        <f t="shared" si="77"/>
        <v>0</v>
      </c>
      <c r="Z115" s="302">
        <f t="shared" si="101"/>
        <v>0</v>
      </c>
      <c r="AA115" s="53"/>
      <c r="AB115" s="481" t="b">
        <f t="shared" si="79"/>
        <v>1</v>
      </c>
      <c r="AC115" s="303"/>
      <c r="AE115" s="184">
        <f t="shared" si="102"/>
        <v>0</v>
      </c>
      <c r="AF115" s="184"/>
    </row>
    <row r="116" spans="1:32" s="2" customFormat="1" ht="24.75" hidden="1" customHeight="1" outlineLevel="1" x14ac:dyDescent="0.15">
      <c r="A116" s="286">
        <v>113</v>
      </c>
      <c r="B116" s="304"/>
      <c r="C116" s="304"/>
      <c r="D116" s="304"/>
      <c r="E116" s="288"/>
      <c r="F116" s="289"/>
      <c r="G116" s="305"/>
      <c r="H116" s="306"/>
      <c r="I116" s="306"/>
      <c r="J116" s="307"/>
      <c r="K116" s="292">
        <f t="shared" si="64"/>
        <v>0</v>
      </c>
      <c r="L116" s="293">
        <f t="shared" si="113"/>
        <v>0</v>
      </c>
      <c r="M116" s="294">
        <f t="shared" si="114"/>
        <v>0</v>
      </c>
      <c r="N116" s="295" t="str">
        <f t="shared" si="67"/>
        <v/>
      </c>
      <c r="O116" s="296">
        <f t="shared" si="68"/>
        <v>0</v>
      </c>
      <c r="P116" s="297">
        <f t="shared" si="69"/>
        <v>0</v>
      </c>
      <c r="Q116" s="298">
        <f t="shared" si="115"/>
        <v>0</v>
      </c>
      <c r="R116" s="19" t="str">
        <f t="shared" si="116"/>
        <v/>
      </c>
      <c r="S116" s="299">
        <f t="shared" si="72"/>
        <v>0</v>
      </c>
      <c r="T116" s="300">
        <f t="shared" si="117"/>
        <v>0</v>
      </c>
      <c r="U116" s="49"/>
      <c r="V116" s="301">
        <f t="shared" si="98"/>
        <v>0</v>
      </c>
      <c r="W116" s="298">
        <f t="shared" si="99"/>
        <v>0</v>
      </c>
      <c r="X116" s="19" t="str">
        <f t="shared" si="100"/>
        <v/>
      </c>
      <c r="Y116" s="55">
        <f t="shared" si="77"/>
        <v>0</v>
      </c>
      <c r="Z116" s="302">
        <f t="shared" si="101"/>
        <v>0</v>
      </c>
      <c r="AA116" s="53"/>
      <c r="AB116" s="481" t="b">
        <f t="shared" si="79"/>
        <v>1</v>
      </c>
      <c r="AC116" s="303"/>
      <c r="AE116" s="184">
        <f t="shared" si="102"/>
        <v>0</v>
      </c>
      <c r="AF116" s="184"/>
    </row>
    <row r="117" spans="1:32" s="2" customFormat="1" ht="24.75" hidden="1" customHeight="1" outlineLevel="1" x14ac:dyDescent="0.15">
      <c r="A117" s="286">
        <v>114</v>
      </c>
      <c r="B117" s="304"/>
      <c r="C117" s="304"/>
      <c r="D117" s="304"/>
      <c r="E117" s="288"/>
      <c r="F117" s="289"/>
      <c r="G117" s="305"/>
      <c r="H117" s="306"/>
      <c r="I117" s="306"/>
      <c r="J117" s="307"/>
      <c r="K117" s="292">
        <f t="shared" si="64"/>
        <v>0</v>
      </c>
      <c r="L117" s="293">
        <f t="shared" si="113"/>
        <v>0</v>
      </c>
      <c r="M117" s="294">
        <f t="shared" si="114"/>
        <v>0</v>
      </c>
      <c r="N117" s="295" t="str">
        <f t="shared" si="67"/>
        <v/>
      </c>
      <c r="O117" s="296">
        <f t="shared" si="68"/>
        <v>0</v>
      </c>
      <c r="P117" s="297">
        <f t="shared" si="69"/>
        <v>0</v>
      </c>
      <c r="Q117" s="298">
        <f t="shared" si="115"/>
        <v>0</v>
      </c>
      <c r="R117" s="19" t="str">
        <f t="shared" si="116"/>
        <v/>
      </c>
      <c r="S117" s="299">
        <f t="shared" si="72"/>
        <v>0</v>
      </c>
      <c r="T117" s="300">
        <f t="shared" si="117"/>
        <v>0</v>
      </c>
      <c r="U117" s="49"/>
      <c r="V117" s="301">
        <f t="shared" si="98"/>
        <v>0</v>
      </c>
      <c r="W117" s="298">
        <f t="shared" si="99"/>
        <v>0</v>
      </c>
      <c r="X117" s="19" t="str">
        <f t="shared" si="100"/>
        <v/>
      </c>
      <c r="Y117" s="55">
        <f t="shared" si="77"/>
        <v>0</v>
      </c>
      <c r="Z117" s="302">
        <f t="shared" si="101"/>
        <v>0</v>
      </c>
      <c r="AA117" s="53"/>
      <c r="AB117" s="481" t="b">
        <f t="shared" si="79"/>
        <v>1</v>
      </c>
      <c r="AC117" s="303"/>
      <c r="AE117" s="184">
        <f t="shared" si="102"/>
        <v>0</v>
      </c>
      <c r="AF117" s="184"/>
    </row>
    <row r="118" spans="1:32" s="2" customFormat="1" ht="24.75" hidden="1" customHeight="1" outlineLevel="1" x14ac:dyDescent="0.15">
      <c r="A118" s="286">
        <v>115</v>
      </c>
      <c r="B118" s="304"/>
      <c r="C118" s="304"/>
      <c r="D118" s="304"/>
      <c r="E118" s="288"/>
      <c r="F118" s="289"/>
      <c r="G118" s="305"/>
      <c r="H118" s="306"/>
      <c r="I118" s="306"/>
      <c r="J118" s="307"/>
      <c r="K118" s="292">
        <f t="shared" si="64"/>
        <v>0</v>
      </c>
      <c r="L118" s="293">
        <f t="shared" si="113"/>
        <v>0</v>
      </c>
      <c r="M118" s="294">
        <f t="shared" si="114"/>
        <v>0</v>
      </c>
      <c r="N118" s="295" t="str">
        <f t="shared" si="67"/>
        <v/>
      </c>
      <c r="O118" s="296">
        <f t="shared" si="68"/>
        <v>0</v>
      </c>
      <c r="P118" s="297">
        <f t="shared" si="69"/>
        <v>0</v>
      </c>
      <c r="Q118" s="298">
        <f t="shared" si="115"/>
        <v>0</v>
      </c>
      <c r="R118" s="19" t="str">
        <f t="shared" si="116"/>
        <v/>
      </c>
      <c r="S118" s="299">
        <f t="shared" si="72"/>
        <v>0</v>
      </c>
      <c r="T118" s="300">
        <f t="shared" si="117"/>
        <v>0</v>
      </c>
      <c r="U118" s="49"/>
      <c r="V118" s="301">
        <f t="shared" si="98"/>
        <v>0</v>
      </c>
      <c r="W118" s="298">
        <f t="shared" si="99"/>
        <v>0</v>
      </c>
      <c r="X118" s="19" t="str">
        <f t="shared" si="100"/>
        <v/>
      </c>
      <c r="Y118" s="55">
        <f t="shared" si="77"/>
        <v>0</v>
      </c>
      <c r="Z118" s="302">
        <f t="shared" si="101"/>
        <v>0</v>
      </c>
      <c r="AA118" s="53"/>
      <c r="AB118" s="481" t="b">
        <f t="shared" si="79"/>
        <v>1</v>
      </c>
      <c r="AC118" s="303"/>
      <c r="AE118" s="184">
        <f t="shared" si="102"/>
        <v>0</v>
      </c>
      <c r="AF118" s="184"/>
    </row>
    <row r="119" spans="1:32" s="2" customFormat="1" ht="24.75" hidden="1" customHeight="1" outlineLevel="1" x14ac:dyDescent="0.15">
      <c r="A119" s="286">
        <v>116</v>
      </c>
      <c r="B119" s="304"/>
      <c r="C119" s="304"/>
      <c r="D119" s="304"/>
      <c r="E119" s="288"/>
      <c r="F119" s="289"/>
      <c r="G119" s="305"/>
      <c r="H119" s="306"/>
      <c r="I119" s="306"/>
      <c r="J119" s="307"/>
      <c r="K119" s="292">
        <f t="shared" si="64"/>
        <v>0</v>
      </c>
      <c r="L119" s="293">
        <f t="shared" si="113"/>
        <v>0</v>
      </c>
      <c r="M119" s="294">
        <f t="shared" si="114"/>
        <v>0</v>
      </c>
      <c r="N119" s="295" t="str">
        <f t="shared" si="67"/>
        <v/>
      </c>
      <c r="O119" s="296">
        <f t="shared" si="68"/>
        <v>0</v>
      </c>
      <c r="P119" s="297">
        <f t="shared" si="69"/>
        <v>0</v>
      </c>
      <c r="Q119" s="298">
        <f t="shared" si="115"/>
        <v>0</v>
      </c>
      <c r="R119" s="19" t="str">
        <f t="shared" si="116"/>
        <v/>
      </c>
      <c r="S119" s="299">
        <f t="shared" si="72"/>
        <v>0</v>
      </c>
      <c r="T119" s="300">
        <f t="shared" si="117"/>
        <v>0</v>
      </c>
      <c r="U119" s="49"/>
      <c r="V119" s="301">
        <f t="shared" si="98"/>
        <v>0</v>
      </c>
      <c r="W119" s="298">
        <f t="shared" si="99"/>
        <v>0</v>
      </c>
      <c r="X119" s="19" t="str">
        <f t="shared" si="100"/>
        <v/>
      </c>
      <c r="Y119" s="55">
        <f t="shared" si="77"/>
        <v>0</v>
      </c>
      <c r="Z119" s="302">
        <f t="shared" si="101"/>
        <v>0</v>
      </c>
      <c r="AA119" s="53"/>
      <c r="AB119" s="481" t="b">
        <f t="shared" si="79"/>
        <v>1</v>
      </c>
      <c r="AC119" s="303"/>
      <c r="AE119" s="184">
        <f t="shared" si="102"/>
        <v>0</v>
      </c>
      <c r="AF119" s="184"/>
    </row>
    <row r="120" spans="1:32" s="2" customFormat="1" ht="24.75" hidden="1" customHeight="1" outlineLevel="1" x14ac:dyDescent="0.15">
      <c r="A120" s="286">
        <v>117</v>
      </c>
      <c r="B120" s="304"/>
      <c r="C120" s="304"/>
      <c r="D120" s="304"/>
      <c r="E120" s="288"/>
      <c r="F120" s="289"/>
      <c r="G120" s="305"/>
      <c r="H120" s="306"/>
      <c r="I120" s="306"/>
      <c r="J120" s="307"/>
      <c r="K120" s="292">
        <f t="shared" si="64"/>
        <v>0</v>
      </c>
      <c r="L120" s="293">
        <f t="shared" si="113"/>
        <v>0</v>
      </c>
      <c r="M120" s="294">
        <f t="shared" si="114"/>
        <v>0</v>
      </c>
      <c r="N120" s="295" t="str">
        <f t="shared" si="67"/>
        <v/>
      </c>
      <c r="O120" s="296">
        <f t="shared" si="68"/>
        <v>0</v>
      </c>
      <c r="P120" s="297">
        <f t="shared" si="69"/>
        <v>0</v>
      </c>
      <c r="Q120" s="298">
        <f t="shared" si="115"/>
        <v>0</v>
      </c>
      <c r="R120" s="19" t="str">
        <f t="shared" si="116"/>
        <v/>
      </c>
      <c r="S120" s="299">
        <f t="shared" si="72"/>
        <v>0</v>
      </c>
      <c r="T120" s="300">
        <f t="shared" si="117"/>
        <v>0</v>
      </c>
      <c r="U120" s="49"/>
      <c r="V120" s="301">
        <f t="shared" si="98"/>
        <v>0</v>
      </c>
      <c r="W120" s="298">
        <f t="shared" si="99"/>
        <v>0</v>
      </c>
      <c r="X120" s="19" t="str">
        <f t="shared" si="100"/>
        <v/>
      </c>
      <c r="Y120" s="55">
        <f t="shared" si="77"/>
        <v>0</v>
      </c>
      <c r="Z120" s="302">
        <f t="shared" si="101"/>
        <v>0</v>
      </c>
      <c r="AA120" s="53"/>
      <c r="AB120" s="481" t="b">
        <f t="shared" si="79"/>
        <v>1</v>
      </c>
      <c r="AC120" s="303"/>
      <c r="AE120" s="184">
        <f t="shared" si="102"/>
        <v>0</v>
      </c>
      <c r="AF120" s="184"/>
    </row>
    <row r="121" spans="1:32" s="2" customFormat="1" ht="24.75" hidden="1" customHeight="1" outlineLevel="1" x14ac:dyDescent="0.15">
      <c r="A121" s="286">
        <v>118</v>
      </c>
      <c r="B121" s="304"/>
      <c r="C121" s="304"/>
      <c r="D121" s="304"/>
      <c r="E121" s="288"/>
      <c r="F121" s="289"/>
      <c r="G121" s="305"/>
      <c r="H121" s="306"/>
      <c r="I121" s="306"/>
      <c r="J121" s="307"/>
      <c r="K121" s="292">
        <f t="shared" si="64"/>
        <v>0</v>
      </c>
      <c r="L121" s="293">
        <f t="shared" si="113"/>
        <v>0</v>
      </c>
      <c r="M121" s="294">
        <f t="shared" si="114"/>
        <v>0</v>
      </c>
      <c r="N121" s="295" t="str">
        <f t="shared" si="67"/>
        <v/>
      </c>
      <c r="O121" s="296">
        <f t="shared" si="68"/>
        <v>0</v>
      </c>
      <c r="P121" s="297">
        <f t="shared" si="69"/>
        <v>0</v>
      </c>
      <c r="Q121" s="298">
        <f t="shared" si="115"/>
        <v>0</v>
      </c>
      <c r="R121" s="19" t="str">
        <f t="shared" si="116"/>
        <v/>
      </c>
      <c r="S121" s="299">
        <f t="shared" si="72"/>
        <v>0</v>
      </c>
      <c r="T121" s="300">
        <f t="shared" si="117"/>
        <v>0</v>
      </c>
      <c r="U121" s="49"/>
      <c r="V121" s="301">
        <f t="shared" si="98"/>
        <v>0</v>
      </c>
      <c r="W121" s="298">
        <f t="shared" si="99"/>
        <v>0</v>
      </c>
      <c r="X121" s="19" t="str">
        <f t="shared" si="100"/>
        <v/>
      </c>
      <c r="Y121" s="55">
        <f t="shared" si="77"/>
        <v>0</v>
      </c>
      <c r="Z121" s="302">
        <f t="shared" si="101"/>
        <v>0</v>
      </c>
      <c r="AA121" s="53"/>
      <c r="AB121" s="481" t="b">
        <f t="shared" si="79"/>
        <v>1</v>
      </c>
      <c r="AC121" s="303"/>
      <c r="AE121" s="184">
        <f t="shared" si="102"/>
        <v>0</v>
      </c>
      <c r="AF121" s="184"/>
    </row>
    <row r="122" spans="1:32" s="2" customFormat="1" ht="24.75" hidden="1" customHeight="1" outlineLevel="1" x14ac:dyDescent="0.15">
      <c r="A122" s="286">
        <v>119</v>
      </c>
      <c r="B122" s="304"/>
      <c r="C122" s="304"/>
      <c r="D122" s="304"/>
      <c r="E122" s="288"/>
      <c r="F122" s="289"/>
      <c r="G122" s="305"/>
      <c r="H122" s="306"/>
      <c r="I122" s="306"/>
      <c r="J122" s="307"/>
      <c r="K122" s="292">
        <f t="shared" si="64"/>
        <v>0</v>
      </c>
      <c r="L122" s="293">
        <f t="shared" si="113"/>
        <v>0</v>
      </c>
      <c r="M122" s="294">
        <f t="shared" si="114"/>
        <v>0</v>
      </c>
      <c r="N122" s="295" t="str">
        <f t="shared" si="67"/>
        <v/>
      </c>
      <c r="O122" s="296">
        <f t="shared" si="68"/>
        <v>0</v>
      </c>
      <c r="P122" s="297">
        <f t="shared" si="69"/>
        <v>0</v>
      </c>
      <c r="Q122" s="298">
        <f t="shared" si="115"/>
        <v>0</v>
      </c>
      <c r="R122" s="19" t="str">
        <f t="shared" si="116"/>
        <v/>
      </c>
      <c r="S122" s="299">
        <f t="shared" si="72"/>
        <v>0</v>
      </c>
      <c r="T122" s="300">
        <f t="shared" si="117"/>
        <v>0</v>
      </c>
      <c r="U122" s="49"/>
      <c r="V122" s="301">
        <f t="shared" si="98"/>
        <v>0</v>
      </c>
      <c r="W122" s="298">
        <f t="shared" si="99"/>
        <v>0</v>
      </c>
      <c r="X122" s="19" t="str">
        <f t="shared" si="100"/>
        <v/>
      </c>
      <c r="Y122" s="55">
        <f t="shared" si="77"/>
        <v>0</v>
      </c>
      <c r="Z122" s="302">
        <f t="shared" si="101"/>
        <v>0</v>
      </c>
      <c r="AA122" s="53"/>
      <c r="AB122" s="481" t="b">
        <f t="shared" si="79"/>
        <v>1</v>
      </c>
      <c r="AC122" s="303"/>
      <c r="AE122" s="184">
        <f t="shared" si="102"/>
        <v>0</v>
      </c>
      <c r="AF122" s="184"/>
    </row>
    <row r="123" spans="1:32" s="2" customFormat="1" ht="24.75" hidden="1" customHeight="1" outlineLevel="1" x14ac:dyDescent="0.15">
      <c r="A123" s="286">
        <v>120</v>
      </c>
      <c r="B123" s="304"/>
      <c r="C123" s="304"/>
      <c r="D123" s="304"/>
      <c r="E123" s="288"/>
      <c r="F123" s="289"/>
      <c r="G123" s="305"/>
      <c r="H123" s="306"/>
      <c r="I123" s="306"/>
      <c r="J123" s="307"/>
      <c r="K123" s="292">
        <f t="shared" si="64"/>
        <v>0</v>
      </c>
      <c r="L123" s="293">
        <f t="shared" si="113"/>
        <v>0</v>
      </c>
      <c r="M123" s="294">
        <f t="shared" si="114"/>
        <v>0</v>
      </c>
      <c r="N123" s="295" t="str">
        <f t="shared" si="67"/>
        <v/>
      </c>
      <c r="O123" s="296">
        <f t="shared" si="68"/>
        <v>0</v>
      </c>
      <c r="P123" s="297">
        <f t="shared" si="69"/>
        <v>0</v>
      </c>
      <c r="Q123" s="298">
        <f t="shared" si="115"/>
        <v>0</v>
      </c>
      <c r="R123" s="19" t="str">
        <f t="shared" si="116"/>
        <v/>
      </c>
      <c r="S123" s="299">
        <f t="shared" si="72"/>
        <v>0</v>
      </c>
      <c r="T123" s="300">
        <f t="shared" si="117"/>
        <v>0</v>
      </c>
      <c r="U123" s="49"/>
      <c r="V123" s="301">
        <f t="shared" si="98"/>
        <v>0</v>
      </c>
      <c r="W123" s="298">
        <f t="shared" si="99"/>
        <v>0</v>
      </c>
      <c r="X123" s="19" t="str">
        <f t="shared" si="100"/>
        <v/>
      </c>
      <c r="Y123" s="55">
        <f t="shared" si="77"/>
        <v>0</v>
      </c>
      <c r="Z123" s="302">
        <f t="shared" si="101"/>
        <v>0</v>
      </c>
      <c r="AA123" s="53"/>
      <c r="AB123" s="481" t="b">
        <f t="shared" si="79"/>
        <v>1</v>
      </c>
      <c r="AC123" s="303"/>
      <c r="AE123" s="184">
        <f t="shared" si="102"/>
        <v>0</v>
      </c>
      <c r="AF123" s="184"/>
    </row>
    <row r="124" spans="1:32" s="2" customFormat="1" ht="24.75" hidden="1" customHeight="1" outlineLevel="1" x14ac:dyDescent="0.15">
      <c r="A124" s="286">
        <v>121</v>
      </c>
      <c r="B124" s="304"/>
      <c r="C124" s="304"/>
      <c r="D124" s="304"/>
      <c r="E124" s="288"/>
      <c r="F124" s="289"/>
      <c r="G124" s="305"/>
      <c r="H124" s="306"/>
      <c r="I124" s="306"/>
      <c r="J124" s="307"/>
      <c r="K124" s="292">
        <f t="shared" si="64"/>
        <v>0</v>
      </c>
      <c r="L124" s="293">
        <f t="shared" si="113"/>
        <v>0</v>
      </c>
      <c r="M124" s="294">
        <f t="shared" ref="M124:M135" si="118">(F124+G124)*J124</f>
        <v>0</v>
      </c>
      <c r="N124" s="295" t="str">
        <f t="shared" si="67"/>
        <v/>
      </c>
      <c r="O124" s="296">
        <f t="shared" si="68"/>
        <v>0</v>
      </c>
      <c r="P124" s="297">
        <f t="shared" si="69"/>
        <v>0</v>
      </c>
      <c r="Q124" s="298">
        <f t="shared" si="115"/>
        <v>0</v>
      </c>
      <c r="R124" s="19" t="str">
        <f t="shared" si="116"/>
        <v/>
      </c>
      <c r="S124" s="299">
        <f t="shared" si="72"/>
        <v>0</v>
      </c>
      <c r="T124" s="300">
        <f t="shared" si="117"/>
        <v>0</v>
      </c>
      <c r="U124" s="49"/>
      <c r="V124" s="301">
        <f t="shared" si="98"/>
        <v>0</v>
      </c>
      <c r="W124" s="298">
        <f t="shared" si="99"/>
        <v>0</v>
      </c>
      <c r="X124" s="19" t="str">
        <f t="shared" si="100"/>
        <v/>
      </c>
      <c r="Y124" s="55">
        <f t="shared" si="77"/>
        <v>0</v>
      </c>
      <c r="Z124" s="302">
        <f t="shared" si="101"/>
        <v>0</v>
      </c>
      <c r="AA124" s="53"/>
      <c r="AB124" s="481" t="b">
        <f t="shared" si="79"/>
        <v>1</v>
      </c>
      <c r="AC124" s="303"/>
      <c r="AE124" s="184">
        <f t="shared" ref="AE124:AE135" si="119">+F124+G124</f>
        <v>0</v>
      </c>
      <c r="AF124" s="184"/>
    </row>
    <row r="125" spans="1:32" s="2" customFormat="1" ht="24.75" hidden="1" customHeight="1" outlineLevel="1" x14ac:dyDescent="0.15">
      <c r="A125" s="286">
        <v>122</v>
      </c>
      <c r="B125" s="304"/>
      <c r="C125" s="304"/>
      <c r="D125" s="304"/>
      <c r="E125" s="288"/>
      <c r="F125" s="289"/>
      <c r="G125" s="305"/>
      <c r="H125" s="306"/>
      <c r="I125" s="306"/>
      <c r="J125" s="307"/>
      <c r="K125" s="292">
        <f t="shared" si="64"/>
        <v>0</v>
      </c>
      <c r="L125" s="293">
        <f t="shared" si="113"/>
        <v>0</v>
      </c>
      <c r="M125" s="294">
        <f t="shared" si="118"/>
        <v>0</v>
      </c>
      <c r="N125" s="295" t="str">
        <f t="shared" si="67"/>
        <v/>
      </c>
      <c r="O125" s="296">
        <f t="shared" si="68"/>
        <v>0</v>
      </c>
      <c r="P125" s="297">
        <f t="shared" si="69"/>
        <v>0</v>
      </c>
      <c r="Q125" s="298">
        <f t="shared" si="115"/>
        <v>0</v>
      </c>
      <c r="R125" s="19" t="str">
        <f t="shared" si="116"/>
        <v/>
      </c>
      <c r="S125" s="299">
        <f t="shared" si="72"/>
        <v>0</v>
      </c>
      <c r="T125" s="300">
        <f t="shared" si="117"/>
        <v>0</v>
      </c>
      <c r="U125" s="49"/>
      <c r="V125" s="301">
        <f t="shared" si="98"/>
        <v>0</v>
      </c>
      <c r="W125" s="298">
        <f t="shared" si="99"/>
        <v>0</v>
      </c>
      <c r="X125" s="19" t="str">
        <f t="shared" si="100"/>
        <v/>
      </c>
      <c r="Y125" s="55">
        <f t="shared" si="77"/>
        <v>0</v>
      </c>
      <c r="Z125" s="302">
        <f t="shared" si="101"/>
        <v>0</v>
      </c>
      <c r="AA125" s="53"/>
      <c r="AB125" s="481" t="b">
        <f t="shared" si="79"/>
        <v>1</v>
      </c>
      <c r="AC125" s="303"/>
      <c r="AE125" s="184">
        <f t="shared" si="119"/>
        <v>0</v>
      </c>
      <c r="AF125" s="184"/>
    </row>
    <row r="126" spans="1:32" s="2" customFormat="1" ht="24.75" hidden="1" customHeight="1" outlineLevel="1" x14ac:dyDescent="0.15">
      <c r="A126" s="286">
        <v>123</v>
      </c>
      <c r="B126" s="304"/>
      <c r="C126" s="304"/>
      <c r="D126" s="304"/>
      <c r="E126" s="288"/>
      <c r="F126" s="289"/>
      <c r="G126" s="305"/>
      <c r="H126" s="306"/>
      <c r="I126" s="306"/>
      <c r="J126" s="307"/>
      <c r="K126" s="292">
        <f t="shared" si="64"/>
        <v>0</v>
      </c>
      <c r="L126" s="293">
        <f t="shared" si="113"/>
        <v>0</v>
      </c>
      <c r="M126" s="294">
        <f t="shared" si="118"/>
        <v>0</v>
      </c>
      <c r="N126" s="295" t="str">
        <f t="shared" si="67"/>
        <v/>
      </c>
      <c r="O126" s="296">
        <f t="shared" si="68"/>
        <v>0</v>
      </c>
      <c r="P126" s="297">
        <f t="shared" si="69"/>
        <v>0</v>
      </c>
      <c r="Q126" s="298">
        <f t="shared" si="115"/>
        <v>0</v>
      </c>
      <c r="R126" s="19" t="str">
        <f t="shared" si="116"/>
        <v/>
      </c>
      <c r="S126" s="299">
        <f t="shared" si="72"/>
        <v>0</v>
      </c>
      <c r="T126" s="300">
        <f t="shared" si="117"/>
        <v>0</v>
      </c>
      <c r="U126" s="49"/>
      <c r="V126" s="301">
        <f t="shared" si="98"/>
        <v>0</v>
      </c>
      <c r="W126" s="298">
        <f t="shared" si="99"/>
        <v>0</v>
      </c>
      <c r="X126" s="19" t="str">
        <f t="shared" si="100"/>
        <v/>
      </c>
      <c r="Y126" s="55">
        <f t="shared" si="77"/>
        <v>0</v>
      </c>
      <c r="Z126" s="302">
        <f t="shared" si="101"/>
        <v>0</v>
      </c>
      <c r="AA126" s="53"/>
      <c r="AB126" s="481" t="b">
        <f t="shared" si="79"/>
        <v>1</v>
      </c>
      <c r="AC126" s="303"/>
      <c r="AE126" s="184">
        <f t="shared" si="119"/>
        <v>0</v>
      </c>
      <c r="AF126" s="184"/>
    </row>
    <row r="127" spans="1:32" s="2" customFormat="1" ht="24.75" hidden="1" customHeight="1" outlineLevel="1" x14ac:dyDescent="0.15">
      <c r="A127" s="286">
        <v>124</v>
      </c>
      <c r="B127" s="304"/>
      <c r="C127" s="304"/>
      <c r="D127" s="304"/>
      <c r="E127" s="288"/>
      <c r="F127" s="289"/>
      <c r="G127" s="305"/>
      <c r="H127" s="306"/>
      <c r="I127" s="306"/>
      <c r="J127" s="307"/>
      <c r="K127" s="292">
        <f t="shared" si="64"/>
        <v>0</v>
      </c>
      <c r="L127" s="293">
        <f t="shared" si="113"/>
        <v>0</v>
      </c>
      <c r="M127" s="294">
        <f t="shared" si="118"/>
        <v>0</v>
      </c>
      <c r="N127" s="295" t="str">
        <f t="shared" si="67"/>
        <v/>
      </c>
      <c r="O127" s="296">
        <f t="shared" si="68"/>
        <v>0</v>
      </c>
      <c r="P127" s="297">
        <f t="shared" si="69"/>
        <v>0</v>
      </c>
      <c r="Q127" s="298">
        <f t="shared" si="115"/>
        <v>0</v>
      </c>
      <c r="R127" s="19" t="str">
        <f t="shared" si="116"/>
        <v/>
      </c>
      <c r="S127" s="299">
        <f t="shared" si="72"/>
        <v>0</v>
      </c>
      <c r="T127" s="300">
        <f t="shared" si="117"/>
        <v>0</v>
      </c>
      <c r="U127" s="49"/>
      <c r="V127" s="301">
        <f t="shared" si="98"/>
        <v>0</v>
      </c>
      <c r="W127" s="298">
        <f t="shared" si="99"/>
        <v>0</v>
      </c>
      <c r="X127" s="19" t="str">
        <f t="shared" si="100"/>
        <v/>
      </c>
      <c r="Y127" s="55">
        <f t="shared" si="77"/>
        <v>0</v>
      </c>
      <c r="Z127" s="302">
        <f t="shared" si="101"/>
        <v>0</v>
      </c>
      <c r="AA127" s="53"/>
      <c r="AB127" s="481" t="b">
        <f t="shared" si="79"/>
        <v>1</v>
      </c>
      <c r="AC127" s="303"/>
      <c r="AE127" s="184">
        <f t="shared" si="119"/>
        <v>0</v>
      </c>
      <c r="AF127" s="184"/>
    </row>
    <row r="128" spans="1:32" s="2" customFormat="1" ht="24.75" hidden="1" customHeight="1" outlineLevel="1" x14ac:dyDescent="0.15">
      <c r="A128" s="286">
        <v>125</v>
      </c>
      <c r="B128" s="304"/>
      <c r="C128" s="304"/>
      <c r="D128" s="304"/>
      <c r="E128" s="288"/>
      <c r="F128" s="289"/>
      <c r="G128" s="305"/>
      <c r="H128" s="306"/>
      <c r="I128" s="306"/>
      <c r="J128" s="307"/>
      <c r="K128" s="292">
        <f t="shared" si="64"/>
        <v>0</v>
      </c>
      <c r="L128" s="293">
        <f t="shared" si="113"/>
        <v>0</v>
      </c>
      <c r="M128" s="294">
        <f t="shared" si="118"/>
        <v>0</v>
      </c>
      <c r="N128" s="295" t="str">
        <f t="shared" si="67"/>
        <v/>
      </c>
      <c r="O128" s="296">
        <f t="shared" si="68"/>
        <v>0</v>
      </c>
      <c r="P128" s="297">
        <f t="shared" si="69"/>
        <v>0</v>
      </c>
      <c r="Q128" s="298">
        <f t="shared" si="115"/>
        <v>0</v>
      </c>
      <c r="R128" s="19" t="str">
        <f t="shared" si="116"/>
        <v/>
      </c>
      <c r="S128" s="299">
        <f t="shared" si="72"/>
        <v>0</v>
      </c>
      <c r="T128" s="300">
        <f t="shared" si="117"/>
        <v>0</v>
      </c>
      <c r="U128" s="49"/>
      <c r="V128" s="301">
        <f t="shared" si="98"/>
        <v>0</v>
      </c>
      <c r="W128" s="298">
        <f t="shared" si="99"/>
        <v>0</v>
      </c>
      <c r="X128" s="19" t="str">
        <f t="shared" si="100"/>
        <v/>
      </c>
      <c r="Y128" s="55">
        <f t="shared" si="77"/>
        <v>0</v>
      </c>
      <c r="Z128" s="302">
        <f t="shared" si="101"/>
        <v>0</v>
      </c>
      <c r="AA128" s="53"/>
      <c r="AB128" s="481" t="b">
        <f t="shared" si="79"/>
        <v>1</v>
      </c>
      <c r="AC128" s="303"/>
      <c r="AE128" s="184">
        <f t="shared" si="119"/>
        <v>0</v>
      </c>
      <c r="AF128" s="184"/>
    </row>
    <row r="129" spans="1:32" s="2" customFormat="1" ht="24.75" hidden="1" customHeight="1" outlineLevel="1" x14ac:dyDescent="0.15">
      <c r="A129" s="286">
        <v>126</v>
      </c>
      <c r="B129" s="304"/>
      <c r="C129" s="304"/>
      <c r="D129" s="304"/>
      <c r="E129" s="288"/>
      <c r="F129" s="289"/>
      <c r="G129" s="305"/>
      <c r="H129" s="306"/>
      <c r="I129" s="306"/>
      <c r="J129" s="307"/>
      <c r="K129" s="292">
        <f t="shared" si="64"/>
        <v>0</v>
      </c>
      <c r="L129" s="293">
        <f t="shared" si="113"/>
        <v>0</v>
      </c>
      <c r="M129" s="294">
        <f t="shared" si="118"/>
        <v>0</v>
      </c>
      <c r="N129" s="295" t="str">
        <f t="shared" si="67"/>
        <v/>
      </c>
      <c r="O129" s="296">
        <f t="shared" si="68"/>
        <v>0</v>
      </c>
      <c r="P129" s="297">
        <f t="shared" si="69"/>
        <v>0</v>
      </c>
      <c r="Q129" s="298">
        <f t="shared" si="115"/>
        <v>0</v>
      </c>
      <c r="R129" s="19" t="str">
        <f t="shared" si="116"/>
        <v/>
      </c>
      <c r="S129" s="299">
        <f t="shared" si="72"/>
        <v>0</v>
      </c>
      <c r="T129" s="300">
        <f t="shared" si="117"/>
        <v>0</v>
      </c>
      <c r="U129" s="49"/>
      <c r="V129" s="301">
        <f t="shared" si="98"/>
        <v>0</v>
      </c>
      <c r="W129" s="298">
        <f t="shared" si="99"/>
        <v>0</v>
      </c>
      <c r="X129" s="19" t="str">
        <f t="shared" si="100"/>
        <v/>
      </c>
      <c r="Y129" s="55">
        <f t="shared" si="77"/>
        <v>0</v>
      </c>
      <c r="Z129" s="302">
        <f t="shared" si="101"/>
        <v>0</v>
      </c>
      <c r="AA129" s="53"/>
      <c r="AB129" s="481" t="b">
        <f t="shared" si="79"/>
        <v>1</v>
      </c>
      <c r="AC129" s="303"/>
      <c r="AE129" s="184">
        <f t="shared" si="119"/>
        <v>0</v>
      </c>
      <c r="AF129" s="184"/>
    </row>
    <row r="130" spans="1:32" s="2" customFormat="1" ht="24.75" hidden="1" customHeight="1" outlineLevel="1" x14ac:dyDescent="0.15">
      <c r="A130" s="286">
        <v>127</v>
      </c>
      <c r="B130" s="304"/>
      <c r="C130" s="304"/>
      <c r="D130" s="304"/>
      <c r="E130" s="288"/>
      <c r="F130" s="289"/>
      <c r="G130" s="305"/>
      <c r="H130" s="306"/>
      <c r="I130" s="306"/>
      <c r="J130" s="307"/>
      <c r="K130" s="292">
        <f t="shared" si="64"/>
        <v>0</v>
      </c>
      <c r="L130" s="293">
        <f t="shared" si="113"/>
        <v>0</v>
      </c>
      <c r="M130" s="294">
        <f t="shared" si="118"/>
        <v>0</v>
      </c>
      <c r="N130" s="295" t="str">
        <f t="shared" si="67"/>
        <v/>
      </c>
      <c r="O130" s="296">
        <f t="shared" si="68"/>
        <v>0</v>
      </c>
      <c r="P130" s="297">
        <f t="shared" si="69"/>
        <v>0</v>
      </c>
      <c r="Q130" s="298">
        <f t="shared" si="115"/>
        <v>0</v>
      </c>
      <c r="R130" s="19" t="str">
        <f t="shared" si="116"/>
        <v/>
      </c>
      <c r="S130" s="299">
        <f t="shared" si="72"/>
        <v>0</v>
      </c>
      <c r="T130" s="300">
        <f t="shared" si="117"/>
        <v>0</v>
      </c>
      <c r="U130" s="49"/>
      <c r="V130" s="301">
        <f t="shared" si="98"/>
        <v>0</v>
      </c>
      <c r="W130" s="298">
        <f t="shared" si="99"/>
        <v>0</v>
      </c>
      <c r="X130" s="19" t="str">
        <f t="shared" si="100"/>
        <v/>
      </c>
      <c r="Y130" s="55">
        <f t="shared" si="77"/>
        <v>0</v>
      </c>
      <c r="Z130" s="302">
        <f t="shared" si="101"/>
        <v>0</v>
      </c>
      <c r="AA130" s="53"/>
      <c r="AB130" s="481" t="b">
        <f t="shared" si="79"/>
        <v>1</v>
      </c>
      <c r="AC130" s="303"/>
      <c r="AE130" s="184">
        <f t="shared" si="119"/>
        <v>0</v>
      </c>
      <c r="AF130" s="184"/>
    </row>
    <row r="131" spans="1:32" s="2" customFormat="1" ht="24.75" hidden="1" customHeight="1" outlineLevel="1" x14ac:dyDescent="0.15">
      <c r="A131" s="286">
        <v>128</v>
      </c>
      <c r="B131" s="304"/>
      <c r="C131" s="304"/>
      <c r="D131" s="304"/>
      <c r="E131" s="288"/>
      <c r="F131" s="289"/>
      <c r="G131" s="305"/>
      <c r="H131" s="306"/>
      <c r="I131" s="306"/>
      <c r="J131" s="307"/>
      <c r="K131" s="292">
        <f t="shared" si="64"/>
        <v>0</v>
      </c>
      <c r="L131" s="293">
        <f t="shared" si="113"/>
        <v>0</v>
      </c>
      <c r="M131" s="294">
        <f t="shared" si="118"/>
        <v>0</v>
      </c>
      <c r="N131" s="295" t="str">
        <f t="shared" si="67"/>
        <v/>
      </c>
      <c r="O131" s="296">
        <f t="shared" si="68"/>
        <v>0</v>
      </c>
      <c r="P131" s="297">
        <f t="shared" si="69"/>
        <v>0</v>
      </c>
      <c r="Q131" s="298">
        <f t="shared" si="115"/>
        <v>0</v>
      </c>
      <c r="R131" s="19" t="str">
        <f t="shared" si="116"/>
        <v/>
      </c>
      <c r="S131" s="299">
        <f t="shared" si="72"/>
        <v>0</v>
      </c>
      <c r="T131" s="300">
        <f t="shared" si="117"/>
        <v>0</v>
      </c>
      <c r="U131" s="49"/>
      <c r="V131" s="301">
        <f t="shared" si="98"/>
        <v>0</v>
      </c>
      <c r="W131" s="298">
        <f t="shared" si="99"/>
        <v>0</v>
      </c>
      <c r="X131" s="19" t="str">
        <f t="shared" si="100"/>
        <v/>
      </c>
      <c r="Y131" s="55">
        <f t="shared" si="77"/>
        <v>0</v>
      </c>
      <c r="Z131" s="302">
        <f t="shared" si="101"/>
        <v>0</v>
      </c>
      <c r="AA131" s="53"/>
      <c r="AB131" s="481" t="b">
        <f t="shared" si="79"/>
        <v>1</v>
      </c>
      <c r="AC131" s="303"/>
      <c r="AE131" s="184">
        <f t="shared" si="119"/>
        <v>0</v>
      </c>
      <c r="AF131" s="184"/>
    </row>
    <row r="132" spans="1:32" s="2" customFormat="1" ht="24.75" hidden="1" customHeight="1" outlineLevel="1" x14ac:dyDescent="0.15">
      <c r="A132" s="286">
        <v>129</v>
      </c>
      <c r="B132" s="304"/>
      <c r="C132" s="304"/>
      <c r="D132" s="304"/>
      <c r="E132" s="288"/>
      <c r="F132" s="289"/>
      <c r="G132" s="305"/>
      <c r="H132" s="306"/>
      <c r="I132" s="306"/>
      <c r="J132" s="307"/>
      <c r="K132" s="292">
        <f t="shared" si="64"/>
        <v>0</v>
      </c>
      <c r="L132" s="293">
        <f t="shared" si="113"/>
        <v>0</v>
      </c>
      <c r="M132" s="294">
        <f t="shared" si="118"/>
        <v>0</v>
      </c>
      <c r="N132" s="295" t="str">
        <f t="shared" si="67"/>
        <v/>
      </c>
      <c r="O132" s="296">
        <f t="shared" si="68"/>
        <v>0</v>
      </c>
      <c r="P132" s="297">
        <f t="shared" si="69"/>
        <v>0</v>
      </c>
      <c r="Q132" s="298">
        <f t="shared" si="115"/>
        <v>0</v>
      </c>
      <c r="R132" s="19" t="str">
        <f t="shared" si="116"/>
        <v/>
      </c>
      <c r="S132" s="299">
        <f t="shared" si="72"/>
        <v>0</v>
      </c>
      <c r="T132" s="300">
        <f t="shared" si="117"/>
        <v>0</v>
      </c>
      <c r="U132" s="49"/>
      <c r="V132" s="301">
        <f t="shared" ref="V132" si="120">IF($Z$2&gt;0,(1-$Z$2)*P132,P132)</f>
        <v>0</v>
      </c>
      <c r="W132" s="298">
        <f t="shared" ref="W132" si="121">Q132</f>
        <v>0</v>
      </c>
      <c r="X132" s="19" t="str">
        <f t="shared" ref="X132" si="122">IF(0.1&gt;V132,(IF(V132&gt;0.00001,"עצור: אחוז תעסוקה נמוך מ-10%","")),(IF(AND($Z$2&gt;0,V132&gt;0),(IF(($Z$2*P132=V132),"קיצוץ אחיד","נא להזין נימוק")),(IF((V132-P132=0),(IF((W132-Q132=0),"","נא להזין נימוק")),"נא להזין נימוק")))))</f>
        <v/>
      </c>
      <c r="Y132" s="55">
        <f t="shared" si="77"/>
        <v>0</v>
      </c>
      <c r="Z132" s="302">
        <f t="shared" ref="Z132" si="123">O132*V132*W132/12</f>
        <v>0</v>
      </c>
      <c r="AA132" s="53"/>
      <c r="AB132" s="481" t="b">
        <f t="shared" si="79"/>
        <v>1</v>
      </c>
      <c r="AC132" s="303"/>
      <c r="AE132" s="184">
        <f t="shared" si="119"/>
        <v>0</v>
      </c>
      <c r="AF132" s="184"/>
    </row>
    <row r="133" spans="1:32" s="2" customFormat="1" ht="24.75" hidden="1" customHeight="1" outlineLevel="1" x14ac:dyDescent="0.15">
      <c r="A133" s="286">
        <v>130</v>
      </c>
      <c r="B133" s="304"/>
      <c r="C133" s="304"/>
      <c r="D133" s="304"/>
      <c r="E133" s="288"/>
      <c r="F133" s="289"/>
      <c r="G133" s="305"/>
      <c r="H133" s="306"/>
      <c r="I133" s="306"/>
      <c r="J133" s="307"/>
      <c r="K133" s="292">
        <f t="shared" ref="K133:K196" si="124">(IF(OR($B133=0,$C133=0,$D133=0),0,IF(OR($E133=0,($G133+$F133=0),$H133=0),0,MIN((VLOOKUP($E133,$A$232:$C$244,3,0))*(IF($E133=6,$I133,$H133))*((MIN((VLOOKUP($E133,$A$232:$E$244,5,0)),(IF($E133=6,$H133,$I133))))),MIN((VLOOKUP($E133,$A$232:$C$244,3,0)),($F133+$G133))*(IF($E133=6,$I133,((MIN((VLOOKUP($E133,$A$232:$E$244,5,0)),$I133)))))))))*$J133</f>
        <v>0</v>
      </c>
      <c r="L133" s="293">
        <f t="shared" ref="L133" si="125">J133*I133*H133/12</f>
        <v>0</v>
      </c>
      <c r="M133" s="294">
        <f t="shared" si="118"/>
        <v>0</v>
      </c>
      <c r="N133" s="295" t="str">
        <f t="shared" ref="N133:N196" si="126">IF(E133&gt;0,MIN((VLOOKUP($E133,$A$232:$C$244,3,0)),($F133+$G133)),"")</f>
        <v/>
      </c>
      <c r="O133" s="296">
        <f t="shared" ref="O133:O196" si="127">IF(E133=6,(MIN(VLOOKUP($E133,$A$232:$E$244,5,0),H133)),H133)</f>
        <v>0</v>
      </c>
      <c r="P133" s="297">
        <f t="shared" ref="P133:P196" si="128">IF(E133=6,I133,IF(E133&gt;0,MIN((VLOOKUP($E133,$A$232:$E$244,5,0)),(I133)),0))*(1-$T$2)</f>
        <v>0</v>
      </c>
      <c r="Q133" s="298">
        <f t="shared" ref="Q133" si="129">J133</f>
        <v>0</v>
      </c>
      <c r="R133" s="19" t="str">
        <f t="shared" ref="R133" si="130">IF(AND(E133=6,O133&lt;H133,H133&gt;0.333333),"סגל אקדמי: משרה עד-33%",IF(0.1&gt;P133,(IF(P133&gt;0.00001,"עצור: אחוז תעסוקה נמוך מ-10%","")),(IF(AND($T$2&gt;0,$T$2&lt;1,P133&gt;0),(IF(($T$2*I133=P133),"קיצוץ אחיד","נא להזין נימוק")),(IF((P133-I133=0),(IF((Q133-J133=0),"","נא להזין נימוק")),"נא להזין נימוק"))))))</f>
        <v/>
      </c>
      <c r="S133" s="299">
        <f t="shared" ref="S133:S196" si="131">(IF(OR($B133=0,$C133=0,$D133=0),0,IF(OR($E133=0,($G133+$F133=0),$H133=0),0,MIN((VLOOKUP($E133,$A$232:$C$244,3,0))*(IF($E133=6,$P133,$O133))*((MIN((VLOOKUP($E133,$A$232:$E$244,5,0)),(IF($E133=6,$O133,$P133))))),MIN((VLOOKUP($E133,$A$232:$C$244,3,0)),($F133+$G133))*(IF($E133=6,$P133,((MIN((VLOOKUP($E133,$A$232:$E$244,5,0)),$P133)))))))))*$Q133</f>
        <v>0</v>
      </c>
      <c r="T133" s="300">
        <f t="shared" ref="T133" si="132">O133*P133*Q133/12</f>
        <v>0</v>
      </c>
      <c r="U133" s="49"/>
      <c r="V133" s="301">
        <f t="shared" ref="V133:V164" si="133">IF($Z$2&gt;0,(1-$Z$2)*P133,P133)</f>
        <v>0</v>
      </c>
      <c r="W133" s="298">
        <f t="shared" ref="W133:W163" si="134">Q133</f>
        <v>0</v>
      </c>
      <c r="X133" s="19" t="str">
        <f t="shared" ref="X133:X164" si="135">IF(0.1&gt;V133,(IF(V133&gt;0.00001,"עצור: אחוז תעסוקה נמוך מ-10%","")),(IF(AND($Z$2&gt;0,V133&gt;0),(IF(($Z$2*P133=V133),"קיצוץ אחיד","נא להזין נימוק")),(IF((V133-P133=0),(IF((W133-Q133=0),"","נא להזין נימוק")),"נא להזין נימוק")))))</f>
        <v/>
      </c>
      <c r="Y133" s="55">
        <f t="shared" ref="Y133:Y196" si="136">(IF(OR($B133=0,$C133=0,$D133=0),0,IF(OR($E133=0,($G133+$F133=0),$H133=0),0,MIN((VLOOKUP($E133,$A$232:$C$244,3,0))*(IF($E133=6,$V133,$O133))*((MIN((VLOOKUP($E133,$A$232:$E$244,5,0)),(IF($E133=6,$O133,$V133))))),MIN((VLOOKUP($E133,$A$232:$C$244,3,0)),($F133+$G133))*(IF($E133=6,$V133,((MIN((VLOOKUP($E133,$A$232:$E$244,5,0)),$V133)))))))))*$W133</f>
        <v>0</v>
      </c>
      <c r="Z133" s="302">
        <f t="shared" ref="Z133:Z164" si="137">O133*V133*W133/12</f>
        <v>0</v>
      </c>
      <c r="AA133" s="53"/>
      <c r="AB133" s="481" t="b">
        <f t="shared" ref="AB133:AB196" si="138">OR($B133=0,$C133=0,$D133=0,$E133=0)</f>
        <v>1</v>
      </c>
      <c r="AC133" s="303"/>
      <c r="AE133" s="184">
        <f t="shared" si="119"/>
        <v>0</v>
      </c>
      <c r="AF133" s="184"/>
    </row>
    <row r="134" spans="1:32" s="2" customFormat="1" ht="24.75" hidden="1" customHeight="1" outlineLevel="1" x14ac:dyDescent="0.15">
      <c r="A134" s="286">
        <v>131</v>
      </c>
      <c r="B134" s="304"/>
      <c r="C134" s="304"/>
      <c r="D134" s="304"/>
      <c r="E134" s="288"/>
      <c r="F134" s="289"/>
      <c r="G134" s="305"/>
      <c r="H134" s="306"/>
      <c r="I134" s="306"/>
      <c r="J134" s="307"/>
      <c r="K134" s="292">
        <f t="shared" si="124"/>
        <v>0</v>
      </c>
      <c r="L134" s="293">
        <f t="shared" ref="L134" si="139">J134*I134*H134/12</f>
        <v>0</v>
      </c>
      <c r="M134" s="294">
        <f t="shared" si="118"/>
        <v>0</v>
      </c>
      <c r="N134" s="295" t="str">
        <f t="shared" si="126"/>
        <v/>
      </c>
      <c r="O134" s="296">
        <f t="shared" si="127"/>
        <v>0</v>
      </c>
      <c r="P134" s="297">
        <f t="shared" si="128"/>
        <v>0</v>
      </c>
      <c r="Q134" s="298">
        <f t="shared" ref="Q134" si="140">J134</f>
        <v>0</v>
      </c>
      <c r="R134" s="19" t="str">
        <f t="shared" ref="R134" si="141">IF(AND(E134=6,O134&lt;H134,H134&gt;0.333333),"סגל אקדמי: משרה עד-33%",IF(0.1&gt;P134,(IF(P134&gt;0.00001,"עצור: אחוז תעסוקה נמוך מ-10%","")),(IF(AND($T$2&gt;0,$T$2&lt;1,P134&gt;0),(IF(($T$2*I134=P134),"קיצוץ אחיד","נא להזין נימוק")),(IF((P134-I134=0),(IF((Q134-J134=0),"","נא להזין נימוק")),"נא להזין נימוק"))))))</f>
        <v/>
      </c>
      <c r="S134" s="299">
        <f t="shared" si="131"/>
        <v>0</v>
      </c>
      <c r="T134" s="300">
        <f t="shared" ref="T134" si="142">O134*P134*Q134/12</f>
        <v>0</v>
      </c>
      <c r="U134" s="49"/>
      <c r="V134" s="301">
        <f t="shared" si="133"/>
        <v>0</v>
      </c>
      <c r="W134" s="298">
        <f t="shared" si="134"/>
        <v>0</v>
      </c>
      <c r="X134" s="19" t="str">
        <f t="shared" si="135"/>
        <v/>
      </c>
      <c r="Y134" s="55">
        <f t="shared" si="136"/>
        <v>0</v>
      </c>
      <c r="Z134" s="302">
        <f t="shared" si="137"/>
        <v>0</v>
      </c>
      <c r="AA134" s="53"/>
      <c r="AB134" s="481" t="b">
        <f t="shared" si="138"/>
        <v>1</v>
      </c>
      <c r="AC134" s="303"/>
      <c r="AE134" s="184">
        <f t="shared" si="119"/>
        <v>0</v>
      </c>
      <c r="AF134" s="184"/>
    </row>
    <row r="135" spans="1:32" s="2" customFormat="1" ht="24.75" hidden="1" customHeight="1" outlineLevel="1" x14ac:dyDescent="0.15">
      <c r="A135" s="286">
        <v>132</v>
      </c>
      <c r="B135" s="304"/>
      <c r="C135" s="304"/>
      <c r="D135" s="304"/>
      <c r="E135" s="288"/>
      <c r="F135" s="289"/>
      <c r="G135" s="305"/>
      <c r="H135" s="306"/>
      <c r="I135" s="306"/>
      <c r="J135" s="307"/>
      <c r="K135" s="292">
        <f t="shared" si="124"/>
        <v>0</v>
      </c>
      <c r="L135" s="293">
        <f t="shared" ref="L135" si="143">J135*I135*H135/12</f>
        <v>0</v>
      </c>
      <c r="M135" s="294">
        <f t="shared" si="118"/>
        <v>0</v>
      </c>
      <c r="N135" s="295" t="str">
        <f t="shared" si="126"/>
        <v/>
      </c>
      <c r="O135" s="296">
        <f t="shared" si="127"/>
        <v>0</v>
      </c>
      <c r="P135" s="297">
        <f t="shared" si="128"/>
        <v>0</v>
      </c>
      <c r="Q135" s="298">
        <f t="shared" ref="Q135" si="144">J135</f>
        <v>0</v>
      </c>
      <c r="R135" s="19" t="str">
        <f t="shared" ref="R135" si="145">IF(AND(E135=6,O135&lt;H135,H135&gt;0.333333),"סגל אקדמי: משרה עד-33%",IF(0.1&gt;P135,(IF(P135&gt;0.00001,"עצור: אחוז תעסוקה נמוך מ-10%","")),(IF(AND($T$2&gt;0,$T$2&lt;1,P135&gt;0),(IF(($T$2*I135=P135),"קיצוץ אחיד","נא להזין נימוק")),(IF((P135-I135=0),(IF((Q135-J135=0),"","נא להזין נימוק")),"נא להזין נימוק"))))))</f>
        <v/>
      </c>
      <c r="S135" s="299">
        <f t="shared" si="131"/>
        <v>0</v>
      </c>
      <c r="T135" s="300">
        <f t="shared" ref="T135" si="146">O135*P135*Q135/12</f>
        <v>0</v>
      </c>
      <c r="U135" s="49"/>
      <c r="V135" s="301">
        <f t="shared" si="133"/>
        <v>0</v>
      </c>
      <c r="W135" s="298">
        <f t="shared" si="134"/>
        <v>0</v>
      </c>
      <c r="X135" s="19" t="str">
        <f t="shared" si="135"/>
        <v/>
      </c>
      <c r="Y135" s="55">
        <f t="shared" si="136"/>
        <v>0</v>
      </c>
      <c r="Z135" s="302">
        <f t="shared" si="137"/>
        <v>0</v>
      </c>
      <c r="AA135" s="53"/>
      <c r="AB135" s="481" t="b">
        <f t="shared" si="138"/>
        <v>1</v>
      </c>
      <c r="AC135" s="303"/>
      <c r="AE135" s="184">
        <f t="shared" si="119"/>
        <v>0</v>
      </c>
      <c r="AF135" s="184"/>
    </row>
    <row r="136" spans="1:32" s="2" customFormat="1" ht="24.75" hidden="1" customHeight="1" outlineLevel="1" x14ac:dyDescent="0.15">
      <c r="A136" s="286">
        <v>133</v>
      </c>
      <c r="B136" s="304"/>
      <c r="C136" s="304"/>
      <c r="D136" s="304"/>
      <c r="E136" s="288"/>
      <c r="F136" s="289"/>
      <c r="G136" s="305"/>
      <c r="H136" s="306"/>
      <c r="I136" s="306"/>
      <c r="J136" s="307"/>
      <c r="K136" s="292">
        <f t="shared" si="124"/>
        <v>0</v>
      </c>
      <c r="L136" s="293">
        <f t="shared" ref="L136:L165" si="147">J136*I136*H136/12</f>
        <v>0</v>
      </c>
      <c r="M136" s="294">
        <f t="shared" ref="M136:M165" si="148">(F136+G136)*J136</f>
        <v>0</v>
      </c>
      <c r="N136" s="295" t="str">
        <f t="shared" si="126"/>
        <v/>
      </c>
      <c r="O136" s="296">
        <f t="shared" si="127"/>
        <v>0</v>
      </c>
      <c r="P136" s="297">
        <f t="shared" si="128"/>
        <v>0</v>
      </c>
      <c r="Q136" s="298">
        <f t="shared" ref="Q136:Q165" si="149">J136</f>
        <v>0</v>
      </c>
      <c r="R136" s="19" t="str">
        <f t="shared" ref="R136:R165" si="150">IF(AND(E136=6,O136&lt;H136,H136&gt;0.333333),"סגל אקדמי: משרה עד-33%",IF(0.1&gt;P136,(IF(P136&gt;0.00001,"עצור: אחוז תעסוקה נמוך מ-10%","")),(IF(AND($T$2&gt;0,$T$2&lt;1,P136&gt;0),(IF(($T$2*I136=P136),"קיצוץ אחיד","נא להזין נימוק")),(IF((P136-I136=0),(IF((Q136-J136=0),"","נא להזין נימוק")),"נא להזין נימוק"))))))</f>
        <v/>
      </c>
      <c r="S136" s="299">
        <f t="shared" si="131"/>
        <v>0</v>
      </c>
      <c r="T136" s="300">
        <f t="shared" ref="T136:T165" si="151">O136*P136*Q136/12</f>
        <v>0</v>
      </c>
      <c r="U136" s="49"/>
      <c r="V136" s="301">
        <f t="shared" si="133"/>
        <v>0</v>
      </c>
      <c r="W136" s="298">
        <f t="shared" si="134"/>
        <v>0</v>
      </c>
      <c r="X136" s="19" t="str">
        <f t="shared" si="135"/>
        <v/>
      </c>
      <c r="Y136" s="55">
        <f t="shared" si="136"/>
        <v>0</v>
      </c>
      <c r="Z136" s="302">
        <f t="shared" si="137"/>
        <v>0</v>
      </c>
      <c r="AA136" s="53"/>
      <c r="AB136" s="481" t="b">
        <f t="shared" si="138"/>
        <v>1</v>
      </c>
      <c r="AC136" s="303"/>
      <c r="AE136" s="184">
        <f t="shared" ref="AE136:AE163" si="152">+F136+G136</f>
        <v>0</v>
      </c>
      <c r="AF136" s="184"/>
    </row>
    <row r="137" spans="1:32" s="2" customFormat="1" ht="24.75" hidden="1" customHeight="1" outlineLevel="1" x14ac:dyDescent="0.15">
      <c r="A137" s="286">
        <v>134</v>
      </c>
      <c r="B137" s="304"/>
      <c r="C137" s="304"/>
      <c r="D137" s="304"/>
      <c r="E137" s="288"/>
      <c r="F137" s="289"/>
      <c r="G137" s="305"/>
      <c r="H137" s="306"/>
      <c r="I137" s="306"/>
      <c r="J137" s="307"/>
      <c r="K137" s="292">
        <f t="shared" si="124"/>
        <v>0</v>
      </c>
      <c r="L137" s="293">
        <f t="shared" si="147"/>
        <v>0</v>
      </c>
      <c r="M137" s="294">
        <f t="shared" si="148"/>
        <v>0</v>
      </c>
      <c r="N137" s="295" t="str">
        <f t="shared" si="126"/>
        <v/>
      </c>
      <c r="O137" s="296">
        <f t="shared" si="127"/>
        <v>0</v>
      </c>
      <c r="P137" s="297">
        <f t="shared" si="128"/>
        <v>0</v>
      </c>
      <c r="Q137" s="298">
        <f t="shared" si="149"/>
        <v>0</v>
      </c>
      <c r="R137" s="19" t="str">
        <f t="shared" si="150"/>
        <v/>
      </c>
      <c r="S137" s="299">
        <f t="shared" si="131"/>
        <v>0</v>
      </c>
      <c r="T137" s="300">
        <f t="shared" si="151"/>
        <v>0</v>
      </c>
      <c r="U137" s="49"/>
      <c r="V137" s="301">
        <f t="shared" si="133"/>
        <v>0</v>
      </c>
      <c r="W137" s="298">
        <f t="shared" si="134"/>
        <v>0</v>
      </c>
      <c r="X137" s="19" t="str">
        <f t="shared" si="135"/>
        <v/>
      </c>
      <c r="Y137" s="55">
        <f t="shared" si="136"/>
        <v>0</v>
      </c>
      <c r="Z137" s="302">
        <f t="shared" si="137"/>
        <v>0</v>
      </c>
      <c r="AA137" s="53"/>
      <c r="AB137" s="481" t="b">
        <f t="shared" si="138"/>
        <v>1</v>
      </c>
      <c r="AC137" s="303"/>
      <c r="AE137" s="184">
        <f t="shared" si="152"/>
        <v>0</v>
      </c>
      <c r="AF137" s="184"/>
    </row>
    <row r="138" spans="1:32" s="2" customFormat="1" ht="24.75" hidden="1" customHeight="1" outlineLevel="1" x14ac:dyDescent="0.15">
      <c r="A138" s="286">
        <v>135</v>
      </c>
      <c r="B138" s="304"/>
      <c r="C138" s="304"/>
      <c r="D138" s="304"/>
      <c r="E138" s="288"/>
      <c r="F138" s="289"/>
      <c r="G138" s="305"/>
      <c r="H138" s="306"/>
      <c r="I138" s="306"/>
      <c r="J138" s="307"/>
      <c r="K138" s="292">
        <f t="shared" si="124"/>
        <v>0</v>
      </c>
      <c r="L138" s="293">
        <f t="shared" si="147"/>
        <v>0</v>
      </c>
      <c r="M138" s="294">
        <f t="shared" si="148"/>
        <v>0</v>
      </c>
      <c r="N138" s="295" t="str">
        <f t="shared" si="126"/>
        <v/>
      </c>
      <c r="O138" s="296">
        <f t="shared" si="127"/>
        <v>0</v>
      </c>
      <c r="P138" s="297">
        <f t="shared" si="128"/>
        <v>0</v>
      </c>
      <c r="Q138" s="298">
        <f t="shared" si="149"/>
        <v>0</v>
      </c>
      <c r="R138" s="19" t="str">
        <f t="shared" si="150"/>
        <v/>
      </c>
      <c r="S138" s="299">
        <f t="shared" si="131"/>
        <v>0</v>
      </c>
      <c r="T138" s="300">
        <f t="shared" si="151"/>
        <v>0</v>
      </c>
      <c r="U138" s="49"/>
      <c r="V138" s="301">
        <f t="shared" si="133"/>
        <v>0</v>
      </c>
      <c r="W138" s="298">
        <f t="shared" si="134"/>
        <v>0</v>
      </c>
      <c r="X138" s="19" t="str">
        <f t="shared" si="135"/>
        <v/>
      </c>
      <c r="Y138" s="55">
        <f t="shared" si="136"/>
        <v>0</v>
      </c>
      <c r="Z138" s="302">
        <f t="shared" si="137"/>
        <v>0</v>
      </c>
      <c r="AA138" s="53"/>
      <c r="AB138" s="481" t="b">
        <f t="shared" si="138"/>
        <v>1</v>
      </c>
      <c r="AC138" s="303"/>
      <c r="AE138" s="184">
        <f t="shared" si="152"/>
        <v>0</v>
      </c>
      <c r="AF138" s="184"/>
    </row>
    <row r="139" spans="1:32" s="2" customFormat="1" ht="24.75" hidden="1" customHeight="1" outlineLevel="1" x14ac:dyDescent="0.15">
      <c r="A139" s="286">
        <v>136</v>
      </c>
      <c r="B139" s="304"/>
      <c r="C139" s="304"/>
      <c r="D139" s="304"/>
      <c r="E139" s="288"/>
      <c r="F139" s="289"/>
      <c r="G139" s="305"/>
      <c r="H139" s="306"/>
      <c r="I139" s="306"/>
      <c r="J139" s="307"/>
      <c r="K139" s="292">
        <f t="shared" si="124"/>
        <v>0</v>
      </c>
      <c r="L139" s="293">
        <f t="shared" si="147"/>
        <v>0</v>
      </c>
      <c r="M139" s="294">
        <f t="shared" si="148"/>
        <v>0</v>
      </c>
      <c r="N139" s="295" t="str">
        <f t="shared" si="126"/>
        <v/>
      </c>
      <c r="O139" s="296">
        <f t="shared" si="127"/>
        <v>0</v>
      </c>
      <c r="P139" s="297">
        <f t="shared" si="128"/>
        <v>0</v>
      </c>
      <c r="Q139" s="298">
        <f t="shared" si="149"/>
        <v>0</v>
      </c>
      <c r="R139" s="19" t="str">
        <f t="shared" si="150"/>
        <v/>
      </c>
      <c r="S139" s="299">
        <f t="shared" si="131"/>
        <v>0</v>
      </c>
      <c r="T139" s="300">
        <f t="shared" si="151"/>
        <v>0</v>
      </c>
      <c r="U139" s="49"/>
      <c r="V139" s="301">
        <f t="shared" si="133"/>
        <v>0</v>
      </c>
      <c r="W139" s="298">
        <f t="shared" si="134"/>
        <v>0</v>
      </c>
      <c r="X139" s="19" t="str">
        <f t="shared" si="135"/>
        <v/>
      </c>
      <c r="Y139" s="55">
        <f t="shared" si="136"/>
        <v>0</v>
      </c>
      <c r="Z139" s="302">
        <f t="shared" si="137"/>
        <v>0</v>
      </c>
      <c r="AA139" s="53"/>
      <c r="AB139" s="481" t="b">
        <f t="shared" si="138"/>
        <v>1</v>
      </c>
      <c r="AC139" s="303"/>
      <c r="AE139" s="184">
        <f t="shared" si="152"/>
        <v>0</v>
      </c>
      <c r="AF139" s="184"/>
    </row>
    <row r="140" spans="1:32" s="2" customFormat="1" ht="24.75" hidden="1" customHeight="1" outlineLevel="1" x14ac:dyDescent="0.15">
      <c r="A140" s="286">
        <v>137</v>
      </c>
      <c r="B140" s="304"/>
      <c r="C140" s="304"/>
      <c r="D140" s="304"/>
      <c r="E140" s="288"/>
      <c r="F140" s="289"/>
      <c r="G140" s="305"/>
      <c r="H140" s="306"/>
      <c r="I140" s="306"/>
      <c r="J140" s="307"/>
      <c r="K140" s="292">
        <f t="shared" si="124"/>
        <v>0</v>
      </c>
      <c r="L140" s="293">
        <f t="shared" si="147"/>
        <v>0</v>
      </c>
      <c r="M140" s="294">
        <f t="shared" si="148"/>
        <v>0</v>
      </c>
      <c r="N140" s="295" t="str">
        <f t="shared" si="126"/>
        <v/>
      </c>
      <c r="O140" s="296">
        <f t="shared" si="127"/>
        <v>0</v>
      </c>
      <c r="P140" s="297">
        <f t="shared" si="128"/>
        <v>0</v>
      </c>
      <c r="Q140" s="298">
        <f t="shared" si="149"/>
        <v>0</v>
      </c>
      <c r="R140" s="19" t="str">
        <f t="shared" si="150"/>
        <v/>
      </c>
      <c r="S140" s="299">
        <f t="shared" si="131"/>
        <v>0</v>
      </c>
      <c r="T140" s="300">
        <f t="shared" si="151"/>
        <v>0</v>
      </c>
      <c r="U140" s="49"/>
      <c r="V140" s="301">
        <f t="shared" si="133"/>
        <v>0</v>
      </c>
      <c r="W140" s="298">
        <f t="shared" si="134"/>
        <v>0</v>
      </c>
      <c r="X140" s="19" t="str">
        <f t="shared" si="135"/>
        <v/>
      </c>
      <c r="Y140" s="55">
        <f t="shared" si="136"/>
        <v>0</v>
      </c>
      <c r="Z140" s="302">
        <f t="shared" si="137"/>
        <v>0</v>
      </c>
      <c r="AA140" s="53"/>
      <c r="AB140" s="481" t="b">
        <f t="shared" si="138"/>
        <v>1</v>
      </c>
      <c r="AC140" s="303"/>
      <c r="AE140" s="184">
        <f t="shared" si="152"/>
        <v>0</v>
      </c>
      <c r="AF140" s="184"/>
    </row>
    <row r="141" spans="1:32" s="2" customFormat="1" ht="24.75" hidden="1" customHeight="1" outlineLevel="1" x14ac:dyDescent="0.15">
      <c r="A141" s="286">
        <v>138</v>
      </c>
      <c r="B141" s="304"/>
      <c r="C141" s="304"/>
      <c r="D141" s="304"/>
      <c r="E141" s="288"/>
      <c r="F141" s="289"/>
      <c r="G141" s="305"/>
      <c r="H141" s="306"/>
      <c r="I141" s="306"/>
      <c r="J141" s="307"/>
      <c r="K141" s="292">
        <f t="shared" si="124"/>
        <v>0</v>
      </c>
      <c r="L141" s="293">
        <f t="shared" si="147"/>
        <v>0</v>
      </c>
      <c r="M141" s="294">
        <f t="shared" si="148"/>
        <v>0</v>
      </c>
      <c r="N141" s="295" t="str">
        <f t="shared" si="126"/>
        <v/>
      </c>
      <c r="O141" s="296">
        <f t="shared" si="127"/>
        <v>0</v>
      </c>
      <c r="P141" s="297">
        <f t="shared" si="128"/>
        <v>0</v>
      </c>
      <c r="Q141" s="298">
        <f t="shared" si="149"/>
        <v>0</v>
      </c>
      <c r="R141" s="19" t="str">
        <f t="shared" si="150"/>
        <v/>
      </c>
      <c r="S141" s="299">
        <f t="shared" si="131"/>
        <v>0</v>
      </c>
      <c r="T141" s="300">
        <f t="shared" si="151"/>
        <v>0</v>
      </c>
      <c r="U141" s="49"/>
      <c r="V141" s="301">
        <f t="shared" si="133"/>
        <v>0</v>
      </c>
      <c r="W141" s="298">
        <f t="shared" si="134"/>
        <v>0</v>
      </c>
      <c r="X141" s="19" t="str">
        <f t="shared" si="135"/>
        <v/>
      </c>
      <c r="Y141" s="55">
        <f t="shared" si="136"/>
        <v>0</v>
      </c>
      <c r="Z141" s="302">
        <f t="shared" si="137"/>
        <v>0</v>
      </c>
      <c r="AA141" s="53"/>
      <c r="AB141" s="481" t="b">
        <f t="shared" si="138"/>
        <v>1</v>
      </c>
      <c r="AC141" s="303"/>
      <c r="AE141" s="184">
        <f t="shared" si="152"/>
        <v>0</v>
      </c>
      <c r="AF141" s="184"/>
    </row>
    <row r="142" spans="1:32" s="2" customFormat="1" ht="24.75" hidden="1" customHeight="1" outlineLevel="1" x14ac:dyDescent="0.15">
      <c r="A142" s="286">
        <v>139</v>
      </c>
      <c r="B142" s="304"/>
      <c r="C142" s="304"/>
      <c r="D142" s="304"/>
      <c r="E142" s="288"/>
      <c r="F142" s="289"/>
      <c r="G142" s="305"/>
      <c r="H142" s="306"/>
      <c r="I142" s="306"/>
      <c r="J142" s="307"/>
      <c r="K142" s="292">
        <f t="shared" si="124"/>
        <v>0</v>
      </c>
      <c r="L142" s="293">
        <f t="shared" si="147"/>
        <v>0</v>
      </c>
      <c r="M142" s="294">
        <f t="shared" si="148"/>
        <v>0</v>
      </c>
      <c r="N142" s="295" t="str">
        <f t="shared" si="126"/>
        <v/>
      </c>
      <c r="O142" s="296">
        <f t="shared" si="127"/>
        <v>0</v>
      </c>
      <c r="P142" s="297">
        <f t="shared" si="128"/>
        <v>0</v>
      </c>
      <c r="Q142" s="298">
        <f t="shared" si="149"/>
        <v>0</v>
      </c>
      <c r="R142" s="19" t="str">
        <f t="shared" si="150"/>
        <v/>
      </c>
      <c r="S142" s="299">
        <f t="shared" si="131"/>
        <v>0</v>
      </c>
      <c r="T142" s="300">
        <f t="shared" si="151"/>
        <v>0</v>
      </c>
      <c r="U142" s="49"/>
      <c r="V142" s="301">
        <f t="shared" si="133"/>
        <v>0</v>
      </c>
      <c r="W142" s="298">
        <f t="shared" si="134"/>
        <v>0</v>
      </c>
      <c r="X142" s="19" t="str">
        <f t="shared" si="135"/>
        <v/>
      </c>
      <c r="Y142" s="55">
        <f t="shared" si="136"/>
        <v>0</v>
      </c>
      <c r="Z142" s="302">
        <f t="shared" si="137"/>
        <v>0</v>
      </c>
      <c r="AA142" s="53"/>
      <c r="AB142" s="481" t="b">
        <f t="shared" si="138"/>
        <v>1</v>
      </c>
      <c r="AC142" s="303"/>
      <c r="AE142" s="184">
        <f t="shared" si="152"/>
        <v>0</v>
      </c>
      <c r="AF142" s="184"/>
    </row>
    <row r="143" spans="1:32" s="2" customFormat="1" ht="24.75" hidden="1" customHeight="1" outlineLevel="1" x14ac:dyDescent="0.15">
      <c r="A143" s="286">
        <v>140</v>
      </c>
      <c r="B143" s="304"/>
      <c r="C143" s="304"/>
      <c r="D143" s="304"/>
      <c r="E143" s="288"/>
      <c r="F143" s="289"/>
      <c r="G143" s="305"/>
      <c r="H143" s="306"/>
      <c r="I143" s="306"/>
      <c r="J143" s="307"/>
      <c r="K143" s="292">
        <f t="shared" si="124"/>
        <v>0</v>
      </c>
      <c r="L143" s="293">
        <f t="shared" si="147"/>
        <v>0</v>
      </c>
      <c r="M143" s="294">
        <f t="shared" si="148"/>
        <v>0</v>
      </c>
      <c r="N143" s="295" t="str">
        <f t="shared" si="126"/>
        <v/>
      </c>
      <c r="O143" s="296">
        <f t="shared" si="127"/>
        <v>0</v>
      </c>
      <c r="P143" s="297">
        <f t="shared" si="128"/>
        <v>0</v>
      </c>
      <c r="Q143" s="298">
        <f t="shared" si="149"/>
        <v>0</v>
      </c>
      <c r="R143" s="19" t="str">
        <f t="shared" si="150"/>
        <v/>
      </c>
      <c r="S143" s="299">
        <f t="shared" si="131"/>
        <v>0</v>
      </c>
      <c r="T143" s="300">
        <f t="shared" si="151"/>
        <v>0</v>
      </c>
      <c r="U143" s="49"/>
      <c r="V143" s="301">
        <f t="shared" si="133"/>
        <v>0</v>
      </c>
      <c r="W143" s="298">
        <f t="shared" si="134"/>
        <v>0</v>
      </c>
      <c r="X143" s="19" t="str">
        <f t="shared" si="135"/>
        <v/>
      </c>
      <c r="Y143" s="55">
        <f t="shared" si="136"/>
        <v>0</v>
      </c>
      <c r="Z143" s="302">
        <f t="shared" si="137"/>
        <v>0</v>
      </c>
      <c r="AA143" s="53"/>
      <c r="AB143" s="481" t="b">
        <f t="shared" si="138"/>
        <v>1</v>
      </c>
      <c r="AC143" s="303"/>
      <c r="AE143" s="184">
        <f t="shared" si="152"/>
        <v>0</v>
      </c>
      <c r="AF143" s="184"/>
    </row>
    <row r="144" spans="1:32" s="2" customFormat="1" ht="24.75" hidden="1" customHeight="1" outlineLevel="1" x14ac:dyDescent="0.15">
      <c r="A144" s="286">
        <v>141</v>
      </c>
      <c r="B144" s="304"/>
      <c r="C144" s="304"/>
      <c r="D144" s="304"/>
      <c r="E144" s="288"/>
      <c r="F144" s="289"/>
      <c r="G144" s="305"/>
      <c r="H144" s="306"/>
      <c r="I144" s="306"/>
      <c r="J144" s="307"/>
      <c r="K144" s="292">
        <f t="shared" si="124"/>
        <v>0</v>
      </c>
      <c r="L144" s="293">
        <f t="shared" si="147"/>
        <v>0</v>
      </c>
      <c r="M144" s="294">
        <f t="shared" si="148"/>
        <v>0</v>
      </c>
      <c r="N144" s="295" t="str">
        <f t="shared" si="126"/>
        <v/>
      </c>
      <c r="O144" s="296">
        <f t="shared" si="127"/>
        <v>0</v>
      </c>
      <c r="P144" s="297">
        <f t="shared" si="128"/>
        <v>0</v>
      </c>
      <c r="Q144" s="298">
        <f t="shared" si="149"/>
        <v>0</v>
      </c>
      <c r="R144" s="19" t="str">
        <f t="shared" si="150"/>
        <v/>
      </c>
      <c r="S144" s="299">
        <f t="shared" si="131"/>
        <v>0</v>
      </c>
      <c r="T144" s="300">
        <f t="shared" si="151"/>
        <v>0</v>
      </c>
      <c r="U144" s="49"/>
      <c r="V144" s="301">
        <f t="shared" si="133"/>
        <v>0</v>
      </c>
      <c r="W144" s="298">
        <f t="shared" si="134"/>
        <v>0</v>
      </c>
      <c r="X144" s="19" t="str">
        <f t="shared" si="135"/>
        <v/>
      </c>
      <c r="Y144" s="55">
        <f t="shared" si="136"/>
        <v>0</v>
      </c>
      <c r="Z144" s="302">
        <f t="shared" si="137"/>
        <v>0</v>
      </c>
      <c r="AA144" s="53"/>
      <c r="AB144" s="481" t="b">
        <f t="shared" si="138"/>
        <v>1</v>
      </c>
      <c r="AC144" s="303"/>
      <c r="AE144" s="184">
        <f t="shared" si="152"/>
        <v>0</v>
      </c>
      <c r="AF144" s="184"/>
    </row>
    <row r="145" spans="1:32" s="2" customFormat="1" ht="24.75" hidden="1" customHeight="1" outlineLevel="1" x14ac:dyDescent="0.15">
      <c r="A145" s="286">
        <v>142</v>
      </c>
      <c r="B145" s="304"/>
      <c r="C145" s="304"/>
      <c r="D145" s="304"/>
      <c r="E145" s="288"/>
      <c r="F145" s="289"/>
      <c r="G145" s="305"/>
      <c r="H145" s="306"/>
      <c r="I145" s="306"/>
      <c r="J145" s="307"/>
      <c r="K145" s="292">
        <f t="shared" si="124"/>
        <v>0</v>
      </c>
      <c r="L145" s="293">
        <f t="shared" si="147"/>
        <v>0</v>
      </c>
      <c r="M145" s="294">
        <f t="shared" si="148"/>
        <v>0</v>
      </c>
      <c r="N145" s="295" t="str">
        <f t="shared" si="126"/>
        <v/>
      </c>
      <c r="O145" s="296">
        <f t="shared" si="127"/>
        <v>0</v>
      </c>
      <c r="P145" s="297">
        <f t="shared" si="128"/>
        <v>0</v>
      </c>
      <c r="Q145" s="298">
        <f t="shared" si="149"/>
        <v>0</v>
      </c>
      <c r="R145" s="19" t="str">
        <f t="shared" si="150"/>
        <v/>
      </c>
      <c r="S145" s="299">
        <f t="shared" si="131"/>
        <v>0</v>
      </c>
      <c r="T145" s="300">
        <f t="shared" si="151"/>
        <v>0</v>
      </c>
      <c r="U145" s="49"/>
      <c r="V145" s="301">
        <f t="shared" si="133"/>
        <v>0</v>
      </c>
      <c r="W145" s="298">
        <f t="shared" si="134"/>
        <v>0</v>
      </c>
      <c r="X145" s="19" t="str">
        <f t="shared" si="135"/>
        <v/>
      </c>
      <c r="Y145" s="55">
        <f t="shared" si="136"/>
        <v>0</v>
      </c>
      <c r="Z145" s="302">
        <f t="shared" si="137"/>
        <v>0</v>
      </c>
      <c r="AA145" s="53"/>
      <c r="AB145" s="481" t="b">
        <f t="shared" si="138"/>
        <v>1</v>
      </c>
      <c r="AC145" s="303"/>
      <c r="AE145" s="184">
        <f t="shared" si="152"/>
        <v>0</v>
      </c>
      <c r="AF145" s="184"/>
    </row>
    <row r="146" spans="1:32" s="2" customFormat="1" ht="24.75" hidden="1" customHeight="1" outlineLevel="1" x14ac:dyDescent="0.15">
      <c r="A146" s="286">
        <v>143</v>
      </c>
      <c r="B146" s="304"/>
      <c r="C146" s="304"/>
      <c r="D146" s="304"/>
      <c r="E146" s="288"/>
      <c r="F146" s="289"/>
      <c r="G146" s="305"/>
      <c r="H146" s="306"/>
      <c r="I146" s="306"/>
      <c r="J146" s="307"/>
      <c r="K146" s="292">
        <f t="shared" si="124"/>
        <v>0</v>
      </c>
      <c r="L146" s="293">
        <f t="shared" si="147"/>
        <v>0</v>
      </c>
      <c r="M146" s="294">
        <f t="shared" si="148"/>
        <v>0</v>
      </c>
      <c r="N146" s="295" t="str">
        <f t="shared" si="126"/>
        <v/>
      </c>
      <c r="O146" s="296">
        <f t="shared" si="127"/>
        <v>0</v>
      </c>
      <c r="P146" s="297">
        <f t="shared" si="128"/>
        <v>0</v>
      </c>
      <c r="Q146" s="298">
        <f t="shared" si="149"/>
        <v>0</v>
      </c>
      <c r="R146" s="19" t="str">
        <f t="shared" si="150"/>
        <v/>
      </c>
      <c r="S146" s="299">
        <f t="shared" si="131"/>
        <v>0</v>
      </c>
      <c r="T146" s="300">
        <f t="shared" si="151"/>
        <v>0</v>
      </c>
      <c r="U146" s="49"/>
      <c r="V146" s="301">
        <f t="shared" si="133"/>
        <v>0</v>
      </c>
      <c r="W146" s="298">
        <f t="shared" si="134"/>
        <v>0</v>
      </c>
      <c r="X146" s="19" t="str">
        <f t="shared" si="135"/>
        <v/>
      </c>
      <c r="Y146" s="55">
        <f t="shared" si="136"/>
        <v>0</v>
      </c>
      <c r="Z146" s="302">
        <f t="shared" si="137"/>
        <v>0</v>
      </c>
      <c r="AA146" s="53"/>
      <c r="AB146" s="481" t="b">
        <f t="shared" si="138"/>
        <v>1</v>
      </c>
      <c r="AC146" s="303"/>
      <c r="AE146" s="184">
        <f t="shared" si="152"/>
        <v>0</v>
      </c>
      <c r="AF146" s="184"/>
    </row>
    <row r="147" spans="1:32" s="2" customFormat="1" ht="24.75" hidden="1" customHeight="1" outlineLevel="1" x14ac:dyDescent="0.15">
      <c r="A147" s="286">
        <v>144</v>
      </c>
      <c r="B147" s="304"/>
      <c r="C147" s="304"/>
      <c r="D147" s="304"/>
      <c r="E147" s="288"/>
      <c r="F147" s="289"/>
      <c r="G147" s="305"/>
      <c r="H147" s="306"/>
      <c r="I147" s="306"/>
      <c r="J147" s="307"/>
      <c r="K147" s="292">
        <f t="shared" si="124"/>
        <v>0</v>
      </c>
      <c r="L147" s="293">
        <f t="shared" si="147"/>
        <v>0</v>
      </c>
      <c r="M147" s="294">
        <f t="shared" si="148"/>
        <v>0</v>
      </c>
      <c r="N147" s="295" t="str">
        <f t="shared" si="126"/>
        <v/>
      </c>
      <c r="O147" s="296">
        <f t="shared" si="127"/>
        <v>0</v>
      </c>
      <c r="P147" s="297">
        <f t="shared" si="128"/>
        <v>0</v>
      </c>
      <c r="Q147" s="298">
        <f t="shared" si="149"/>
        <v>0</v>
      </c>
      <c r="R147" s="19" t="str">
        <f t="shared" si="150"/>
        <v/>
      </c>
      <c r="S147" s="299">
        <f t="shared" si="131"/>
        <v>0</v>
      </c>
      <c r="T147" s="300">
        <f t="shared" si="151"/>
        <v>0</v>
      </c>
      <c r="U147" s="49"/>
      <c r="V147" s="301">
        <f t="shared" si="133"/>
        <v>0</v>
      </c>
      <c r="W147" s="298">
        <f t="shared" si="134"/>
        <v>0</v>
      </c>
      <c r="X147" s="19" t="str">
        <f t="shared" si="135"/>
        <v/>
      </c>
      <c r="Y147" s="55">
        <f t="shared" si="136"/>
        <v>0</v>
      </c>
      <c r="Z147" s="302">
        <f t="shared" si="137"/>
        <v>0</v>
      </c>
      <c r="AA147" s="53"/>
      <c r="AB147" s="481" t="b">
        <f t="shared" si="138"/>
        <v>1</v>
      </c>
      <c r="AC147" s="303"/>
      <c r="AE147" s="184">
        <f t="shared" si="152"/>
        <v>0</v>
      </c>
      <c r="AF147" s="184"/>
    </row>
    <row r="148" spans="1:32" s="2" customFormat="1" ht="24.75" hidden="1" customHeight="1" outlineLevel="1" x14ac:dyDescent="0.15">
      <c r="A148" s="286">
        <v>145</v>
      </c>
      <c r="B148" s="304"/>
      <c r="C148" s="304"/>
      <c r="D148" s="304"/>
      <c r="E148" s="288"/>
      <c r="F148" s="289"/>
      <c r="G148" s="305"/>
      <c r="H148" s="306"/>
      <c r="I148" s="306"/>
      <c r="J148" s="307"/>
      <c r="K148" s="292">
        <f t="shared" si="124"/>
        <v>0</v>
      </c>
      <c r="L148" s="293">
        <f t="shared" si="147"/>
        <v>0</v>
      </c>
      <c r="M148" s="294">
        <f t="shared" si="148"/>
        <v>0</v>
      </c>
      <c r="N148" s="295" t="str">
        <f t="shared" si="126"/>
        <v/>
      </c>
      <c r="O148" s="296">
        <f t="shared" si="127"/>
        <v>0</v>
      </c>
      <c r="P148" s="297">
        <f t="shared" si="128"/>
        <v>0</v>
      </c>
      <c r="Q148" s="298">
        <f t="shared" si="149"/>
        <v>0</v>
      </c>
      <c r="R148" s="19" t="str">
        <f t="shared" si="150"/>
        <v/>
      </c>
      <c r="S148" s="299">
        <f t="shared" si="131"/>
        <v>0</v>
      </c>
      <c r="T148" s="300">
        <f t="shared" si="151"/>
        <v>0</v>
      </c>
      <c r="U148" s="49"/>
      <c r="V148" s="301">
        <f t="shared" si="133"/>
        <v>0</v>
      </c>
      <c r="W148" s="298">
        <f t="shared" si="134"/>
        <v>0</v>
      </c>
      <c r="X148" s="19" t="str">
        <f t="shared" si="135"/>
        <v/>
      </c>
      <c r="Y148" s="55">
        <f t="shared" si="136"/>
        <v>0</v>
      </c>
      <c r="Z148" s="302">
        <f t="shared" si="137"/>
        <v>0</v>
      </c>
      <c r="AA148" s="53"/>
      <c r="AB148" s="481" t="b">
        <f t="shared" si="138"/>
        <v>1</v>
      </c>
      <c r="AC148" s="303"/>
      <c r="AE148" s="184">
        <f t="shared" si="152"/>
        <v>0</v>
      </c>
      <c r="AF148" s="184"/>
    </row>
    <row r="149" spans="1:32" s="2" customFormat="1" ht="24.75" hidden="1" customHeight="1" outlineLevel="1" x14ac:dyDescent="0.15">
      <c r="A149" s="286">
        <v>146</v>
      </c>
      <c r="B149" s="304"/>
      <c r="C149" s="304"/>
      <c r="D149" s="304"/>
      <c r="E149" s="288"/>
      <c r="F149" s="289"/>
      <c r="G149" s="305"/>
      <c r="H149" s="306"/>
      <c r="I149" s="306"/>
      <c r="J149" s="307"/>
      <c r="K149" s="292">
        <f t="shared" si="124"/>
        <v>0</v>
      </c>
      <c r="L149" s="293">
        <f t="shared" si="147"/>
        <v>0</v>
      </c>
      <c r="M149" s="294">
        <f t="shared" si="148"/>
        <v>0</v>
      </c>
      <c r="N149" s="295" t="str">
        <f t="shared" si="126"/>
        <v/>
      </c>
      <c r="O149" s="296">
        <f t="shared" si="127"/>
        <v>0</v>
      </c>
      <c r="P149" s="297">
        <f t="shared" si="128"/>
        <v>0</v>
      </c>
      <c r="Q149" s="298">
        <f t="shared" si="149"/>
        <v>0</v>
      </c>
      <c r="R149" s="19" t="str">
        <f t="shared" si="150"/>
        <v/>
      </c>
      <c r="S149" s="299">
        <f t="shared" si="131"/>
        <v>0</v>
      </c>
      <c r="T149" s="300">
        <f t="shared" si="151"/>
        <v>0</v>
      </c>
      <c r="U149" s="49"/>
      <c r="V149" s="301">
        <f t="shared" si="133"/>
        <v>0</v>
      </c>
      <c r="W149" s="298">
        <f t="shared" si="134"/>
        <v>0</v>
      </c>
      <c r="X149" s="19" t="str">
        <f t="shared" si="135"/>
        <v/>
      </c>
      <c r="Y149" s="55">
        <f t="shared" si="136"/>
        <v>0</v>
      </c>
      <c r="Z149" s="302">
        <f t="shared" si="137"/>
        <v>0</v>
      </c>
      <c r="AA149" s="53"/>
      <c r="AB149" s="481" t="b">
        <f t="shared" si="138"/>
        <v>1</v>
      </c>
      <c r="AC149" s="303"/>
      <c r="AE149" s="184">
        <f t="shared" si="152"/>
        <v>0</v>
      </c>
      <c r="AF149" s="184"/>
    </row>
    <row r="150" spans="1:32" s="2" customFormat="1" ht="24.75" hidden="1" customHeight="1" outlineLevel="1" x14ac:dyDescent="0.15">
      <c r="A150" s="286">
        <v>147</v>
      </c>
      <c r="B150" s="304"/>
      <c r="C150" s="304"/>
      <c r="D150" s="304"/>
      <c r="E150" s="288"/>
      <c r="F150" s="289"/>
      <c r="G150" s="305"/>
      <c r="H150" s="306"/>
      <c r="I150" s="306"/>
      <c r="J150" s="307"/>
      <c r="K150" s="292">
        <f t="shared" si="124"/>
        <v>0</v>
      </c>
      <c r="L150" s="293">
        <f t="shared" si="147"/>
        <v>0</v>
      </c>
      <c r="M150" s="294">
        <f t="shared" si="148"/>
        <v>0</v>
      </c>
      <c r="N150" s="295" t="str">
        <f t="shared" si="126"/>
        <v/>
      </c>
      <c r="O150" s="296">
        <f t="shared" si="127"/>
        <v>0</v>
      </c>
      <c r="P150" s="297">
        <f t="shared" si="128"/>
        <v>0</v>
      </c>
      <c r="Q150" s="298">
        <f t="shared" si="149"/>
        <v>0</v>
      </c>
      <c r="R150" s="19" t="str">
        <f t="shared" si="150"/>
        <v/>
      </c>
      <c r="S150" s="299">
        <f t="shared" si="131"/>
        <v>0</v>
      </c>
      <c r="T150" s="300">
        <f t="shared" si="151"/>
        <v>0</v>
      </c>
      <c r="U150" s="49"/>
      <c r="V150" s="301">
        <f t="shared" si="133"/>
        <v>0</v>
      </c>
      <c r="W150" s="298">
        <f t="shared" si="134"/>
        <v>0</v>
      </c>
      <c r="X150" s="19" t="str">
        <f t="shared" si="135"/>
        <v/>
      </c>
      <c r="Y150" s="55">
        <f t="shared" si="136"/>
        <v>0</v>
      </c>
      <c r="Z150" s="302">
        <f t="shared" si="137"/>
        <v>0</v>
      </c>
      <c r="AA150" s="53"/>
      <c r="AB150" s="481" t="b">
        <f t="shared" si="138"/>
        <v>1</v>
      </c>
      <c r="AC150" s="303"/>
      <c r="AE150" s="184">
        <f t="shared" si="152"/>
        <v>0</v>
      </c>
      <c r="AF150" s="184"/>
    </row>
    <row r="151" spans="1:32" s="2" customFormat="1" ht="24.75" hidden="1" customHeight="1" outlineLevel="1" x14ac:dyDescent="0.15">
      <c r="A151" s="286">
        <v>148</v>
      </c>
      <c r="B151" s="304"/>
      <c r="C151" s="304"/>
      <c r="D151" s="304"/>
      <c r="E151" s="288"/>
      <c r="F151" s="289"/>
      <c r="G151" s="305"/>
      <c r="H151" s="306"/>
      <c r="I151" s="306"/>
      <c r="J151" s="307"/>
      <c r="K151" s="292">
        <f t="shared" si="124"/>
        <v>0</v>
      </c>
      <c r="L151" s="293">
        <f t="shared" si="147"/>
        <v>0</v>
      </c>
      <c r="M151" s="294">
        <f t="shared" si="148"/>
        <v>0</v>
      </c>
      <c r="N151" s="295" t="str">
        <f t="shared" si="126"/>
        <v/>
      </c>
      <c r="O151" s="296">
        <f t="shared" si="127"/>
        <v>0</v>
      </c>
      <c r="P151" s="297">
        <f t="shared" si="128"/>
        <v>0</v>
      </c>
      <c r="Q151" s="298">
        <f t="shared" si="149"/>
        <v>0</v>
      </c>
      <c r="R151" s="19" t="str">
        <f t="shared" si="150"/>
        <v/>
      </c>
      <c r="S151" s="299">
        <f t="shared" si="131"/>
        <v>0</v>
      </c>
      <c r="T151" s="300">
        <f t="shared" si="151"/>
        <v>0</v>
      </c>
      <c r="U151" s="49"/>
      <c r="V151" s="301">
        <f t="shared" si="133"/>
        <v>0</v>
      </c>
      <c r="W151" s="298">
        <f t="shared" si="134"/>
        <v>0</v>
      </c>
      <c r="X151" s="19" t="str">
        <f t="shared" si="135"/>
        <v/>
      </c>
      <c r="Y151" s="55">
        <f t="shared" si="136"/>
        <v>0</v>
      </c>
      <c r="Z151" s="302">
        <f t="shared" si="137"/>
        <v>0</v>
      </c>
      <c r="AA151" s="53"/>
      <c r="AB151" s="481" t="b">
        <f t="shared" si="138"/>
        <v>1</v>
      </c>
      <c r="AC151" s="303"/>
      <c r="AE151" s="184">
        <f t="shared" si="152"/>
        <v>0</v>
      </c>
      <c r="AF151" s="184"/>
    </row>
    <row r="152" spans="1:32" s="2" customFormat="1" ht="24.75" hidden="1" customHeight="1" outlineLevel="1" x14ac:dyDescent="0.15">
      <c r="A152" s="286">
        <v>149</v>
      </c>
      <c r="B152" s="304"/>
      <c r="C152" s="304"/>
      <c r="D152" s="304"/>
      <c r="E152" s="288"/>
      <c r="F152" s="289"/>
      <c r="G152" s="305"/>
      <c r="H152" s="306"/>
      <c r="I152" s="306"/>
      <c r="J152" s="307"/>
      <c r="K152" s="292">
        <f t="shared" si="124"/>
        <v>0</v>
      </c>
      <c r="L152" s="293">
        <f t="shared" si="147"/>
        <v>0</v>
      </c>
      <c r="M152" s="294">
        <f t="shared" si="148"/>
        <v>0</v>
      </c>
      <c r="N152" s="295" t="str">
        <f t="shared" si="126"/>
        <v/>
      </c>
      <c r="O152" s="296">
        <f t="shared" si="127"/>
        <v>0</v>
      </c>
      <c r="P152" s="297">
        <f t="shared" si="128"/>
        <v>0</v>
      </c>
      <c r="Q152" s="298">
        <f t="shared" si="149"/>
        <v>0</v>
      </c>
      <c r="R152" s="19" t="str">
        <f t="shared" si="150"/>
        <v/>
      </c>
      <c r="S152" s="299">
        <f t="shared" si="131"/>
        <v>0</v>
      </c>
      <c r="T152" s="300">
        <f t="shared" si="151"/>
        <v>0</v>
      </c>
      <c r="U152" s="49"/>
      <c r="V152" s="301">
        <f t="shared" si="133"/>
        <v>0</v>
      </c>
      <c r="W152" s="298">
        <f t="shared" si="134"/>
        <v>0</v>
      </c>
      <c r="X152" s="19" t="str">
        <f t="shared" si="135"/>
        <v/>
      </c>
      <c r="Y152" s="55">
        <f t="shared" si="136"/>
        <v>0</v>
      </c>
      <c r="Z152" s="302">
        <f t="shared" si="137"/>
        <v>0</v>
      </c>
      <c r="AA152" s="53"/>
      <c r="AB152" s="481" t="b">
        <f t="shared" si="138"/>
        <v>1</v>
      </c>
      <c r="AC152" s="303"/>
      <c r="AE152" s="184">
        <f t="shared" si="152"/>
        <v>0</v>
      </c>
      <c r="AF152" s="184"/>
    </row>
    <row r="153" spans="1:32" s="2" customFormat="1" ht="24.75" hidden="1" customHeight="1" outlineLevel="1" x14ac:dyDescent="0.15">
      <c r="A153" s="286">
        <v>150</v>
      </c>
      <c r="B153" s="304"/>
      <c r="C153" s="304"/>
      <c r="D153" s="304"/>
      <c r="E153" s="288"/>
      <c r="F153" s="289"/>
      <c r="G153" s="305"/>
      <c r="H153" s="306"/>
      <c r="I153" s="306"/>
      <c r="J153" s="307"/>
      <c r="K153" s="292">
        <f t="shared" si="124"/>
        <v>0</v>
      </c>
      <c r="L153" s="293">
        <f t="shared" si="147"/>
        <v>0</v>
      </c>
      <c r="M153" s="294">
        <f t="shared" si="148"/>
        <v>0</v>
      </c>
      <c r="N153" s="295" t="str">
        <f t="shared" si="126"/>
        <v/>
      </c>
      <c r="O153" s="296">
        <f t="shared" si="127"/>
        <v>0</v>
      </c>
      <c r="P153" s="297">
        <f t="shared" si="128"/>
        <v>0</v>
      </c>
      <c r="Q153" s="298">
        <f t="shared" si="149"/>
        <v>0</v>
      </c>
      <c r="R153" s="19" t="str">
        <f t="shared" si="150"/>
        <v/>
      </c>
      <c r="S153" s="299">
        <f t="shared" si="131"/>
        <v>0</v>
      </c>
      <c r="T153" s="300">
        <f t="shared" si="151"/>
        <v>0</v>
      </c>
      <c r="U153" s="49"/>
      <c r="V153" s="301">
        <f t="shared" si="133"/>
        <v>0</v>
      </c>
      <c r="W153" s="298">
        <f t="shared" si="134"/>
        <v>0</v>
      </c>
      <c r="X153" s="19" t="str">
        <f t="shared" si="135"/>
        <v/>
      </c>
      <c r="Y153" s="55">
        <f t="shared" si="136"/>
        <v>0</v>
      </c>
      <c r="Z153" s="302">
        <f t="shared" si="137"/>
        <v>0</v>
      </c>
      <c r="AA153" s="53"/>
      <c r="AB153" s="481" t="b">
        <f t="shared" si="138"/>
        <v>1</v>
      </c>
      <c r="AC153" s="303"/>
      <c r="AE153" s="184">
        <f t="shared" si="152"/>
        <v>0</v>
      </c>
      <c r="AF153" s="184"/>
    </row>
    <row r="154" spans="1:32" s="2" customFormat="1" ht="24.75" hidden="1" customHeight="1" outlineLevel="1" x14ac:dyDescent="0.15">
      <c r="A154" s="286">
        <v>151</v>
      </c>
      <c r="B154" s="304"/>
      <c r="C154" s="304"/>
      <c r="D154" s="304"/>
      <c r="E154" s="288"/>
      <c r="F154" s="289"/>
      <c r="G154" s="305"/>
      <c r="H154" s="306"/>
      <c r="I154" s="306"/>
      <c r="J154" s="307"/>
      <c r="K154" s="292">
        <f t="shared" si="124"/>
        <v>0</v>
      </c>
      <c r="L154" s="293">
        <f t="shared" si="147"/>
        <v>0</v>
      </c>
      <c r="M154" s="294">
        <f t="shared" si="148"/>
        <v>0</v>
      </c>
      <c r="N154" s="295" t="str">
        <f t="shared" si="126"/>
        <v/>
      </c>
      <c r="O154" s="296">
        <f t="shared" si="127"/>
        <v>0</v>
      </c>
      <c r="P154" s="297">
        <f t="shared" si="128"/>
        <v>0</v>
      </c>
      <c r="Q154" s="298">
        <f t="shared" si="149"/>
        <v>0</v>
      </c>
      <c r="R154" s="19" t="str">
        <f t="shared" si="150"/>
        <v/>
      </c>
      <c r="S154" s="299">
        <f t="shared" si="131"/>
        <v>0</v>
      </c>
      <c r="T154" s="300">
        <f t="shared" si="151"/>
        <v>0</v>
      </c>
      <c r="U154" s="49"/>
      <c r="V154" s="301">
        <f t="shared" si="133"/>
        <v>0</v>
      </c>
      <c r="W154" s="298">
        <f t="shared" si="134"/>
        <v>0</v>
      </c>
      <c r="X154" s="19" t="str">
        <f t="shared" si="135"/>
        <v/>
      </c>
      <c r="Y154" s="55">
        <f t="shared" si="136"/>
        <v>0</v>
      </c>
      <c r="Z154" s="302">
        <f t="shared" si="137"/>
        <v>0</v>
      </c>
      <c r="AA154" s="53"/>
      <c r="AB154" s="481" t="b">
        <f t="shared" si="138"/>
        <v>1</v>
      </c>
      <c r="AC154" s="303"/>
      <c r="AE154" s="184">
        <f t="shared" si="152"/>
        <v>0</v>
      </c>
      <c r="AF154" s="184"/>
    </row>
    <row r="155" spans="1:32" s="2" customFormat="1" ht="24.75" hidden="1" customHeight="1" outlineLevel="1" x14ac:dyDescent="0.15">
      <c r="A155" s="286">
        <v>152</v>
      </c>
      <c r="B155" s="304"/>
      <c r="C155" s="304"/>
      <c r="D155" s="304"/>
      <c r="E155" s="288"/>
      <c r="F155" s="289"/>
      <c r="G155" s="305"/>
      <c r="H155" s="306"/>
      <c r="I155" s="306"/>
      <c r="J155" s="307"/>
      <c r="K155" s="292">
        <f t="shared" si="124"/>
        <v>0</v>
      </c>
      <c r="L155" s="293">
        <f t="shared" si="147"/>
        <v>0</v>
      </c>
      <c r="M155" s="294">
        <f t="shared" si="148"/>
        <v>0</v>
      </c>
      <c r="N155" s="295" t="str">
        <f t="shared" si="126"/>
        <v/>
      </c>
      <c r="O155" s="296">
        <f t="shared" si="127"/>
        <v>0</v>
      </c>
      <c r="P155" s="297">
        <f t="shared" si="128"/>
        <v>0</v>
      </c>
      <c r="Q155" s="298">
        <f t="shared" si="149"/>
        <v>0</v>
      </c>
      <c r="R155" s="19" t="str">
        <f t="shared" si="150"/>
        <v/>
      </c>
      <c r="S155" s="299">
        <f t="shared" si="131"/>
        <v>0</v>
      </c>
      <c r="T155" s="300">
        <f t="shared" si="151"/>
        <v>0</v>
      </c>
      <c r="U155" s="49"/>
      <c r="V155" s="301">
        <f t="shared" si="133"/>
        <v>0</v>
      </c>
      <c r="W155" s="298">
        <f t="shared" si="134"/>
        <v>0</v>
      </c>
      <c r="X155" s="19" t="str">
        <f t="shared" si="135"/>
        <v/>
      </c>
      <c r="Y155" s="55">
        <f t="shared" si="136"/>
        <v>0</v>
      </c>
      <c r="Z155" s="302">
        <f t="shared" si="137"/>
        <v>0</v>
      </c>
      <c r="AA155" s="53"/>
      <c r="AB155" s="481" t="b">
        <f t="shared" si="138"/>
        <v>1</v>
      </c>
      <c r="AC155" s="303"/>
      <c r="AE155" s="184">
        <f t="shared" si="152"/>
        <v>0</v>
      </c>
      <c r="AF155" s="184"/>
    </row>
    <row r="156" spans="1:32" s="2" customFormat="1" ht="24.75" hidden="1" customHeight="1" outlineLevel="1" x14ac:dyDescent="0.15">
      <c r="A156" s="286">
        <v>153</v>
      </c>
      <c r="B156" s="304"/>
      <c r="C156" s="304"/>
      <c r="D156" s="304"/>
      <c r="E156" s="288"/>
      <c r="F156" s="289"/>
      <c r="G156" s="305"/>
      <c r="H156" s="306"/>
      <c r="I156" s="306"/>
      <c r="J156" s="307"/>
      <c r="K156" s="292">
        <f t="shared" si="124"/>
        <v>0</v>
      </c>
      <c r="L156" s="293">
        <f t="shared" si="147"/>
        <v>0</v>
      </c>
      <c r="M156" s="294">
        <f t="shared" si="148"/>
        <v>0</v>
      </c>
      <c r="N156" s="295" t="str">
        <f t="shared" si="126"/>
        <v/>
      </c>
      <c r="O156" s="296">
        <f t="shared" si="127"/>
        <v>0</v>
      </c>
      <c r="P156" s="297">
        <f t="shared" si="128"/>
        <v>0</v>
      </c>
      <c r="Q156" s="298">
        <f t="shared" si="149"/>
        <v>0</v>
      </c>
      <c r="R156" s="19" t="str">
        <f t="shared" si="150"/>
        <v/>
      </c>
      <c r="S156" s="299">
        <f t="shared" si="131"/>
        <v>0</v>
      </c>
      <c r="T156" s="300">
        <f t="shared" si="151"/>
        <v>0</v>
      </c>
      <c r="U156" s="49"/>
      <c r="V156" s="301">
        <f t="shared" si="133"/>
        <v>0</v>
      </c>
      <c r="W156" s="298">
        <f t="shared" si="134"/>
        <v>0</v>
      </c>
      <c r="X156" s="19" t="str">
        <f t="shared" si="135"/>
        <v/>
      </c>
      <c r="Y156" s="55">
        <f t="shared" si="136"/>
        <v>0</v>
      </c>
      <c r="Z156" s="302">
        <f t="shared" si="137"/>
        <v>0</v>
      </c>
      <c r="AA156" s="53"/>
      <c r="AB156" s="481" t="b">
        <f t="shared" si="138"/>
        <v>1</v>
      </c>
      <c r="AC156" s="303"/>
      <c r="AE156" s="184">
        <f t="shared" si="152"/>
        <v>0</v>
      </c>
      <c r="AF156" s="184"/>
    </row>
    <row r="157" spans="1:32" s="2" customFormat="1" ht="24.75" hidden="1" customHeight="1" outlineLevel="1" x14ac:dyDescent="0.15">
      <c r="A157" s="286">
        <v>154</v>
      </c>
      <c r="B157" s="304"/>
      <c r="C157" s="304"/>
      <c r="D157" s="304"/>
      <c r="E157" s="288"/>
      <c r="F157" s="289"/>
      <c r="G157" s="305"/>
      <c r="H157" s="306"/>
      <c r="I157" s="306"/>
      <c r="J157" s="307"/>
      <c r="K157" s="292">
        <f t="shared" si="124"/>
        <v>0</v>
      </c>
      <c r="L157" s="293">
        <f t="shared" si="147"/>
        <v>0</v>
      </c>
      <c r="M157" s="294">
        <f t="shared" si="148"/>
        <v>0</v>
      </c>
      <c r="N157" s="295" t="str">
        <f t="shared" si="126"/>
        <v/>
      </c>
      <c r="O157" s="296">
        <f t="shared" si="127"/>
        <v>0</v>
      </c>
      <c r="P157" s="297">
        <f t="shared" si="128"/>
        <v>0</v>
      </c>
      <c r="Q157" s="298">
        <f t="shared" si="149"/>
        <v>0</v>
      </c>
      <c r="R157" s="19" t="str">
        <f t="shared" si="150"/>
        <v/>
      </c>
      <c r="S157" s="299">
        <f t="shared" si="131"/>
        <v>0</v>
      </c>
      <c r="T157" s="300">
        <f t="shared" si="151"/>
        <v>0</v>
      </c>
      <c r="U157" s="49"/>
      <c r="V157" s="301">
        <f t="shared" si="133"/>
        <v>0</v>
      </c>
      <c r="W157" s="298">
        <f t="shared" si="134"/>
        <v>0</v>
      </c>
      <c r="X157" s="19" t="str">
        <f t="shared" si="135"/>
        <v/>
      </c>
      <c r="Y157" s="55">
        <f t="shared" si="136"/>
        <v>0</v>
      </c>
      <c r="Z157" s="302">
        <f t="shared" si="137"/>
        <v>0</v>
      </c>
      <c r="AA157" s="53"/>
      <c r="AB157" s="481" t="b">
        <f t="shared" si="138"/>
        <v>1</v>
      </c>
      <c r="AC157" s="303"/>
      <c r="AE157" s="184">
        <f t="shared" si="152"/>
        <v>0</v>
      </c>
      <c r="AF157" s="184"/>
    </row>
    <row r="158" spans="1:32" s="2" customFormat="1" ht="24.75" hidden="1" customHeight="1" outlineLevel="1" x14ac:dyDescent="0.15">
      <c r="A158" s="286">
        <v>155</v>
      </c>
      <c r="B158" s="304"/>
      <c r="C158" s="304"/>
      <c r="D158" s="304"/>
      <c r="E158" s="288"/>
      <c r="F158" s="289"/>
      <c r="G158" s="305"/>
      <c r="H158" s="306"/>
      <c r="I158" s="306"/>
      <c r="J158" s="307"/>
      <c r="K158" s="292">
        <f t="shared" si="124"/>
        <v>0</v>
      </c>
      <c r="L158" s="293">
        <f t="shared" si="147"/>
        <v>0</v>
      </c>
      <c r="M158" s="294">
        <f t="shared" si="148"/>
        <v>0</v>
      </c>
      <c r="N158" s="295" t="str">
        <f t="shared" si="126"/>
        <v/>
      </c>
      <c r="O158" s="296">
        <f t="shared" si="127"/>
        <v>0</v>
      </c>
      <c r="P158" s="297">
        <f t="shared" si="128"/>
        <v>0</v>
      </c>
      <c r="Q158" s="298">
        <f t="shared" si="149"/>
        <v>0</v>
      </c>
      <c r="R158" s="19" t="str">
        <f t="shared" si="150"/>
        <v/>
      </c>
      <c r="S158" s="299">
        <f t="shared" si="131"/>
        <v>0</v>
      </c>
      <c r="T158" s="300">
        <f t="shared" si="151"/>
        <v>0</v>
      </c>
      <c r="U158" s="49"/>
      <c r="V158" s="301">
        <f t="shared" si="133"/>
        <v>0</v>
      </c>
      <c r="W158" s="298">
        <f t="shared" si="134"/>
        <v>0</v>
      </c>
      <c r="X158" s="19" t="str">
        <f t="shared" si="135"/>
        <v/>
      </c>
      <c r="Y158" s="55">
        <f t="shared" si="136"/>
        <v>0</v>
      </c>
      <c r="Z158" s="302">
        <f t="shared" si="137"/>
        <v>0</v>
      </c>
      <c r="AA158" s="53"/>
      <c r="AB158" s="481" t="b">
        <f t="shared" si="138"/>
        <v>1</v>
      </c>
      <c r="AC158" s="303"/>
      <c r="AE158" s="184">
        <f t="shared" si="152"/>
        <v>0</v>
      </c>
      <c r="AF158" s="184"/>
    </row>
    <row r="159" spans="1:32" s="2" customFormat="1" ht="24.75" hidden="1" customHeight="1" outlineLevel="1" x14ac:dyDescent="0.15">
      <c r="A159" s="286">
        <v>156</v>
      </c>
      <c r="B159" s="304"/>
      <c r="C159" s="304"/>
      <c r="D159" s="304"/>
      <c r="E159" s="288"/>
      <c r="F159" s="289"/>
      <c r="G159" s="305"/>
      <c r="H159" s="306"/>
      <c r="I159" s="306"/>
      <c r="J159" s="307"/>
      <c r="K159" s="292">
        <f t="shared" si="124"/>
        <v>0</v>
      </c>
      <c r="L159" s="293">
        <f t="shared" si="147"/>
        <v>0</v>
      </c>
      <c r="M159" s="294">
        <f t="shared" si="148"/>
        <v>0</v>
      </c>
      <c r="N159" s="295" t="str">
        <f t="shared" si="126"/>
        <v/>
      </c>
      <c r="O159" s="296">
        <f t="shared" si="127"/>
        <v>0</v>
      </c>
      <c r="P159" s="297">
        <f t="shared" si="128"/>
        <v>0</v>
      </c>
      <c r="Q159" s="298">
        <f t="shared" si="149"/>
        <v>0</v>
      </c>
      <c r="R159" s="19" t="str">
        <f t="shared" si="150"/>
        <v/>
      </c>
      <c r="S159" s="299">
        <f t="shared" si="131"/>
        <v>0</v>
      </c>
      <c r="T159" s="300">
        <f t="shared" si="151"/>
        <v>0</v>
      </c>
      <c r="U159" s="49"/>
      <c r="V159" s="301">
        <f t="shared" si="133"/>
        <v>0</v>
      </c>
      <c r="W159" s="298">
        <f t="shared" si="134"/>
        <v>0</v>
      </c>
      <c r="X159" s="19" t="str">
        <f t="shared" si="135"/>
        <v/>
      </c>
      <c r="Y159" s="55">
        <f t="shared" si="136"/>
        <v>0</v>
      </c>
      <c r="Z159" s="302">
        <f t="shared" si="137"/>
        <v>0</v>
      </c>
      <c r="AA159" s="53"/>
      <c r="AB159" s="481" t="b">
        <f t="shared" si="138"/>
        <v>1</v>
      </c>
      <c r="AC159" s="303"/>
      <c r="AE159" s="184">
        <f t="shared" si="152"/>
        <v>0</v>
      </c>
      <c r="AF159" s="184"/>
    </row>
    <row r="160" spans="1:32" s="2" customFormat="1" ht="24.75" hidden="1" customHeight="1" outlineLevel="1" x14ac:dyDescent="0.15">
      <c r="A160" s="286">
        <v>157</v>
      </c>
      <c r="B160" s="304"/>
      <c r="C160" s="304"/>
      <c r="D160" s="304"/>
      <c r="E160" s="288"/>
      <c r="F160" s="289"/>
      <c r="G160" s="305"/>
      <c r="H160" s="306"/>
      <c r="I160" s="306"/>
      <c r="J160" s="307"/>
      <c r="K160" s="292">
        <f t="shared" si="124"/>
        <v>0</v>
      </c>
      <c r="L160" s="293">
        <f t="shared" si="147"/>
        <v>0</v>
      </c>
      <c r="M160" s="294">
        <f t="shared" si="148"/>
        <v>0</v>
      </c>
      <c r="N160" s="295" t="str">
        <f t="shared" si="126"/>
        <v/>
      </c>
      <c r="O160" s="296">
        <f t="shared" si="127"/>
        <v>0</v>
      </c>
      <c r="P160" s="297">
        <f t="shared" si="128"/>
        <v>0</v>
      </c>
      <c r="Q160" s="298">
        <f t="shared" si="149"/>
        <v>0</v>
      </c>
      <c r="R160" s="19" t="str">
        <f t="shared" si="150"/>
        <v/>
      </c>
      <c r="S160" s="299">
        <f t="shared" si="131"/>
        <v>0</v>
      </c>
      <c r="T160" s="300">
        <f t="shared" si="151"/>
        <v>0</v>
      </c>
      <c r="U160" s="49"/>
      <c r="V160" s="301">
        <f t="shared" si="133"/>
        <v>0</v>
      </c>
      <c r="W160" s="298">
        <f t="shared" si="134"/>
        <v>0</v>
      </c>
      <c r="X160" s="19" t="str">
        <f t="shared" si="135"/>
        <v/>
      </c>
      <c r="Y160" s="55">
        <f t="shared" si="136"/>
        <v>0</v>
      </c>
      <c r="Z160" s="302">
        <f t="shared" si="137"/>
        <v>0</v>
      </c>
      <c r="AA160" s="53"/>
      <c r="AB160" s="481" t="b">
        <f t="shared" si="138"/>
        <v>1</v>
      </c>
      <c r="AC160" s="303"/>
      <c r="AE160" s="184">
        <f t="shared" si="152"/>
        <v>0</v>
      </c>
      <c r="AF160" s="184"/>
    </row>
    <row r="161" spans="1:32" s="2" customFormat="1" ht="24.75" hidden="1" customHeight="1" outlineLevel="1" x14ac:dyDescent="0.15">
      <c r="A161" s="286">
        <v>158</v>
      </c>
      <c r="B161" s="304"/>
      <c r="C161" s="304"/>
      <c r="D161" s="304"/>
      <c r="E161" s="288"/>
      <c r="F161" s="289"/>
      <c r="G161" s="305"/>
      <c r="H161" s="306"/>
      <c r="I161" s="306"/>
      <c r="J161" s="307"/>
      <c r="K161" s="292">
        <f t="shared" si="124"/>
        <v>0</v>
      </c>
      <c r="L161" s="293">
        <f t="shared" si="147"/>
        <v>0</v>
      </c>
      <c r="M161" s="294">
        <f t="shared" si="148"/>
        <v>0</v>
      </c>
      <c r="N161" s="295" t="str">
        <f t="shared" si="126"/>
        <v/>
      </c>
      <c r="O161" s="296">
        <f t="shared" si="127"/>
        <v>0</v>
      </c>
      <c r="P161" s="297">
        <f t="shared" si="128"/>
        <v>0</v>
      </c>
      <c r="Q161" s="298">
        <f t="shared" si="149"/>
        <v>0</v>
      </c>
      <c r="R161" s="19" t="str">
        <f t="shared" si="150"/>
        <v/>
      </c>
      <c r="S161" s="299">
        <f t="shared" si="131"/>
        <v>0</v>
      </c>
      <c r="T161" s="300">
        <f t="shared" si="151"/>
        <v>0</v>
      </c>
      <c r="U161" s="49"/>
      <c r="V161" s="301">
        <f t="shared" si="133"/>
        <v>0</v>
      </c>
      <c r="W161" s="298">
        <f t="shared" si="134"/>
        <v>0</v>
      </c>
      <c r="X161" s="19" t="str">
        <f t="shared" si="135"/>
        <v/>
      </c>
      <c r="Y161" s="55">
        <f t="shared" si="136"/>
        <v>0</v>
      </c>
      <c r="Z161" s="302">
        <f t="shared" si="137"/>
        <v>0</v>
      </c>
      <c r="AA161" s="53"/>
      <c r="AB161" s="481" t="b">
        <f t="shared" si="138"/>
        <v>1</v>
      </c>
      <c r="AC161" s="303"/>
      <c r="AE161" s="184">
        <f t="shared" si="152"/>
        <v>0</v>
      </c>
      <c r="AF161" s="184"/>
    </row>
    <row r="162" spans="1:32" s="2" customFormat="1" ht="24.75" hidden="1" customHeight="1" outlineLevel="1" x14ac:dyDescent="0.15">
      <c r="A162" s="286">
        <v>159</v>
      </c>
      <c r="B162" s="304"/>
      <c r="C162" s="304"/>
      <c r="D162" s="304"/>
      <c r="E162" s="288"/>
      <c r="F162" s="289"/>
      <c r="G162" s="305"/>
      <c r="H162" s="306"/>
      <c r="I162" s="306"/>
      <c r="J162" s="307"/>
      <c r="K162" s="292">
        <f t="shared" si="124"/>
        <v>0</v>
      </c>
      <c r="L162" s="293">
        <f t="shared" si="147"/>
        <v>0</v>
      </c>
      <c r="M162" s="294">
        <f t="shared" si="148"/>
        <v>0</v>
      </c>
      <c r="N162" s="295" t="str">
        <f t="shared" si="126"/>
        <v/>
      </c>
      <c r="O162" s="296">
        <f t="shared" si="127"/>
        <v>0</v>
      </c>
      <c r="P162" s="297">
        <f t="shared" si="128"/>
        <v>0</v>
      </c>
      <c r="Q162" s="298">
        <f t="shared" si="149"/>
        <v>0</v>
      </c>
      <c r="R162" s="19" t="str">
        <f t="shared" si="150"/>
        <v/>
      </c>
      <c r="S162" s="299">
        <f t="shared" si="131"/>
        <v>0</v>
      </c>
      <c r="T162" s="300">
        <f t="shared" si="151"/>
        <v>0</v>
      </c>
      <c r="U162" s="49"/>
      <c r="V162" s="301">
        <f t="shared" si="133"/>
        <v>0</v>
      </c>
      <c r="W162" s="298">
        <f t="shared" si="134"/>
        <v>0</v>
      </c>
      <c r="X162" s="19" t="str">
        <f t="shared" si="135"/>
        <v/>
      </c>
      <c r="Y162" s="55">
        <f t="shared" si="136"/>
        <v>0</v>
      </c>
      <c r="Z162" s="302">
        <f t="shared" si="137"/>
        <v>0</v>
      </c>
      <c r="AA162" s="53"/>
      <c r="AB162" s="481" t="b">
        <f t="shared" si="138"/>
        <v>1</v>
      </c>
      <c r="AC162" s="303"/>
      <c r="AE162" s="184">
        <f t="shared" si="152"/>
        <v>0</v>
      </c>
      <c r="AF162" s="184"/>
    </row>
    <row r="163" spans="1:32" s="2" customFormat="1" ht="24.75" hidden="1" customHeight="1" outlineLevel="1" x14ac:dyDescent="0.15">
      <c r="A163" s="286">
        <v>160</v>
      </c>
      <c r="B163" s="304"/>
      <c r="C163" s="304"/>
      <c r="D163" s="304"/>
      <c r="E163" s="288"/>
      <c r="F163" s="289"/>
      <c r="G163" s="305"/>
      <c r="H163" s="306"/>
      <c r="I163" s="306"/>
      <c r="J163" s="307"/>
      <c r="K163" s="292">
        <f t="shared" si="124"/>
        <v>0</v>
      </c>
      <c r="L163" s="293">
        <f t="shared" si="147"/>
        <v>0</v>
      </c>
      <c r="M163" s="294">
        <f t="shared" si="148"/>
        <v>0</v>
      </c>
      <c r="N163" s="295" t="str">
        <f t="shared" si="126"/>
        <v/>
      </c>
      <c r="O163" s="296">
        <f t="shared" si="127"/>
        <v>0</v>
      </c>
      <c r="P163" s="297">
        <f t="shared" si="128"/>
        <v>0</v>
      </c>
      <c r="Q163" s="298">
        <f t="shared" si="149"/>
        <v>0</v>
      </c>
      <c r="R163" s="19" t="str">
        <f t="shared" si="150"/>
        <v/>
      </c>
      <c r="S163" s="299">
        <f t="shared" si="131"/>
        <v>0</v>
      </c>
      <c r="T163" s="300">
        <f t="shared" si="151"/>
        <v>0</v>
      </c>
      <c r="U163" s="49"/>
      <c r="V163" s="301">
        <f t="shared" si="133"/>
        <v>0</v>
      </c>
      <c r="W163" s="298">
        <f t="shared" si="134"/>
        <v>0</v>
      </c>
      <c r="X163" s="19" t="str">
        <f t="shared" si="135"/>
        <v/>
      </c>
      <c r="Y163" s="55">
        <f t="shared" si="136"/>
        <v>0</v>
      </c>
      <c r="Z163" s="302">
        <f t="shared" si="137"/>
        <v>0</v>
      </c>
      <c r="AA163" s="53"/>
      <c r="AB163" s="481" t="b">
        <f t="shared" si="138"/>
        <v>1</v>
      </c>
      <c r="AC163" s="303"/>
      <c r="AE163" s="184">
        <f t="shared" si="152"/>
        <v>0</v>
      </c>
      <c r="AF163" s="184"/>
    </row>
    <row r="164" spans="1:32" s="2" customFormat="1" ht="24.75" hidden="1" customHeight="1" outlineLevel="1" x14ac:dyDescent="0.15">
      <c r="A164" s="286">
        <v>161</v>
      </c>
      <c r="B164" s="304"/>
      <c r="C164" s="304"/>
      <c r="D164" s="304"/>
      <c r="E164" s="288"/>
      <c r="F164" s="289"/>
      <c r="G164" s="305"/>
      <c r="H164" s="306"/>
      <c r="I164" s="306"/>
      <c r="J164" s="307"/>
      <c r="K164" s="292">
        <f t="shared" si="124"/>
        <v>0</v>
      </c>
      <c r="L164" s="293">
        <f t="shared" si="147"/>
        <v>0</v>
      </c>
      <c r="M164" s="294">
        <f t="shared" si="148"/>
        <v>0</v>
      </c>
      <c r="N164" s="295" t="str">
        <f t="shared" si="126"/>
        <v/>
      </c>
      <c r="O164" s="296">
        <f t="shared" si="127"/>
        <v>0</v>
      </c>
      <c r="P164" s="297">
        <f t="shared" si="128"/>
        <v>0</v>
      </c>
      <c r="Q164" s="298">
        <f t="shared" si="149"/>
        <v>0</v>
      </c>
      <c r="R164" s="19" t="str">
        <f t="shared" si="150"/>
        <v/>
      </c>
      <c r="S164" s="299">
        <f t="shared" si="131"/>
        <v>0</v>
      </c>
      <c r="T164" s="300">
        <f t="shared" si="151"/>
        <v>0</v>
      </c>
      <c r="U164" s="49"/>
      <c r="V164" s="301">
        <f t="shared" si="133"/>
        <v>0</v>
      </c>
      <c r="W164" s="298">
        <f t="shared" ref="W164" si="153">Q164</f>
        <v>0</v>
      </c>
      <c r="X164" s="19" t="str">
        <f t="shared" si="135"/>
        <v/>
      </c>
      <c r="Y164" s="55">
        <f t="shared" si="136"/>
        <v>0</v>
      </c>
      <c r="Z164" s="302">
        <f t="shared" si="137"/>
        <v>0</v>
      </c>
      <c r="AA164" s="53"/>
      <c r="AB164" s="481" t="b">
        <f t="shared" si="138"/>
        <v>1</v>
      </c>
      <c r="AC164" s="303"/>
      <c r="AE164" s="184">
        <f t="shared" ref="AE164" si="154">+F164+G164</f>
        <v>0</v>
      </c>
      <c r="AF164" s="184"/>
    </row>
    <row r="165" spans="1:32" s="2" customFormat="1" ht="24.75" hidden="1" customHeight="1" outlineLevel="1" x14ac:dyDescent="0.15">
      <c r="A165" s="286">
        <v>162</v>
      </c>
      <c r="B165" s="304"/>
      <c r="C165" s="304"/>
      <c r="D165" s="304"/>
      <c r="E165" s="288"/>
      <c r="F165" s="289"/>
      <c r="G165" s="305"/>
      <c r="H165" s="306"/>
      <c r="I165" s="306"/>
      <c r="J165" s="307"/>
      <c r="K165" s="292">
        <f t="shared" si="124"/>
        <v>0</v>
      </c>
      <c r="L165" s="293">
        <f t="shared" si="147"/>
        <v>0</v>
      </c>
      <c r="M165" s="294">
        <f t="shared" si="148"/>
        <v>0</v>
      </c>
      <c r="N165" s="295" t="str">
        <f t="shared" si="126"/>
        <v/>
      </c>
      <c r="O165" s="296">
        <f t="shared" si="127"/>
        <v>0</v>
      </c>
      <c r="P165" s="297">
        <f t="shared" si="128"/>
        <v>0</v>
      </c>
      <c r="Q165" s="298">
        <f t="shared" si="149"/>
        <v>0</v>
      </c>
      <c r="R165" s="19" t="str">
        <f t="shared" si="150"/>
        <v/>
      </c>
      <c r="S165" s="299">
        <f t="shared" si="131"/>
        <v>0</v>
      </c>
      <c r="T165" s="300">
        <f t="shared" si="151"/>
        <v>0</v>
      </c>
      <c r="U165" s="49"/>
      <c r="V165" s="301">
        <f t="shared" ref="V165:V195" si="155">IF($Z$2&gt;0,(1-$Z$2)*P165,P165)</f>
        <v>0</v>
      </c>
      <c r="W165" s="298">
        <f t="shared" ref="W165:W197" si="156">Q165</f>
        <v>0</v>
      </c>
      <c r="X165" s="19" t="str">
        <f t="shared" ref="X165:X195" si="157">IF(0.1&gt;V165,(IF(V165&gt;0.00001,"עצור: אחוז תעסוקה נמוך מ-10%","")),(IF(AND($Z$2&gt;0,V165&gt;0),(IF(($Z$2*P165=V165),"קיצוץ אחיד","נא להזין נימוק")),(IF((V165-P165=0),(IF((W165-Q165=0),"","נא להזין נימוק")),"נא להזין נימוק")))))</f>
        <v/>
      </c>
      <c r="Y165" s="55">
        <f t="shared" si="136"/>
        <v>0</v>
      </c>
      <c r="Z165" s="302">
        <f t="shared" ref="Z165:Z195" si="158">O165*V165*W165/12</f>
        <v>0</v>
      </c>
      <c r="AA165" s="53"/>
      <c r="AB165" s="481" t="b">
        <f t="shared" si="138"/>
        <v>1</v>
      </c>
      <c r="AC165" s="303"/>
      <c r="AE165" s="184">
        <f t="shared" ref="AE165:AE196" si="159">+F165+G165</f>
        <v>0</v>
      </c>
      <c r="AF165" s="184"/>
    </row>
    <row r="166" spans="1:32" s="2" customFormat="1" ht="24.75" hidden="1" customHeight="1" outlineLevel="1" x14ac:dyDescent="0.15">
      <c r="A166" s="286">
        <v>163</v>
      </c>
      <c r="B166" s="304"/>
      <c r="C166" s="304"/>
      <c r="D166" s="304"/>
      <c r="E166" s="288"/>
      <c r="F166" s="289"/>
      <c r="G166" s="305"/>
      <c r="H166" s="306"/>
      <c r="I166" s="306"/>
      <c r="J166" s="307"/>
      <c r="K166" s="292">
        <f t="shared" si="124"/>
        <v>0</v>
      </c>
      <c r="L166" s="293">
        <f t="shared" ref="L166" si="160">J166*I166*H166/12</f>
        <v>0</v>
      </c>
      <c r="M166" s="294">
        <f t="shared" ref="M166" si="161">(F166+G166)*J166</f>
        <v>0</v>
      </c>
      <c r="N166" s="295" t="str">
        <f t="shared" si="126"/>
        <v/>
      </c>
      <c r="O166" s="296">
        <f t="shared" si="127"/>
        <v>0</v>
      </c>
      <c r="P166" s="297">
        <f t="shared" si="128"/>
        <v>0</v>
      </c>
      <c r="Q166" s="298">
        <f t="shared" ref="Q166" si="162">J166</f>
        <v>0</v>
      </c>
      <c r="R166" s="19" t="str">
        <f t="shared" ref="R166" si="163">IF(AND(E166=6,O166&lt;H166,H166&gt;0.333333),"סגל אקדמי: משרה עד-33%",IF(0.1&gt;P166,(IF(P166&gt;0.00001,"עצור: אחוז תעסוקה נמוך מ-10%","")),(IF(AND($T$2&gt;0,$T$2&lt;1,P166&gt;0),(IF(($T$2*I166=P166),"קיצוץ אחיד","נא להזין נימוק")),(IF((P166-I166=0),(IF((Q166-J166=0),"","נא להזין נימוק")),"נא להזין נימוק"))))))</f>
        <v/>
      </c>
      <c r="S166" s="299">
        <f t="shared" si="131"/>
        <v>0</v>
      </c>
      <c r="T166" s="300">
        <f t="shared" ref="T166" si="164">O166*P166*Q166/12</f>
        <v>0</v>
      </c>
      <c r="U166" s="49"/>
      <c r="V166" s="301">
        <f t="shared" si="155"/>
        <v>0</v>
      </c>
      <c r="W166" s="298">
        <f t="shared" si="156"/>
        <v>0</v>
      </c>
      <c r="X166" s="19" t="str">
        <f t="shared" si="157"/>
        <v/>
      </c>
      <c r="Y166" s="55">
        <f t="shared" si="136"/>
        <v>0</v>
      </c>
      <c r="Z166" s="302">
        <f t="shared" si="158"/>
        <v>0</v>
      </c>
      <c r="AA166" s="53"/>
      <c r="AB166" s="481" t="b">
        <f t="shared" si="138"/>
        <v>1</v>
      </c>
      <c r="AC166" s="303"/>
      <c r="AE166" s="184">
        <f t="shared" si="159"/>
        <v>0</v>
      </c>
      <c r="AF166" s="184"/>
    </row>
    <row r="167" spans="1:32" s="2" customFormat="1" ht="24.75" hidden="1" customHeight="1" outlineLevel="1" x14ac:dyDescent="0.15">
      <c r="A167" s="286">
        <v>164</v>
      </c>
      <c r="B167" s="304"/>
      <c r="C167" s="304"/>
      <c r="D167" s="304"/>
      <c r="E167" s="288"/>
      <c r="F167" s="289"/>
      <c r="G167" s="305"/>
      <c r="H167" s="306"/>
      <c r="I167" s="306"/>
      <c r="J167" s="307"/>
      <c r="K167" s="292">
        <f t="shared" si="124"/>
        <v>0</v>
      </c>
      <c r="L167" s="293">
        <f t="shared" ref="L167" si="165">J167*I167*H167/12</f>
        <v>0</v>
      </c>
      <c r="M167" s="294">
        <f t="shared" ref="M167" si="166">(F167+G167)*J167</f>
        <v>0</v>
      </c>
      <c r="N167" s="295" t="str">
        <f t="shared" si="126"/>
        <v/>
      </c>
      <c r="O167" s="296">
        <f t="shared" si="127"/>
        <v>0</v>
      </c>
      <c r="P167" s="297">
        <f t="shared" si="128"/>
        <v>0</v>
      </c>
      <c r="Q167" s="298">
        <f t="shared" ref="Q167" si="167">J167</f>
        <v>0</v>
      </c>
      <c r="R167" s="19" t="str">
        <f t="shared" ref="R167" si="168">IF(AND(E167=6,O167&lt;H167,H167&gt;0.333333),"סגל אקדמי: משרה עד-33%",IF(0.1&gt;P167,(IF(P167&gt;0.00001,"עצור: אחוז תעסוקה נמוך מ-10%","")),(IF(AND($T$2&gt;0,$T$2&lt;1,P167&gt;0),(IF(($T$2*I167=P167),"קיצוץ אחיד","נא להזין נימוק")),(IF((P167-I167=0),(IF((Q167-J167=0),"","נא להזין נימוק")),"נא להזין נימוק"))))))</f>
        <v/>
      </c>
      <c r="S167" s="299">
        <f t="shared" si="131"/>
        <v>0</v>
      </c>
      <c r="T167" s="300">
        <f t="shared" ref="T167" si="169">O167*P167*Q167/12</f>
        <v>0</v>
      </c>
      <c r="U167" s="49"/>
      <c r="V167" s="301">
        <f t="shared" si="155"/>
        <v>0</v>
      </c>
      <c r="W167" s="298">
        <f t="shared" si="156"/>
        <v>0</v>
      </c>
      <c r="X167" s="19" t="str">
        <f t="shared" si="157"/>
        <v/>
      </c>
      <c r="Y167" s="55">
        <f t="shared" si="136"/>
        <v>0</v>
      </c>
      <c r="Z167" s="302">
        <f t="shared" si="158"/>
        <v>0</v>
      </c>
      <c r="AA167" s="53"/>
      <c r="AB167" s="481" t="b">
        <f t="shared" si="138"/>
        <v>1</v>
      </c>
      <c r="AC167" s="303"/>
      <c r="AE167" s="184">
        <f t="shared" si="159"/>
        <v>0</v>
      </c>
      <c r="AF167" s="184"/>
    </row>
    <row r="168" spans="1:32" s="2" customFormat="1" ht="24.75" hidden="1" customHeight="1" outlineLevel="1" x14ac:dyDescent="0.15">
      <c r="A168" s="286">
        <v>165</v>
      </c>
      <c r="B168" s="304"/>
      <c r="C168" s="304"/>
      <c r="D168" s="304"/>
      <c r="E168" s="288"/>
      <c r="F168" s="289"/>
      <c r="G168" s="305"/>
      <c r="H168" s="306"/>
      <c r="I168" s="306"/>
      <c r="J168" s="307"/>
      <c r="K168" s="292">
        <f t="shared" si="124"/>
        <v>0</v>
      </c>
      <c r="L168" s="293">
        <f t="shared" ref="L168:L196" si="170">J168*I168*H168/12</f>
        <v>0</v>
      </c>
      <c r="M168" s="294">
        <f t="shared" ref="M168:M196" si="171">(F168+G168)*J168</f>
        <v>0</v>
      </c>
      <c r="N168" s="295" t="str">
        <f t="shared" si="126"/>
        <v/>
      </c>
      <c r="O168" s="296">
        <f t="shared" si="127"/>
        <v>0</v>
      </c>
      <c r="P168" s="297">
        <f t="shared" si="128"/>
        <v>0</v>
      </c>
      <c r="Q168" s="298">
        <f t="shared" ref="Q168:Q196" si="172">J168</f>
        <v>0</v>
      </c>
      <c r="R168" s="19" t="str">
        <f t="shared" ref="R168:R196" si="173">IF(AND(E168=6,O168&lt;H168,H168&gt;0.333333),"סגל אקדמי: משרה עד-33%",IF(0.1&gt;P168,(IF(P168&gt;0.00001,"עצור: אחוז תעסוקה נמוך מ-10%","")),(IF(AND($T$2&gt;0,$T$2&lt;1,P168&gt;0),(IF(($T$2*I168=P168),"קיצוץ אחיד","נא להזין נימוק")),(IF((P168-I168=0),(IF((Q168-J168=0),"","נא להזין נימוק")),"נא להזין נימוק"))))))</f>
        <v/>
      </c>
      <c r="S168" s="299">
        <f t="shared" si="131"/>
        <v>0</v>
      </c>
      <c r="T168" s="300">
        <f t="shared" ref="T168:T196" si="174">O168*P168*Q168/12</f>
        <v>0</v>
      </c>
      <c r="U168" s="49"/>
      <c r="V168" s="301">
        <f t="shared" si="155"/>
        <v>0</v>
      </c>
      <c r="W168" s="298">
        <f t="shared" si="156"/>
        <v>0</v>
      </c>
      <c r="X168" s="19" t="str">
        <f t="shared" si="157"/>
        <v/>
      </c>
      <c r="Y168" s="55">
        <f t="shared" si="136"/>
        <v>0</v>
      </c>
      <c r="Z168" s="302">
        <f t="shared" si="158"/>
        <v>0</v>
      </c>
      <c r="AA168" s="53"/>
      <c r="AB168" s="481" t="b">
        <f t="shared" si="138"/>
        <v>1</v>
      </c>
      <c r="AC168" s="303"/>
      <c r="AE168" s="184">
        <f t="shared" si="159"/>
        <v>0</v>
      </c>
      <c r="AF168" s="184"/>
    </row>
    <row r="169" spans="1:32" s="2" customFormat="1" ht="24.75" hidden="1" customHeight="1" outlineLevel="1" x14ac:dyDescent="0.15">
      <c r="A169" s="286">
        <v>166</v>
      </c>
      <c r="B169" s="304"/>
      <c r="C169" s="304"/>
      <c r="D169" s="304"/>
      <c r="E169" s="288"/>
      <c r="F169" s="289"/>
      <c r="G169" s="305"/>
      <c r="H169" s="306"/>
      <c r="I169" s="306"/>
      <c r="J169" s="307"/>
      <c r="K169" s="292">
        <f t="shared" si="124"/>
        <v>0</v>
      </c>
      <c r="L169" s="293">
        <f t="shared" si="170"/>
        <v>0</v>
      </c>
      <c r="M169" s="294">
        <f t="shared" si="171"/>
        <v>0</v>
      </c>
      <c r="N169" s="295" t="str">
        <f t="shared" si="126"/>
        <v/>
      </c>
      <c r="O169" s="296">
        <f t="shared" si="127"/>
        <v>0</v>
      </c>
      <c r="P169" s="297">
        <f t="shared" si="128"/>
        <v>0</v>
      </c>
      <c r="Q169" s="298">
        <f t="shared" si="172"/>
        <v>0</v>
      </c>
      <c r="R169" s="19" t="str">
        <f t="shared" si="173"/>
        <v/>
      </c>
      <c r="S169" s="299">
        <f t="shared" si="131"/>
        <v>0</v>
      </c>
      <c r="T169" s="300">
        <f t="shared" si="174"/>
        <v>0</v>
      </c>
      <c r="U169" s="49"/>
      <c r="V169" s="301">
        <f t="shared" si="155"/>
        <v>0</v>
      </c>
      <c r="W169" s="298">
        <f t="shared" si="156"/>
        <v>0</v>
      </c>
      <c r="X169" s="19" t="str">
        <f t="shared" si="157"/>
        <v/>
      </c>
      <c r="Y169" s="55">
        <f t="shared" si="136"/>
        <v>0</v>
      </c>
      <c r="Z169" s="302">
        <f t="shared" si="158"/>
        <v>0</v>
      </c>
      <c r="AA169" s="53"/>
      <c r="AB169" s="481" t="b">
        <f t="shared" si="138"/>
        <v>1</v>
      </c>
      <c r="AC169" s="303"/>
      <c r="AE169" s="184">
        <f t="shared" si="159"/>
        <v>0</v>
      </c>
      <c r="AF169" s="184"/>
    </row>
    <row r="170" spans="1:32" s="2" customFormat="1" ht="24.75" hidden="1" customHeight="1" outlineLevel="1" x14ac:dyDescent="0.15">
      <c r="A170" s="286">
        <v>167</v>
      </c>
      <c r="B170" s="304"/>
      <c r="C170" s="304"/>
      <c r="D170" s="304"/>
      <c r="E170" s="288"/>
      <c r="F170" s="289"/>
      <c r="G170" s="305"/>
      <c r="H170" s="306"/>
      <c r="I170" s="306"/>
      <c r="J170" s="307"/>
      <c r="K170" s="292">
        <f t="shared" si="124"/>
        <v>0</v>
      </c>
      <c r="L170" s="293">
        <f t="shared" si="170"/>
        <v>0</v>
      </c>
      <c r="M170" s="294">
        <f t="shared" si="171"/>
        <v>0</v>
      </c>
      <c r="N170" s="295" t="str">
        <f t="shared" si="126"/>
        <v/>
      </c>
      <c r="O170" s="296">
        <f t="shared" si="127"/>
        <v>0</v>
      </c>
      <c r="P170" s="297">
        <f t="shared" si="128"/>
        <v>0</v>
      </c>
      <c r="Q170" s="298">
        <f t="shared" si="172"/>
        <v>0</v>
      </c>
      <c r="R170" s="19" t="str">
        <f t="shared" si="173"/>
        <v/>
      </c>
      <c r="S170" s="299">
        <f t="shared" si="131"/>
        <v>0</v>
      </c>
      <c r="T170" s="300">
        <f t="shared" si="174"/>
        <v>0</v>
      </c>
      <c r="U170" s="49"/>
      <c r="V170" s="301">
        <f t="shared" si="155"/>
        <v>0</v>
      </c>
      <c r="W170" s="298">
        <f t="shared" si="156"/>
        <v>0</v>
      </c>
      <c r="X170" s="19" t="str">
        <f t="shared" si="157"/>
        <v/>
      </c>
      <c r="Y170" s="55">
        <f t="shared" si="136"/>
        <v>0</v>
      </c>
      <c r="Z170" s="302">
        <f t="shared" si="158"/>
        <v>0</v>
      </c>
      <c r="AA170" s="53"/>
      <c r="AB170" s="481" t="b">
        <f t="shared" si="138"/>
        <v>1</v>
      </c>
      <c r="AC170" s="303"/>
      <c r="AE170" s="184">
        <f t="shared" si="159"/>
        <v>0</v>
      </c>
      <c r="AF170" s="184"/>
    </row>
    <row r="171" spans="1:32" s="2" customFormat="1" ht="24.75" hidden="1" customHeight="1" outlineLevel="1" x14ac:dyDescent="0.15">
      <c r="A171" s="286">
        <v>168</v>
      </c>
      <c r="B171" s="304"/>
      <c r="C171" s="304"/>
      <c r="D171" s="304"/>
      <c r="E171" s="288"/>
      <c r="F171" s="289"/>
      <c r="G171" s="305"/>
      <c r="H171" s="306"/>
      <c r="I171" s="306"/>
      <c r="J171" s="307"/>
      <c r="K171" s="292">
        <f t="shared" si="124"/>
        <v>0</v>
      </c>
      <c r="L171" s="293">
        <f t="shared" si="170"/>
        <v>0</v>
      </c>
      <c r="M171" s="294">
        <f t="shared" si="171"/>
        <v>0</v>
      </c>
      <c r="N171" s="295" t="str">
        <f t="shared" si="126"/>
        <v/>
      </c>
      <c r="O171" s="296">
        <f t="shared" si="127"/>
        <v>0</v>
      </c>
      <c r="P171" s="297">
        <f t="shared" si="128"/>
        <v>0</v>
      </c>
      <c r="Q171" s="298">
        <f t="shared" si="172"/>
        <v>0</v>
      </c>
      <c r="R171" s="19" t="str">
        <f t="shared" si="173"/>
        <v/>
      </c>
      <c r="S171" s="299">
        <f t="shared" si="131"/>
        <v>0</v>
      </c>
      <c r="T171" s="300">
        <f t="shared" si="174"/>
        <v>0</v>
      </c>
      <c r="U171" s="49"/>
      <c r="V171" s="301">
        <f t="shared" si="155"/>
        <v>0</v>
      </c>
      <c r="W171" s="298">
        <f t="shared" si="156"/>
        <v>0</v>
      </c>
      <c r="X171" s="19" t="str">
        <f t="shared" si="157"/>
        <v/>
      </c>
      <c r="Y171" s="55">
        <f t="shared" si="136"/>
        <v>0</v>
      </c>
      <c r="Z171" s="302">
        <f t="shared" si="158"/>
        <v>0</v>
      </c>
      <c r="AA171" s="53"/>
      <c r="AB171" s="481" t="b">
        <f t="shared" si="138"/>
        <v>1</v>
      </c>
      <c r="AC171" s="303"/>
      <c r="AE171" s="184">
        <f t="shared" si="159"/>
        <v>0</v>
      </c>
      <c r="AF171" s="184"/>
    </row>
    <row r="172" spans="1:32" s="2" customFormat="1" ht="24.75" hidden="1" customHeight="1" outlineLevel="1" x14ac:dyDescent="0.15">
      <c r="A172" s="286">
        <v>169</v>
      </c>
      <c r="B172" s="304"/>
      <c r="C172" s="304"/>
      <c r="D172" s="304"/>
      <c r="E172" s="288"/>
      <c r="F172" s="289"/>
      <c r="G172" s="305"/>
      <c r="H172" s="306"/>
      <c r="I172" s="306"/>
      <c r="J172" s="307"/>
      <c r="K172" s="292">
        <f t="shared" si="124"/>
        <v>0</v>
      </c>
      <c r="L172" s="293">
        <f t="shared" si="170"/>
        <v>0</v>
      </c>
      <c r="M172" s="294">
        <f t="shared" si="171"/>
        <v>0</v>
      </c>
      <c r="N172" s="295" t="str">
        <f t="shared" si="126"/>
        <v/>
      </c>
      <c r="O172" s="296">
        <f t="shared" si="127"/>
        <v>0</v>
      </c>
      <c r="P172" s="297">
        <f t="shared" si="128"/>
        <v>0</v>
      </c>
      <c r="Q172" s="298">
        <f t="shared" si="172"/>
        <v>0</v>
      </c>
      <c r="R172" s="19" t="str">
        <f t="shared" si="173"/>
        <v/>
      </c>
      <c r="S172" s="299">
        <f t="shared" si="131"/>
        <v>0</v>
      </c>
      <c r="T172" s="300">
        <f t="shared" si="174"/>
        <v>0</v>
      </c>
      <c r="U172" s="49"/>
      <c r="V172" s="301">
        <f t="shared" si="155"/>
        <v>0</v>
      </c>
      <c r="W172" s="298">
        <f t="shared" si="156"/>
        <v>0</v>
      </c>
      <c r="X172" s="19" t="str">
        <f t="shared" si="157"/>
        <v/>
      </c>
      <c r="Y172" s="55">
        <f t="shared" si="136"/>
        <v>0</v>
      </c>
      <c r="Z172" s="302">
        <f t="shared" si="158"/>
        <v>0</v>
      </c>
      <c r="AA172" s="53"/>
      <c r="AB172" s="481" t="b">
        <f t="shared" si="138"/>
        <v>1</v>
      </c>
      <c r="AC172" s="303"/>
      <c r="AE172" s="184">
        <f t="shared" si="159"/>
        <v>0</v>
      </c>
      <c r="AF172" s="184"/>
    </row>
    <row r="173" spans="1:32" s="2" customFormat="1" ht="24.75" hidden="1" customHeight="1" outlineLevel="1" x14ac:dyDescent="0.15">
      <c r="A173" s="286">
        <v>170</v>
      </c>
      <c r="B173" s="304"/>
      <c r="C173" s="304"/>
      <c r="D173" s="304"/>
      <c r="E173" s="288"/>
      <c r="F173" s="289"/>
      <c r="G173" s="305"/>
      <c r="H173" s="306"/>
      <c r="I173" s="306"/>
      <c r="J173" s="307"/>
      <c r="K173" s="292">
        <f t="shared" si="124"/>
        <v>0</v>
      </c>
      <c r="L173" s="293">
        <f t="shared" si="170"/>
        <v>0</v>
      </c>
      <c r="M173" s="294">
        <f t="shared" si="171"/>
        <v>0</v>
      </c>
      <c r="N173" s="295" t="str">
        <f t="shared" si="126"/>
        <v/>
      </c>
      <c r="O173" s="296">
        <f t="shared" si="127"/>
        <v>0</v>
      </c>
      <c r="P173" s="297">
        <f t="shared" si="128"/>
        <v>0</v>
      </c>
      <c r="Q173" s="298">
        <f t="shared" si="172"/>
        <v>0</v>
      </c>
      <c r="R173" s="19" t="str">
        <f t="shared" si="173"/>
        <v/>
      </c>
      <c r="S173" s="299">
        <f t="shared" si="131"/>
        <v>0</v>
      </c>
      <c r="T173" s="300">
        <f t="shared" si="174"/>
        <v>0</v>
      </c>
      <c r="U173" s="49"/>
      <c r="V173" s="301">
        <f t="shared" si="155"/>
        <v>0</v>
      </c>
      <c r="W173" s="298">
        <f t="shared" si="156"/>
        <v>0</v>
      </c>
      <c r="X173" s="19" t="str">
        <f t="shared" si="157"/>
        <v/>
      </c>
      <c r="Y173" s="55">
        <f t="shared" si="136"/>
        <v>0</v>
      </c>
      <c r="Z173" s="302">
        <f t="shared" si="158"/>
        <v>0</v>
      </c>
      <c r="AA173" s="53"/>
      <c r="AB173" s="481" t="b">
        <f t="shared" si="138"/>
        <v>1</v>
      </c>
      <c r="AC173" s="303"/>
      <c r="AE173" s="184">
        <f t="shared" si="159"/>
        <v>0</v>
      </c>
      <c r="AF173" s="184"/>
    </row>
    <row r="174" spans="1:32" s="2" customFormat="1" ht="24.75" hidden="1" customHeight="1" outlineLevel="1" x14ac:dyDescent="0.15">
      <c r="A174" s="286">
        <v>171</v>
      </c>
      <c r="B174" s="304"/>
      <c r="C174" s="304"/>
      <c r="D174" s="304"/>
      <c r="E174" s="288"/>
      <c r="F174" s="289"/>
      <c r="G174" s="305"/>
      <c r="H174" s="306"/>
      <c r="I174" s="306"/>
      <c r="J174" s="307"/>
      <c r="K174" s="292">
        <f t="shared" si="124"/>
        <v>0</v>
      </c>
      <c r="L174" s="293">
        <f t="shared" si="170"/>
        <v>0</v>
      </c>
      <c r="M174" s="294">
        <f t="shared" si="171"/>
        <v>0</v>
      </c>
      <c r="N174" s="295" t="str">
        <f t="shared" si="126"/>
        <v/>
      </c>
      <c r="O174" s="296">
        <f t="shared" si="127"/>
        <v>0</v>
      </c>
      <c r="P174" s="297">
        <f t="shared" si="128"/>
        <v>0</v>
      </c>
      <c r="Q174" s="298">
        <f t="shared" si="172"/>
        <v>0</v>
      </c>
      <c r="R174" s="19" t="str">
        <f t="shared" si="173"/>
        <v/>
      </c>
      <c r="S174" s="299">
        <f t="shared" si="131"/>
        <v>0</v>
      </c>
      <c r="T174" s="300">
        <f t="shared" si="174"/>
        <v>0</v>
      </c>
      <c r="U174" s="49"/>
      <c r="V174" s="301">
        <f t="shared" si="155"/>
        <v>0</v>
      </c>
      <c r="W174" s="298">
        <f t="shared" si="156"/>
        <v>0</v>
      </c>
      <c r="X174" s="19" t="str">
        <f t="shared" si="157"/>
        <v/>
      </c>
      <c r="Y174" s="55">
        <f t="shared" si="136"/>
        <v>0</v>
      </c>
      <c r="Z174" s="302">
        <f t="shared" si="158"/>
        <v>0</v>
      </c>
      <c r="AA174" s="53"/>
      <c r="AB174" s="481" t="b">
        <f t="shared" si="138"/>
        <v>1</v>
      </c>
      <c r="AC174" s="303"/>
      <c r="AE174" s="184">
        <f t="shared" si="159"/>
        <v>0</v>
      </c>
      <c r="AF174" s="184"/>
    </row>
    <row r="175" spans="1:32" s="2" customFormat="1" ht="24.75" hidden="1" customHeight="1" outlineLevel="1" x14ac:dyDescent="0.15">
      <c r="A175" s="286">
        <v>172</v>
      </c>
      <c r="B175" s="304"/>
      <c r="C175" s="304"/>
      <c r="D175" s="304"/>
      <c r="E175" s="288"/>
      <c r="F175" s="289"/>
      <c r="G175" s="305"/>
      <c r="H175" s="306"/>
      <c r="I175" s="306"/>
      <c r="J175" s="307"/>
      <c r="K175" s="292">
        <f t="shared" si="124"/>
        <v>0</v>
      </c>
      <c r="L175" s="293">
        <f t="shared" si="170"/>
        <v>0</v>
      </c>
      <c r="M175" s="294">
        <f t="shared" si="171"/>
        <v>0</v>
      </c>
      <c r="N175" s="295" t="str">
        <f t="shared" si="126"/>
        <v/>
      </c>
      <c r="O175" s="296">
        <f t="shared" si="127"/>
        <v>0</v>
      </c>
      <c r="P175" s="297">
        <f t="shared" si="128"/>
        <v>0</v>
      </c>
      <c r="Q175" s="298">
        <f t="shared" si="172"/>
        <v>0</v>
      </c>
      <c r="R175" s="19" t="str">
        <f t="shared" si="173"/>
        <v/>
      </c>
      <c r="S175" s="299">
        <f t="shared" si="131"/>
        <v>0</v>
      </c>
      <c r="T175" s="300">
        <f t="shared" si="174"/>
        <v>0</v>
      </c>
      <c r="U175" s="49"/>
      <c r="V175" s="301">
        <f t="shared" si="155"/>
        <v>0</v>
      </c>
      <c r="W175" s="298">
        <f t="shared" si="156"/>
        <v>0</v>
      </c>
      <c r="X175" s="19" t="str">
        <f t="shared" si="157"/>
        <v/>
      </c>
      <c r="Y175" s="55">
        <f t="shared" si="136"/>
        <v>0</v>
      </c>
      <c r="Z175" s="302">
        <f t="shared" si="158"/>
        <v>0</v>
      </c>
      <c r="AA175" s="53"/>
      <c r="AB175" s="481" t="b">
        <f t="shared" si="138"/>
        <v>1</v>
      </c>
      <c r="AC175" s="303"/>
      <c r="AE175" s="184">
        <f t="shared" si="159"/>
        <v>0</v>
      </c>
      <c r="AF175" s="184"/>
    </row>
    <row r="176" spans="1:32" s="2" customFormat="1" ht="24.75" hidden="1" customHeight="1" outlineLevel="1" x14ac:dyDescent="0.15">
      <c r="A176" s="286">
        <v>173</v>
      </c>
      <c r="B176" s="304"/>
      <c r="C176" s="304"/>
      <c r="D176" s="304"/>
      <c r="E176" s="288"/>
      <c r="F176" s="289"/>
      <c r="G176" s="305"/>
      <c r="H176" s="306"/>
      <c r="I176" s="306"/>
      <c r="J176" s="307"/>
      <c r="K176" s="292">
        <f t="shared" si="124"/>
        <v>0</v>
      </c>
      <c r="L176" s="293">
        <f t="shared" si="170"/>
        <v>0</v>
      </c>
      <c r="M176" s="294">
        <f t="shared" si="171"/>
        <v>0</v>
      </c>
      <c r="N176" s="295" t="str">
        <f t="shared" si="126"/>
        <v/>
      </c>
      <c r="O176" s="296">
        <f t="shared" si="127"/>
        <v>0</v>
      </c>
      <c r="P176" s="297">
        <f t="shared" si="128"/>
        <v>0</v>
      </c>
      <c r="Q176" s="298">
        <f t="shared" si="172"/>
        <v>0</v>
      </c>
      <c r="R176" s="19" t="str">
        <f t="shared" si="173"/>
        <v/>
      </c>
      <c r="S176" s="299">
        <f t="shared" si="131"/>
        <v>0</v>
      </c>
      <c r="T176" s="300">
        <f t="shared" si="174"/>
        <v>0</v>
      </c>
      <c r="U176" s="49"/>
      <c r="V176" s="301">
        <f t="shared" si="155"/>
        <v>0</v>
      </c>
      <c r="W176" s="298">
        <f t="shared" si="156"/>
        <v>0</v>
      </c>
      <c r="X176" s="19" t="str">
        <f t="shared" si="157"/>
        <v/>
      </c>
      <c r="Y176" s="55">
        <f t="shared" si="136"/>
        <v>0</v>
      </c>
      <c r="Z176" s="302">
        <f t="shared" si="158"/>
        <v>0</v>
      </c>
      <c r="AA176" s="53"/>
      <c r="AB176" s="481" t="b">
        <f t="shared" si="138"/>
        <v>1</v>
      </c>
      <c r="AC176" s="303"/>
      <c r="AE176" s="184">
        <f t="shared" si="159"/>
        <v>0</v>
      </c>
      <c r="AF176" s="184"/>
    </row>
    <row r="177" spans="1:32" s="2" customFormat="1" ht="24.75" hidden="1" customHeight="1" outlineLevel="1" x14ac:dyDescent="0.15">
      <c r="A177" s="286">
        <v>174</v>
      </c>
      <c r="B177" s="304"/>
      <c r="C177" s="304"/>
      <c r="D177" s="304"/>
      <c r="E177" s="288"/>
      <c r="F177" s="289"/>
      <c r="G177" s="305"/>
      <c r="H177" s="306"/>
      <c r="I177" s="306"/>
      <c r="J177" s="307"/>
      <c r="K177" s="292">
        <f t="shared" si="124"/>
        <v>0</v>
      </c>
      <c r="L177" s="293">
        <f t="shared" si="170"/>
        <v>0</v>
      </c>
      <c r="M177" s="294">
        <f t="shared" si="171"/>
        <v>0</v>
      </c>
      <c r="N177" s="295" t="str">
        <f t="shared" si="126"/>
        <v/>
      </c>
      <c r="O177" s="296">
        <f t="shared" si="127"/>
        <v>0</v>
      </c>
      <c r="P177" s="297">
        <f t="shared" si="128"/>
        <v>0</v>
      </c>
      <c r="Q177" s="298">
        <f t="shared" si="172"/>
        <v>0</v>
      </c>
      <c r="R177" s="19" t="str">
        <f t="shared" si="173"/>
        <v/>
      </c>
      <c r="S177" s="299">
        <f t="shared" si="131"/>
        <v>0</v>
      </c>
      <c r="T177" s="300">
        <f t="shared" si="174"/>
        <v>0</v>
      </c>
      <c r="U177" s="49"/>
      <c r="V177" s="301">
        <f t="shared" si="155"/>
        <v>0</v>
      </c>
      <c r="W177" s="298">
        <f t="shared" si="156"/>
        <v>0</v>
      </c>
      <c r="X177" s="19" t="str">
        <f t="shared" si="157"/>
        <v/>
      </c>
      <c r="Y177" s="55">
        <f t="shared" si="136"/>
        <v>0</v>
      </c>
      <c r="Z177" s="302">
        <f t="shared" si="158"/>
        <v>0</v>
      </c>
      <c r="AA177" s="53"/>
      <c r="AB177" s="481" t="b">
        <f t="shared" si="138"/>
        <v>1</v>
      </c>
      <c r="AC177" s="303"/>
      <c r="AE177" s="184">
        <f t="shared" si="159"/>
        <v>0</v>
      </c>
      <c r="AF177" s="184"/>
    </row>
    <row r="178" spans="1:32" s="2" customFormat="1" ht="24.75" hidden="1" customHeight="1" outlineLevel="1" x14ac:dyDescent="0.15">
      <c r="A178" s="286">
        <v>175</v>
      </c>
      <c r="B178" s="304"/>
      <c r="C178" s="304"/>
      <c r="D178" s="304"/>
      <c r="E178" s="288"/>
      <c r="F178" s="289"/>
      <c r="G178" s="305"/>
      <c r="H178" s="306"/>
      <c r="I178" s="306"/>
      <c r="J178" s="307"/>
      <c r="K178" s="292">
        <f t="shared" si="124"/>
        <v>0</v>
      </c>
      <c r="L178" s="293">
        <f t="shared" si="170"/>
        <v>0</v>
      </c>
      <c r="M178" s="294">
        <f t="shared" si="171"/>
        <v>0</v>
      </c>
      <c r="N178" s="295" t="str">
        <f t="shared" si="126"/>
        <v/>
      </c>
      <c r="O178" s="296">
        <f t="shared" si="127"/>
        <v>0</v>
      </c>
      <c r="P178" s="297">
        <f t="shared" si="128"/>
        <v>0</v>
      </c>
      <c r="Q178" s="298">
        <f t="shared" si="172"/>
        <v>0</v>
      </c>
      <c r="R178" s="19" t="str">
        <f t="shared" si="173"/>
        <v/>
      </c>
      <c r="S178" s="299">
        <f t="shared" si="131"/>
        <v>0</v>
      </c>
      <c r="T178" s="300">
        <f t="shared" si="174"/>
        <v>0</v>
      </c>
      <c r="U178" s="49"/>
      <c r="V178" s="301">
        <f t="shared" si="155"/>
        <v>0</v>
      </c>
      <c r="W178" s="298">
        <f t="shared" si="156"/>
        <v>0</v>
      </c>
      <c r="X178" s="19" t="str">
        <f t="shared" si="157"/>
        <v/>
      </c>
      <c r="Y178" s="55">
        <f t="shared" si="136"/>
        <v>0</v>
      </c>
      <c r="Z178" s="302">
        <f t="shared" si="158"/>
        <v>0</v>
      </c>
      <c r="AA178" s="53"/>
      <c r="AB178" s="481" t="b">
        <f t="shared" si="138"/>
        <v>1</v>
      </c>
      <c r="AC178" s="303"/>
      <c r="AE178" s="184">
        <f t="shared" si="159"/>
        <v>0</v>
      </c>
      <c r="AF178" s="184"/>
    </row>
    <row r="179" spans="1:32" s="2" customFormat="1" ht="24.75" hidden="1" customHeight="1" outlineLevel="1" x14ac:dyDescent="0.15">
      <c r="A179" s="286">
        <v>176</v>
      </c>
      <c r="B179" s="304"/>
      <c r="C179" s="304"/>
      <c r="D179" s="304"/>
      <c r="E179" s="288"/>
      <c r="F179" s="289"/>
      <c r="G179" s="305"/>
      <c r="H179" s="306"/>
      <c r="I179" s="306"/>
      <c r="J179" s="307"/>
      <c r="K179" s="292">
        <f t="shared" si="124"/>
        <v>0</v>
      </c>
      <c r="L179" s="293">
        <f t="shared" si="170"/>
        <v>0</v>
      </c>
      <c r="M179" s="294">
        <f t="shared" si="171"/>
        <v>0</v>
      </c>
      <c r="N179" s="295" t="str">
        <f t="shared" si="126"/>
        <v/>
      </c>
      <c r="O179" s="296">
        <f t="shared" si="127"/>
        <v>0</v>
      </c>
      <c r="P179" s="297">
        <f t="shared" si="128"/>
        <v>0</v>
      </c>
      <c r="Q179" s="298">
        <f t="shared" si="172"/>
        <v>0</v>
      </c>
      <c r="R179" s="19" t="str">
        <f t="shared" si="173"/>
        <v/>
      </c>
      <c r="S179" s="299">
        <f t="shared" si="131"/>
        <v>0</v>
      </c>
      <c r="T179" s="300">
        <f t="shared" si="174"/>
        <v>0</v>
      </c>
      <c r="U179" s="49"/>
      <c r="V179" s="301">
        <f t="shared" si="155"/>
        <v>0</v>
      </c>
      <c r="W179" s="298">
        <f t="shared" si="156"/>
        <v>0</v>
      </c>
      <c r="X179" s="19" t="str">
        <f t="shared" si="157"/>
        <v/>
      </c>
      <c r="Y179" s="55">
        <f t="shared" si="136"/>
        <v>0</v>
      </c>
      <c r="Z179" s="302">
        <f t="shared" si="158"/>
        <v>0</v>
      </c>
      <c r="AA179" s="53"/>
      <c r="AB179" s="481" t="b">
        <f t="shared" si="138"/>
        <v>1</v>
      </c>
      <c r="AC179" s="303"/>
      <c r="AE179" s="184">
        <f t="shared" si="159"/>
        <v>0</v>
      </c>
      <c r="AF179" s="184"/>
    </row>
    <row r="180" spans="1:32" s="2" customFormat="1" ht="24.75" hidden="1" customHeight="1" outlineLevel="1" x14ac:dyDescent="0.15">
      <c r="A180" s="286">
        <v>177</v>
      </c>
      <c r="B180" s="304"/>
      <c r="C180" s="304"/>
      <c r="D180" s="304"/>
      <c r="E180" s="288"/>
      <c r="F180" s="289"/>
      <c r="G180" s="305"/>
      <c r="H180" s="306"/>
      <c r="I180" s="306"/>
      <c r="J180" s="307"/>
      <c r="K180" s="292">
        <f t="shared" si="124"/>
        <v>0</v>
      </c>
      <c r="L180" s="293">
        <f t="shared" si="170"/>
        <v>0</v>
      </c>
      <c r="M180" s="294">
        <f t="shared" si="171"/>
        <v>0</v>
      </c>
      <c r="N180" s="295" t="str">
        <f t="shared" si="126"/>
        <v/>
      </c>
      <c r="O180" s="296">
        <f t="shared" si="127"/>
        <v>0</v>
      </c>
      <c r="P180" s="297">
        <f t="shared" si="128"/>
        <v>0</v>
      </c>
      <c r="Q180" s="298">
        <f t="shared" si="172"/>
        <v>0</v>
      </c>
      <c r="R180" s="19" t="str">
        <f t="shared" si="173"/>
        <v/>
      </c>
      <c r="S180" s="299">
        <f t="shared" si="131"/>
        <v>0</v>
      </c>
      <c r="T180" s="300">
        <f t="shared" si="174"/>
        <v>0</v>
      </c>
      <c r="U180" s="49"/>
      <c r="V180" s="301">
        <f t="shared" si="155"/>
        <v>0</v>
      </c>
      <c r="W180" s="298">
        <f t="shared" si="156"/>
        <v>0</v>
      </c>
      <c r="X180" s="19" t="str">
        <f t="shared" si="157"/>
        <v/>
      </c>
      <c r="Y180" s="55">
        <f t="shared" si="136"/>
        <v>0</v>
      </c>
      <c r="Z180" s="302">
        <f t="shared" si="158"/>
        <v>0</v>
      </c>
      <c r="AA180" s="53"/>
      <c r="AB180" s="481" t="b">
        <f t="shared" si="138"/>
        <v>1</v>
      </c>
      <c r="AC180" s="303"/>
      <c r="AE180" s="184">
        <f t="shared" si="159"/>
        <v>0</v>
      </c>
      <c r="AF180" s="184"/>
    </row>
    <row r="181" spans="1:32" s="2" customFormat="1" ht="24.75" hidden="1" customHeight="1" outlineLevel="1" x14ac:dyDescent="0.15">
      <c r="A181" s="286">
        <v>178</v>
      </c>
      <c r="B181" s="304"/>
      <c r="C181" s="304"/>
      <c r="D181" s="304"/>
      <c r="E181" s="288"/>
      <c r="F181" s="289"/>
      <c r="G181" s="305"/>
      <c r="H181" s="306"/>
      <c r="I181" s="306"/>
      <c r="J181" s="307"/>
      <c r="K181" s="292">
        <f t="shared" si="124"/>
        <v>0</v>
      </c>
      <c r="L181" s="293">
        <f t="shared" si="170"/>
        <v>0</v>
      </c>
      <c r="M181" s="294">
        <f t="shared" si="171"/>
        <v>0</v>
      </c>
      <c r="N181" s="295" t="str">
        <f t="shared" si="126"/>
        <v/>
      </c>
      <c r="O181" s="296">
        <f t="shared" si="127"/>
        <v>0</v>
      </c>
      <c r="P181" s="297">
        <f t="shared" si="128"/>
        <v>0</v>
      </c>
      <c r="Q181" s="298">
        <f t="shared" si="172"/>
        <v>0</v>
      </c>
      <c r="R181" s="19" t="str">
        <f t="shared" si="173"/>
        <v/>
      </c>
      <c r="S181" s="299">
        <f t="shared" si="131"/>
        <v>0</v>
      </c>
      <c r="T181" s="300">
        <f t="shared" si="174"/>
        <v>0</v>
      </c>
      <c r="U181" s="49"/>
      <c r="V181" s="301">
        <f t="shared" si="155"/>
        <v>0</v>
      </c>
      <c r="W181" s="298">
        <f t="shared" si="156"/>
        <v>0</v>
      </c>
      <c r="X181" s="19" t="str">
        <f t="shared" si="157"/>
        <v/>
      </c>
      <c r="Y181" s="55">
        <f t="shared" si="136"/>
        <v>0</v>
      </c>
      <c r="Z181" s="302">
        <f t="shared" si="158"/>
        <v>0</v>
      </c>
      <c r="AA181" s="53"/>
      <c r="AB181" s="481" t="b">
        <f t="shared" si="138"/>
        <v>1</v>
      </c>
      <c r="AC181" s="303"/>
      <c r="AE181" s="184">
        <f t="shared" si="159"/>
        <v>0</v>
      </c>
      <c r="AF181" s="184"/>
    </row>
    <row r="182" spans="1:32" s="2" customFormat="1" ht="24.75" hidden="1" customHeight="1" outlineLevel="1" x14ac:dyDescent="0.15">
      <c r="A182" s="286">
        <v>179</v>
      </c>
      <c r="B182" s="304"/>
      <c r="C182" s="304"/>
      <c r="D182" s="304"/>
      <c r="E182" s="288"/>
      <c r="F182" s="289"/>
      <c r="G182" s="305"/>
      <c r="H182" s="306"/>
      <c r="I182" s="306"/>
      <c r="J182" s="307"/>
      <c r="K182" s="292">
        <f t="shared" si="124"/>
        <v>0</v>
      </c>
      <c r="L182" s="293">
        <f t="shared" si="170"/>
        <v>0</v>
      </c>
      <c r="M182" s="294">
        <f t="shared" si="171"/>
        <v>0</v>
      </c>
      <c r="N182" s="295" t="str">
        <f t="shared" si="126"/>
        <v/>
      </c>
      <c r="O182" s="296">
        <f t="shared" si="127"/>
        <v>0</v>
      </c>
      <c r="P182" s="297">
        <f t="shared" si="128"/>
        <v>0</v>
      </c>
      <c r="Q182" s="298">
        <f t="shared" si="172"/>
        <v>0</v>
      </c>
      <c r="R182" s="19" t="str">
        <f t="shared" si="173"/>
        <v/>
      </c>
      <c r="S182" s="299">
        <f t="shared" si="131"/>
        <v>0</v>
      </c>
      <c r="T182" s="300">
        <f t="shared" si="174"/>
        <v>0</v>
      </c>
      <c r="U182" s="49"/>
      <c r="V182" s="301">
        <f t="shared" si="155"/>
        <v>0</v>
      </c>
      <c r="W182" s="298">
        <f t="shared" si="156"/>
        <v>0</v>
      </c>
      <c r="X182" s="19" t="str">
        <f t="shared" si="157"/>
        <v/>
      </c>
      <c r="Y182" s="55">
        <f t="shared" si="136"/>
        <v>0</v>
      </c>
      <c r="Z182" s="302">
        <f t="shared" si="158"/>
        <v>0</v>
      </c>
      <c r="AA182" s="53"/>
      <c r="AB182" s="481" t="b">
        <f t="shared" si="138"/>
        <v>1</v>
      </c>
      <c r="AC182" s="303"/>
      <c r="AE182" s="184">
        <f t="shared" si="159"/>
        <v>0</v>
      </c>
      <c r="AF182" s="184"/>
    </row>
    <row r="183" spans="1:32" s="2" customFormat="1" ht="24.75" hidden="1" customHeight="1" outlineLevel="1" x14ac:dyDescent="0.15">
      <c r="A183" s="286">
        <v>180</v>
      </c>
      <c r="B183" s="304"/>
      <c r="C183" s="304"/>
      <c r="D183" s="304"/>
      <c r="E183" s="288"/>
      <c r="F183" s="289"/>
      <c r="G183" s="305"/>
      <c r="H183" s="306"/>
      <c r="I183" s="306"/>
      <c r="J183" s="307"/>
      <c r="K183" s="292">
        <f t="shared" si="124"/>
        <v>0</v>
      </c>
      <c r="L183" s="293">
        <f t="shared" si="170"/>
        <v>0</v>
      </c>
      <c r="M183" s="294">
        <f t="shared" si="171"/>
        <v>0</v>
      </c>
      <c r="N183" s="295" t="str">
        <f t="shared" si="126"/>
        <v/>
      </c>
      <c r="O183" s="296">
        <f t="shared" si="127"/>
        <v>0</v>
      </c>
      <c r="P183" s="297">
        <f t="shared" si="128"/>
        <v>0</v>
      </c>
      <c r="Q183" s="298">
        <f t="shared" si="172"/>
        <v>0</v>
      </c>
      <c r="R183" s="19" t="str">
        <f t="shared" si="173"/>
        <v/>
      </c>
      <c r="S183" s="299">
        <f t="shared" si="131"/>
        <v>0</v>
      </c>
      <c r="T183" s="300">
        <f t="shared" si="174"/>
        <v>0</v>
      </c>
      <c r="U183" s="49"/>
      <c r="V183" s="301">
        <f t="shared" si="155"/>
        <v>0</v>
      </c>
      <c r="W183" s="298">
        <f t="shared" si="156"/>
        <v>0</v>
      </c>
      <c r="X183" s="19" t="str">
        <f t="shared" si="157"/>
        <v/>
      </c>
      <c r="Y183" s="55">
        <f t="shared" si="136"/>
        <v>0</v>
      </c>
      <c r="Z183" s="302">
        <f t="shared" si="158"/>
        <v>0</v>
      </c>
      <c r="AA183" s="53"/>
      <c r="AB183" s="481" t="b">
        <f t="shared" si="138"/>
        <v>1</v>
      </c>
      <c r="AC183" s="303"/>
      <c r="AE183" s="184">
        <f t="shared" si="159"/>
        <v>0</v>
      </c>
      <c r="AF183" s="184"/>
    </row>
    <row r="184" spans="1:32" s="2" customFormat="1" ht="24.75" hidden="1" customHeight="1" outlineLevel="1" x14ac:dyDescent="0.15">
      <c r="A184" s="286">
        <v>181</v>
      </c>
      <c r="B184" s="304"/>
      <c r="C184" s="304"/>
      <c r="D184" s="304"/>
      <c r="E184" s="288"/>
      <c r="F184" s="289"/>
      <c r="G184" s="305"/>
      <c r="H184" s="306"/>
      <c r="I184" s="306"/>
      <c r="J184" s="307"/>
      <c r="K184" s="292">
        <f t="shared" si="124"/>
        <v>0</v>
      </c>
      <c r="L184" s="293">
        <f t="shared" si="170"/>
        <v>0</v>
      </c>
      <c r="M184" s="294">
        <f t="shared" si="171"/>
        <v>0</v>
      </c>
      <c r="N184" s="295" t="str">
        <f t="shared" si="126"/>
        <v/>
      </c>
      <c r="O184" s="296">
        <f t="shared" si="127"/>
        <v>0</v>
      </c>
      <c r="P184" s="297">
        <f t="shared" si="128"/>
        <v>0</v>
      </c>
      <c r="Q184" s="298">
        <f t="shared" si="172"/>
        <v>0</v>
      </c>
      <c r="R184" s="19" t="str">
        <f t="shared" si="173"/>
        <v/>
      </c>
      <c r="S184" s="299">
        <f t="shared" si="131"/>
        <v>0</v>
      </c>
      <c r="T184" s="300">
        <f t="shared" si="174"/>
        <v>0</v>
      </c>
      <c r="U184" s="49"/>
      <c r="V184" s="301">
        <f t="shared" si="155"/>
        <v>0</v>
      </c>
      <c r="W184" s="298">
        <f t="shared" si="156"/>
        <v>0</v>
      </c>
      <c r="X184" s="19" t="str">
        <f t="shared" si="157"/>
        <v/>
      </c>
      <c r="Y184" s="55">
        <f t="shared" si="136"/>
        <v>0</v>
      </c>
      <c r="Z184" s="302">
        <f t="shared" si="158"/>
        <v>0</v>
      </c>
      <c r="AA184" s="53"/>
      <c r="AB184" s="481" t="b">
        <f t="shared" si="138"/>
        <v>1</v>
      </c>
      <c r="AC184" s="303"/>
      <c r="AE184" s="184">
        <f t="shared" si="159"/>
        <v>0</v>
      </c>
      <c r="AF184" s="184"/>
    </row>
    <row r="185" spans="1:32" s="2" customFormat="1" ht="24.75" hidden="1" customHeight="1" outlineLevel="1" x14ac:dyDescent="0.15">
      <c r="A185" s="286">
        <v>182</v>
      </c>
      <c r="B185" s="304"/>
      <c r="C185" s="304"/>
      <c r="D185" s="304"/>
      <c r="E185" s="288"/>
      <c r="F185" s="289"/>
      <c r="G185" s="305"/>
      <c r="H185" s="306"/>
      <c r="I185" s="306"/>
      <c r="J185" s="307"/>
      <c r="K185" s="292">
        <f t="shared" si="124"/>
        <v>0</v>
      </c>
      <c r="L185" s="293">
        <f t="shared" si="170"/>
        <v>0</v>
      </c>
      <c r="M185" s="294">
        <f t="shared" si="171"/>
        <v>0</v>
      </c>
      <c r="N185" s="295" t="str">
        <f t="shared" si="126"/>
        <v/>
      </c>
      <c r="O185" s="296">
        <f t="shared" si="127"/>
        <v>0</v>
      </c>
      <c r="P185" s="297">
        <f t="shared" si="128"/>
        <v>0</v>
      </c>
      <c r="Q185" s="298">
        <f t="shared" si="172"/>
        <v>0</v>
      </c>
      <c r="R185" s="19" t="str">
        <f t="shared" si="173"/>
        <v/>
      </c>
      <c r="S185" s="299">
        <f t="shared" si="131"/>
        <v>0</v>
      </c>
      <c r="T185" s="300">
        <f t="shared" si="174"/>
        <v>0</v>
      </c>
      <c r="U185" s="49"/>
      <c r="V185" s="301">
        <f t="shared" si="155"/>
        <v>0</v>
      </c>
      <c r="W185" s="298">
        <f t="shared" si="156"/>
        <v>0</v>
      </c>
      <c r="X185" s="19" t="str">
        <f t="shared" si="157"/>
        <v/>
      </c>
      <c r="Y185" s="55">
        <f t="shared" si="136"/>
        <v>0</v>
      </c>
      <c r="Z185" s="302">
        <f t="shared" si="158"/>
        <v>0</v>
      </c>
      <c r="AA185" s="53"/>
      <c r="AB185" s="481" t="b">
        <f t="shared" si="138"/>
        <v>1</v>
      </c>
      <c r="AC185" s="303"/>
      <c r="AE185" s="184">
        <f t="shared" si="159"/>
        <v>0</v>
      </c>
      <c r="AF185" s="184"/>
    </row>
    <row r="186" spans="1:32" s="2" customFormat="1" ht="24.75" hidden="1" customHeight="1" outlineLevel="1" x14ac:dyDescent="0.15">
      <c r="A186" s="286">
        <v>183</v>
      </c>
      <c r="B186" s="304"/>
      <c r="C186" s="304"/>
      <c r="D186" s="304"/>
      <c r="E186" s="288"/>
      <c r="F186" s="289"/>
      <c r="G186" s="305"/>
      <c r="H186" s="306"/>
      <c r="I186" s="306"/>
      <c r="J186" s="307"/>
      <c r="K186" s="292">
        <f t="shared" si="124"/>
        <v>0</v>
      </c>
      <c r="L186" s="293">
        <f t="shared" si="170"/>
        <v>0</v>
      </c>
      <c r="M186" s="294">
        <f t="shared" si="171"/>
        <v>0</v>
      </c>
      <c r="N186" s="295" t="str">
        <f t="shared" si="126"/>
        <v/>
      </c>
      <c r="O186" s="296">
        <f t="shared" si="127"/>
        <v>0</v>
      </c>
      <c r="P186" s="297">
        <f t="shared" si="128"/>
        <v>0</v>
      </c>
      <c r="Q186" s="298">
        <f t="shared" si="172"/>
        <v>0</v>
      </c>
      <c r="R186" s="19" t="str">
        <f t="shared" si="173"/>
        <v/>
      </c>
      <c r="S186" s="299">
        <f t="shared" si="131"/>
        <v>0</v>
      </c>
      <c r="T186" s="300">
        <f t="shared" si="174"/>
        <v>0</v>
      </c>
      <c r="U186" s="49"/>
      <c r="V186" s="301">
        <f t="shared" si="155"/>
        <v>0</v>
      </c>
      <c r="W186" s="298">
        <f t="shared" si="156"/>
        <v>0</v>
      </c>
      <c r="X186" s="19" t="str">
        <f t="shared" si="157"/>
        <v/>
      </c>
      <c r="Y186" s="55">
        <f t="shared" si="136"/>
        <v>0</v>
      </c>
      <c r="Z186" s="302">
        <f t="shared" si="158"/>
        <v>0</v>
      </c>
      <c r="AA186" s="53"/>
      <c r="AB186" s="481" t="b">
        <f t="shared" si="138"/>
        <v>1</v>
      </c>
      <c r="AC186" s="303"/>
      <c r="AE186" s="184">
        <f t="shared" si="159"/>
        <v>0</v>
      </c>
      <c r="AF186" s="184"/>
    </row>
    <row r="187" spans="1:32" s="2" customFormat="1" ht="24.75" hidden="1" customHeight="1" outlineLevel="1" x14ac:dyDescent="0.15">
      <c r="A187" s="286">
        <v>184</v>
      </c>
      <c r="B187" s="304"/>
      <c r="C187" s="304"/>
      <c r="D187" s="304"/>
      <c r="E187" s="288"/>
      <c r="F187" s="289"/>
      <c r="G187" s="305"/>
      <c r="H187" s="306"/>
      <c r="I187" s="306"/>
      <c r="J187" s="307"/>
      <c r="K187" s="292">
        <f t="shared" si="124"/>
        <v>0</v>
      </c>
      <c r="L187" s="293">
        <f t="shared" si="170"/>
        <v>0</v>
      </c>
      <c r="M187" s="294">
        <f t="shared" si="171"/>
        <v>0</v>
      </c>
      <c r="N187" s="295" t="str">
        <f t="shared" si="126"/>
        <v/>
      </c>
      <c r="O187" s="296">
        <f t="shared" si="127"/>
        <v>0</v>
      </c>
      <c r="P187" s="297">
        <f t="shared" si="128"/>
        <v>0</v>
      </c>
      <c r="Q187" s="298">
        <f t="shared" si="172"/>
        <v>0</v>
      </c>
      <c r="R187" s="19" t="str">
        <f t="shared" si="173"/>
        <v/>
      </c>
      <c r="S187" s="299">
        <f t="shared" si="131"/>
        <v>0</v>
      </c>
      <c r="T187" s="300">
        <f t="shared" si="174"/>
        <v>0</v>
      </c>
      <c r="U187" s="49"/>
      <c r="V187" s="301">
        <f t="shared" si="155"/>
        <v>0</v>
      </c>
      <c r="W187" s="298">
        <f t="shared" si="156"/>
        <v>0</v>
      </c>
      <c r="X187" s="19" t="str">
        <f t="shared" si="157"/>
        <v/>
      </c>
      <c r="Y187" s="55">
        <f t="shared" si="136"/>
        <v>0</v>
      </c>
      <c r="Z187" s="302">
        <f t="shared" si="158"/>
        <v>0</v>
      </c>
      <c r="AA187" s="53"/>
      <c r="AB187" s="481" t="b">
        <f t="shared" si="138"/>
        <v>1</v>
      </c>
      <c r="AC187" s="303"/>
      <c r="AE187" s="184">
        <f t="shared" si="159"/>
        <v>0</v>
      </c>
      <c r="AF187" s="184"/>
    </row>
    <row r="188" spans="1:32" s="2" customFormat="1" ht="24.75" hidden="1" customHeight="1" outlineLevel="1" x14ac:dyDescent="0.15">
      <c r="A188" s="286">
        <v>185</v>
      </c>
      <c r="B188" s="304"/>
      <c r="C188" s="304"/>
      <c r="D188" s="304"/>
      <c r="E188" s="288"/>
      <c r="F188" s="289"/>
      <c r="G188" s="305"/>
      <c r="H188" s="306"/>
      <c r="I188" s="306"/>
      <c r="J188" s="307"/>
      <c r="K188" s="292">
        <f t="shared" si="124"/>
        <v>0</v>
      </c>
      <c r="L188" s="293">
        <f t="shared" si="170"/>
        <v>0</v>
      </c>
      <c r="M188" s="294">
        <f t="shared" si="171"/>
        <v>0</v>
      </c>
      <c r="N188" s="295" t="str">
        <f t="shared" si="126"/>
        <v/>
      </c>
      <c r="O188" s="296">
        <f t="shared" si="127"/>
        <v>0</v>
      </c>
      <c r="P188" s="297">
        <f t="shared" si="128"/>
        <v>0</v>
      </c>
      <c r="Q188" s="298">
        <f t="shared" si="172"/>
        <v>0</v>
      </c>
      <c r="R188" s="19" t="str">
        <f t="shared" si="173"/>
        <v/>
      </c>
      <c r="S188" s="299">
        <f t="shared" si="131"/>
        <v>0</v>
      </c>
      <c r="T188" s="300">
        <f t="shared" si="174"/>
        <v>0</v>
      </c>
      <c r="U188" s="49"/>
      <c r="V188" s="301">
        <f t="shared" si="155"/>
        <v>0</v>
      </c>
      <c r="W188" s="298">
        <f t="shared" si="156"/>
        <v>0</v>
      </c>
      <c r="X188" s="19" t="str">
        <f t="shared" si="157"/>
        <v/>
      </c>
      <c r="Y188" s="55">
        <f t="shared" si="136"/>
        <v>0</v>
      </c>
      <c r="Z188" s="302">
        <f t="shared" si="158"/>
        <v>0</v>
      </c>
      <c r="AA188" s="53"/>
      <c r="AB188" s="481" t="b">
        <f t="shared" si="138"/>
        <v>1</v>
      </c>
      <c r="AC188" s="303"/>
      <c r="AE188" s="184">
        <f t="shared" si="159"/>
        <v>0</v>
      </c>
      <c r="AF188" s="184"/>
    </row>
    <row r="189" spans="1:32" s="2" customFormat="1" ht="24.75" hidden="1" customHeight="1" outlineLevel="1" x14ac:dyDescent="0.15">
      <c r="A189" s="286">
        <v>186</v>
      </c>
      <c r="B189" s="304"/>
      <c r="C189" s="304"/>
      <c r="D189" s="304"/>
      <c r="E189" s="288"/>
      <c r="F189" s="289"/>
      <c r="G189" s="305"/>
      <c r="H189" s="306"/>
      <c r="I189" s="306"/>
      <c r="J189" s="307"/>
      <c r="K189" s="292">
        <f t="shared" si="124"/>
        <v>0</v>
      </c>
      <c r="L189" s="293">
        <f t="shared" si="170"/>
        <v>0</v>
      </c>
      <c r="M189" s="294">
        <f t="shared" si="171"/>
        <v>0</v>
      </c>
      <c r="N189" s="295" t="str">
        <f t="shared" si="126"/>
        <v/>
      </c>
      <c r="O189" s="296">
        <f t="shared" si="127"/>
        <v>0</v>
      </c>
      <c r="P189" s="297">
        <f t="shared" si="128"/>
        <v>0</v>
      </c>
      <c r="Q189" s="298">
        <f t="shared" si="172"/>
        <v>0</v>
      </c>
      <c r="R189" s="19" t="str">
        <f t="shared" si="173"/>
        <v/>
      </c>
      <c r="S189" s="299">
        <f t="shared" si="131"/>
        <v>0</v>
      </c>
      <c r="T189" s="300">
        <f t="shared" si="174"/>
        <v>0</v>
      </c>
      <c r="U189" s="49"/>
      <c r="V189" s="301">
        <f t="shared" si="155"/>
        <v>0</v>
      </c>
      <c r="W189" s="298">
        <f t="shared" si="156"/>
        <v>0</v>
      </c>
      <c r="X189" s="19" t="str">
        <f t="shared" si="157"/>
        <v/>
      </c>
      <c r="Y189" s="55">
        <f t="shared" si="136"/>
        <v>0</v>
      </c>
      <c r="Z189" s="302">
        <f t="shared" si="158"/>
        <v>0</v>
      </c>
      <c r="AA189" s="53"/>
      <c r="AB189" s="481" t="b">
        <f t="shared" si="138"/>
        <v>1</v>
      </c>
      <c r="AC189" s="303"/>
      <c r="AE189" s="184">
        <f t="shared" si="159"/>
        <v>0</v>
      </c>
      <c r="AF189" s="184"/>
    </row>
    <row r="190" spans="1:32" s="2" customFormat="1" ht="24.75" hidden="1" customHeight="1" outlineLevel="1" x14ac:dyDescent="0.15">
      <c r="A190" s="286">
        <v>187</v>
      </c>
      <c r="B190" s="304"/>
      <c r="C190" s="304"/>
      <c r="D190" s="304"/>
      <c r="E190" s="288"/>
      <c r="F190" s="289"/>
      <c r="G190" s="305"/>
      <c r="H190" s="306"/>
      <c r="I190" s="306"/>
      <c r="J190" s="307"/>
      <c r="K190" s="292">
        <f t="shared" si="124"/>
        <v>0</v>
      </c>
      <c r="L190" s="293">
        <f t="shared" si="170"/>
        <v>0</v>
      </c>
      <c r="M190" s="294">
        <f t="shared" si="171"/>
        <v>0</v>
      </c>
      <c r="N190" s="295" t="str">
        <f t="shared" si="126"/>
        <v/>
      </c>
      <c r="O190" s="296">
        <f t="shared" si="127"/>
        <v>0</v>
      </c>
      <c r="P190" s="297">
        <f t="shared" si="128"/>
        <v>0</v>
      </c>
      <c r="Q190" s="298">
        <f t="shared" si="172"/>
        <v>0</v>
      </c>
      <c r="R190" s="19" t="str">
        <f t="shared" si="173"/>
        <v/>
      </c>
      <c r="S190" s="299">
        <f t="shared" si="131"/>
        <v>0</v>
      </c>
      <c r="T190" s="300">
        <f t="shared" si="174"/>
        <v>0</v>
      </c>
      <c r="U190" s="49"/>
      <c r="V190" s="301">
        <f t="shared" si="155"/>
        <v>0</v>
      </c>
      <c r="W190" s="298">
        <f t="shared" si="156"/>
        <v>0</v>
      </c>
      <c r="X190" s="19" t="str">
        <f t="shared" si="157"/>
        <v/>
      </c>
      <c r="Y190" s="55">
        <f t="shared" si="136"/>
        <v>0</v>
      </c>
      <c r="Z190" s="302">
        <f t="shared" si="158"/>
        <v>0</v>
      </c>
      <c r="AA190" s="53"/>
      <c r="AB190" s="481" t="b">
        <f t="shared" si="138"/>
        <v>1</v>
      </c>
      <c r="AC190" s="303"/>
      <c r="AE190" s="184">
        <f t="shared" si="159"/>
        <v>0</v>
      </c>
      <c r="AF190" s="184"/>
    </row>
    <row r="191" spans="1:32" s="2" customFormat="1" ht="24.75" hidden="1" customHeight="1" outlineLevel="1" x14ac:dyDescent="0.15">
      <c r="A191" s="286">
        <v>188</v>
      </c>
      <c r="B191" s="304"/>
      <c r="C191" s="304"/>
      <c r="D191" s="304"/>
      <c r="E191" s="288"/>
      <c r="F191" s="289"/>
      <c r="G191" s="305"/>
      <c r="H191" s="306"/>
      <c r="I191" s="306"/>
      <c r="J191" s="307"/>
      <c r="K191" s="292">
        <f t="shared" si="124"/>
        <v>0</v>
      </c>
      <c r="L191" s="293">
        <f t="shared" si="170"/>
        <v>0</v>
      </c>
      <c r="M191" s="294">
        <f t="shared" si="171"/>
        <v>0</v>
      </c>
      <c r="N191" s="295" t="str">
        <f t="shared" si="126"/>
        <v/>
      </c>
      <c r="O191" s="296">
        <f t="shared" si="127"/>
        <v>0</v>
      </c>
      <c r="P191" s="297">
        <f t="shared" si="128"/>
        <v>0</v>
      </c>
      <c r="Q191" s="298">
        <f t="shared" si="172"/>
        <v>0</v>
      </c>
      <c r="R191" s="19" t="str">
        <f t="shared" si="173"/>
        <v/>
      </c>
      <c r="S191" s="299">
        <f t="shared" si="131"/>
        <v>0</v>
      </c>
      <c r="T191" s="300">
        <f t="shared" si="174"/>
        <v>0</v>
      </c>
      <c r="U191" s="49"/>
      <c r="V191" s="301">
        <f t="shared" si="155"/>
        <v>0</v>
      </c>
      <c r="W191" s="298">
        <f t="shared" si="156"/>
        <v>0</v>
      </c>
      <c r="X191" s="19" t="str">
        <f t="shared" si="157"/>
        <v/>
      </c>
      <c r="Y191" s="55">
        <f t="shared" si="136"/>
        <v>0</v>
      </c>
      <c r="Z191" s="302">
        <f t="shared" si="158"/>
        <v>0</v>
      </c>
      <c r="AA191" s="53"/>
      <c r="AB191" s="481" t="b">
        <f t="shared" si="138"/>
        <v>1</v>
      </c>
      <c r="AC191" s="303"/>
      <c r="AE191" s="184">
        <f t="shared" si="159"/>
        <v>0</v>
      </c>
      <c r="AF191" s="184"/>
    </row>
    <row r="192" spans="1:32" s="2" customFormat="1" ht="24.75" hidden="1" customHeight="1" outlineLevel="1" x14ac:dyDescent="0.15">
      <c r="A192" s="286">
        <v>189</v>
      </c>
      <c r="B192" s="304"/>
      <c r="C192" s="304"/>
      <c r="D192" s="304"/>
      <c r="E192" s="288"/>
      <c r="F192" s="289"/>
      <c r="G192" s="305"/>
      <c r="H192" s="306"/>
      <c r="I192" s="306"/>
      <c r="J192" s="307"/>
      <c r="K192" s="292">
        <f t="shared" si="124"/>
        <v>0</v>
      </c>
      <c r="L192" s="293">
        <f t="shared" si="170"/>
        <v>0</v>
      </c>
      <c r="M192" s="294">
        <f t="shared" si="171"/>
        <v>0</v>
      </c>
      <c r="N192" s="295" t="str">
        <f t="shared" si="126"/>
        <v/>
      </c>
      <c r="O192" s="296">
        <f t="shared" si="127"/>
        <v>0</v>
      </c>
      <c r="P192" s="297">
        <f t="shared" si="128"/>
        <v>0</v>
      </c>
      <c r="Q192" s="298">
        <f t="shared" si="172"/>
        <v>0</v>
      </c>
      <c r="R192" s="19" t="str">
        <f t="shared" si="173"/>
        <v/>
      </c>
      <c r="S192" s="299">
        <f t="shared" si="131"/>
        <v>0</v>
      </c>
      <c r="T192" s="300">
        <f t="shared" si="174"/>
        <v>0</v>
      </c>
      <c r="U192" s="49"/>
      <c r="V192" s="301">
        <f t="shared" si="155"/>
        <v>0</v>
      </c>
      <c r="W192" s="298">
        <f t="shared" si="156"/>
        <v>0</v>
      </c>
      <c r="X192" s="19" t="str">
        <f t="shared" si="157"/>
        <v/>
      </c>
      <c r="Y192" s="55">
        <f t="shared" si="136"/>
        <v>0</v>
      </c>
      <c r="Z192" s="302">
        <f t="shared" si="158"/>
        <v>0</v>
      </c>
      <c r="AA192" s="53"/>
      <c r="AB192" s="481" t="b">
        <f t="shared" si="138"/>
        <v>1</v>
      </c>
      <c r="AC192" s="303"/>
      <c r="AE192" s="184">
        <f t="shared" si="159"/>
        <v>0</v>
      </c>
      <c r="AF192" s="184"/>
    </row>
    <row r="193" spans="1:32" s="2" customFormat="1" ht="24.75" hidden="1" customHeight="1" outlineLevel="1" x14ac:dyDescent="0.15">
      <c r="A193" s="286">
        <v>190</v>
      </c>
      <c r="B193" s="304"/>
      <c r="C193" s="304"/>
      <c r="D193" s="304"/>
      <c r="E193" s="288"/>
      <c r="F193" s="289"/>
      <c r="G193" s="305"/>
      <c r="H193" s="306"/>
      <c r="I193" s="306"/>
      <c r="J193" s="307"/>
      <c r="K193" s="292">
        <f t="shared" si="124"/>
        <v>0</v>
      </c>
      <c r="L193" s="293">
        <f t="shared" si="170"/>
        <v>0</v>
      </c>
      <c r="M193" s="294">
        <f t="shared" si="171"/>
        <v>0</v>
      </c>
      <c r="N193" s="295" t="str">
        <f t="shared" si="126"/>
        <v/>
      </c>
      <c r="O193" s="296">
        <f t="shared" si="127"/>
        <v>0</v>
      </c>
      <c r="P193" s="297">
        <f t="shared" si="128"/>
        <v>0</v>
      </c>
      <c r="Q193" s="298">
        <f t="shared" si="172"/>
        <v>0</v>
      </c>
      <c r="R193" s="19" t="str">
        <f t="shared" si="173"/>
        <v/>
      </c>
      <c r="S193" s="299">
        <f t="shared" si="131"/>
        <v>0</v>
      </c>
      <c r="T193" s="300">
        <f t="shared" si="174"/>
        <v>0</v>
      </c>
      <c r="U193" s="49"/>
      <c r="V193" s="301">
        <f t="shared" si="155"/>
        <v>0</v>
      </c>
      <c r="W193" s="298">
        <f t="shared" si="156"/>
        <v>0</v>
      </c>
      <c r="X193" s="19" t="str">
        <f t="shared" si="157"/>
        <v/>
      </c>
      <c r="Y193" s="55">
        <f t="shared" si="136"/>
        <v>0</v>
      </c>
      <c r="Z193" s="302">
        <f t="shared" si="158"/>
        <v>0</v>
      </c>
      <c r="AA193" s="53"/>
      <c r="AB193" s="481" t="b">
        <f t="shared" si="138"/>
        <v>1</v>
      </c>
      <c r="AC193" s="303"/>
      <c r="AE193" s="184">
        <f t="shared" si="159"/>
        <v>0</v>
      </c>
      <c r="AF193" s="184"/>
    </row>
    <row r="194" spans="1:32" s="2" customFormat="1" ht="24.75" hidden="1" customHeight="1" outlineLevel="1" x14ac:dyDescent="0.15">
      <c r="A194" s="286">
        <v>191</v>
      </c>
      <c r="B194" s="304"/>
      <c r="C194" s="304"/>
      <c r="D194" s="304"/>
      <c r="E194" s="288"/>
      <c r="F194" s="289"/>
      <c r="G194" s="305"/>
      <c r="H194" s="306"/>
      <c r="I194" s="306"/>
      <c r="J194" s="307"/>
      <c r="K194" s="292">
        <f t="shared" si="124"/>
        <v>0</v>
      </c>
      <c r="L194" s="293">
        <f t="shared" si="170"/>
        <v>0</v>
      </c>
      <c r="M194" s="294">
        <f t="shared" si="171"/>
        <v>0</v>
      </c>
      <c r="N194" s="295" t="str">
        <f t="shared" si="126"/>
        <v/>
      </c>
      <c r="O194" s="296">
        <f t="shared" si="127"/>
        <v>0</v>
      </c>
      <c r="P194" s="297">
        <f t="shared" si="128"/>
        <v>0</v>
      </c>
      <c r="Q194" s="298">
        <f t="shared" si="172"/>
        <v>0</v>
      </c>
      <c r="R194" s="19" t="str">
        <f t="shared" si="173"/>
        <v/>
      </c>
      <c r="S194" s="299">
        <f t="shared" si="131"/>
        <v>0</v>
      </c>
      <c r="T194" s="300">
        <f t="shared" si="174"/>
        <v>0</v>
      </c>
      <c r="U194" s="49"/>
      <c r="V194" s="301">
        <f t="shared" si="155"/>
        <v>0</v>
      </c>
      <c r="W194" s="298">
        <f t="shared" si="156"/>
        <v>0</v>
      </c>
      <c r="X194" s="19" t="str">
        <f t="shared" si="157"/>
        <v/>
      </c>
      <c r="Y194" s="55">
        <f t="shared" si="136"/>
        <v>0</v>
      </c>
      <c r="Z194" s="302">
        <f t="shared" si="158"/>
        <v>0</v>
      </c>
      <c r="AA194" s="53"/>
      <c r="AB194" s="481" t="b">
        <f t="shared" si="138"/>
        <v>1</v>
      </c>
      <c r="AC194" s="303"/>
      <c r="AE194" s="184">
        <f t="shared" si="159"/>
        <v>0</v>
      </c>
      <c r="AF194" s="184"/>
    </row>
    <row r="195" spans="1:32" s="2" customFormat="1" ht="24.75" hidden="1" customHeight="1" outlineLevel="1" x14ac:dyDescent="0.15">
      <c r="A195" s="286">
        <v>192</v>
      </c>
      <c r="B195" s="304"/>
      <c r="C195" s="304"/>
      <c r="D195" s="304"/>
      <c r="E195" s="288"/>
      <c r="F195" s="289"/>
      <c r="G195" s="305"/>
      <c r="H195" s="306"/>
      <c r="I195" s="306"/>
      <c r="J195" s="307"/>
      <c r="K195" s="292">
        <f t="shared" si="124"/>
        <v>0</v>
      </c>
      <c r="L195" s="293">
        <f t="shared" si="170"/>
        <v>0</v>
      </c>
      <c r="M195" s="294">
        <f t="shared" si="171"/>
        <v>0</v>
      </c>
      <c r="N195" s="295" t="str">
        <f t="shared" si="126"/>
        <v/>
      </c>
      <c r="O195" s="296">
        <f t="shared" si="127"/>
        <v>0</v>
      </c>
      <c r="P195" s="297">
        <f t="shared" si="128"/>
        <v>0</v>
      </c>
      <c r="Q195" s="298">
        <f t="shared" si="172"/>
        <v>0</v>
      </c>
      <c r="R195" s="19" t="str">
        <f t="shared" si="173"/>
        <v/>
      </c>
      <c r="S195" s="299">
        <f t="shared" si="131"/>
        <v>0</v>
      </c>
      <c r="T195" s="300">
        <f t="shared" si="174"/>
        <v>0</v>
      </c>
      <c r="U195" s="49"/>
      <c r="V195" s="301">
        <f t="shared" si="155"/>
        <v>0</v>
      </c>
      <c r="W195" s="298">
        <f t="shared" si="156"/>
        <v>0</v>
      </c>
      <c r="X195" s="19" t="str">
        <f t="shared" si="157"/>
        <v/>
      </c>
      <c r="Y195" s="55">
        <f t="shared" si="136"/>
        <v>0</v>
      </c>
      <c r="Z195" s="302">
        <f t="shared" si="158"/>
        <v>0</v>
      </c>
      <c r="AA195" s="53"/>
      <c r="AB195" s="481" t="b">
        <f t="shared" si="138"/>
        <v>1</v>
      </c>
      <c r="AC195" s="303"/>
      <c r="AE195" s="184">
        <f t="shared" si="159"/>
        <v>0</v>
      </c>
      <c r="AF195" s="184"/>
    </row>
    <row r="196" spans="1:32" s="2" customFormat="1" ht="24.75" hidden="1" customHeight="1" outlineLevel="1" x14ac:dyDescent="0.15">
      <c r="A196" s="286">
        <v>193</v>
      </c>
      <c r="B196" s="304"/>
      <c r="C196" s="304"/>
      <c r="D196" s="304"/>
      <c r="E196" s="288"/>
      <c r="F196" s="289"/>
      <c r="G196" s="305"/>
      <c r="H196" s="306"/>
      <c r="I196" s="306"/>
      <c r="J196" s="307"/>
      <c r="K196" s="292">
        <f t="shared" si="124"/>
        <v>0</v>
      </c>
      <c r="L196" s="293">
        <f t="shared" si="170"/>
        <v>0</v>
      </c>
      <c r="M196" s="294">
        <f t="shared" si="171"/>
        <v>0</v>
      </c>
      <c r="N196" s="295" t="str">
        <f t="shared" si="126"/>
        <v/>
      </c>
      <c r="O196" s="296">
        <f t="shared" si="127"/>
        <v>0</v>
      </c>
      <c r="P196" s="297">
        <f t="shared" si="128"/>
        <v>0</v>
      </c>
      <c r="Q196" s="298">
        <f t="shared" si="172"/>
        <v>0</v>
      </c>
      <c r="R196" s="19" t="str">
        <f t="shared" si="173"/>
        <v/>
      </c>
      <c r="S196" s="299">
        <f t="shared" si="131"/>
        <v>0</v>
      </c>
      <c r="T196" s="300">
        <f t="shared" si="174"/>
        <v>0</v>
      </c>
      <c r="U196" s="49"/>
      <c r="V196" s="301">
        <f t="shared" ref="V196" si="175">IF($Z$2&gt;0,(1-$Z$2)*P196,P196)</f>
        <v>0</v>
      </c>
      <c r="W196" s="298">
        <f t="shared" si="156"/>
        <v>0</v>
      </c>
      <c r="X196" s="19" t="str">
        <f t="shared" ref="X196" si="176">IF(0.1&gt;V196,(IF(V196&gt;0.00001,"עצור: אחוז תעסוקה נמוך מ-10%","")),(IF(AND($Z$2&gt;0,V196&gt;0),(IF(($Z$2*P196=V196),"קיצוץ אחיד","נא להזין נימוק")),(IF((V196-P196=0),(IF((W196-Q196=0),"","נא להזין נימוק")),"נא להזין נימוק")))))</f>
        <v/>
      </c>
      <c r="Y196" s="55">
        <f t="shared" si="136"/>
        <v>0</v>
      </c>
      <c r="Z196" s="302">
        <f t="shared" ref="Z196" si="177">O196*V196*W196/12</f>
        <v>0</v>
      </c>
      <c r="AA196" s="53"/>
      <c r="AB196" s="481" t="b">
        <f t="shared" si="138"/>
        <v>1</v>
      </c>
      <c r="AC196" s="303"/>
      <c r="AE196" s="184">
        <f t="shared" si="159"/>
        <v>0</v>
      </c>
      <c r="AF196" s="184"/>
    </row>
    <row r="197" spans="1:32" s="2" customFormat="1" ht="24.75" hidden="1" customHeight="1" outlineLevel="1" x14ac:dyDescent="0.15">
      <c r="A197" s="286">
        <v>194</v>
      </c>
      <c r="B197" s="304"/>
      <c r="C197" s="304"/>
      <c r="D197" s="304"/>
      <c r="E197" s="288"/>
      <c r="F197" s="289"/>
      <c r="G197" s="305"/>
      <c r="H197" s="306"/>
      <c r="I197" s="306"/>
      <c r="J197" s="307"/>
      <c r="K197" s="292">
        <f t="shared" ref="K197:K223" si="178">(IF(OR($B197=0,$C197=0,$D197=0),0,IF(OR($E197=0,($G197+$F197=0),$H197=0),0,MIN((VLOOKUP($E197,$A$232:$C$244,3,0))*(IF($E197=6,$I197,$H197))*((MIN((VLOOKUP($E197,$A$232:$E$244,5,0)),(IF($E197=6,$H197,$I197))))),MIN((VLOOKUP($E197,$A$232:$C$244,3,0)),($F197+$G197))*(IF($E197=6,$I197,((MIN((VLOOKUP($E197,$A$232:$E$244,5,0)),$I197)))))))))*$J197</f>
        <v>0</v>
      </c>
      <c r="L197" s="293">
        <f t="shared" ref="L197" si="179">J197*I197*H197/12</f>
        <v>0</v>
      </c>
      <c r="M197" s="294">
        <f t="shared" ref="M197" si="180">(F197+G197)*J197</f>
        <v>0</v>
      </c>
      <c r="N197" s="295" t="str">
        <f t="shared" ref="N197:N223" si="181">IF(E197&gt;0,MIN((VLOOKUP($E197,$A$232:$C$244,3,0)),($F197+$G197)),"")</f>
        <v/>
      </c>
      <c r="O197" s="296">
        <f t="shared" ref="O197:O223" si="182">IF(E197=6,(MIN(VLOOKUP($E197,$A$232:$E$244,5,0),H197)),H197)</f>
        <v>0</v>
      </c>
      <c r="P197" s="297">
        <f t="shared" ref="P197:P223" si="183">IF(E197=6,I197,IF(E197&gt;0,MIN((VLOOKUP($E197,$A$232:$E$244,5,0)),(I197)),0))*(1-$T$2)</f>
        <v>0</v>
      </c>
      <c r="Q197" s="298">
        <f t="shared" ref="Q197" si="184">J197</f>
        <v>0</v>
      </c>
      <c r="R197" s="19" t="str">
        <f t="shared" ref="R197" si="185">IF(AND(E197=6,O197&lt;H197,H197&gt;0.333333),"סגל אקדמי: משרה עד-33%",IF(0.1&gt;P197,(IF(P197&gt;0.00001,"עצור: אחוז תעסוקה נמוך מ-10%","")),(IF(AND($T$2&gt;0,$T$2&lt;1,P197&gt;0),(IF(($T$2*I197=P197),"קיצוץ אחיד","נא להזין נימוק")),(IF((P197-I197=0),(IF((Q197-J197=0),"","נא להזין נימוק")),"נא להזין נימוק"))))))</f>
        <v/>
      </c>
      <c r="S197" s="299">
        <f t="shared" ref="S197:S223" si="186">(IF(OR($B197=0,$C197=0,$D197=0),0,IF(OR($E197=0,($G197+$F197=0),$H197=0),0,MIN((VLOOKUP($E197,$A$232:$C$244,3,0))*(IF($E197=6,$P197,$O197))*((MIN((VLOOKUP($E197,$A$232:$E$244,5,0)),(IF($E197=6,$O197,$P197))))),MIN((VLOOKUP($E197,$A$232:$C$244,3,0)),($F197+$G197))*(IF($E197=6,$P197,((MIN((VLOOKUP($E197,$A$232:$E$244,5,0)),$P197)))))))))*$Q197</f>
        <v>0</v>
      </c>
      <c r="T197" s="300">
        <f t="shared" ref="T197" si="187">O197*P197*Q197/12</f>
        <v>0</v>
      </c>
      <c r="U197" s="49"/>
      <c r="V197" s="301">
        <f t="shared" ref="V197:V211" si="188">IF($Z$2&gt;0,(1-$Z$2)*P197,P197)</f>
        <v>0</v>
      </c>
      <c r="W197" s="298">
        <f t="shared" si="156"/>
        <v>0</v>
      </c>
      <c r="X197" s="19" t="str">
        <f t="shared" ref="X197:X223" si="189">IF(0.1&gt;V197,(IF(V197&gt;0.00001,"עצור: אחוז תעסוקה נמוך מ-10%","")),(IF(AND($Z$2&gt;0,V197&gt;0),(IF(($Z$2*P197=V197),"קיצוץ אחיד","נא להזין נימוק")),(IF((V197-P197=0),(IF((W197-Q197=0),"","נא להזין נימוק")),"נא להזין נימוק")))))</f>
        <v/>
      </c>
      <c r="Y197" s="55">
        <f t="shared" ref="Y197:Y223" si="190">(IF(OR($B197=0,$C197=0,$D197=0),0,IF(OR($E197=0,($G197+$F197=0),$H197=0),0,MIN((VLOOKUP($E197,$A$232:$C$244,3,0))*(IF($E197=6,$V197,$O197))*((MIN((VLOOKUP($E197,$A$232:$E$244,5,0)),(IF($E197=6,$O197,$V197))))),MIN((VLOOKUP($E197,$A$232:$C$244,3,0)),($F197+$G197))*(IF($E197=6,$V197,((MIN((VLOOKUP($E197,$A$232:$E$244,5,0)),$V197)))))))))*$W197</f>
        <v>0</v>
      </c>
      <c r="Z197" s="302">
        <f t="shared" ref="Z197:Z223" si="191">O197*V197*W197/12</f>
        <v>0</v>
      </c>
      <c r="AA197" s="53"/>
      <c r="AB197" s="481" t="b">
        <f t="shared" ref="AB197:AB223" si="192">OR($B197=0,$C197=0,$D197=0,$E197=0)</f>
        <v>1</v>
      </c>
      <c r="AC197" s="303"/>
      <c r="AE197" s="184">
        <f t="shared" ref="AE197" si="193">+F197+G197</f>
        <v>0</v>
      </c>
      <c r="AF197" s="184"/>
    </row>
    <row r="198" spans="1:32" s="2" customFormat="1" ht="24.75" hidden="1" customHeight="1" outlineLevel="1" x14ac:dyDescent="0.15">
      <c r="A198" s="286">
        <v>195</v>
      </c>
      <c r="B198" s="304"/>
      <c r="C198" s="304"/>
      <c r="D198" s="304"/>
      <c r="E198" s="288"/>
      <c r="F198" s="289"/>
      <c r="G198" s="305"/>
      <c r="H198" s="306"/>
      <c r="I198" s="306"/>
      <c r="J198" s="307"/>
      <c r="K198" s="292">
        <f t="shared" si="178"/>
        <v>0</v>
      </c>
      <c r="L198" s="293">
        <f t="shared" ref="L198" si="194">J198*I198*H198/12</f>
        <v>0</v>
      </c>
      <c r="M198" s="294">
        <f t="shared" ref="M198" si="195">(F198+G198)*J198</f>
        <v>0</v>
      </c>
      <c r="N198" s="295" t="str">
        <f t="shared" si="181"/>
        <v/>
      </c>
      <c r="O198" s="296">
        <f t="shared" si="182"/>
        <v>0</v>
      </c>
      <c r="P198" s="297">
        <f t="shared" si="183"/>
        <v>0</v>
      </c>
      <c r="Q198" s="298">
        <f t="shared" ref="Q198" si="196">J198</f>
        <v>0</v>
      </c>
      <c r="R198" s="19" t="str">
        <f t="shared" ref="R198" si="197">IF(AND(E198=6,O198&lt;H198,H198&gt;0.333333),"סגל אקדמי: משרה עד-33%",IF(0.1&gt;P198,(IF(P198&gt;0.00001,"עצור: אחוז תעסוקה נמוך מ-10%","")),(IF(AND($T$2&gt;0,$T$2&lt;1,P198&gt;0),(IF(($T$2*I198=P198),"קיצוץ אחיד","נא להזין נימוק")),(IF((P198-I198=0),(IF((Q198-J198=0),"","נא להזין נימוק")),"נא להזין נימוק"))))))</f>
        <v/>
      </c>
      <c r="S198" s="299">
        <f t="shared" si="186"/>
        <v>0</v>
      </c>
      <c r="T198" s="300">
        <f t="shared" ref="T198" si="198">O198*P198*Q198/12</f>
        <v>0</v>
      </c>
      <c r="U198" s="49"/>
      <c r="V198" s="301">
        <f t="shared" si="188"/>
        <v>0</v>
      </c>
      <c r="W198" s="298">
        <f t="shared" ref="W198" si="199">Q198</f>
        <v>0</v>
      </c>
      <c r="X198" s="19" t="str">
        <f t="shared" si="189"/>
        <v/>
      </c>
      <c r="Y198" s="55">
        <f t="shared" si="190"/>
        <v>0</v>
      </c>
      <c r="Z198" s="302">
        <f t="shared" si="191"/>
        <v>0</v>
      </c>
      <c r="AA198" s="53"/>
      <c r="AB198" s="481" t="b">
        <f t="shared" si="192"/>
        <v>1</v>
      </c>
      <c r="AC198" s="303"/>
      <c r="AE198" s="184">
        <f t="shared" ref="AE198" si="200">+F198+G198</f>
        <v>0</v>
      </c>
      <c r="AF198" s="184"/>
    </row>
    <row r="199" spans="1:32" s="2" customFormat="1" ht="24.75" hidden="1" customHeight="1" outlineLevel="1" x14ac:dyDescent="0.15">
      <c r="A199" s="286">
        <v>196</v>
      </c>
      <c r="B199" s="304"/>
      <c r="C199" s="304"/>
      <c r="D199" s="304"/>
      <c r="E199" s="288"/>
      <c r="F199" s="289"/>
      <c r="G199" s="305"/>
      <c r="H199" s="306"/>
      <c r="I199" s="306"/>
      <c r="J199" s="307"/>
      <c r="K199" s="292">
        <f t="shared" si="178"/>
        <v>0</v>
      </c>
      <c r="L199" s="293">
        <f t="shared" ref="L199" si="201">J199*I199*H199/12</f>
        <v>0</v>
      </c>
      <c r="M199" s="294">
        <f t="shared" ref="M199" si="202">(F199+G199)*J199</f>
        <v>0</v>
      </c>
      <c r="N199" s="295" t="str">
        <f t="shared" si="181"/>
        <v/>
      </c>
      <c r="O199" s="296">
        <f t="shared" si="182"/>
        <v>0</v>
      </c>
      <c r="P199" s="297">
        <f t="shared" si="183"/>
        <v>0</v>
      </c>
      <c r="Q199" s="298">
        <f t="shared" ref="Q199" si="203">J199</f>
        <v>0</v>
      </c>
      <c r="R199" s="19" t="str">
        <f t="shared" ref="R199" si="204">IF(AND(E199=6,O199&lt;H199,H199&gt;0.333333),"סגל אקדמי: משרה עד-33%",IF(0.1&gt;P199,(IF(P199&gt;0.00001,"עצור: אחוז תעסוקה נמוך מ-10%","")),(IF(AND($T$2&gt;0,$T$2&lt;1,P199&gt;0),(IF(($T$2*I199=P199),"קיצוץ אחיד","נא להזין נימוק")),(IF((P199-I199=0),(IF((Q199-J199=0),"","נא להזין נימוק")),"נא להזין נימוק"))))))</f>
        <v/>
      </c>
      <c r="S199" s="299">
        <f t="shared" si="186"/>
        <v>0</v>
      </c>
      <c r="T199" s="300">
        <f t="shared" ref="T199" si="205">O199*P199*Q199/12</f>
        <v>0</v>
      </c>
      <c r="U199" s="49"/>
      <c r="V199" s="301">
        <f t="shared" si="188"/>
        <v>0</v>
      </c>
      <c r="W199" s="298">
        <f t="shared" ref="W199" si="206">Q199</f>
        <v>0</v>
      </c>
      <c r="X199" s="19" t="str">
        <f t="shared" si="189"/>
        <v/>
      </c>
      <c r="Y199" s="55">
        <f t="shared" si="190"/>
        <v>0</v>
      </c>
      <c r="Z199" s="302">
        <f t="shared" si="191"/>
        <v>0</v>
      </c>
      <c r="AA199" s="53"/>
      <c r="AB199" s="481" t="b">
        <f t="shared" si="192"/>
        <v>1</v>
      </c>
      <c r="AC199" s="303"/>
      <c r="AE199" s="184">
        <f t="shared" ref="AE199" si="207">+F199+G199</f>
        <v>0</v>
      </c>
      <c r="AF199" s="184"/>
    </row>
    <row r="200" spans="1:32" s="2" customFormat="1" ht="24.75" hidden="1" customHeight="1" outlineLevel="1" x14ac:dyDescent="0.15">
      <c r="A200" s="286">
        <v>197</v>
      </c>
      <c r="B200" s="304"/>
      <c r="C200" s="304"/>
      <c r="D200" s="304"/>
      <c r="E200" s="288"/>
      <c r="F200" s="289"/>
      <c r="G200" s="305"/>
      <c r="H200" s="306"/>
      <c r="I200" s="306"/>
      <c r="J200" s="307"/>
      <c r="K200" s="292">
        <f t="shared" si="178"/>
        <v>0</v>
      </c>
      <c r="L200" s="293">
        <f t="shared" ref="L200:L223" si="208">J200*I200*H200/12</f>
        <v>0</v>
      </c>
      <c r="M200" s="294">
        <f t="shared" ref="M200:M223" si="209">(F200+G200)*J200</f>
        <v>0</v>
      </c>
      <c r="N200" s="295" t="str">
        <f t="shared" si="181"/>
        <v/>
      </c>
      <c r="O200" s="296">
        <f t="shared" si="182"/>
        <v>0</v>
      </c>
      <c r="P200" s="297">
        <f t="shared" si="183"/>
        <v>0</v>
      </c>
      <c r="Q200" s="298">
        <f t="shared" ref="Q200:Q223" si="210">J200</f>
        <v>0</v>
      </c>
      <c r="R200" s="19" t="str">
        <f t="shared" ref="R200:R223" si="211">IF(AND(E200=6,O200&lt;H200,H200&gt;0.333333),"סגל אקדמי: משרה עד-33%",IF(0.1&gt;P200,(IF(P200&gt;0.00001,"עצור: אחוז תעסוקה נמוך מ-10%","")),(IF(AND($T$2&gt;0,$T$2&lt;1,P200&gt;0),(IF(($T$2*I200=P200),"קיצוץ אחיד","נא להזין נימוק")),(IF((P200-I200=0),(IF((Q200-J200=0),"","נא להזין נימוק")),"נא להזין נימוק"))))))</f>
        <v/>
      </c>
      <c r="S200" s="299">
        <f t="shared" si="186"/>
        <v>0</v>
      </c>
      <c r="T200" s="300">
        <f t="shared" ref="T200:T223" si="212">O200*P200*Q200/12</f>
        <v>0</v>
      </c>
      <c r="U200" s="49"/>
      <c r="V200" s="301">
        <f t="shared" si="188"/>
        <v>0</v>
      </c>
      <c r="W200" s="298">
        <f t="shared" ref="W200:W226" si="213">Q200</f>
        <v>0</v>
      </c>
      <c r="X200" s="19" t="str">
        <f t="shared" si="189"/>
        <v/>
      </c>
      <c r="Y200" s="55">
        <f t="shared" si="190"/>
        <v>0</v>
      </c>
      <c r="Z200" s="302">
        <f t="shared" si="191"/>
        <v>0</v>
      </c>
      <c r="AA200" s="53"/>
      <c r="AB200" s="481" t="b">
        <f t="shared" si="192"/>
        <v>1</v>
      </c>
      <c r="AC200" s="303"/>
      <c r="AE200" s="184">
        <f t="shared" ref="AE200:AE223" si="214">+F200+G200</f>
        <v>0</v>
      </c>
      <c r="AF200" s="184"/>
    </row>
    <row r="201" spans="1:32" s="2" customFormat="1" ht="24.75" hidden="1" customHeight="1" outlineLevel="1" x14ac:dyDescent="0.15">
      <c r="A201" s="286">
        <v>198</v>
      </c>
      <c r="B201" s="304"/>
      <c r="C201" s="304"/>
      <c r="D201" s="304"/>
      <c r="E201" s="288"/>
      <c r="F201" s="289"/>
      <c r="G201" s="305"/>
      <c r="H201" s="306"/>
      <c r="I201" s="306"/>
      <c r="J201" s="307"/>
      <c r="K201" s="292">
        <f t="shared" si="178"/>
        <v>0</v>
      </c>
      <c r="L201" s="293">
        <f t="shared" si="208"/>
        <v>0</v>
      </c>
      <c r="M201" s="294">
        <f t="shared" si="209"/>
        <v>0</v>
      </c>
      <c r="N201" s="295" t="str">
        <f t="shared" si="181"/>
        <v/>
      </c>
      <c r="O201" s="296">
        <f t="shared" si="182"/>
        <v>0</v>
      </c>
      <c r="P201" s="297">
        <f t="shared" si="183"/>
        <v>0</v>
      </c>
      <c r="Q201" s="298">
        <f t="shared" si="210"/>
        <v>0</v>
      </c>
      <c r="R201" s="19" t="str">
        <f t="shared" si="211"/>
        <v/>
      </c>
      <c r="S201" s="299">
        <f t="shared" si="186"/>
        <v>0</v>
      </c>
      <c r="T201" s="300">
        <f t="shared" si="212"/>
        <v>0</v>
      </c>
      <c r="U201" s="49"/>
      <c r="V201" s="301">
        <f t="shared" si="188"/>
        <v>0</v>
      </c>
      <c r="W201" s="298">
        <f t="shared" si="213"/>
        <v>0</v>
      </c>
      <c r="X201" s="19" t="str">
        <f t="shared" si="189"/>
        <v/>
      </c>
      <c r="Y201" s="55">
        <f t="shared" si="190"/>
        <v>0</v>
      </c>
      <c r="Z201" s="302">
        <f t="shared" si="191"/>
        <v>0</v>
      </c>
      <c r="AA201" s="53"/>
      <c r="AB201" s="481" t="b">
        <f t="shared" si="192"/>
        <v>1</v>
      </c>
      <c r="AC201" s="303"/>
      <c r="AE201" s="184">
        <f t="shared" si="214"/>
        <v>0</v>
      </c>
      <c r="AF201" s="184"/>
    </row>
    <row r="202" spans="1:32" s="2" customFormat="1" ht="24.75" hidden="1" customHeight="1" outlineLevel="1" x14ac:dyDescent="0.15">
      <c r="A202" s="286">
        <v>199</v>
      </c>
      <c r="B202" s="304"/>
      <c r="C202" s="304"/>
      <c r="D202" s="304"/>
      <c r="E202" s="288"/>
      <c r="F202" s="289"/>
      <c r="G202" s="305"/>
      <c r="H202" s="306"/>
      <c r="I202" s="306"/>
      <c r="J202" s="307"/>
      <c r="K202" s="292">
        <f t="shared" si="178"/>
        <v>0</v>
      </c>
      <c r="L202" s="293">
        <f t="shared" si="208"/>
        <v>0</v>
      </c>
      <c r="M202" s="294">
        <f t="shared" si="209"/>
        <v>0</v>
      </c>
      <c r="N202" s="295" t="str">
        <f t="shared" si="181"/>
        <v/>
      </c>
      <c r="O202" s="296">
        <f t="shared" si="182"/>
        <v>0</v>
      </c>
      <c r="P202" s="297">
        <f t="shared" si="183"/>
        <v>0</v>
      </c>
      <c r="Q202" s="298">
        <f t="shared" si="210"/>
        <v>0</v>
      </c>
      <c r="R202" s="19" t="str">
        <f t="shared" si="211"/>
        <v/>
      </c>
      <c r="S202" s="299">
        <f t="shared" si="186"/>
        <v>0</v>
      </c>
      <c r="T202" s="300">
        <f t="shared" si="212"/>
        <v>0</v>
      </c>
      <c r="U202" s="49"/>
      <c r="V202" s="301">
        <f t="shared" si="188"/>
        <v>0</v>
      </c>
      <c r="W202" s="298">
        <f t="shared" si="213"/>
        <v>0</v>
      </c>
      <c r="X202" s="19" t="str">
        <f t="shared" si="189"/>
        <v/>
      </c>
      <c r="Y202" s="55">
        <f t="shared" si="190"/>
        <v>0</v>
      </c>
      <c r="Z202" s="302">
        <f t="shared" si="191"/>
        <v>0</v>
      </c>
      <c r="AA202" s="53"/>
      <c r="AB202" s="481" t="b">
        <f t="shared" si="192"/>
        <v>1</v>
      </c>
      <c r="AC202" s="303"/>
      <c r="AE202" s="184">
        <f t="shared" si="214"/>
        <v>0</v>
      </c>
      <c r="AF202" s="184"/>
    </row>
    <row r="203" spans="1:32" s="2" customFormat="1" ht="24.75" hidden="1" customHeight="1" outlineLevel="1" x14ac:dyDescent="0.15">
      <c r="A203" s="286">
        <v>200</v>
      </c>
      <c r="B203" s="304"/>
      <c r="C203" s="304"/>
      <c r="D203" s="304"/>
      <c r="E203" s="288"/>
      <c r="F203" s="289"/>
      <c r="G203" s="305"/>
      <c r="H203" s="306"/>
      <c r="I203" s="306"/>
      <c r="J203" s="307"/>
      <c r="K203" s="292">
        <f t="shared" si="178"/>
        <v>0</v>
      </c>
      <c r="L203" s="293">
        <f t="shared" si="208"/>
        <v>0</v>
      </c>
      <c r="M203" s="294">
        <f t="shared" si="209"/>
        <v>0</v>
      </c>
      <c r="N203" s="295" t="str">
        <f t="shared" si="181"/>
        <v/>
      </c>
      <c r="O203" s="296">
        <f t="shared" si="182"/>
        <v>0</v>
      </c>
      <c r="P203" s="297">
        <f t="shared" si="183"/>
        <v>0</v>
      </c>
      <c r="Q203" s="298">
        <f t="shared" si="210"/>
        <v>0</v>
      </c>
      <c r="R203" s="19" t="str">
        <f t="shared" si="211"/>
        <v/>
      </c>
      <c r="S203" s="299">
        <f t="shared" si="186"/>
        <v>0</v>
      </c>
      <c r="T203" s="300">
        <f t="shared" si="212"/>
        <v>0</v>
      </c>
      <c r="U203" s="49"/>
      <c r="V203" s="301">
        <f t="shared" si="188"/>
        <v>0</v>
      </c>
      <c r="W203" s="298">
        <f t="shared" si="213"/>
        <v>0</v>
      </c>
      <c r="X203" s="19" t="str">
        <f t="shared" si="189"/>
        <v/>
      </c>
      <c r="Y203" s="55">
        <f t="shared" si="190"/>
        <v>0</v>
      </c>
      <c r="Z203" s="302">
        <f t="shared" si="191"/>
        <v>0</v>
      </c>
      <c r="AA203" s="53"/>
      <c r="AB203" s="481" t="b">
        <f t="shared" si="192"/>
        <v>1</v>
      </c>
      <c r="AC203" s="303"/>
      <c r="AE203" s="184">
        <f t="shared" si="214"/>
        <v>0</v>
      </c>
      <c r="AF203" s="184"/>
    </row>
    <row r="204" spans="1:32" s="2" customFormat="1" ht="24.75" hidden="1" customHeight="1" outlineLevel="1" x14ac:dyDescent="0.15">
      <c r="A204" s="286">
        <v>201</v>
      </c>
      <c r="B204" s="304"/>
      <c r="C204" s="304"/>
      <c r="D204" s="304"/>
      <c r="E204" s="288"/>
      <c r="F204" s="289"/>
      <c r="G204" s="305"/>
      <c r="H204" s="306"/>
      <c r="I204" s="306"/>
      <c r="J204" s="307"/>
      <c r="K204" s="292">
        <f t="shared" si="178"/>
        <v>0</v>
      </c>
      <c r="L204" s="293">
        <f t="shared" si="208"/>
        <v>0</v>
      </c>
      <c r="M204" s="294">
        <f t="shared" si="209"/>
        <v>0</v>
      </c>
      <c r="N204" s="295" t="str">
        <f t="shared" si="181"/>
        <v/>
      </c>
      <c r="O204" s="296">
        <f t="shared" si="182"/>
        <v>0</v>
      </c>
      <c r="P204" s="297">
        <f t="shared" si="183"/>
        <v>0</v>
      </c>
      <c r="Q204" s="298">
        <f t="shared" si="210"/>
        <v>0</v>
      </c>
      <c r="R204" s="19" t="str">
        <f t="shared" si="211"/>
        <v/>
      </c>
      <c r="S204" s="299">
        <f t="shared" si="186"/>
        <v>0</v>
      </c>
      <c r="T204" s="300">
        <f t="shared" si="212"/>
        <v>0</v>
      </c>
      <c r="U204" s="49"/>
      <c r="V204" s="301">
        <f t="shared" si="188"/>
        <v>0</v>
      </c>
      <c r="W204" s="298">
        <f t="shared" si="213"/>
        <v>0</v>
      </c>
      <c r="X204" s="19" t="str">
        <f t="shared" si="189"/>
        <v/>
      </c>
      <c r="Y204" s="55">
        <f t="shared" si="190"/>
        <v>0</v>
      </c>
      <c r="Z204" s="302">
        <f t="shared" si="191"/>
        <v>0</v>
      </c>
      <c r="AA204" s="53"/>
      <c r="AB204" s="481" t="b">
        <f t="shared" si="192"/>
        <v>1</v>
      </c>
      <c r="AC204" s="303"/>
      <c r="AE204" s="184">
        <f t="shared" si="214"/>
        <v>0</v>
      </c>
      <c r="AF204" s="184"/>
    </row>
    <row r="205" spans="1:32" s="2" customFormat="1" ht="24.75" hidden="1" customHeight="1" outlineLevel="1" x14ac:dyDescent="0.15">
      <c r="A205" s="286">
        <v>202</v>
      </c>
      <c r="B205" s="304"/>
      <c r="C205" s="304"/>
      <c r="D205" s="304"/>
      <c r="E205" s="288"/>
      <c r="F205" s="289"/>
      <c r="G205" s="305"/>
      <c r="H205" s="306"/>
      <c r="I205" s="306"/>
      <c r="J205" s="307"/>
      <c r="K205" s="292">
        <f t="shared" si="178"/>
        <v>0</v>
      </c>
      <c r="L205" s="293">
        <f t="shared" si="208"/>
        <v>0</v>
      </c>
      <c r="M205" s="294">
        <f t="shared" si="209"/>
        <v>0</v>
      </c>
      <c r="N205" s="295" t="str">
        <f t="shared" si="181"/>
        <v/>
      </c>
      <c r="O205" s="296">
        <f t="shared" si="182"/>
        <v>0</v>
      </c>
      <c r="P205" s="297">
        <f t="shared" si="183"/>
        <v>0</v>
      </c>
      <c r="Q205" s="298">
        <f t="shared" si="210"/>
        <v>0</v>
      </c>
      <c r="R205" s="19" t="str">
        <f t="shared" si="211"/>
        <v/>
      </c>
      <c r="S205" s="299">
        <f t="shared" si="186"/>
        <v>0</v>
      </c>
      <c r="T205" s="300">
        <f t="shared" si="212"/>
        <v>0</v>
      </c>
      <c r="U205" s="49"/>
      <c r="V205" s="301">
        <f t="shared" si="188"/>
        <v>0</v>
      </c>
      <c r="W205" s="298">
        <f t="shared" si="213"/>
        <v>0</v>
      </c>
      <c r="X205" s="19" t="str">
        <f t="shared" si="189"/>
        <v/>
      </c>
      <c r="Y205" s="55">
        <f t="shared" si="190"/>
        <v>0</v>
      </c>
      <c r="Z205" s="302">
        <f t="shared" si="191"/>
        <v>0</v>
      </c>
      <c r="AA205" s="53"/>
      <c r="AB205" s="481" t="b">
        <f t="shared" si="192"/>
        <v>1</v>
      </c>
      <c r="AC205" s="303"/>
      <c r="AE205" s="184">
        <f t="shared" si="214"/>
        <v>0</v>
      </c>
      <c r="AF205" s="184"/>
    </row>
    <row r="206" spans="1:32" s="2" customFormat="1" ht="24.75" hidden="1" customHeight="1" outlineLevel="1" x14ac:dyDescent="0.15">
      <c r="A206" s="286">
        <v>203</v>
      </c>
      <c r="B206" s="304"/>
      <c r="C206" s="304"/>
      <c r="D206" s="304"/>
      <c r="E206" s="288"/>
      <c r="F206" s="289"/>
      <c r="G206" s="305"/>
      <c r="H206" s="306"/>
      <c r="I206" s="306"/>
      <c r="J206" s="307"/>
      <c r="K206" s="292">
        <f t="shared" si="178"/>
        <v>0</v>
      </c>
      <c r="L206" s="293">
        <f t="shared" si="208"/>
        <v>0</v>
      </c>
      <c r="M206" s="294">
        <f t="shared" si="209"/>
        <v>0</v>
      </c>
      <c r="N206" s="295" t="str">
        <f t="shared" si="181"/>
        <v/>
      </c>
      <c r="O206" s="296">
        <f t="shared" si="182"/>
        <v>0</v>
      </c>
      <c r="P206" s="297">
        <f t="shared" si="183"/>
        <v>0</v>
      </c>
      <c r="Q206" s="298">
        <f t="shared" si="210"/>
        <v>0</v>
      </c>
      <c r="R206" s="19" t="str">
        <f t="shared" si="211"/>
        <v/>
      </c>
      <c r="S206" s="299">
        <f t="shared" si="186"/>
        <v>0</v>
      </c>
      <c r="T206" s="300">
        <f t="shared" si="212"/>
        <v>0</v>
      </c>
      <c r="U206" s="49"/>
      <c r="V206" s="301">
        <f t="shared" si="188"/>
        <v>0</v>
      </c>
      <c r="W206" s="298">
        <f t="shared" si="213"/>
        <v>0</v>
      </c>
      <c r="X206" s="19" t="str">
        <f t="shared" si="189"/>
        <v/>
      </c>
      <c r="Y206" s="55">
        <f t="shared" si="190"/>
        <v>0</v>
      </c>
      <c r="Z206" s="302">
        <f t="shared" si="191"/>
        <v>0</v>
      </c>
      <c r="AA206" s="53"/>
      <c r="AB206" s="481" t="b">
        <f t="shared" si="192"/>
        <v>1</v>
      </c>
      <c r="AC206" s="303"/>
      <c r="AE206" s="184">
        <f t="shared" si="214"/>
        <v>0</v>
      </c>
      <c r="AF206" s="184"/>
    </row>
    <row r="207" spans="1:32" s="2" customFormat="1" ht="24.75" hidden="1" customHeight="1" outlineLevel="1" x14ac:dyDescent="0.15">
      <c r="A207" s="286">
        <v>204</v>
      </c>
      <c r="B207" s="304"/>
      <c r="C207" s="304"/>
      <c r="D207" s="304"/>
      <c r="E207" s="288"/>
      <c r="F207" s="289"/>
      <c r="G207" s="305"/>
      <c r="H207" s="306"/>
      <c r="I207" s="306"/>
      <c r="J207" s="307"/>
      <c r="K207" s="292">
        <f t="shared" si="178"/>
        <v>0</v>
      </c>
      <c r="L207" s="293">
        <f t="shared" si="208"/>
        <v>0</v>
      </c>
      <c r="M207" s="294">
        <f t="shared" si="209"/>
        <v>0</v>
      </c>
      <c r="N207" s="295" t="str">
        <f t="shared" si="181"/>
        <v/>
      </c>
      <c r="O207" s="296">
        <f t="shared" si="182"/>
        <v>0</v>
      </c>
      <c r="P207" s="297">
        <f t="shared" si="183"/>
        <v>0</v>
      </c>
      <c r="Q207" s="298">
        <f t="shared" si="210"/>
        <v>0</v>
      </c>
      <c r="R207" s="19" t="str">
        <f t="shared" si="211"/>
        <v/>
      </c>
      <c r="S207" s="299">
        <f t="shared" si="186"/>
        <v>0</v>
      </c>
      <c r="T207" s="300">
        <f t="shared" si="212"/>
        <v>0</v>
      </c>
      <c r="U207" s="49"/>
      <c r="V207" s="301">
        <f t="shared" si="188"/>
        <v>0</v>
      </c>
      <c r="W207" s="298">
        <f t="shared" si="213"/>
        <v>0</v>
      </c>
      <c r="X207" s="19" t="str">
        <f t="shared" si="189"/>
        <v/>
      </c>
      <c r="Y207" s="55">
        <f t="shared" si="190"/>
        <v>0</v>
      </c>
      <c r="Z207" s="302">
        <f t="shared" si="191"/>
        <v>0</v>
      </c>
      <c r="AA207" s="53"/>
      <c r="AB207" s="481" t="b">
        <f t="shared" si="192"/>
        <v>1</v>
      </c>
      <c r="AC207" s="303"/>
      <c r="AE207" s="184">
        <f t="shared" si="214"/>
        <v>0</v>
      </c>
      <c r="AF207" s="184"/>
    </row>
    <row r="208" spans="1:32" s="2" customFormat="1" ht="24.75" hidden="1" customHeight="1" outlineLevel="1" x14ac:dyDescent="0.15">
      <c r="A208" s="286">
        <v>205</v>
      </c>
      <c r="B208" s="304"/>
      <c r="C208" s="304"/>
      <c r="D208" s="304"/>
      <c r="E208" s="288"/>
      <c r="F208" s="289"/>
      <c r="G208" s="305"/>
      <c r="H208" s="306"/>
      <c r="I208" s="306"/>
      <c r="J208" s="307"/>
      <c r="K208" s="292">
        <f t="shared" si="178"/>
        <v>0</v>
      </c>
      <c r="L208" s="293">
        <f t="shared" si="208"/>
        <v>0</v>
      </c>
      <c r="M208" s="294">
        <f t="shared" si="209"/>
        <v>0</v>
      </c>
      <c r="N208" s="295" t="str">
        <f t="shared" si="181"/>
        <v/>
      </c>
      <c r="O208" s="296">
        <f t="shared" si="182"/>
        <v>0</v>
      </c>
      <c r="P208" s="297">
        <f t="shared" si="183"/>
        <v>0</v>
      </c>
      <c r="Q208" s="298">
        <f t="shared" si="210"/>
        <v>0</v>
      </c>
      <c r="R208" s="19" t="str">
        <f t="shared" si="211"/>
        <v/>
      </c>
      <c r="S208" s="299">
        <f t="shared" si="186"/>
        <v>0</v>
      </c>
      <c r="T208" s="300">
        <f t="shared" si="212"/>
        <v>0</v>
      </c>
      <c r="U208" s="49"/>
      <c r="V208" s="301">
        <f t="shared" si="188"/>
        <v>0</v>
      </c>
      <c r="W208" s="298">
        <f t="shared" si="213"/>
        <v>0</v>
      </c>
      <c r="X208" s="19" t="str">
        <f t="shared" si="189"/>
        <v/>
      </c>
      <c r="Y208" s="55">
        <f t="shared" si="190"/>
        <v>0</v>
      </c>
      <c r="Z208" s="302">
        <f t="shared" si="191"/>
        <v>0</v>
      </c>
      <c r="AA208" s="53"/>
      <c r="AB208" s="481" t="b">
        <f t="shared" si="192"/>
        <v>1</v>
      </c>
      <c r="AC208" s="303"/>
      <c r="AE208" s="184">
        <f t="shared" si="214"/>
        <v>0</v>
      </c>
      <c r="AF208" s="184"/>
    </row>
    <row r="209" spans="1:238" s="2" customFormat="1" ht="24.75" hidden="1" customHeight="1" outlineLevel="1" x14ac:dyDescent="0.15">
      <c r="A209" s="286">
        <v>206</v>
      </c>
      <c r="B209" s="304"/>
      <c r="C209" s="304"/>
      <c r="D209" s="304"/>
      <c r="E209" s="288"/>
      <c r="F209" s="289"/>
      <c r="G209" s="305"/>
      <c r="H209" s="306"/>
      <c r="I209" s="306"/>
      <c r="J209" s="307"/>
      <c r="K209" s="292">
        <f t="shared" si="178"/>
        <v>0</v>
      </c>
      <c r="L209" s="293">
        <f t="shared" si="208"/>
        <v>0</v>
      </c>
      <c r="M209" s="294">
        <f t="shared" si="209"/>
        <v>0</v>
      </c>
      <c r="N209" s="295" t="str">
        <f t="shared" si="181"/>
        <v/>
      </c>
      <c r="O209" s="296">
        <f t="shared" si="182"/>
        <v>0</v>
      </c>
      <c r="P209" s="297">
        <f t="shared" si="183"/>
        <v>0</v>
      </c>
      <c r="Q209" s="298">
        <f t="shared" si="210"/>
        <v>0</v>
      </c>
      <c r="R209" s="19" t="str">
        <f t="shared" si="211"/>
        <v/>
      </c>
      <c r="S209" s="299">
        <f t="shared" si="186"/>
        <v>0</v>
      </c>
      <c r="T209" s="300">
        <f t="shared" si="212"/>
        <v>0</v>
      </c>
      <c r="U209" s="49"/>
      <c r="V209" s="301">
        <f t="shared" si="188"/>
        <v>0</v>
      </c>
      <c r="W209" s="298">
        <f t="shared" si="213"/>
        <v>0</v>
      </c>
      <c r="X209" s="19" t="str">
        <f t="shared" si="189"/>
        <v/>
      </c>
      <c r="Y209" s="55">
        <f t="shared" si="190"/>
        <v>0</v>
      </c>
      <c r="Z209" s="302">
        <f t="shared" si="191"/>
        <v>0</v>
      </c>
      <c r="AA209" s="53"/>
      <c r="AB209" s="481" t="b">
        <f t="shared" si="192"/>
        <v>1</v>
      </c>
      <c r="AC209" s="303"/>
      <c r="AE209" s="184">
        <f t="shared" si="214"/>
        <v>0</v>
      </c>
      <c r="AF209" s="184"/>
    </row>
    <row r="210" spans="1:238" s="2" customFormat="1" ht="24.75" hidden="1" customHeight="1" outlineLevel="1" x14ac:dyDescent="0.15">
      <c r="A210" s="286">
        <v>207</v>
      </c>
      <c r="B210" s="304"/>
      <c r="C210" s="304"/>
      <c r="D210" s="304"/>
      <c r="E210" s="288"/>
      <c r="F210" s="289"/>
      <c r="G210" s="305"/>
      <c r="H210" s="306"/>
      <c r="I210" s="306"/>
      <c r="J210" s="307"/>
      <c r="K210" s="292">
        <f t="shared" si="178"/>
        <v>0</v>
      </c>
      <c r="L210" s="293">
        <f t="shared" si="208"/>
        <v>0</v>
      </c>
      <c r="M210" s="294">
        <f t="shared" si="209"/>
        <v>0</v>
      </c>
      <c r="N210" s="295" t="str">
        <f t="shared" si="181"/>
        <v/>
      </c>
      <c r="O210" s="296">
        <f t="shared" si="182"/>
        <v>0</v>
      </c>
      <c r="P210" s="297">
        <f t="shared" si="183"/>
        <v>0</v>
      </c>
      <c r="Q210" s="298">
        <f t="shared" si="210"/>
        <v>0</v>
      </c>
      <c r="R210" s="19" t="str">
        <f t="shared" si="211"/>
        <v/>
      </c>
      <c r="S210" s="299">
        <f t="shared" si="186"/>
        <v>0</v>
      </c>
      <c r="T210" s="300">
        <f t="shared" si="212"/>
        <v>0</v>
      </c>
      <c r="U210" s="49"/>
      <c r="V210" s="301">
        <f t="shared" si="188"/>
        <v>0</v>
      </c>
      <c r="W210" s="298">
        <f t="shared" si="213"/>
        <v>0</v>
      </c>
      <c r="X210" s="19" t="str">
        <f t="shared" si="189"/>
        <v/>
      </c>
      <c r="Y210" s="55">
        <f t="shared" si="190"/>
        <v>0</v>
      </c>
      <c r="Z210" s="302">
        <f t="shared" si="191"/>
        <v>0</v>
      </c>
      <c r="AA210" s="53"/>
      <c r="AB210" s="481" t="b">
        <f t="shared" si="192"/>
        <v>1</v>
      </c>
      <c r="AC210" s="303"/>
      <c r="AE210" s="184">
        <f t="shared" si="214"/>
        <v>0</v>
      </c>
      <c r="AF210" s="184"/>
    </row>
    <row r="211" spans="1:238" s="2" customFormat="1" ht="24.75" hidden="1" customHeight="1" outlineLevel="1" x14ac:dyDescent="0.15">
      <c r="A211" s="286">
        <v>208</v>
      </c>
      <c r="B211" s="304"/>
      <c r="C211" s="304"/>
      <c r="D211" s="304"/>
      <c r="E211" s="288"/>
      <c r="F211" s="289"/>
      <c r="G211" s="305"/>
      <c r="H211" s="306"/>
      <c r="I211" s="306"/>
      <c r="J211" s="307"/>
      <c r="K211" s="292">
        <f t="shared" si="178"/>
        <v>0</v>
      </c>
      <c r="L211" s="293">
        <f t="shared" si="208"/>
        <v>0</v>
      </c>
      <c r="M211" s="294">
        <f t="shared" si="209"/>
        <v>0</v>
      </c>
      <c r="N211" s="295" t="str">
        <f t="shared" si="181"/>
        <v/>
      </c>
      <c r="O211" s="296">
        <f t="shared" si="182"/>
        <v>0</v>
      </c>
      <c r="P211" s="297">
        <f t="shared" si="183"/>
        <v>0</v>
      </c>
      <c r="Q211" s="298">
        <f t="shared" si="210"/>
        <v>0</v>
      </c>
      <c r="R211" s="19" t="str">
        <f t="shared" si="211"/>
        <v/>
      </c>
      <c r="S211" s="299">
        <f t="shared" si="186"/>
        <v>0</v>
      </c>
      <c r="T211" s="300">
        <f t="shared" si="212"/>
        <v>0</v>
      </c>
      <c r="U211" s="49"/>
      <c r="V211" s="301">
        <f t="shared" si="188"/>
        <v>0</v>
      </c>
      <c r="W211" s="298">
        <f t="shared" si="213"/>
        <v>0</v>
      </c>
      <c r="X211" s="19" t="str">
        <f t="shared" si="189"/>
        <v/>
      </c>
      <c r="Y211" s="55">
        <f t="shared" si="190"/>
        <v>0</v>
      </c>
      <c r="Z211" s="302">
        <f t="shared" si="191"/>
        <v>0</v>
      </c>
      <c r="AA211" s="53"/>
      <c r="AB211" s="481" t="b">
        <f t="shared" si="192"/>
        <v>1</v>
      </c>
      <c r="AC211" s="303"/>
      <c r="AE211" s="184">
        <f t="shared" si="214"/>
        <v>0</v>
      </c>
      <c r="AF211" s="184"/>
    </row>
    <row r="212" spans="1:238" s="2" customFormat="1" ht="24.75" hidden="1" customHeight="1" outlineLevel="1" x14ac:dyDescent="0.15">
      <c r="A212" s="286">
        <v>209</v>
      </c>
      <c r="B212" s="304"/>
      <c r="C212" s="304"/>
      <c r="D212" s="304"/>
      <c r="E212" s="288"/>
      <c r="F212" s="289"/>
      <c r="G212" s="305"/>
      <c r="H212" s="306"/>
      <c r="I212" s="306"/>
      <c r="J212" s="307"/>
      <c r="K212" s="292">
        <f t="shared" si="178"/>
        <v>0</v>
      </c>
      <c r="L212" s="293">
        <f t="shared" si="208"/>
        <v>0</v>
      </c>
      <c r="M212" s="294">
        <f t="shared" si="209"/>
        <v>0</v>
      </c>
      <c r="N212" s="295" t="str">
        <f t="shared" si="181"/>
        <v/>
      </c>
      <c r="O212" s="296">
        <f t="shared" si="182"/>
        <v>0</v>
      </c>
      <c r="P212" s="297">
        <f t="shared" si="183"/>
        <v>0</v>
      </c>
      <c r="Q212" s="298">
        <f t="shared" si="210"/>
        <v>0</v>
      </c>
      <c r="R212" s="19" t="str">
        <f t="shared" si="211"/>
        <v/>
      </c>
      <c r="S212" s="299">
        <f t="shared" si="186"/>
        <v>0</v>
      </c>
      <c r="T212" s="300">
        <f t="shared" si="212"/>
        <v>0</v>
      </c>
      <c r="U212" s="49"/>
      <c r="V212" s="301">
        <f t="shared" ref="V212" si="215">IF($Z$2&gt;0,(1-$Z$2)*P212,P212)</f>
        <v>0</v>
      </c>
      <c r="W212" s="298">
        <f t="shared" si="213"/>
        <v>0</v>
      </c>
      <c r="X212" s="19" t="str">
        <f t="shared" si="189"/>
        <v/>
      </c>
      <c r="Y212" s="55">
        <f t="shared" si="190"/>
        <v>0</v>
      </c>
      <c r="Z212" s="302">
        <f t="shared" si="191"/>
        <v>0</v>
      </c>
      <c r="AA212" s="53"/>
      <c r="AB212" s="481" t="b">
        <f t="shared" si="192"/>
        <v>1</v>
      </c>
      <c r="AC212" s="303"/>
      <c r="AE212" s="184">
        <f t="shared" si="214"/>
        <v>0</v>
      </c>
      <c r="AF212" s="184"/>
    </row>
    <row r="213" spans="1:238" s="2" customFormat="1" ht="24.75" hidden="1" customHeight="1" outlineLevel="1" x14ac:dyDescent="0.15">
      <c r="A213" s="286">
        <v>210</v>
      </c>
      <c r="B213" s="304"/>
      <c r="C213" s="304"/>
      <c r="D213" s="304"/>
      <c r="E213" s="288"/>
      <c r="F213" s="289"/>
      <c r="G213" s="305"/>
      <c r="H213" s="306"/>
      <c r="I213" s="306"/>
      <c r="J213" s="307"/>
      <c r="K213" s="292">
        <f t="shared" si="178"/>
        <v>0</v>
      </c>
      <c r="L213" s="293">
        <f t="shared" si="208"/>
        <v>0</v>
      </c>
      <c r="M213" s="294">
        <f t="shared" si="209"/>
        <v>0</v>
      </c>
      <c r="N213" s="295" t="str">
        <f t="shared" si="181"/>
        <v/>
      </c>
      <c r="O213" s="296">
        <f t="shared" si="182"/>
        <v>0</v>
      </c>
      <c r="P213" s="297">
        <f t="shared" si="183"/>
        <v>0</v>
      </c>
      <c r="Q213" s="298">
        <f t="shared" si="210"/>
        <v>0</v>
      </c>
      <c r="R213" s="19" t="str">
        <f t="shared" si="211"/>
        <v/>
      </c>
      <c r="S213" s="299">
        <f t="shared" si="186"/>
        <v>0</v>
      </c>
      <c r="T213" s="300">
        <f t="shared" si="212"/>
        <v>0</v>
      </c>
      <c r="U213" s="49"/>
      <c r="V213" s="301">
        <f t="shared" ref="V213" si="216">IF($Z$2&gt;0,(1-$Z$2)*P213,P213)</f>
        <v>0</v>
      </c>
      <c r="W213" s="298">
        <f t="shared" si="213"/>
        <v>0</v>
      </c>
      <c r="X213" s="19" t="str">
        <f t="shared" si="189"/>
        <v/>
      </c>
      <c r="Y213" s="55">
        <f t="shared" si="190"/>
        <v>0</v>
      </c>
      <c r="Z213" s="302">
        <f t="shared" si="191"/>
        <v>0</v>
      </c>
      <c r="AA213" s="53"/>
      <c r="AB213" s="481" t="b">
        <f t="shared" si="192"/>
        <v>1</v>
      </c>
      <c r="AC213" s="303"/>
      <c r="AE213" s="184">
        <f t="shared" si="214"/>
        <v>0</v>
      </c>
      <c r="AF213" s="184"/>
    </row>
    <row r="214" spans="1:238" s="2" customFormat="1" ht="24.75" hidden="1" customHeight="1" outlineLevel="1" x14ac:dyDescent="0.15">
      <c r="A214" s="286">
        <v>211</v>
      </c>
      <c r="B214" s="304"/>
      <c r="C214" s="304"/>
      <c r="D214" s="304"/>
      <c r="E214" s="288"/>
      <c r="F214" s="289"/>
      <c r="G214" s="305"/>
      <c r="H214" s="306"/>
      <c r="I214" s="306"/>
      <c r="J214" s="307"/>
      <c r="K214" s="292">
        <f t="shared" si="178"/>
        <v>0</v>
      </c>
      <c r="L214" s="293">
        <f t="shared" si="208"/>
        <v>0</v>
      </c>
      <c r="M214" s="294">
        <f t="shared" si="209"/>
        <v>0</v>
      </c>
      <c r="N214" s="295" t="str">
        <f t="shared" si="181"/>
        <v/>
      </c>
      <c r="O214" s="296">
        <f t="shared" si="182"/>
        <v>0</v>
      </c>
      <c r="P214" s="297">
        <f t="shared" si="183"/>
        <v>0</v>
      </c>
      <c r="Q214" s="298">
        <f t="shared" si="210"/>
        <v>0</v>
      </c>
      <c r="R214" s="19" t="str">
        <f t="shared" si="211"/>
        <v/>
      </c>
      <c r="S214" s="299">
        <f t="shared" si="186"/>
        <v>0</v>
      </c>
      <c r="T214" s="300">
        <f t="shared" si="212"/>
        <v>0</v>
      </c>
      <c r="U214" s="49"/>
      <c r="V214" s="301">
        <f t="shared" ref="V214" si="217">IF($Z$2&gt;0,(1-$Z$2)*P214,P214)</f>
        <v>0</v>
      </c>
      <c r="W214" s="298">
        <f t="shared" si="213"/>
        <v>0</v>
      </c>
      <c r="X214" s="19" t="str">
        <f t="shared" si="189"/>
        <v/>
      </c>
      <c r="Y214" s="55">
        <f t="shared" si="190"/>
        <v>0</v>
      </c>
      <c r="Z214" s="302">
        <f t="shared" si="191"/>
        <v>0</v>
      </c>
      <c r="AA214" s="53"/>
      <c r="AB214" s="481" t="b">
        <f t="shared" si="192"/>
        <v>1</v>
      </c>
      <c r="AC214" s="303"/>
      <c r="AE214" s="184">
        <f t="shared" si="214"/>
        <v>0</v>
      </c>
      <c r="AF214" s="184"/>
    </row>
    <row r="215" spans="1:238" s="2" customFormat="1" ht="24.75" hidden="1" customHeight="1" outlineLevel="1" x14ac:dyDescent="0.15">
      <c r="A215" s="286">
        <v>212</v>
      </c>
      <c r="B215" s="304"/>
      <c r="C215" s="304"/>
      <c r="D215" s="304"/>
      <c r="E215" s="288"/>
      <c r="F215" s="289"/>
      <c r="G215" s="305"/>
      <c r="H215" s="306"/>
      <c r="I215" s="306"/>
      <c r="J215" s="307"/>
      <c r="K215" s="292">
        <f t="shared" si="178"/>
        <v>0</v>
      </c>
      <c r="L215" s="293">
        <f t="shared" si="208"/>
        <v>0</v>
      </c>
      <c r="M215" s="294">
        <f t="shared" si="209"/>
        <v>0</v>
      </c>
      <c r="N215" s="295" t="str">
        <f t="shared" si="181"/>
        <v/>
      </c>
      <c r="O215" s="296">
        <f t="shared" si="182"/>
        <v>0</v>
      </c>
      <c r="P215" s="297">
        <f t="shared" si="183"/>
        <v>0</v>
      </c>
      <c r="Q215" s="298">
        <f t="shared" si="210"/>
        <v>0</v>
      </c>
      <c r="R215" s="19" t="str">
        <f t="shared" si="211"/>
        <v/>
      </c>
      <c r="S215" s="299">
        <f t="shared" si="186"/>
        <v>0</v>
      </c>
      <c r="T215" s="300">
        <f t="shared" si="212"/>
        <v>0</v>
      </c>
      <c r="U215" s="49"/>
      <c r="V215" s="301">
        <f t="shared" ref="V215:V223" si="218">IF($Z$2&gt;0,(1-$Z$2)*P215,P215)</f>
        <v>0</v>
      </c>
      <c r="W215" s="298">
        <f t="shared" si="213"/>
        <v>0</v>
      </c>
      <c r="X215" s="19" t="str">
        <f t="shared" si="189"/>
        <v/>
      </c>
      <c r="Y215" s="55">
        <f t="shared" si="190"/>
        <v>0</v>
      </c>
      <c r="Z215" s="302">
        <f t="shared" si="191"/>
        <v>0</v>
      </c>
      <c r="AA215" s="53"/>
      <c r="AB215" s="481" t="b">
        <f t="shared" si="192"/>
        <v>1</v>
      </c>
      <c r="AC215" s="303"/>
      <c r="AE215" s="184">
        <f t="shared" si="214"/>
        <v>0</v>
      </c>
      <c r="AF215" s="184"/>
    </row>
    <row r="216" spans="1:238" s="2" customFormat="1" ht="24.75" hidden="1" customHeight="1" outlineLevel="1" x14ac:dyDescent="0.15">
      <c r="A216" s="286">
        <v>213</v>
      </c>
      <c r="B216" s="304"/>
      <c r="C216" s="304"/>
      <c r="D216" s="304"/>
      <c r="E216" s="288"/>
      <c r="F216" s="289"/>
      <c r="G216" s="305"/>
      <c r="H216" s="306"/>
      <c r="I216" s="306"/>
      <c r="J216" s="307"/>
      <c r="K216" s="292">
        <f t="shared" si="178"/>
        <v>0</v>
      </c>
      <c r="L216" s="293">
        <f t="shared" si="208"/>
        <v>0</v>
      </c>
      <c r="M216" s="294">
        <f t="shared" si="209"/>
        <v>0</v>
      </c>
      <c r="N216" s="295" t="str">
        <f t="shared" si="181"/>
        <v/>
      </c>
      <c r="O216" s="296">
        <f t="shared" si="182"/>
        <v>0</v>
      </c>
      <c r="P216" s="297">
        <f t="shared" si="183"/>
        <v>0</v>
      </c>
      <c r="Q216" s="298">
        <f t="shared" si="210"/>
        <v>0</v>
      </c>
      <c r="R216" s="19" t="str">
        <f t="shared" si="211"/>
        <v/>
      </c>
      <c r="S216" s="299">
        <f t="shared" si="186"/>
        <v>0</v>
      </c>
      <c r="T216" s="300">
        <f t="shared" si="212"/>
        <v>0</v>
      </c>
      <c r="U216" s="49"/>
      <c r="V216" s="301">
        <f t="shared" si="218"/>
        <v>0</v>
      </c>
      <c r="W216" s="298">
        <f t="shared" si="213"/>
        <v>0</v>
      </c>
      <c r="X216" s="19" t="str">
        <f t="shared" si="189"/>
        <v/>
      </c>
      <c r="Y216" s="55">
        <f t="shared" si="190"/>
        <v>0</v>
      </c>
      <c r="Z216" s="302">
        <f t="shared" si="191"/>
        <v>0</v>
      </c>
      <c r="AA216" s="53"/>
      <c r="AB216" s="481" t="b">
        <f t="shared" si="192"/>
        <v>1</v>
      </c>
      <c r="AC216" s="303"/>
      <c r="AE216" s="184">
        <f t="shared" si="214"/>
        <v>0</v>
      </c>
      <c r="AF216" s="184"/>
    </row>
    <row r="217" spans="1:238" s="2" customFormat="1" ht="24.75" hidden="1" customHeight="1" outlineLevel="1" x14ac:dyDescent="0.15">
      <c r="A217" s="286">
        <v>214</v>
      </c>
      <c r="B217" s="304"/>
      <c r="C217" s="304"/>
      <c r="D217" s="304"/>
      <c r="E217" s="288"/>
      <c r="F217" s="289"/>
      <c r="G217" s="305"/>
      <c r="H217" s="306"/>
      <c r="I217" s="306"/>
      <c r="J217" s="307"/>
      <c r="K217" s="292">
        <f t="shared" si="178"/>
        <v>0</v>
      </c>
      <c r="L217" s="293">
        <f t="shared" si="208"/>
        <v>0</v>
      </c>
      <c r="M217" s="294">
        <f t="shared" si="209"/>
        <v>0</v>
      </c>
      <c r="N217" s="295" t="str">
        <f t="shared" si="181"/>
        <v/>
      </c>
      <c r="O217" s="296">
        <f t="shared" si="182"/>
        <v>0</v>
      </c>
      <c r="P217" s="297">
        <f t="shared" si="183"/>
        <v>0</v>
      </c>
      <c r="Q217" s="298">
        <f t="shared" si="210"/>
        <v>0</v>
      </c>
      <c r="R217" s="19" t="str">
        <f t="shared" si="211"/>
        <v/>
      </c>
      <c r="S217" s="299">
        <f t="shared" si="186"/>
        <v>0</v>
      </c>
      <c r="T217" s="300">
        <f t="shared" si="212"/>
        <v>0</v>
      </c>
      <c r="U217" s="49"/>
      <c r="V217" s="301">
        <f t="shared" si="218"/>
        <v>0</v>
      </c>
      <c r="W217" s="298">
        <f t="shared" si="213"/>
        <v>0</v>
      </c>
      <c r="X217" s="19" t="str">
        <f t="shared" si="189"/>
        <v/>
      </c>
      <c r="Y217" s="55">
        <f t="shared" si="190"/>
        <v>0</v>
      </c>
      <c r="Z217" s="302">
        <f t="shared" si="191"/>
        <v>0</v>
      </c>
      <c r="AA217" s="53"/>
      <c r="AB217" s="481" t="b">
        <f t="shared" si="192"/>
        <v>1</v>
      </c>
      <c r="AC217" s="303"/>
      <c r="AE217" s="184">
        <f t="shared" si="214"/>
        <v>0</v>
      </c>
      <c r="AF217" s="184"/>
    </row>
    <row r="218" spans="1:238" s="2" customFormat="1" ht="24.75" hidden="1" customHeight="1" outlineLevel="1" x14ac:dyDescent="0.15">
      <c r="A218" s="286">
        <v>215</v>
      </c>
      <c r="B218" s="304"/>
      <c r="C218" s="304"/>
      <c r="D218" s="304"/>
      <c r="E218" s="288"/>
      <c r="F218" s="289"/>
      <c r="G218" s="305"/>
      <c r="H218" s="306"/>
      <c r="I218" s="306"/>
      <c r="J218" s="307"/>
      <c r="K218" s="292">
        <f t="shared" si="178"/>
        <v>0</v>
      </c>
      <c r="L218" s="293">
        <f t="shared" si="208"/>
        <v>0</v>
      </c>
      <c r="M218" s="294">
        <f t="shared" si="209"/>
        <v>0</v>
      </c>
      <c r="N218" s="295" t="str">
        <f t="shared" si="181"/>
        <v/>
      </c>
      <c r="O218" s="296">
        <f t="shared" si="182"/>
        <v>0</v>
      </c>
      <c r="P218" s="297">
        <f t="shared" si="183"/>
        <v>0</v>
      </c>
      <c r="Q218" s="298">
        <f t="shared" si="210"/>
        <v>0</v>
      </c>
      <c r="R218" s="19" t="str">
        <f t="shared" si="211"/>
        <v/>
      </c>
      <c r="S218" s="299">
        <f t="shared" si="186"/>
        <v>0</v>
      </c>
      <c r="T218" s="300">
        <f t="shared" si="212"/>
        <v>0</v>
      </c>
      <c r="U218" s="49"/>
      <c r="V218" s="301">
        <f t="shared" si="218"/>
        <v>0</v>
      </c>
      <c r="W218" s="298">
        <f t="shared" si="213"/>
        <v>0</v>
      </c>
      <c r="X218" s="19" t="str">
        <f t="shared" si="189"/>
        <v/>
      </c>
      <c r="Y218" s="55">
        <f t="shared" si="190"/>
        <v>0</v>
      </c>
      <c r="Z218" s="302">
        <f t="shared" si="191"/>
        <v>0</v>
      </c>
      <c r="AA218" s="53"/>
      <c r="AB218" s="481" t="b">
        <f t="shared" si="192"/>
        <v>1</v>
      </c>
      <c r="AC218" s="303"/>
      <c r="AE218" s="184">
        <f t="shared" si="214"/>
        <v>0</v>
      </c>
      <c r="AF218" s="184"/>
    </row>
    <row r="219" spans="1:238" s="2" customFormat="1" ht="24.75" hidden="1" customHeight="1" outlineLevel="1" x14ac:dyDescent="0.15">
      <c r="A219" s="286">
        <v>216</v>
      </c>
      <c r="B219" s="304"/>
      <c r="C219" s="304"/>
      <c r="D219" s="304"/>
      <c r="E219" s="288"/>
      <c r="F219" s="289"/>
      <c r="G219" s="305"/>
      <c r="H219" s="306"/>
      <c r="I219" s="306"/>
      <c r="J219" s="307"/>
      <c r="K219" s="292">
        <f t="shared" si="178"/>
        <v>0</v>
      </c>
      <c r="L219" s="293">
        <f t="shared" si="208"/>
        <v>0</v>
      </c>
      <c r="M219" s="294">
        <f t="shared" si="209"/>
        <v>0</v>
      </c>
      <c r="N219" s="295" t="str">
        <f t="shared" si="181"/>
        <v/>
      </c>
      <c r="O219" s="296">
        <f t="shared" si="182"/>
        <v>0</v>
      </c>
      <c r="P219" s="297">
        <f t="shared" si="183"/>
        <v>0</v>
      </c>
      <c r="Q219" s="298">
        <f t="shared" si="210"/>
        <v>0</v>
      </c>
      <c r="R219" s="19" t="str">
        <f t="shared" si="211"/>
        <v/>
      </c>
      <c r="S219" s="299">
        <f t="shared" si="186"/>
        <v>0</v>
      </c>
      <c r="T219" s="300">
        <f t="shared" si="212"/>
        <v>0</v>
      </c>
      <c r="U219" s="49"/>
      <c r="V219" s="301">
        <f t="shared" si="218"/>
        <v>0</v>
      </c>
      <c r="W219" s="298">
        <f t="shared" si="213"/>
        <v>0</v>
      </c>
      <c r="X219" s="19" t="str">
        <f t="shared" si="189"/>
        <v/>
      </c>
      <c r="Y219" s="55">
        <f t="shared" si="190"/>
        <v>0</v>
      </c>
      <c r="Z219" s="302">
        <f t="shared" si="191"/>
        <v>0</v>
      </c>
      <c r="AA219" s="53"/>
      <c r="AB219" s="481" t="b">
        <f t="shared" si="192"/>
        <v>1</v>
      </c>
      <c r="AC219" s="303"/>
      <c r="AE219" s="184">
        <f t="shared" si="214"/>
        <v>0</v>
      </c>
      <c r="AF219" s="184"/>
    </row>
    <row r="220" spans="1:238" s="2" customFormat="1" ht="24.75" hidden="1" customHeight="1" outlineLevel="1" x14ac:dyDescent="0.15">
      <c r="A220" s="286">
        <v>217</v>
      </c>
      <c r="B220" s="304"/>
      <c r="C220" s="304"/>
      <c r="D220" s="304"/>
      <c r="E220" s="288"/>
      <c r="F220" s="289"/>
      <c r="G220" s="305"/>
      <c r="H220" s="306"/>
      <c r="I220" s="306"/>
      <c r="J220" s="307"/>
      <c r="K220" s="292">
        <f t="shared" si="178"/>
        <v>0</v>
      </c>
      <c r="L220" s="293">
        <f t="shared" si="208"/>
        <v>0</v>
      </c>
      <c r="M220" s="294">
        <f t="shared" si="209"/>
        <v>0</v>
      </c>
      <c r="N220" s="295" t="str">
        <f t="shared" si="181"/>
        <v/>
      </c>
      <c r="O220" s="296">
        <f t="shared" si="182"/>
        <v>0</v>
      </c>
      <c r="P220" s="297">
        <f t="shared" si="183"/>
        <v>0</v>
      </c>
      <c r="Q220" s="298">
        <f t="shared" si="210"/>
        <v>0</v>
      </c>
      <c r="R220" s="19" t="str">
        <f t="shared" si="211"/>
        <v/>
      </c>
      <c r="S220" s="299">
        <f t="shared" si="186"/>
        <v>0</v>
      </c>
      <c r="T220" s="300">
        <f t="shared" si="212"/>
        <v>0</v>
      </c>
      <c r="U220" s="49"/>
      <c r="V220" s="301">
        <f t="shared" si="218"/>
        <v>0</v>
      </c>
      <c r="W220" s="298">
        <f t="shared" si="213"/>
        <v>0</v>
      </c>
      <c r="X220" s="19" t="str">
        <f t="shared" si="189"/>
        <v/>
      </c>
      <c r="Y220" s="55">
        <f t="shared" si="190"/>
        <v>0</v>
      </c>
      <c r="Z220" s="302">
        <f t="shared" si="191"/>
        <v>0</v>
      </c>
      <c r="AA220" s="53"/>
      <c r="AB220" s="481" t="b">
        <f t="shared" si="192"/>
        <v>1</v>
      </c>
      <c r="AC220" s="303"/>
      <c r="AE220" s="184">
        <f t="shared" si="214"/>
        <v>0</v>
      </c>
      <c r="AF220" s="184"/>
    </row>
    <row r="221" spans="1:238" s="2" customFormat="1" ht="24.75" hidden="1" customHeight="1" outlineLevel="1" x14ac:dyDescent="0.15">
      <c r="A221" s="286">
        <v>218</v>
      </c>
      <c r="B221" s="304"/>
      <c r="C221" s="304"/>
      <c r="D221" s="304"/>
      <c r="E221" s="288"/>
      <c r="F221" s="289"/>
      <c r="G221" s="305"/>
      <c r="H221" s="306"/>
      <c r="I221" s="306"/>
      <c r="J221" s="307"/>
      <c r="K221" s="292">
        <f t="shared" si="178"/>
        <v>0</v>
      </c>
      <c r="L221" s="293">
        <f t="shared" si="208"/>
        <v>0</v>
      </c>
      <c r="M221" s="294">
        <f t="shared" si="209"/>
        <v>0</v>
      </c>
      <c r="N221" s="295" t="str">
        <f t="shared" si="181"/>
        <v/>
      </c>
      <c r="O221" s="296">
        <f t="shared" si="182"/>
        <v>0</v>
      </c>
      <c r="P221" s="297">
        <f t="shared" si="183"/>
        <v>0</v>
      </c>
      <c r="Q221" s="298">
        <f t="shared" si="210"/>
        <v>0</v>
      </c>
      <c r="R221" s="19" t="str">
        <f t="shared" si="211"/>
        <v/>
      </c>
      <c r="S221" s="299">
        <f t="shared" si="186"/>
        <v>0</v>
      </c>
      <c r="T221" s="300">
        <f t="shared" si="212"/>
        <v>0</v>
      </c>
      <c r="U221" s="49"/>
      <c r="V221" s="301">
        <f t="shared" si="218"/>
        <v>0</v>
      </c>
      <c r="W221" s="298">
        <f t="shared" si="213"/>
        <v>0</v>
      </c>
      <c r="X221" s="19" t="str">
        <f t="shared" si="189"/>
        <v/>
      </c>
      <c r="Y221" s="55">
        <f t="shared" si="190"/>
        <v>0</v>
      </c>
      <c r="Z221" s="302">
        <f t="shared" si="191"/>
        <v>0</v>
      </c>
      <c r="AA221" s="53"/>
      <c r="AB221" s="481" t="b">
        <f t="shared" si="192"/>
        <v>1</v>
      </c>
      <c r="AC221" s="303"/>
      <c r="AE221" s="184">
        <f t="shared" si="214"/>
        <v>0</v>
      </c>
      <c r="AF221" s="184"/>
    </row>
    <row r="222" spans="1:238" s="2" customFormat="1" ht="24.75" hidden="1" customHeight="1" outlineLevel="1" x14ac:dyDescent="0.15">
      <c r="A222" s="286">
        <v>219</v>
      </c>
      <c r="B222" s="304"/>
      <c r="C222" s="304"/>
      <c r="D222" s="304"/>
      <c r="E222" s="288"/>
      <c r="F222" s="289"/>
      <c r="G222" s="305"/>
      <c r="H222" s="306"/>
      <c r="I222" s="306"/>
      <c r="J222" s="307"/>
      <c r="K222" s="292">
        <f t="shared" si="178"/>
        <v>0</v>
      </c>
      <c r="L222" s="293">
        <f t="shared" si="208"/>
        <v>0</v>
      </c>
      <c r="M222" s="294">
        <f t="shared" si="209"/>
        <v>0</v>
      </c>
      <c r="N222" s="295" t="str">
        <f t="shared" si="181"/>
        <v/>
      </c>
      <c r="O222" s="296">
        <f t="shared" si="182"/>
        <v>0</v>
      </c>
      <c r="P222" s="297">
        <f t="shared" si="183"/>
        <v>0</v>
      </c>
      <c r="Q222" s="298">
        <f t="shared" si="210"/>
        <v>0</v>
      </c>
      <c r="R222" s="19" t="str">
        <f t="shared" si="211"/>
        <v/>
      </c>
      <c r="S222" s="299">
        <f t="shared" si="186"/>
        <v>0</v>
      </c>
      <c r="T222" s="300">
        <f t="shared" si="212"/>
        <v>0</v>
      </c>
      <c r="U222" s="49"/>
      <c r="V222" s="301">
        <f t="shared" si="218"/>
        <v>0</v>
      </c>
      <c r="W222" s="298">
        <f t="shared" si="213"/>
        <v>0</v>
      </c>
      <c r="X222" s="19" t="str">
        <f t="shared" si="189"/>
        <v/>
      </c>
      <c r="Y222" s="55">
        <f t="shared" si="190"/>
        <v>0</v>
      </c>
      <c r="Z222" s="302">
        <f t="shared" si="191"/>
        <v>0</v>
      </c>
      <c r="AA222" s="53"/>
      <c r="AB222" s="481" t="b">
        <f t="shared" si="192"/>
        <v>1</v>
      </c>
      <c r="AC222" s="303"/>
      <c r="AE222" s="184">
        <f t="shared" si="214"/>
        <v>0</v>
      </c>
      <c r="AF222" s="184"/>
    </row>
    <row r="223" spans="1:238" s="2" customFormat="1" ht="24.75" hidden="1" customHeight="1" outlineLevel="1" thickBot="1" x14ac:dyDescent="0.2">
      <c r="A223" s="286">
        <v>220</v>
      </c>
      <c r="B223" s="304"/>
      <c r="C223" s="304"/>
      <c r="D223" s="304"/>
      <c r="E223" s="288"/>
      <c r="F223" s="289"/>
      <c r="G223" s="305"/>
      <c r="H223" s="306"/>
      <c r="I223" s="306"/>
      <c r="J223" s="307"/>
      <c r="K223" s="292">
        <f t="shared" si="178"/>
        <v>0</v>
      </c>
      <c r="L223" s="293">
        <f t="shared" si="208"/>
        <v>0</v>
      </c>
      <c r="M223" s="294">
        <f t="shared" si="209"/>
        <v>0</v>
      </c>
      <c r="N223" s="295" t="str">
        <f t="shared" si="181"/>
        <v/>
      </c>
      <c r="O223" s="296">
        <f t="shared" si="182"/>
        <v>0</v>
      </c>
      <c r="P223" s="297">
        <f t="shared" si="183"/>
        <v>0</v>
      </c>
      <c r="Q223" s="298">
        <f t="shared" si="210"/>
        <v>0</v>
      </c>
      <c r="R223" s="19" t="str">
        <f t="shared" si="211"/>
        <v/>
      </c>
      <c r="S223" s="299">
        <f t="shared" si="186"/>
        <v>0</v>
      </c>
      <c r="T223" s="300">
        <f t="shared" si="212"/>
        <v>0</v>
      </c>
      <c r="U223" s="49"/>
      <c r="V223" s="301">
        <f t="shared" si="218"/>
        <v>0</v>
      </c>
      <c r="W223" s="298">
        <f t="shared" si="213"/>
        <v>0</v>
      </c>
      <c r="X223" s="19" t="str">
        <f t="shared" si="189"/>
        <v/>
      </c>
      <c r="Y223" s="55">
        <f t="shared" si="190"/>
        <v>0</v>
      </c>
      <c r="Z223" s="302">
        <f t="shared" si="191"/>
        <v>0</v>
      </c>
      <c r="AA223" s="53"/>
      <c r="AB223" s="481" t="b">
        <f t="shared" si="192"/>
        <v>1</v>
      </c>
      <c r="AC223" s="303"/>
      <c r="AE223" s="184">
        <f t="shared" si="214"/>
        <v>0</v>
      </c>
      <c r="AF223" s="184"/>
    </row>
    <row r="224" spans="1:238" s="320" customFormat="1" ht="18.75" customHeight="1" collapsed="1" x14ac:dyDescent="0.15">
      <c r="A224" s="308"/>
      <c r="B224" s="587" t="s">
        <v>25</v>
      </c>
      <c r="C224" s="588"/>
      <c r="D224" s="589"/>
      <c r="E224" s="589"/>
      <c r="F224" s="309">
        <f>SUM(F4:F223)</f>
        <v>0</v>
      </c>
      <c r="G224" s="310">
        <f>SUM(G4:G223)</f>
        <v>0</v>
      </c>
      <c r="H224" s="310"/>
      <c r="I224" s="310"/>
      <c r="J224" s="311"/>
      <c r="K224" s="312">
        <f>SUM(K4:K223)</f>
        <v>0</v>
      </c>
      <c r="L224" s="416">
        <f>SUM(L4:L223)</f>
        <v>0</v>
      </c>
      <c r="M224" s="311">
        <f>SUM(M4:M223)</f>
        <v>0</v>
      </c>
      <c r="N224" s="313"/>
      <c r="O224" s="313"/>
      <c r="P224" s="313"/>
      <c r="Q224" s="314">
        <f>SUM(Q4:Q223)</f>
        <v>0</v>
      </c>
      <c r="R224" s="315"/>
      <c r="S224" s="314">
        <f>SUM(S4:S223)</f>
        <v>0</v>
      </c>
      <c r="T224" s="418">
        <f>SUM(T4:T223)</f>
        <v>0</v>
      </c>
      <c r="U224" s="49"/>
      <c r="V224" s="316">
        <f>IF($Z$2&gt;0,$Z$2*P224,P224)</f>
        <v>0</v>
      </c>
      <c r="W224" s="317">
        <f t="shared" si="213"/>
        <v>0</v>
      </c>
      <c r="X224" s="318" t="str">
        <f>IF(AND($Z$2&gt;0,V224&gt;0),(IF(($Z$2*P224=V224),"קיצוץ אחיד","נימוק?")),(IF((V224-P224=0),"","נימוק?")))</f>
        <v/>
      </c>
      <c r="Y224" s="319">
        <f>SUM(Y4:Y223)</f>
        <v>0</v>
      </c>
      <c r="Z224" s="420">
        <f>SUM(Z4:Z223)</f>
        <v>0</v>
      </c>
      <c r="AA224" s="53"/>
      <c r="AB224" s="481"/>
      <c r="AC224" s="303"/>
      <c r="AD224" s="2"/>
      <c r="AE224" s="184"/>
      <c r="AF224" s="184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</row>
    <row r="225" spans="1:238" s="320" customFormat="1" ht="18.75" customHeight="1" x14ac:dyDescent="0.15">
      <c r="A225" s="321"/>
      <c r="B225" s="557" t="s">
        <v>26</v>
      </c>
      <c r="C225" s="558"/>
      <c r="D225" s="322"/>
      <c r="E225" s="323">
        <f>+C253</f>
        <v>0</v>
      </c>
      <c r="F225" s="324">
        <f>SUMIFS(F4:F223,$E$4:$E$223,"&lt;&gt;2",$E$4:$E$223,"&lt;&gt;16")*$E$225</f>
        <v>0</v>
      </c>
      <c r="G225" s="324">
        <f>SUMIFS(G4:G223,$E$4:$E$223,"&lt;&gt;2",$E$4:$E$223,"&lt;&gt;16")*$E$225</f>
        <v>0</v>
      </c>
      <c r="H225" s="325"/>
      <c r="I225" s="325"/>
      <c r="J225" s="326"/>
      <c r="K225" s="324">
        <f>SUMIFS(K4:K223,$E$4:$E$223,"&lt;&gt;2",$E$4:$E$223,"&lt;&gt;16")*$E$225</f>
        <v>0</v>
      </c>
      <c r="L225" s="327"/>
      <c r="M225" s="324">
        <f>SUMIFS(M4:M223,$E$4:$E$223,"&lt;&gt;2",$E$4:$E$223,"&lt;&gt;16")*$E$225</f>
        <v>0</v>
      </c>
      <c r="N225" s="328"/>
      <c r="O225" s="328"/>
      <c r="P225" s="328"/>
      <c r="Q225" s="329"/>
      <c r="R225" s="330"/>
      <c r="S225" s="324">
        <f>SUMIFS(S4:S223,$E$4:$E$223,"&lt;&gt;2",$E$4:$E$223,"&lt;&gt;16")*$E$225</f>
        <v>0</v>
      </c>
      <c r="T225" s="331"/>
      <c r="U225" s="49"/>
      <c r="V225" s="301">
        <f>IF($Z$2&gt;0,$Z$2*P225,P225)</f>
        <v>0</v>
      </c>
      <c r="W225" s="298">
        <f t="shared" si="213"/>
        <v>0</v>
      </c>
      <c r="X225" s="19" t="str">
        <f>IF(AND($Z$2&gt;0,V225&gt;0),(IF(($Z$2*P225=V225),"קיצוץ אחיד","נימוק?")),(IF((V225-P225=0),"","נימוק?")))</f>
        <v/>
      </c>
      <c r="Y225" s="324">
        <f>SUMIFS(Y4:Y223,$E$4:$E$223,"&lt;&gt;2",$E$4:$E$223,"&lt;&gt;16")*$E$225</f>
        <v>0</v>
      </c>
      <c r="Z225" s="332"/>
      <c r="AA225" s="53"/>
      <c r="AB225" s="481"/>
      <c r="AC225" s="303"/>
      <c r="AD225" s="2"/>
      <c r="AE225" s="184"/>
      <c r="AF225" s="184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</row>
    <row r="226" spans="1:238" s="2" customFormat="1" ht="18.75" customHeight="1" thickBot="1" x14ac:dyDescent="0.2">
      <c r="A226" s="333"/>
      <c r="B226" s="583" t="s">
        <v>24</v>
      </c>
      <c r="C226" s="584"/>
      <c r="D226" s="585"/>
      <c r="E226" s="585"/>
      <c r="F226" s="334">
        <f>F224+F225</f>
        <v>0</v>
      </c>
      <c r="G226" s="335">
        <f>G224+G225</f>
        <v>0</v>
      </c>
      <c r="H226" s="335"/>
      <c r="I226" s="335"/>
      <c r="J226" s="336"/>
      <c r="K226" s="336">
        <f>K224+K225</f>
        <v>0</v>
      </c>
      <c r="L226" s="417">
        <f>L224+L225</f>
        <v>0</v>
      </c>
      <c r="M226" s="336">
        <f>M224+M225</f>
        <v>0</v>
      </c>
      <c r="N226" s="337"/>
      <c r="O226" s="337"/>
      <c r="P226" s="337"/>
      <c r="Q226" s="338">
        <f>Q224+Q225</f>
        <v>0</v>
      </c>
      <c r="R226" s="338"/>
      <c r="S226" s="338">
        <f>S224+S225</f>
        <v>0</v>
      </c>
      <c r="T226" s="419">
        <f>T224+T225</f>
        <v>0</v>
      </c>
      <c r="U226" s="50"/>
      <c r="V226" s="339">
        <f>IF($Z$2&gt;0,$Z$2*P226,P226)</f>
        <v>0</v>
      </c>
      <c r="W226" s="340">
        <f t="shared" si="213"/>
        <v>0</v>
      </c>
      <c r="X226" s="341" t="str">
        <f>IF(AND($Z$2&gt;0,V226&gt;0),(IF(($Z$2*P226=V226),"קיצוץ אחיד","נימוק?")),(IF((V226-P226=0),"","נימוק?")))</f>
        <v/>
      </c>
      <c r="Y226" s="342">
        <f>Y224+Y225</f>
        <v>0</v>
      </c>
      <c r="Z226" s="421">
        <f>Z224+Z225</f>
        <v>0</v>
      </c>
      <c r="AA226" s="54"/>
      <c r="AB226" s="481"/>
      <c r="AC226" s="303"/>
      <c r="AE226" s="184"/>
      <c r="AF226" s="184"/>
    </row>
    <row r="227" spans="1:238" x14ac:dyDescent="0.15">
      <c r="C227" s="344"/>
      <c r="D227" s="344"/>
      <c r="E227" s="344"/>
      <c r="F227" s="344"/>
      <c r="G227" s="344"/>
      <c r="H227" s="344"/>
      <c r="I227" s="344"/>
      <c r="J227" s="344"/>
      <c r="AE227" s="184"/>
      <c r="AF227" s="184"/>
    </row>
    <row r="228" spans="1:238" ht="25.5" customHeight="1" x14ac:dyDescent="0.15">
      <c r="B228" s="586"/>
      <c r="C228" s="586"/>
      <c r="D228" s="343"/>
      <c r="E228" s="345"/>
      <c r="F228" s="345"/>
      <c r="G228" s="345"/>
      <c r="H228" s="345"/>
      <c r="I228" s="345"/>
      <c r="J228" s="345"/>
      <c r="AE228" s="184"/>
      <c r="AF228" s="184"/>
    </row>
    <row r="229" spans="1:238" ht="24" customHeight="1" x14ac:dyDescent="0.15">
      <c r="AE229" s="184"/>
      <c r="AF229" s="184"/>
    </row>
    <row r="230" spans="1:238" ht="15.75" customHeight="1" x14ac:dyDescent="0.2">
      <c r="A230" s="561" t="s">
        <v>30</v>
      </c>
      <c r="B230" s="562"/>
      <c r="C230" s="562"/>
      <c r="D230" s="562"/>
      <c r="E230" s="562"/>
      <c r="F230" s="562"/>
      <c r="G230" s="562"/>
      <c r="AE230" s="184"/>
      <c r="AF230" s="184"/>
    </row>
    <row r="231" spans="1:238" s="347" customFormat="1" ht="32" customHeight="1" x14ac:dyDescent="0.15">
      <c r="A231" s="346" t="s">
        <v>7</v>
      </c>
      <c r="B231" s="346" t="s">
        <v>8</v>
      </c>
      <c r="C231" s="571" t="s">
        <v>118</v>
      </c>
      <c r="D231" s="572"/>
      <c r="E231" s="563" t="s">
        <v>185</v>
      </c>
      <c r="F231" s="564"/>
      <c r="G231" s="565"/>
      <c r="K231" s="1"/>
      <c r="L231" s="1"/>
      <c r="M231" s="1"/>
      <c r="AB231" s="482"/>
      <c r="AC231" s="348"/>
      <c r="AE231" s="184"/>
      <c r="AF231" s="184"/>
    </row>
    <row r="232" spans="1:238" ht="43" x14ac:dyDescent="0.2">
      <c r="A232" s="349">
        <v>1</v>
      </c>
      <c r="B232" s="346" t="s">
        <v>288</v>
      </c>
      <c r="C232" s="559">
        <v>30000</v>
      </c>
      <c r="D232" s="560"/>
      <c r="E232" s="566">
        <v>1</v>
      </c>
      <c r="F232" s="567"/>
      <c r="G232" s="568"/>
      <c r="AE232" s="184"/>
      <c r="AF232" s="184"/>
    </row>
    <row r="233" spans="1:238" ht="16" x14ac:dyDescent="0.2">
      <c r="A233" s="349">
        <v>4</v>
      </c>
      <c r="B233" s="349" t="s">
        <v>117</v>
      </c>
      <c r="C233" s="559">
        <v>35000</v>
      </c>
      <c r="D233" s="560"/>
      <c r="E233" s="566">
        <v>0.75</v>
      </c>
      <c r="F233" s="567"/>
      <c r="G233" s="568"/>
      <c r="AE233" s="184"/>
      <c r="AF233" s="184"/>
    </row>
    <row r="234" spans="1:238" ht="16" x14ac:dyDescent="0.2">
      <c r="A234" s="349">
        <v>6</v>
      </c>
      <c r="B234" s="346" t="s">
        <v>16</v>
      </c>
      <c r="C234" s="559">
        <v>30000</v>
      </c>
      <c r="D234" s="560"/>
      <c r="E234" s="566">
        <v>0.3</v>
      </c>
      <c r="F234" s="567"/>
      <c r="G234" s="568"/>
      <c r="H234" s="496" t="s">
        <v>271</v>
      </c>
      <c r="AE234" s="184"/>
      <c r="AF234" s="184"/>
    </row>
    <row r="235" spans="1:238" ht="16" x14ac:dyDescent="0.2">
      <c r="A235" s="349">
        <v>9</v>
      </c>
      <c r="B235" s="346" t="s">
        <v>237</v>
      </c>
      <c r="C235" s="559">
        <v>35000</v>
      </c>
      <c r="D235" s="560"/>
      <c r="E235" s="566">
        <v>1</v>
      </c>
      <c r="F235" s="567"/>
      <c r="G235" s="568"/>
      <c r="H235" s="496"/>
      <c r="AE235" s="184"/>
      <c r="AF235" s="184"/>
    </row>
    <row r="236" spans="1:238" ht="57" x14ac:dyDescent="0.2">
      <c r="A236" s="349">
        <v>13</v>
      </c>
      <c r="B236" s="346" t="s">
        <v>287</v>
      </c>
      <c r="C236" s="559">
        <v>35000</v>
      </c>
      <c r="D236" s="560"/>
      <c r="E236" s="566">
        <v>1</v>
      </c>
      <c r="F236" s="567"/>
      <c r="G236" s="568"/>
      <c r="H236" s="496"/>
      <c r="AE236" s="184"/>
      <c r="AF236" s="184"/>
    </row>
    <row r="237" spans="1:238" ht="43" x14ac:dyDescent="0.2">
      <c r="A237" s="349">
        <v>15</v>
      </c>
      <c r="B237" s="346" t="s">
        <v>289</v>
      </c>
      <c r="C237" s="559">
        <v>20000</v>
      </c>
      <c r="D237" s="560"/>
      <c r="E237" s="566">
        <v>1</v>
      </c>
      <c r="F237" s="567"/>
      <c r="G237" s="568"/>
      <c r="H237" s="497" t="s">
        <v>283</v>
      </c>
      <c r="AE237" s="184"/>
      <c r="AF237" s="184"/>
    </row>
    <row r="238" spans="1:238" ht="16" x14ac:dyDescent="0.2">
      <c r="A238" s="349">
        <v>19</v>
      </c>
      <c r="B238" s="346" t="s">
        <v>290</v>
      </c>
      <c r="C238" s="559">
        <v>16000</v>
      </c>
      <c r="D238" s="560"/>
      <c r="E238" s="566">
        <v>1</v>
      </c>
      <c r="F238" s="567"/>
      <c r="G238" s="568"/>
      <c r="H238" s="496"/>
      <c r="AE238" s="184"/>
      <c r="AF238" s="184"/>
    </row>
    <row r="239" spans="1:238" ht="28.5" customHeight="1" x14ac:dyDescent="0.2">
      <c r="A239" s="349">
        <v>20</v>
      </c>
      <c r="B239" s="346" t="s">
        <v>295</v>
      </c>
      <c r="C239" s="569">
        <v>1000000</v>
      </c>
      <c r="D239" s="569"/>
      <c r="E239" s="570">
        <v>1</v>
      </c>
      <c r="F239" s="570"/>
      <c r="G239" s="570"/>
      <c r="H239" s="496" t="s">
        <v>291</v>
      </c>
      <c r="I239" s="350"/>
      <c r="J239" s="350"/>
      <c r="AE239" s="184"/>
      <c r="AF239" s="184"/>
    </row>
    <row r="240" spans="1:238" ht="44.25" customHeight="1" x14ac:dyDescent="0.2">
      <c r="A240" s="12"/>
      <c r="B240" s="498"/>
      <c r="C240" s="554" t="s">
        <v>305</v>
      </c>
      <c r="D240" s="554"/>
      <c r="E240" s="555"/>
      <c r="F240" s="555"/>
      <c r="G240" s="555"/>
      <c r="H240" s="351"/>
      <c r="I240" s="352"/>
      <c r="AE240" s="184"/>
      <c r="AF240" s="184"/>
    </row>
    <row r="241" spans="1:32" ht="16" x14ac:dyDescent="0.2">
      <c r="A241" s="12"/>
      <c r="B241" s="498"/>
      <c r="C241" s="556"/>
      <c r="D241" s="556"/>
      <c r="E241" s="555"/>
      <c r="F241" s="555"/>
      <c r="G241" s="555"/>
      <c r="H241" s="351"/>
      <c r="AE241" s="184"/>
      <c r="AF241" s="184"/>
    </row>
    <row r="242" spans="1:32" ht="25.5" customHeight="1" x14ac:dyDescent="0.2">
      <c r="A242" s="12"/>
      <c r="B242" s="498"/>
      <c r="C242" s="556"/>
      <c r="D242" s="556"/>
      <c r="E242" s="555"/>
      <c r="F242" s="555"/>
      <c r="G242" s="555"/>
      <c r="H242" s="351"/>
      <c r="I242" s="350"/>
      <c r="J242" s="350"/>
      <c r="AE242" s="184"/>
      <c r="AF242" s="184"/>
    </row>
    <row r="243" spans="1:32" ht="25.5" customHeight="1" x14ac:dyDescent="0.2">
      <c r="A243" s="12"/>
      <c r="B243" s="498"/>
      <c r="C243" s="556"/>
      <c r="D243" s="556"/>
      <c r="E243" s="555"/>
      <c r="F243" s="555"/>
      <c r="G243" s="555"/>
      <c r="H243" s="494"/>
      <c r="I243" s="495"/>
      <c r="J243" s="495"/>
      <c r="K243" s="494"/>
      <c r="AE243" s="184"/>
      <c r="AF243" s="184"/>
    </row>
    <row r="244" spans="1:32" ht="25.5" customHeight="1" x14ac:dyDescent="0.2">
      <c r="A244" s="12"/>
      <c r="B244" s="498"/>
      <c r="C244" s="556"/>
      <c r="D244" s="556"/>
      <c r="E244" s="555"/>
      <c r="F244" s="555"/>
      <c r="G244" s="555"/>
      <c r="H244" s="494"/>
      <c r="I244" s="495"/>
      <c r="J244" s="495"/>
      <c r="K244" s="494"/>
      <c r="AE244" s="184"/>
      <c r="AF244" s="184"/>
    </row>
    <row r="245" spans="1:32" ht="15.75" customHeight="1" x14ac:dyDescent="0.2">
      <c r="B245" s="353"/>
      <c r="C245" s="353"/>
      <c r="D245" s="353"/>
      <c r="E245" s="353"/>
      <c r="F245" s="353"/>
      <c r="G245" s="353"/>
      <c r="H245" s="353"/>
      <c r="I245" s="350"/>
      <c r="J245" s="350"/>
      <c r="AE245" s="184"/>
      <c r="AF245" s="184"/>
    </row>
    <row r="246" spans="1:32" ht="16.5" customHeight="1" x14ac:dyDescent="0.2">
      <c r="B246" s="553" t="s">
        <v>216</v>
      </c>
      <c r="C246" s="553"/>
      <c r="D246" s="553"/>
      <c r="E246" s="553"/>
      <c r="F246" s="553"/>
      <c r="G246" s="553"/>
      <c r="H246" s="553"/>
      <c r="I246" s="553"/>
      <c r="AE246" s="118"/>
    </row>
    <row r="247" spans="1:32" ht="16.5" customHeight="1" x14ac:dyDescent="0.2">
      <c r="B247" s="353"/>
      <c r="C247" s="353"/>
      <c r="D247" s="353"/>
      <c r="E247" s="353"/>
      <c r="F247" s="353"/>
      <c r="G247" s="353"/>
      <c r="H247" s="353"/>
      <c r="AE247" s="118"/>
    </row>
    <row r="248" spans="1:32" ht="12.75" customHeight="1" x14ac:dyDescent="0.2">
      <c r="H248" s="353"/>
      <c r="AE248" s="118"/>
    </row>
    <row r="249" spans="1:32" x14ac:dyDescent="0.15">
      <c r="AE249" s="118"/>
    </row>
    <row r="250" spans="1:32" x14ac:dyDescent="0.15">
      <c r="AE250" s="118"/>
    </row>
    <row r="251" spans="1:32" x14ac:dyDescent="0.15">
      <c r="AE251" s="118"/>
    </row>
    <row r="252" spans="1:32" hidden="1" x14ac:dyDescent="0.15">
      <c r="AE252" s="118"/>
    </row>
    <row r="253" spans="1:32" ht="13" hidden="1" customHeight="1" x14ac:dyDescent="0.15">
      <c r="A253" s="169">
        <f>+'ראשי-פרטים כלליים וריכוז הוצאות'!$C$108</f>
        <v>1</v>
      </c>
      <c r="C253" s="1">
        <f>INDEX('ראשי-פרטים כלליים וריכוז הוצאות'!$Q$108:$Q$159,MATCH(A253,'ראשי-פרטים כלליים וריכוז הוצאות'!$F$108:$F$159,0))</f>
        <v>0</v>
      </c>
      <c r="AE253" s="118"/>
    </row>
    <row r="254" spans="1:32" ht="13" hidden="1" customHeight="1" x14ac:dyDescent="0.15">
      <c r="A254" s="343">
        <f>INDEX('ראשי-פרטים כלליים וריכוז הוצאות'!$G$108:$G$159,A253)</f>
        <v>0</v>
      </c>
      <c r="C254" s="354">
        <f>+'ראשי-פרטים כלליים וריכוז הוצאות'!F8</f>
        <v>0</v>
      </c>
      <c r="AE254" s="118"/>
    </row>
    <row r="255" spans="1:32" hidden="1" x14ac:dyDescent="0.15">
      <c r="AE255" s="118"/>
    </row>
    <row r="256" spans="1:32" hidden="1" x14ac:dyDescent="0.15">
      <c r="AE256" s="118"/>
    </row>
    <row r="257" spans="1:31" x14ac:dyDescent="0.15">
      <c r="AE257" s="118"/>
    </row>
    <row r="258" spans="1:31" x14ac:dyDescent="0.15">
      <c r="AE258" s="118"/>
    </row>
    <row r="259" spans="1:31" x14ac:dyDescent="0.15">
      <c r="AE259" s="118"/>
    </row>
    <row r="260" spans="1:31" x14ac:dyDescent="0.15">
      <c r="AE260" s="118"/>
    </row>
    <row r="261" spans="1:31" x14ac:dyDescent="0.15">
      <c r="C261" s="355"/>
      <c r="AE261" s="118"/>
    </row>
    <row r="262" spans="1:31" x14ac:dyDescent="0.15">
      <c r="AE262" s="118"/>
    </row>
    <row r="263" spans="1:31" x14ac:dyDescent="0.15">
      <c r="AE263" s="118"/>
    </row>
    <row r="264" spans="1:31" x14ac:dyDescent="0.15">
      <c r="AE264" s="118"/>
    </row>
    <row r="265" spans="1:31" x14ac:dyDescent="0.15">
      <c r="AE265" s="118"/>
    </row>
    <row r="266" spans="1:31" x14ac:dyDescent="0.15">
      <c r="AE266" s="118"/>
    </row>
    <row r="267" spans="1:31" x14ac:dyDescent="0.15">
      <c r="AE267" s="118"/>
    </row>
    <row r="268" spans="1:31" x14ac:dyDescent="0.15">
      <c r="AE268" s="118"/>
    </row>
    <row r="269" spans="1:31" x14ac:dyDescent="0.15">
      <c r="AE269" s="118"/>
    </row>
    <row r="270" spans="1:31" x14ac:dyDescent="0.15">
      <c r="AE270" s="118"/>
    </row>
    <row r="271" spans="1:31" x14ac:dyDescent="0.15">
      <c r="A271" s="343" t="str">
        <f t="shared" ref="A271:A272" si="219">IF(OR(A270=1,A270=""),"",A270-1)</f>
        <v/>
      </c>
      <c r="AE271" s="118"/>
    </row>
    <row r="272" spans="1:31" x14ac:dyDescent="0.15">
      <c r="A272" s="343" t="str">
        <f t="shared" si="219"/>
        <v/>
      </c>
      <c r="AE272" s="118"/>
    </row>
    <row r="273" spans="31:31" x14ac:dyDescent="0.15">
      <c r="AE273" s="118"/>
    </row>
    <row r="274" spans="31:31" x14ac:dyDescent="0.15">
      <c r="AE274" s="118"/>
    </row>
    <row r="275" spans="31:31" x14ac:dyDescent="0.15">
      <c r="AE275" s="118"/>
    </row>
    <row r="276" spans="31:31" x14ac:dyDescent="0.15">
      <c r="AE276" s="118"/>
    </row>
    <row r="277" spans="31:31" x14ac:dyDescent="0.15">
      <c r="AE277" s="118"/>
    </row>
    <row r="278" spans="31:31" x14ac:dyDescent="0.15">
      <c r="AE278" s="118"/>
    </row>
    <row r="279" spans="31:31" x14ac:dyDescent="0.15">
      <c r="AE279" s="118"/>
    </row>
    <row r="280" spans="31:31" x14ac:dyDescent="0.15">
      <c r="AE280" s="118"/>
    </row>
    <row r="281" spans="31:31" x14ac:dyDescent="0.15">
      <c r="AE281" s="118"/>
    </row>
    <row r="282" spans="31:31" x14ac:dyDescent="0.15">
      <c r="AE282" s="118"/>
    </row>
    <row r="283" spans="31:31" x14ac:dyDescent="0.15">
      <c r="AE283" s="118"/>
    </row>
    <row r="284" spans="31:31" x14ac:dyDescent="0.15">
      <c r="AE284" s="118"/>
    </row>
    <row r="285" spans="31:31" x14ac:dyDescent="0.15">
      <c r="AE285" s="118"/>
    </row>
    <row r="286" spans="31:31" x14ac:dyDescent="0.15">
      <c r="AE286" s="118"/>
    </row>
    <row r="287" spans="31:31" x14ac:dyDescent="0.15">
      <c r="AE287" s="118"/>
    </row>
    <row r="288" spans="31:31" x14ac:dyDescent="0.15">
      <c r="AE288" s="118"/>
    </row>
    <row r="289" spans="31:31" x14ac:dyDescent="0.15">
      <c r="AE289" s="118"/>
    </row>
    <row r="290" spans="31:31" x14ac:dyDescent="0.15">
      <c r="AE290" s="118"/>
    </row>
    <row r="291" spans="31:31" x14ac:dyDescent="0.15">
      <c r="AE291" s="118"/>
    </row>
    <row r="292" spans="31:31" x14ac:dyDescent="0.15">
      <c r="AE292" s="118"/>
    </row>
    <row r="293" spans="31:31" x14ac:dyDescent="0.15">
      <c r="AE293" s="118"/>
    </row>
    <row r="294" spans="31:31" x14ac:dyDescent="0.15">
      <c r="AE294" s="118"/>
    </row>
    <row r="295" spans="31:31" x14ac:dyDescent="0.15">
      <c r="AE295" s="118"/>
    </row>
    <row r="296" spans="31:31" x14ac:dyDescent="0.15">
      <c r="AE296" s="118"/>
    </row>
    <row r="297" spans="31:31" x14ac:dyDescent="0.15">
      <c r="AE297" s="118"/>
    </row>
    <row r="298" spans="31:31" x14ac:dyDescent="0.15">
      <c r="AE298" s="118"/>
    </row>
    <row r="299" spans="31:31" ht="14" thickBot="1" x14ac:dyDescent="0.2">
      <c r="AE299" s="118"/>
    </row>
  </sheetData>
  <sheetProtection algorithmName="SHA-512" hashValue="0TU2vOiFwuBSZNL3c7XL0VVp/ljBhempKioiimvYrnYG6GUv2c2FT7uxlQ+N6mVo/aZ4ZO/d2efPbPFw7VlGrw==" saltValue="l4H2pvvEQVo8AQ7T7GfSLQ==" spinCount="100000" sheet="1" objects="1" scenarios="1"/>
  <customSheetViews>
    <customSheetView guid="{0C0A7354-1E68-4AF0-8238-6CB67405E9AA}" showPageBreaks="1" hiddenColumns="1">
      <selection activeCell="B10" sqref="B10"/>
      <pageMargins left="0.75" right="0.75" top="1" bottom="1" header="0.5" footer="0.5"/>
      <pageSetup paperSize="9" orientation="landscape"/>
      <headerFooter alignWithMargins="0"/>
    </customSheetView>
  </customSheetViews>
  <mergeCells count="47">
    <mergeCell ref="AA1:AA3"/>
    <mergeCell ref="K1:L1"/>
    <mergeCell ref="K2:M2"/>
    <mergeCell ref="V1:Z1"/>
    <mergeCell ref="V2:Y2"/>
    <mergeCell ref="U1:U3"/>
    <mergeCell ref="N2:S2"/>
    <mergeCell ref="N1:T1"/>
    <mergeCell ref="E234:G234"/>
    <mergeCell ref="C231:D231"/>
    <mergeCell ref="C232:D232"/>
    <mergeCell ref="E238:G238"/>
    <mergeCell ref="A1:C1"/>
    <mergeCell ref="F2:J2"/>
    <mergeCell ref="B2:E2"/>
    <mergeCell ref="H1:I1"/>
    <mergeCell ref="F1:G1"/>
    <mergeCell ref="C234:D234"/>
    <mergeCell ref="C235:D235"/>
    <mergeCell ref="E235:G235"/>
    <mergeCell ref="E236:G236"/>
    <mergeCell ref="B226:E226"/>
    <mergeCell ref="B228:C228"/>
    <mergeCell ref="B224:E224"/>
    <mergeCell ref="C239:D239"/>
    <mergeCell ref="E239:G239"/>
    <mergeCell ref="E237:G237"/>
    <mergeCell ref="C238:D238"/>
    <mergeCell ref="C236:D236"/>
    <mergeCell ref="C237:D237"/>
    <mergeCell ref="B225:C225"/>
    <mergeCell ref="C233:D233"/>
    <mergeCell ref="A230:G230"/>
    <mergeCell ref="E231:G231"/>
    <mergeCell ref="E232:G232"/>
    <mergeCell ref="E233:G233"/>
    <mergeCell ref="B246:I246"/>
    <mergeCell ref="C240:D240"/>
    <mergeCell ref="E240:G240"/>
    <mergeCell ref="C241:D241"/>
    <mergeCell ref="E241:G241"/>
    <mergeCell ref="C242:D242"/>
    <mergeCell ref="E242:G242"/>
    <mergeCell ref="C244:D244"/>
    <mergeCell ref="E244:G244"/>
    <mergeCell ref="C243:D243"/>
    <mergeCell ref="E243:G243"/>
  </mergeCells>
  <conditionalFormatting sqref="A234:AD244">
    <cfRule type="expression" dxfId="85" priority="1">
      <formula>$A$254=0</formula>
    </cfRule>
  </conditionalFormatting>
  <conditionalFormatting sqref="A1:XFD4 A5:AD233 J4:J223 AG5:XFD244">
    <cfRule type="expression" dxfId="84" priority="135">
      <formula>$A$254=0</formula>
    </cfRule>
  </conditionalFormatting>
  <conditionalFormatting sqref="H4:H223">
    <cfRule type="expression" dxfId="83" priority="19" stopIfTrue="1">
      <formula>AND($E4=6,$H4&gt;0.33333)</formula>
    </cfRule>
  </conditionalFormatting>
  <conditionalFormatting sqref="H4:I223">
    <cfRule type="cellIs" dxfId="82" priority="16" stopIfTrue="1" operator="between">
      <formula>0.001</formula>
      <formula>0.09999</formula>
    </cfRule>
  </conditionalFormatting>
  <conditionalFormatting sqref="I4:I223">
    <cfRule type="expression" dxfId="81" priority="17" stopIfTrue="1">
      <formula>OR(AND($E4=3,$I4&gt;0.500001),AND($E4=4,$I4&gt;0.7500001))</formula>
    </cfRule>
  </conditionalFormatting>
  <conditionalFormatting sqref="J4:J223">
    <cfRule type="cellIs" dxfId="80" priority="24" stopIfTrue="1" operator="greaterThan">
      <formula>$C$254</formula>
    </cfRule>
  </conditionalFormatting>
  <conditionalFormatting sqref="O4:O223">
    <cfRule type="cellIs" dxfId="79" priority="22" stopIfTrue="1" operator="between">
      <formula>0.001</formula>
      <formula>0.09999</formula>
    </cfRule>
    <cfRule type="cellIs" dxfId="78" priority="23" stopIfTrue="1" operator="lessThan">
      <formula>H4</formula>
    </cfRule>
  </conditionalFormatting>
  <conditionalFormatting sqref="P4:P223">
    <cfRule type="cellIs" dxfId="77" priority="20" stopIfTrue="1" operator="between">
      <formula>0.001</formula>
      <formula>0.09999</formula>
    </cfRule>
    <cfRule type="cellIs" dxfId="76" priority="21" stopIfTrue="1" operator="notEqual">
      <formula>$I4</formula>
    </cfRule>
  </conditionalFormatting>
  <conditionalFormatting sqref="Q4:Q223 W4:W226">
    <cfRule type="cellIs" dxfId="75" priority="13" stopIfTrue="1" operator="notEqual">
      <formula>$J4</formula>
    </cfRule>
  </conditionalFormatting>
  <conditionalFormatting sqref="R4:R223 X4:X223">
    <cfRule type="cellIs" dxfId="74" priority="26" stopIfTrue="1" operator="equal">
      <formula>"נא להזין נימוק"</formula>
    </cfRule>
    <cfRule type="cellIs" dxfId="73" priority="27" stopIfTrue="1" operator="equal">
      <formula>"עצור: אחוז תעסוקה נמוך מ-10%"</formula>
    </cfRule>
  </conditionalFormatting>
  <conditionalFormatting sqref="V4:V226">
    <cfRule type="cellIs" dxfId="72" priority="14" stopIfTrue="1" operator="between">
      <formula>0.001</formula>
      <formula>0.09999</formula>
    </cfRule>
    <cfRule type="cellIs" dxfId="71" priority="15" stopIfTrue="1" operator="notEqual">
      <formula>$P4</formula>
    </cfRule>
  </conditionalFormatting>
  <conditionalFormatting sqref="X224:X226">
    <cfRule type="cellIs" dxfId="70" priority="25" stopIfTrue="1" operator="equal">
      <formula>"נימוק?"</formula>
    </cfRule>
  </conditionalFormatting>
  <conditionalFormatting sqref="AE5:AF245">
    <cfRule type="expression" dxfId="69" priority="8">
      <formula>$A$254=0</formula>
    </cfRule>
  </conditionalFormatting>
  <dataValidations count="9">
    <dataValidation type="decimal" allowBlank="1" showInputMessage="1" showErrorMessage="1" errorTitle="תא מחושב בנוסחה" error="אין להקליד נתונים בתא זה._x000a__x000a_נא הקישו על ביטול." promptTitle="תא מחושב בנוסחה" prompt="אין להקליד נתונים בעמודה זו" sqref="T4:T223" xr:uid="{00000000-0002-0000-0200-000000000000}">
      <formula1>H4*P4*Q4/12</formula1>
      <formula2>H4*P4*Q4/12</formula2>
    </dataValidation>
    <dataValidation type="decimal" operator="lessThan" allowBlank="1" showInputMessage="1" showErrorMessage="1" errorTitle="עפ&quot;י נוהל הכספים 200-03:" error="אחוז התעסוקה במו&quot;פ מוגבל ל-100%._x000a_כמו כן:_x000a_מנכ&quot;ל מוגבל ל-50%  (קוד שכר 3)_x000a_מנכ&quot;ל בחברה שכל עיסוקה מו&quot;פ מוגבל ל-75% (קוד שכר 4)" sqref="I24:I223" xr:uid="{00000000-0002-0000-0200-000001000000}">
      <formula1>IF(E24=3,0.500001,IF(E24=4,0.7500001,1.00001))</formula1>
    </dataValidation>
    <dataValidation type="decimal" operator="lessThanOrEqual" allowBlank="1" showInputMessage="1" showErrorMessage="1" error="חלקיות המשרה ואחוז העסקה מוגבלים ל-100% בלבד!_x000a_איש סגל אקדמי במשרה מלאה באקדמיה, תוכר משרתו במו&quot;פ עד לתקרה של 30% משרה" sqref="H4:H223" xr:uid="{00000000-0002-0000-0200-000002000000}">
      <formula1>IF(E4=6,$E$236,1)</formula1>
    </dataValidation>
    <dataValidation type="decimal" allowBlank="1" showInputMessage="1" showErrorMessage="1" errorTitle="עמודה זו לא לשינוי" error="חלקיות המשרה נקבעת ע&quot;י החברה בהתאם לחוזה העבודה של העובד ולכן אין לשנות תא זה._x000a__x000a_לאנשי סגל אקדמי בקוד שכר 6 מבוצעת התאמה אוטומטית לשליש משרה._x000a__x000a_נא להקיש על ביטול ע&quot;מ להשיב המצ&quot;ב לקדמותו_x000a_" promptTitle="לא לשינוי" prompt="עמודה זו קבועה ואין לשנותה" sqref="O4:O223" xr:uid="{00000000-0002-0000-0200-000003000000}">
      <formula1>0.000001</formula1>
      <formula2>H4</formula2>
    </dataValidation>
    <dataValidation type="decimal" allowBlank="1" showInputMessage="1" showErrorMessage="1" sqref="G4:G223" xr:uid="{00000000-0002-0000-0200-000004000000}">
      <formula1>0</formula1>
      <formula2>999999999</formula2>
    </dataValidation>
    <dataValidation type="whole" errorStyle="warning" operator="lessThanOrEqual" allowBlank="1" showInputMessage="1" showErrorMessage="1" error="נא ודאו שנית את מס' חודשי העבודה המבוקשים לעובד. כמו  כן יש להגיש מס' חודשי עבודה שלמים." sqref="J4:J223" xr:uid="{00000000-0002-0000-0200-000005000000}">
      <formula1>$C$254</formula1>
    </dataValidation>
    <dataValidation type="decimal" operator="lessThan" allowBlank="1" showInputMessage="1" showErrorMessage="1" errorTitle="עפ&quot;י נוהל הכספים 200-03:" error="אחוז התעסוקה במו&quot;פ מוגבל ל-100%._x000a_כמו כן:_x000a_מנכ&quot;ל בחברה שכל עיסוקה מו&quot;פ מוגבל ל-75% (קוד שכר 4)" sqref="I4:I23" xr:uid="{00000000-0002-0000-0200-000006000000}">
      <formula1>IF(E4=3,0.500001,IF(E4=4,0.7500001,1.00001))</formula1>
    </dataValidation>
    <dataValidation type="custom" errorStyle="warning" allowBlank="1" showErrorMessage="1" errorTitle="שדות חובה" error="נא לודא כי כל שדות החובה ב&quot;פרטי העובד&quot; מולאו" promptTitle="שדות חובה" prompt="נא לודא כי כל שדות החובה ב&quot;פרטי העובד&quot; מולאו" sqref="F4:F223" xr:uid="{00000000-0002-0000-0200-000007000000}">
      <formula1>NOT(+$AB4)</formula1>
    </dataValidation>
    <dataValidation type="list" allowBlank="1" showErrorMessage="1" error="נא לבחור קוד שכר מתאים כמפורט בטבלה שבתחתית גליון זה" promptTitle="נא להזין קוד שכר רלבנטי לעובד:" prompt="נא לבחור קוד מתאים:_x000a__x000a_קוד 1= רגיל_x000a_קוד 2=  עובד חב' כ&quot;א/ חליף כ&quot;א_x000a_קוד 3= מנכ&quot;ל_x000a_קוד 4= מנכ&quot;ל בחברה שכל עיסוקה מו&quot;פ._x000a_קוד 5= איש סגל אקדמי בשנת שבתון_x000a_קוד 6= איש סגל אקדמי_x000a_קוד 7= סטודנט בעל מלגה" sqref="E4:E223" xr:uid="{BF977145-F007-45EE-AC2B-D2E5602AA6D3}">
      <formula1>$A$232:$A$239</formula1>
    </dataValidation>
  </dataValidations>
  <hyperlinks>
    <hyperlink ref="E3" location="'כח אדם - שכר'!A230:A244" display="קוד שכר" xr:uid="{00000000-0004-0000-0200-000000000000}"/>
    <hyperlink ref="A230:C230" location="'כח אדם - שכר'!A4" display="טבלת קודי שכר (הקשה על תא זה תחזיר אותך לראשית הטבלה)" xr:uid="{00000000-0004-0000-0200-000001000000}"/>
    <hyperlink ref="A230:G230" location="'כח אדם - שכר'!A4" tooltip="הקשה על התא תחזיר אתכם לראשית הגליון" display="טבלת קודי שכר (הקשה על תא זה תחזיר אותך לראשית הטבלה)" xr:uid="{00000000-0004-0000-0200-000002000000}"/>
  </hyperlinks>
  <printOptions horizontalCentered="1" verticalCentered="1"/>
  <pageMargins left="0.35" right="0.41" top="0.39370078740157499" bottom="0.43307086614173201" header="0.31496062992126" footer="0.196850393700787"/>
  <pageSetup paperSize="9" scale="69" fitToHeight="14" orientation="landscape" r:id="rId1"/>
  <headerFooter alignWithMargins="0">
    <oddFooter>&amp;Cעמוד &amp;P מתוך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גיליון3">
    <tabColor rgb="FFA1C0DD"/>
    <pageSetUpPr fitToPage="1"/>
  </sheetPr>
  <dimension ref="A1:V73"/>
  <sheetViews>
    <sheetView showGridLines="0" rightToLeft="1" zoomScaleNormal="100" workbookViewId="0">
      <pane xSplit="1" ySplit="2" topLeftCell="B3" activePane="bottomRight" state="frozen"/>
      <selection activeCell="C255" sqref="C255"/>
      <selection pane="topRight" activeCell="C255" sqref="C255"/>
      <selection pane="bottomLeft" activeCell="C255" sqref="C255"/>
      <selection pane="bottomRight" activeCell="C7" sqref="C7"/>
    </sheetView>
  </sheetViews>
  <sheetFormatPr baseColWidth="10" defaultColWidth="9.1640625" defaultRowHeight="13" outlineLevelCol="1" x14ac:dyDescent="0.15"/>
  <cols>
    <col min="1" max="1" width="5.83203125" style="1" bestFit="1" customWidth="1"/>
    <col min="2" max="2" width="25" style="1" customWidth="1"/>
    <col min="3" max="3" width="24.5" style="1" customWidth="1"/>
    <col min="4" max="4" width="13" style="1" customWidth="1"/>
    <col min="5" max="5" width="7.5" style="1" customWidth="1"/>
    <col min="6" max="6" width="14.83203125" style="1" customWidth="1"/>
    <col min="7" max="7" width="23.5" style="1" customWidth="1"/>
    <col min="8" max="8" width="16" style="1" customWidth="1"/>
    <col min="9" max="9" width="15.5" style="1" hidden="1" customWidth="1" outlineLevel="1"/>
    <col min="10" max="10" width="12.5" style="1" hidden="1" customWidth="1" outlineLevel="1"/>
    <col min="11" max="11" width="13.5" style="1" hidden="1" customWidth="1" outlineLevel="1"/>
    <col min="12" max="12" width="23.5" style="1" hidden="1" customWidth="1" outlineLevel="1"/>
    <col min="13" max="13" width="13.5" style="1" hidden="1" customWidth="1" outlineLevel="1"/>
    <col min="14" max="14" width="23.83203125" style="1" hidden="1" customWidth="1" outlineLevel="1"/>
    <col min="15" max="15" width="9.5" style="1" customWidth="1" collapsed="1"/>
    <col min="16" max="16" width="15.5" style="1" hidden="1" customWidth="1" outlineLevel="1"/>
    <col min="17" max="17" width="12.5" style="1" hidden="1" customWidth="1" outlineLevel="1"/>
    <col min="18" max="18" width="13.5" style="1" hidden="1" customWidth="1" outlineLevel="1"/>
    <col min="19" max="19" width="23.5" style="1" hidden="1" customWidth="1" outlineLevel="1"/>
    <col min="20" max="20" width="13.5" style="1" hidden="1" customWidth="1" outlineLevel="1"/>
    <col min="21" max="21" width="23.83203125" style="1" hidden="1" customWidth="1" outlineLevel="1"/>
    <col min="22" max="22" width="13.5" style="1" customWidth="1" collapsed="1"/>
    <col min="23" max="16384" width="9.1640625" style="1"/>
  </cols>
  <sheetData>
    <row r="1" spans="1:22" s="10" customFormat="1" ht="45" customHeight="1" thickBot="1" x14ac:dyDescent="0.25">
      <c r="A1" s="610" t="s">
        <v>22</v>
      </c>
      <c r="B1" s="611"/>
      <c r="C1" s="611"/>
      <c r="D1" s="251"/>
      <c r="E1" s="241"/>
      <c r="F1" s="218"/>
      <c r="G1" s="218"/>
      <c r="H1" s="252"/>
      <c r="I1" s="614" t="s">
        <v>112</v>
      </c>
      <c r="J1" s="615"/>
      <c r="K1" s="616"/>
      <c r="L1" s="607" t="s">
        <v>116</v>
      </c>
      <c r="M1" s="608"/>
      <c r="N1" s="99"/>
      <c r="O1" s="47" t="s">
        <v>57</v>
      </c>
      <c r="P1" s="617" t="s">
        <v>172</v>
      </c>
      <c r="Q1" s="618"/>
      <c r="R1" s="619"/>
      <c r="S1" s="612" t="s">
        <v>85</v>
      </c>
      <c r="T1" s="613"/>
      <c r="U1" s="45"/>
      <c r="V1" s="51" t="s">
        <v>161</v>
      </c>
    </row>
    <row r="2" spans="1:22" ht="42" x14ac:dyDescent="0.15">
      <c r="A2" s="193" t="s">
        <v>27</v>
      </c>
      <c r="B2" s="256" t="s">
        <v>39</v>
      </c>
      <c r="C2" s="195" t="s">
        <v>40</v>
      </c>
      <c r="D2" s="194" t="s">
        <v>46</v>
      </c>
      <c r="E2" s="195" t="s">
        <v>47</v>
      </c>
      <c r="F2" s="195" t="s">
        <v>155</v>
      </c>
      <c r="G2" s="451" t="s">
        <v>221</v>
      </c>
      <c r="H2" s="255" t="s">
        <v>48</v>
      </c>
      <c r="I2" s="67" t="s">
        <v>55</v>
      </c>
      <c r="J2" s="22" t="s">
        <v>47</v>
      </c>
      <c r="K2" s="22" t="s">
        <v>58</v>
      </c>
      <c r="L2" s="22" t="s">
        <v>56</v>
      </c>
      <c r="M2" s="22" t="s">
        <v>120</v>
      </c>
      <c r="N2" s="43" t="s">
        <v>17</v>
      </c>
      <c r="O2" s="48"/>
      <c r="P2" s="46" t="s">
        <v>55</v>
      </c>
      <c r="Q2" s="37" t="s">
        <v>47</v>
      </c>
      <c r="R2" s="37" t="s">
        <v>58</v>
      </c>
      <c r="S2" s="37" t="s">
        <v>83</v>
      </c>
      <c r="T2" s="37" t="s">
        <v>79</v>
      </c>
      <c r="U2" s="44" t="s">
        <v>17</v>
      </c>
      <c r="V2" s="52"/>
    </row>
    <row r="3" spans="1:22" s="2" customFormat="1" ht="26.75" customHeight="1" x14ac:dyDescent="0.15">
      <c r="A3" s="197">
        <v>1</v>
      </c>
      <c r="B3" s="174"/>
      <c r="C3" s="175"/>
      <c r="D3" s="176"/>
      <c r="E3" s="176"/>
      <c r="F3" s="177"/>
      <c r="G3" s="177"/>
      <c r="H3" s="199">
        <f>E3*D3</f>
        <v>0</v>
      </c>
      <c r="I3" s="68">
        <f t="shared" ref="I3" si="0">D3</f>
        <v>0</v>
      </c>
      <c r="J3" s="20">
        <f t="shared" ref="J3" si="1">E3</f>
        <v>0</v>
      </c>
      <c r="K3" s="101">
        <f t="shared" ref="K3" si="2">IF($N$1&gt;0,1-$N$1,100%)</f>
        <v>1</v>
      </c>
      <c r="L3" s="30">
        <f>I3*J3*K3</f>
        <v>0</v>
      </c>
      <c r="M3" s="31"/>
      <c r="N3" s="33" t="str">
        <f t="shared" ref="N3" si="3">IF(M3&gt;0,(VLOOKUP(M3,$M$52:$N$57,2,0)),"")</f>
        <v/>
      </c>
      <c r="O3" s="49"/>
      <c r="P3" s="32">
        <f>I3</f>
        <v>0</v>
      </c>
      <c r="Q3" s="19">
        <f>J3</f>
        <v>0</v>
      </c>
      <c r="R3" s="29">
        <f t="shared" ref="R3" si="4">IF($U$1&gt;0,((1-$U$1)*(1-$N$1)),K3)</f>
        <v>1</v>
      </c>
      <c r="S3" s="38">
        <f>P3*Q3*R3</f>
        <v>0</v>
      </c>
      <c r="T3" s="31"/>
      <c r="U3" s="33" t="str">
        <f t="shared" ref="U3" si="5">IF(T3&gt;0,(VLOOKUP(T3,$M$52:$N$57,2,0)),"")</f>
        <v/>
      </c>
      <c r="V3" s="53"/>
    </row>
    <row r="4" spans="1:22" s="2" customFormat="1" ht="26.75" customHeight="1" x14ac:dyDescent="0.15">
      <c r="A4" s="197">
        <v>2</v>
      </c>
      <c r="B4" s="174"/>
      <c r="C4" s="175"/>
      <c r="D4" s="176"/>
      <c r="E4" s="176"/>
      <c r="F4" s="177"/>
      <c r="G4" s="177"/>
      <c r="H4" s="199">
        <f t="shared" ref="H4" si="6">E4*D4</f>
        <v>0</v>
      </c>
      <c r="I4" s="68">
        <f t="shared" ref="I4" si="7">D4</f>
        <v>0</v>
      </c>
      <c r="J4" s="20">
        <f t="shared" ref="J4" si="8">E4</f>
        <v>0</v>
      </c>
      <c r="K4" s="101">
        <f t="shared" ref="K4" si="9">IF($N$1&gt;0,1-$N$1,100%)</f>
        <v>1</v>
      </c>
      <c r="L4" s="30">
        <f t="shared" ref="L4" si="10">I4*J4*K4</f>
        <v>0</v>
      </c>
      <c r="M4" s="31"/>
      <c r="N4" s="33" t="str">
        <f t="shared" ref="N4" si="11">IF(M4&gt;0,(VLOOKUP(M4,$M$52:$N$57,2,0)),"")</f>
        <v/>
      </c>
      <c r="O4" s="49"/>
      <c r="P4" s="32">
        <f t="shared" ref="P4" si="12">I4</f>
        <v>0</v>
      </c>
      <c r="Q4" s="19">
        <f t="shared" ref="Q4" si="13">J4</f>
        <v>0</v>
      </c>
      <c r="R4" s="29">
        <f t="shared" ref="R4" si="14">IF($U$1&gt;0,((1-$U$1)*(1-$N$1)),K4)</f>
        <v>1</v>
      </c>
      <c r="S4" s="38">
        <f t="shared" ref="S4" si="15">P4*Q4*R4</f>
        <v>0</v>
      </c>
      <c r="T4" s="31"/>
      <c r="U4" s="33" t="str">
        <f t="shared" ref="U4" si="16">IF(T4&gt;0,(VLOOKUP(T4,$M$52:$N$57,2,0)),"")</f>
        <v/>
      </c>
      <c r="V4" s="53"/>
    </row>
    <row r="5" spans="1:22" s="2" customFormat="1" ht="26.75" customHeight="1" x14ac:dyDescent="0.15">
      <c r="A5" s="197">
        <v>3</v>
      </c>
      <c r="B5" s="174"/>
      <c r="C5" s="175"/>
      <c r="D5" s="176"/>
      <c r="E5" s="176"/>
      <c r="F5" s="177"/>
      <c r="G5" s="177"/>
      <c r="H5" s="199">
        <f t="shared" ref="H5:H42" si="17">E5*D5</f>
        <v>0</v>
      </c>
      <c r="I5" s="68">
        <f t="shared" ref="I5" si="18">D5</f>
        <v>0</v>
      </c>
      <c r="J5" s="20">
        <f t="shared" ref="J5" si="19">E5</f>
        <v>0</v>
      </c>
      <c r="K5" s="101">
        <f t="shared" ref="K5" si="20">IF($N$1&gt;0,1-$N$1,100%)</f>
        <v>1</v>
      </c>
      <c r="L5" s="30">
        <f t="shared" ref="L5" si="21">I5*J5*K5</f>
        <v>0</v>
      </c>
      <c r="M5" s="31"/>
      <c r="N5" s="33" t="str">
        <f t="shared" ref="N5" si="22">IF(M5&gt;0,(VLOOKUP(M5,$M$52:$N$57,2,0)),"")</f>
        <v/>
      </c>
      <c r="O5" s="49"/>
      <c r="P5" s="32">
        <f t="shared" ref="P5" si="23">I5</f>
        <v>0</v>
      </c>
      <c r="Q5" s="19">
        <f t="shared" ref="Q5" si="24">J5</f>
        <v>0</v>
      </c>
      <c r="R5" s="29">
        <f t="shared" ref="R5" si="25">IF($U$1&gt;0,((1-$U$1)*(1-$N$1)),K5)</f>
        <v>1</v>
      </c>
      <c r="S5" s="38">
        <f t="shared" ref="S5" si="26">P5*Q5*R5</f>
        <v>0</v>
      </c>
      <c r="T5" s="31"/>
      <c r="U5" s="33" t="str">
        <f t="shared" ref="U5" si="27">IF(T5&gt;0,(VLOOKUP(T5,$M$52:$N$57,2,0)),"")</f>
        <v/>
      </c>
      <c r="V5" s="53"/>
    </row>
    <row r="6" spans="1:22" s="2" customFormat="1" ht="26.75" customHeight="1" x14ac:dyDescent="0.15">
      <c r="A6" s="197">
        <v>4</v>
      </c>
      <c r="B6" s="174"/>
      <c r="C6" s="175"/>
      <c r="D6" s="176"/>
      <c r="E6" s="176"/>
      <c r="F6" s="177"/>
      <c r="G6" s="177"/>
      <c r="H6" s="199">
        <f t="shared" si="17"/>
        <v>0</v>
      </c>
      <c r="I6" s="68">
        <f t="shared" ref="I6:I42" si="28">D6</f>
        <v>0</v>
      </c>
      <c r="J6" s="20">
        <f t="shared" ref="J6:J42" si="29">E6</f>
        <v>0</v>
      </c>
      <c r="K6" s="101">
        <f t="shared" ref="K6:K42" si="30">IF($N$1&gt;0,1-$N$1,100%)</f>
        <v>1</v>
      </c>
      <c r="L6" s="30">
        <f t="shared" ref="L6" si="31">I6*J6*K6</f>
        <v>0</v>
      </c>
      <c r="M6" s="31"/>
      <c r="N6" s="33" t="str">
        <f t="shared" ref="N6:N42" si="32">IF(M6&gt;0,(VLOOKUP(M6,$M$52:$N$57,2,0)),"")</f>
        <v/>
      </c>
      <c r="O6" s="49"/>
      <c r="P6" s="32">
        <f t="shared" ref="P6" si="33">I6</f>
        <v>0</v>
      </c>
      <c r="Q6" s="19">
        <f t="shared" ref="Q6" si="34">J6</f>
        <v>0</v>
      </c>
      <c r="R6" s="29">
        <f t="shared" ref="R6:R42" si="35">IF($U$1&gt;0,((1-$U$1)*(1-$N$1)),K6)</f>
        <v>1</v>
      </c>
      <c r="S6" s="38">
        <f t="shared" ref="S6" si="36">P6*Q6*R6</f>
        <v>0</v>
      </c>
      <c r="T6" s="31"/>
      <c r="U6" s="33" t="str">
        <f t="shared" ref="U6:U42" si="37">IF(T6&gt;0,(VLOOKUP(T6,$M$52:$N$57,2,0)),"")</f>
        <v/>
      </c>
      <c r="V6" s="53"/>
    </row>
    <row r="7" spans="1:22" s="2" customFormat="1" ht="26.75" customHeight="1" x14ac:dyDescent="0.15">
      <c r="A7" s="197">
        <v>5</v>
      </c>
      <c r="B7" s="174"/>
      <c r="C7" s="175"/>
      <c r="D7" s="176"/>
      <c r="E7" s="176"/>
      <c r="F7" s="177"/>
      <c r="G7" s="177"/>
      <c r="H7" s="199">
        <f t="shared" si="17"/>
        <v>0</v>
      </c>
      <c r="I7" s="68">
        <f t="shared" si="28"/>
        <v>0</v>
      </c>
      <c r="J7" s="20">
        <f t="shared" si="29"/>
        <v>0</v>
      </c>
      <c r="K7" s="101">
        <f t="shared" si="30"/>
        <v>1</v>
      </c>
      <c r="L7" s="30">
        <f t="shared" ref="L7:L42" si="38">I7*J7*K7</f>
        <v>0</v>
      </c>
      <c r="M7" s="31"/>
      <c r="N7" s="33" t="str">
        <f t="shared" si="32"/>
        <v/>
      </c>
      <c r="O7" s="49"/>
      <c r="P7" s="32">
        <f t="shared" ref="P7:P42" si="39">I7</f>
        <v>0</v>
      </c>
      <c r="Q7" s="19">
        <f t="shared" ref="Q7:Q42" si="40">J7</f>
        <v>0</v>
      </c>
      <c r="R7" s="29">
        <f t="shared" si="35"/>
        <v>1</v>
      </c>
      <c r="S7" s="38">
        <f t="shared" ref="S7:S42" si="41">P7*Q7*R7</f>
        <v>0</v>
      </c>
      <c r="T7" s="31"/>
      <c r="U7" s="33" t="str">
        <f t="shared" si="37"/>
        <v/>
      </c>
      <c r="V7" s="53"/>
    </row>
    <row r="8" spans="1:22" s="2" customFormat="1" ht="26.75" customHeight="1" x14ac:dyDescent="0.15">
      <c r="A8" s="197">
        <v>6</v>
      </c>
      <c r="B8" s="108"/>
      <c r="C8" s="109"/>
      <c r="D8" s="109"/>
      <c r="E8" s="109"/>
      <c r="F8" s="110"/>
      <c r="G8" s="110"/>
      <c r="H8" s="199">
        <f t="shared" si="17"/>
        <v>0</v>
      </c>
      <c r="I8" s="68">
        <f t="shared" si="28"/>
        <v>0</v>
      </c>
      <c r="J8" s="20">
        <f t="shared" si="29"/>
        <v>0</v>
      </c>
      <c r="K8" s="101">
        <f t="shared" si="30"/>
        <v>1</v>
      </c>
      <c r="L8" s="30">
        <f t="shared" si="38"/>
        <v>0</v>
      </c>
      <c r="M8" s="31"/>
      <c r="N8" s="33" t="str">
        <f t="shared" si="32"/>
        <v/>
      </c>
      <c r="O8" s="49"/>
      <c r="P8" s="32">
        <f t="shared" si="39"/>
        <v>0</v>
      </c>
      <c r="Q8" s="19">
        <f t="shared" si="40"/>
        <v>0</v>
      </c>
      <c r="R8" s="29">
        <f t="shared" si="35"/>
        <v>1</v>
      </c>
      <c r="S8" s="38">
        <f t="shared" si="41"/>
        <v>0</v>
      </c>
      <c r="T8" s="31"/>
      <c r="U8" s="33" t="str">
        <f t="shared" si="37"/>
        <v/>
      </c>
      <c r="V8" s="53"/>
    </row>
    <row r="9" spans="1:22" s="2" customFormat="1" ht="26.75" customHeight="1" x14ac:dyDescent="0.15">
      <c r="A9" s="197">
        <v>7</v>
      </c>
      <c r="B9" s="108"/>
      <c r="C9" s="109"/>
      <c r="D9" s="109"/>
      <c r="E9" s="109"/>
      <c r="F9" s="110"/>
      <c r="G9" s="110"/>
      <c r="H9" s="199">
        <f t="shared" si="17"/>
        <v>0</v>
      </c>
      <c r="I9" s="68">
        <f t="shared" si="28"/>
        <v>0</v>
      </c>
      <c r="J9" s="20">
        <f t="shared" si="29"/>
        <v>0</v>
      </c>
      <c r="K9" s="101">
        <f t="shared" si="30"/>
        <v>1</v>
      </c>
      <c r="L9" s="30">
        <f t="shared" si="38"/>
        <v>0</v>
      </c>
      <c r="M9" s="31"/>
      <c r="N9" s="33" t="str">
        <f t="shared" si="32"/>
        <v/>
      </c>
      <c r="O9" s="49"/>
      <c r="P9" s="32">
        <f t="shared" si="39"/>
        <v>0</v>
      </c>
      <c r="Q9" s="19">
        <f t="shared" si="40"/>
        <v>0</v>
      </c>
      <c r="R9" s="29">
        <f t="shared" si="35"/>
        <v>1</v>
      </c>
      <c r="S9" s="38">
        <f t="shared" si="41"/>
        <v>0</v>
      </c>
      <c r="T9" s="31"/>
      <c r="U9" s="33" t="str">
        <f t="shared" si="37"/>
        <v/>
      </c>
      <c r="V9" s="53"/>
    </row>
    <row r="10" spans="1:22" s="2" customFormat="1" ht="26.75" customHeight="1" x14ac:dyDescent="0.15">
      <c r="A10" s="197">
        <v>8</v>
      </c>
      <c r="B10" s="108"/>
      <c r="C10" s="109"/>
      <c r="D10" s="109"/>
      <c r="E10" s="109"/>
      <c r="F10" s="110"/>
      <c r="G10" s="110"/>
      <c r="H10" s="199">
        <f t="shared" si="17"/>
        <v>0</v>
      </c>
      <c r="I10" s="68">
        <f t="shared" si="28"/>
        <v>0</v>
      </c>
      <c r="J10" s="20">
        <f t="shared" si="29"/>
        <v>0</v>
      </c>
      <c r="K10" s="101">
        <f t="shared" si="30"/>
        <v>1</v>
      </c>
      <c r="L10" s="30">
        <f t="shared" si="38"/>
        <v>0</v>
      </c>
      <c r="M10" s="31"/>
      <c r="N10" s="33" t="str">
        <f t="shared" si="32"/>
        <v/>
      </c>
      <c r="O10" s="49"/>
      <c r="P10" s="32">
        <f t="shared" si="39"/>
        <v>0</v>
      </c>
      <c r="Q10" s="19">
        <f t="shared" si="40"/>
        <v>0</v>
      </c>
      <c r="R10" s="29">
        <f t="shared" si="35"/>
        <v>1</v>
      </c>
      <c r="S10" s="38">
        <f t="shared" si="41"/>
        <v>0</v>
      </c>
      <c r="T10" s="31"/>
      <c r="U10" s="33" t="str">
        <f t="shared" si="37"/>
        <v/>
      </c>
      <c r="V10" s="53"/>
    </row>
    <row r="11" spans="1:22" s="2" customFormat="1" ht="26.75" customHeight="1" x14ac:dyDescent="0.15">
      <c r="A11" s="197">
        <v>9</v>
      </c>
      <c r="B11" s="108"/>
      <c r="C11" s="109"/>
      <c r="D11" s="109"/>
      <c r="E11" s="109"/>
      <c r="F11" s="110"/>
      <c r="G11" s="110"/>
      <c r="H11" s="199">
        <f t="shared" si="17"/>
        <v>0</v>
      </c>
      <c r="I11" s="68">
        <f t="shared" si="28"/>
        <v>0</v>
      </c>
      <c r="J11" s="20">
        <f t="shared" si="29"/>
        <v>0</v>
      </c>
      <c r="K11" s="101">
        <f t="shared" si="30"/>
        <v>1</v>
      </c>
      <c r="L11" s="30">
        <f t="shared" si="38"/>
        <v>0</v>
      </c>
      <c r="M11" s="31"/>
      <c r="N11" s="33" t="str">
        <f t="shared" si="32"/>
        <v/>
      </c>
      <c r="O11" s="49"/>
      <c r="P11" s="32">
        <f t="shared" si="39"/>
        <v>0</v>
      </c>
      <c r="Q11" s="19">
        <f t="shared" si="40"/>
        <v>0</v>
      </c>
      <c r="R11" s="29">
        <f t="shared" si="35"/>
        <v>1</v>
      </c>
      <c r="S11" s="38">
        <f t="shared" si="41"/>
        <v>0</v>
      </c>
      <c r="T11" s="31"/>
      <c r="U11" s="33" t="str">
        <f t="shared" si="37"/>
        <v/>
      </c>
      <c r="V11" s="53"/>
    </row>
    <row r="12" spans="1:22" s="2" customFormat="1" ht="26.75" customHeight="1" x14ac:dyDescent="0.15">
      <c r="A12" s="197">
        <v>10</v>
      </c>
      <c r="B12" s="108"/>
      <c r="C12" s="109"/>
      <c r="D12" s="109"/>
      <c r="E12" s="109"/>
      <c r="F12" s="110"/>
      <c r="G12" s="110"/>
      <c r="H12" s="199">
        <f t="shared" si="17"/>
        <v>0</v>
      </c>
      <c r="I12" s="68">
        <f t="shared" si="28"/>
        <v>0</v>
      </c>
      <c r="J12" s="20">
        <f t="shared" si="29"/>
        <v>0</v>
      </c>
      <c r="K12" s="101">
        <f t="shared" si="30"/>
        <v>1</v>
      </c>
      <c r="L12" s="30">
        <f t="shared" si="38"/>
        <v>0</v>
      </c>
      <c r="M12" s="31"/>
      <c r="N12" s="33" t="str">
        <f t="shared" si="32"/>
        <v/>
      </c>
      <c r="O12" s="49"/>
      <c r="P12" s="32">
        <f t="shared" si="39"/>
        <v>0</v>
      </c>
      <c r="Q12" s="19">
        <f t="shared" si="40"/>
        <v>0</v>
      </c>
      <c r="R12" s="29">
        <f t="shared" si="35"/>
        <v>1</v>
      </c>
      <c r="S12" s="38">
        <f t="shared" si="41"/>
        <v>0</v>
      </c>
      <c r="T12" s="31"/>
      <c r="U12" s="33" t="str">
        <f t="shared" si="37"/>
        <v/>
      </c>
      <c r="V12" s="53"/>
    </row>
    <row r="13" spans="1:22" s="2" customFormat="1" ht="26.75" customHeight="1" x14ac:dyDescent="0.15">
      <c r="A13" s="197">
        <v>11</v>
      </c>
      <c r="B13" s="108"/>
      <c r="C13" s="109"/>
      <c r="D13" s="109"/>
      <c r="E13" s="109"/>
      <c r="F13" s="110"/>
      <c r="G13" s="110"/>
      <c r="H13" s="199">
        <f t="shared" si="17"/>
        <v>0</v>
      </c>
      <c r="I13" s="68">
        <f t="shared" si="28"/>
        <v>0</v>
      </c>
      <c r="J13" s="20">
        <f t="shared" si="29"/>
        <v>0</v>
      </c>
      <c r="K13" s="101">
        <f t="shared" si="30"/>
        <v>1</v>
      </c>
      <c r="L13" s="30">
        <f t="shared" si="38"/>
        <v>0</v>
      </c>
      <c r="M13" s="31"/>
      <c r="N13" s="33" t="str">
        <f t="shared" si="32"/>
        <v/>
      </c>
      <c r="O13" s="49"/>
      <c r="P13" s="32">
        <f t="shared" si="39"/>
        <v>0</v>
      </c>
      <c r="Q13" s="19">
        <f t="shared" si="40"/>
        <v>0</v>
      </c>
      <c r="R13" s="29">
        <f t="shared" si="35"/>
        <v>1</v>
      </c>
      <c r="S13" s="38">
        <f t="shared" si="41"/>
        <v>0</v>
      </c>
      <c r="T13" s="31"/>
      <c r="U13" s="33" t="str">
        <f t="shared" si="37"/>
        <v/>
      </c>
      <c r="V13" s="53"/>
    </row>
    <row r="14" spans="1:22" s="2" customFormat="1" ht="26.75" customHeight="1" x14ac:dyDescent="0.15">
      <c r="A14" s="197">
        <v>12</v>
      </c>
      <c r="B14" s="108"/>
      <c r="C14" s="109"/>
      <c r="D14" s="109"/>
      <c r="E14" s="109"/>
      <c r="F14" s="110"/>
      <c r="G14" s="110"/>
      <c r="H14" s="199">
        <f t="shared" si="17"/>
        <v>0</v>
      </c>
      <c r="I14" s="68">
        <f t="shared" si="28"/>
        <v>0</v>
      </c>
      <c r="J14" s="20">
        <f t="shared" si="29"/>
        <v>0</v>
      </c>
      <c r="K14" s="101">
        <f t="shared" si="30"/>
        <v>1</v>
      </c>
      <c r="L14" s="30">
        <f t="shared" si="38"/>
        <v>0</v>
      </c>
      <c r="M14" s="31"/>
      <c r="N14" s="33" t="str">
        <f t="shared" si="32"/>
        <v/>
      </c>
      <c r="O14" s="49"/>
      <c r="P14" s="32">
        <f t="shared" si="39"/>
        <v>0</v>
      </c>
      <c r="Q14" s="19">
        <f t="shared" si="40"/>
        <v>0</v>
      </c>
      <c r="R14" s="29">
        <f t="shared" si="35"/>
        <v>1</v>
      </c>
      <c r="S14" s="38">
        <f t="shared" si="41"/>
        <v>0</v>
      </c>
      <c r="T14" s="31"/>
      <c r="U14" s="33" t="str">
        <f t="shared" si="37"/>
        <v/>
      </c>
      <c r="V14" s="53"/>
    </row>
    <row r="15" spans="1:22" s="2" customFormat="1" ht="26.75" customHeight="1" x14ac:dyDescent="0.15">
      <c r="A15" s="197">
        <v>13</v>
      </c>
      <c r="B15" s="108"/>
      <c r="C15" s="109"/>
      <c r="D15" s="109"/>
      <c r="E15" s="109"/>
      <c r="F15" s="110"/>
      <c r="G15" s="110"/>
      <c r="H15" s="199">
        <f t="shared" si="17"/>
        <v>0</v>
      </c>
      <c r="I15" s="68">
        <f t="shared" si="28"/>
        <v>0</v>
      </c>
      <c r="J15" s="20">
        <f t="shared" si="29"/>
        <v>0</v>
      </c>
      <c r="K15" s="101">
        <f t="shared" si="30"/>
        <v>1</v>
      </c>
      <c r="L15" s="30">
        <f t="shared" si="38"/>
        <v>0</v>
      </c>
      <c r="M15" s="31"/>
      <c r="N15" s="33" t="str">
        <f t="shared" si="32"/>
        <v/>
      </c>
      <c r="O15" s="49"/>
      <c r="P15" s="32">
        <f t="shared" si="39"/>
        <v>0</v>
      </c>
      <c r="Q15" s="19">
        <f t="shared" si="40"/>
        <v>0</v>
      </c>
      <c r="R15" s="29">
        <f t="shared" si="35"/>
        <v>1</v>
      </c>
      <c r="S15" s="38">
        <f t="shared" si="41"/>
        <v>0</v>
      </c>
      <c r="T15" s="31"/>
      <c r="U15" s="33" t="str">
        <f t="shared" si="37"/>
        <v/>
      </c>
      <c r="V15" s="53"/>
    </row>
    <row r="16" spans="1:22" s="2" customFormat="1" ht="26.75" customHeight="1" x14ac:dyDescent="0.15">
      <c r="A16" s="197">
        <v>14</v>
      </c>
      <c r="B16" s="108"/>
      <c r="C16" s="109"/>
      <c r="D16" s="109"/>
      <c r="E16" s="109"/>
      <c r="F16" s="110"/>
      <c r="G16" s="110"/>
      <c r="H16" s="199">
        <f t="shared" si="17"/>
        <v>0</v>
      </c>
      <c r="I16" s="68">
        <f t="shared" si="28"/>
        <v>0</v>
      </c>
      <c r="J16" s="20">
        <f t="shared" si="29"/>
        <v>0</v>
      </c>
      <c r="K16" s="101">
        <f t="shared" si="30"/>
        <v>1</v>
      </c>
      <c r="L16" s="30">
        <f t="shared" si="38"/>
        <v>0</v>
      </c>
      <c r="M16" s="31"/>
      <c r="N16" s="33" t="str">
        <f t="shared" si="32"/>
        <v/>
      </c>
      <c r="O16" s="49"/>
      <c r="P16" s="32">
        <f t="shared" si="39"/>
        <v>0</v>
      </c>
      <c r="Q16" s="19">
        <f t="shared" si="40"/>
        <v>0</v>
      </c>
      <c r="R16" s="29">
        <f t="shared" si="35"/>
        <v>1</v>
      </c>
      <c r="S16" s="38">
        <f t="shared" si="41"/>
        <v>0</v>
      </c>
      <c r="T16" s="31"/>
      <c r="U16" s="33" t="str">
        <f t="shared" si="37"/>
        <v/>
      </c>
      <c r="V16" s="53"/>
    </row>
    <row r="17" spans="1:22" s="2" customFormat="1" ht="26.75" customHeight="1" x14ac:dyDescent="0.15">
      <c r="A17" s="197">
        <v>15</v>
      </c>
      <c r="B17" s="108"/>
      <c r="C17" s="109"/>
      <c r="D17" s="109"/>
      <c r="E17" s="109"/>
      <c r="F17" s="110"/>
      <c r="G17" s="110"/>
      <c r="H17" s="199">
        <f t="shared" si="17"/>
        <v>0</v>
      </c>
      <c r="I17" s="68">
        <f t="shared" si="28"/>
        <v>0</v>
      </c>
      <c r="J17" s="20">
        <f t="shared" si="29"/>
        <v>0</v>
      </c>
      <c r="K17" s="101">
        <f t="shared" si="30"/>
        <v>1</v>
      </c>
      <c r="L17" s="30">
        <f t="shared" si="38"/>
        <v>0</v>
      </c>
      <c r="M17" s="31"/>
      <c r="N17" s="33" t="str">
        <f t="shared" si="32"/>
        <v/>
      </c>
      <c r="O17" s="49"/>
      <c r="P17" s="32">
        <f t="shared" si="39"/>
        <v>0</v>
      </c>
      <c r="Q17" s="19">
        <f t="shared" si="40"/>
        <v>0</v>
      </c>
      <c r="R17" s="29">
        <f t="shared" si="35"/>
        <v>1</v>
      </c>
      <c r="S17" s="38">
        <f t="shared" si="41"/>
        <v>0</v>
      </c>
      <c r="T17" s="31"/>
      <c r="U17" s="33" t="str">
        <f t="shared" si="37"/>
        <v/>
      </c>
      <c r="V17" s="53"/>
    </row>
    <row r="18" spans="1:22" s="2" customFormat="1" ht="26.75" customHeight="1" x14ac:dyDescent="0.15">
      <c r="A18" s="197">
        <v>16</v>
      </c>
      <c r="B18" s="108"/>
      <c r="C18" s="109"/>
      <c r="D18" s="109"/>
      <c r="E18" s="109"/>
      <c r="F18" s="110"/>
      <c r="G18" s="110"/>
      <c r="H18" s="199">
        <f t="shared" si="17"/>
        <v>0</v>
      </c>
      <c r="I18" s="68">
        <f t="shared" si="28"/>
        <v>0</v>
      </c>
      <c r="J18" s="20">
        <f t="shared" si="29"/>
        <v>0</v>
      </c>
      <c r="K18" s="101">
        <f t="shared" si="30"/>
        <v>1</v>
      </c>
      <c r="L18" s="30">
        <f t="shared" si="38"/>
        <v>0</v>
      </c>
      <c r="M18" s="31"/>
      <c r="N18" s="33" t="str">
        <f t="shared" si="32"/>
        <v/>
      </c>
      <c r="O18" s="49"/>
      <c r="P18" s="32">
        <f t="shared" si="39"/>
        <v>0</v>
      </c>
      <c r="Q18" s="19">
        <f t="shared" si="40"/>
        <v>0</v>
      </c>
      <c r="R18" s="29">
        <f t="shared" si="35"/>
        <v>1</v>
      </c>
      <c r="S18" s="38">
        <f t="shared" si="41"/>
        <v>0</v>
      </c>
      <c r="T18" s="31"/>
      <c r="U18" s="33" t="str">
        <f t="shared" si="37"/>
        <v/>
      </c>
      <c r="V18" s="53"/>
    </row>
    <row r="19" spans="1:22" s="2" customFormat="1" ht="26.75" customHeight="1" x14ac:dyDescent="0.15">
      <c r="A19" s="197">
        <v>17</v>
      </c>
      <c r="B19" s="108"/>
      <c r="C19" s="109"/>
      <c r="D19" s="109"/>
      <c r="E19" s="109"/>
      <c r="F19" s="110"/>
      <c r="G19" s="110"/>
      <c r="H19" s="199">
        <f t="shared" si="17"/>
        <v>0</v>
      </c>
      <c r="I19" s="68">
        <f t="shared" si="28"/>
        <v>0</v>
      </c>
      <c r="J19" s="20">
        <f t="shared" si="29"/>
        <v>0</v>
      </c>
      <c r="K19" s="101">
        <f t="shared" si="30"/>
        <v>1</v>
      </c>
      <c r="L19" s="30">
        <f t="shared" si="38"/>
        <v>0</v>
      </c>
      <c r="M19" s="31"/>
      <c r="N19" s="33" t="str">
        <f t="shared" si="32"/>
        <v/>
      </c>
      <c r="O19" s="49"/>
      <c r="P19" s="32">
        <f t="shared" si="39"/>
        <v>0</v>
      </c>
      <c r="Q19" s="19">
        <f t="shared" si="40"/>
        <v>0</v>
      </c>
      <c r="R19" s="29">
        <f t="shared" si="35"/>
        <v>1</v>
      </c>
      <c r="S19" s="38">
        <f t="shared" si="41"/>
        <v>0</v>
      </c>
      <c r="T19" s="31"/>
      <c r="U19" s="33" t="str">
        <f t="shared" si="37"/>
        <v/>
      </c>
      <c r="V19" s="53"/>
    </row>
    <row r="20" spans="1:22" s="2" customFormat="1" ht="26.75" customHeight="1" x14ac:dyDescent="0.15">
      <c r="A20" s="197">
        <v>18</v>
      </c>
      <c r="B20" s="108"/>
      <c r="C20" s="109"/>
      <c r="D20" s="109"/>
      <c r="E20" s="109"/>
      <c r="F20" s="110"/>
      <c r="G20" s="110"/>
      <c r="H20" s="199">
        <f t="shared" si="17"/>
        <v>0</v>
      </c>
      <c r="I20" s="68">
        <f t="shared" si="28"/>
        <v>0</v>
      </c>
      <c r="J20" s="20">
        <f t="shared" si="29"/>
        <v>0</v>
      </c>
      <c r="K20" s="101">
        <f t="shared" si="30"/>
        <v>1</v>
      </c>
      <c r="L20" s="30">
        <f t="shared" si="38"/>
        <v>0</v>
      </c>
      <c r="M20" s="31"/>
      <c r="N20" s="33" t="str">
        <f t="shared" si="32"/>
        <v/>
      </c>
      <c r="O20" s="49"/>
      <c r="P20" s="32">
        <f t="shared" si="39"/>
        <v>0</v>
      </c>
      <c r="Q20" s="19">
        <f t="shared" si="40"/>
        <v>0</v>
      </c>
      <c r="R20" s="29">
        <f t="shared" si="35"/>
        <v>1</v>
      </c>
      <c r="S20" s="38">
        <f t="shared" si="41"/>
        <v>0</v>
      </c>
      <c r="T20" s="31"/>
      <c r="U20" s="33" t="str">
        <f t="shared" si="37"/>
        <v/>
      </c>
      <c r="V20" s="53"/>
    </row>
    <row r="21" spans="1:22" s="2" customFormat="1" ht="26.75" customHeight="1" x14ac:dyDescent="0.15">
      <c r="A21" s="197">
        <v>19</v>
      </c>
      <c r="B21" s="108"/>
      <c r="C21" s="109"/>
      <c r="D21" s="109"/>
      <c r="E21" s="109"/>
      <c r="F21" s="110"/>
      <c r="G21" s="110"/>
      <c r="H21" s="199">
        <f t="shared" si="17"/>
        <v>0</v>
      </c>
      <c r="I21" s="68">
        <f t="shared" si="28"/>
        <v>0</v>
      </c>
      <c r="J21" s="20">
        <f t="shared" si="29"/>
        <v>0</v>
      </c>
      <c r="K21" s="101">
        <f t="shared" si="30"/>
        <v>1</v>
      </c>
      <c r="L21" s="30">
        <f t="shared" si="38"/>
        <v>0</v>
      </c>
      <c r="M21" s="31"/>
      <c r="N21" s="33" t="str">
        <f t="shared" si="32"/>
        <v/>
      </c>
      <c r="O21" s="49"/>
      <c r="P21" s="32">
        <f t="shared" si="39"/>
        <v>0</v>
      </c>
      <c r="Q21" s="19">
        <f t="shared" si="40"/>
        <v>0</v>
      </c>
      <c r="R21" s="29">
        <f t="shared" si="35"/>
        <v>1</v>
      </c>
      <c r="S21" s="38">
        <f t="shared" si="41"/>
        <v>0</v>
      </c>
      <c r="T21" s="31"/>
      <c r="U21" s="33" t="str">
        <f t="shared" si="37"/>
        <v/>
      </c>
      <c r="V21" s="53"/>
    </row>
    <row r="22" spans="1:22" s="2" customFormat="1" ht="26.75" customHeight="1" x14ac:dyDescent="0.15">
      <c r="A22" s="197">
        <v>20</v>
      </c>
      <c r="B22" s="108"/>
      <c r="C22" s="109"/>
      <c r="D22" s="109"/>
      <c r="E22" s="109"/>
      <c r="F22" s="110"/>
      <c r="G22" s="110"/>
      <c r="H22" s="199">
        <f t="shared" si="17"/>
        <v>0</v>
      </c>
      <c r="I22" s="68">
        <f t="shared" si="28"/>
        <v>0</v>
      </c>
      <c r="J22" s="20">
        <f t="shared" si="29"/>
        <v>0</v>
      </c>
      <c r="K22" s="101">
        <f t="shared" si="30"/>
        <v>1</v>
      </c>
      <c r="L22" s="30">
        <f t="shared" si="38"/>
        <v>0</v>
      </c>
      <c r="M22" s="31"/>
      <c r="N22" s="33" t="str">
        <f t="shared" si="32"/>
        <v/>
      </c>
      <c r="O22" s="49"/>
      <c r="P22" s="32">
        <f t="shared" si="39"/>
        <v>0</v>
      </c>
      <c r="Q22" s="19">
        <f t="shared" si="40"/>
        <v>0</v>
      </c>
      <c r="R22" s="29">
        <f t="shared" si="35"/>
        <v>1</v>
      </c>
      <c r="S22" s="38">
        <f t="shared" si="41"/>
        <v>0</v>
      </c>
      <c r="T22" s="31"/>
      <c r="U22" s="33" t="str">
        <f t="shared" si="37"/>
        <v/>
      </c>
      <c r="V22" s="53"/>
    </row>
    <row r="23" spans="1:22" s="2" customFormat="1" ht="26.75" customHeight="1" x14ac:dyDescent="0.15">
      <c r="A23" s="197">
        <v>21</v>
      </c>
      <c r="B23" s="108"/>
      <c r="C23" s="109"/>
      <c r="D23" s="109"/>
      <c r="E23" s="109"/>
      <c r="F23" s="110"/>
      <c r="G23" s="110"/>
      <c r="H23" s="199">
        <f t="shared" si="17"/>
        <v>0</v>
      </c>
      <c r="I23" s="68">
        <f t="shared" si="28"/>
        <v>0</v>
      </c>
      <c r="J23" s="20">
        <f t="shared" si="29"/>
        <v>0</v>
      </c>
      <c r="K23" s="101">
        <f t="shared" si="30"/>
        <v>1</v>
      </c>
      <c r="L23" s="30">
        <f t="shared" si="38"/>
        <v>0</v>
      </c>
      <c r="M23" s="31"/>
      <c r="N23" s="33" t="str">
        <f t="shared" si="32"/>
        <v/>
      </c>
      <c r="O23" s="49"/>
      <c r="P23" s="32">
        <f t="shared" si="39"/>
        <v>0</v>
      </c>
      <c r="Q23" s="19">
        <f t="shared" si="40"/>
        <v>0</v>
      </c>
      <c r="R23" s="29">
        <f t="shared" si="35"/>
        <v>1</v>
      </c>
      <c r="S23" s="38">
        <f t="shared" si="41"/>
        <v>0</v>
      </c>
      <c r="T23" s="31"/>
      <c r="U23" s="33" t="str">
        <f t="shared" si="37"/>
        <v/>
      </c>
      <c r="V23" s="53"/>
    </row>
    <row r="24" spans="1:22" s="2" customFormat="1" ht="26.75" customHeight="1" x14ac:dyDescent="0.15">
      <c r="A24" s="197">
        <v>22</v>
      </c>
      <c r="B24" s="108"/>
      <c r="C24" s="109"/>
      <c r="D24" s="109"/>
      <c r="E24" s="109"/>
      <c r="F24" s="110"/>
      <c r="G24" s="110"/>
      <c r="H24" s="199">
        <f t="shared" si="17"/>
        <v>0</v>
      </c>
      <c r="I24" s="68">
        <f t="shared" si="28"/>
        <v>0</v>
      </c>
      <c r="J24" s="20">
        <f t="shared" si="29"/>
        <v>0</v>
      </c>
      <c r="K24" s="101">
        <f t="shared" si="30"/>
        <v>1</v>
      </c>
      <c r="L24" s="30">
        <f t="shared" si="38"/>
        <v>0</v>
      </c>
      <c r="M24" s="31"/>
      <c r="N24" s="33" t="str">
        <f t="shared" si="32"/>
        <v/>
      </c>
      <c r="O24" s="49"/>
      <c r="P24" s="32">
        <f t="shared" si="39"/>
        <v>0</v>
      </c>
      <c r="Q24" s="19">
        <f t="shared" si="40"/>
        <v>0</v>
      </c>
      <c r="R24" s="29">
        <f t="shared" si="35"/>
        <v>1</v>
      </c>
      <c r="S24" s="38">
        <f t="shared" si="41"/>
        <v>0</v>
      </c>
      <c r="T24" s="31"/>
      <c r="U24" s="33" t="str">
        <f t="shared" si="37"/>
        <v/>
      </c>
      <c r="V24" s="53"/>
    </row>
    <row r="25" spans="1:22" s="2" customFormat="1" ht="26.75" customHeight="1" x14ac:dyDescent="0.15">
      <c r="A25" s="197">
        <v>23</v>
      </c>
      <c r="B25" s="108"/>
      <c r="C25" s="109"/>
      <c r="D25" s="109"/>
      <c r="E25" s="109"/>
      <c r="F25" s="110"/>
      <c r="G25" s="110"/>
      <c r="H25" s="199">
        <f t="shared" si="17"/>
        <v>0</v>
      </c>
      <c r="I25" s="68">
        <f t="shared" si="28"/>
        <v>0</v>
      </c>
      <c r="J25" s="20">
        <f t="shared" si="29"/>
        <v>0</v>
      </c>
      <c r="K25" s="101">
        <f t="shared" si="30"/>
        <v>1</v>
      </c>
      <c r="L25" s="30">
        <f t="shared" si="38"/>
        <v>0</v>
      </c>
      <c r="M25" s="31"/>
      <c r="N25" s="33" t="str">
        <f t="shared" si="32"/>
        <v/>
      </c>
      <c r="O25" s="49"/>
      <c r="P25" s="32">
        <f t="shared" si="39"/>
        <v>0</v>
      </c>
      <c r="Q25" s="19">
        <f t="shared" si="40"/>
        <v>0</v>
      </c>
      <c r="R25" s="29">
        <f t="shared" si="35"/>
        <v>1</v>
      </c>
      <c r="S25" s="38">
        <f t="shared" si="41"/>
        <v>0</v>
      </c>
      <c r="T25" s="31"/>
      <c r="U25" s="33" t="str">
        <f t="shared" si="37"/>
        <v/>
      </c>
      <c r="V25" s="53"/>
    </row>
    <row r="26" spans="1:22" s="2" customFormat="1" ht="26.75" customHeight="1" x14ac:dyDescent="0.15">
      <c r="A26" s="197">
        <v>24</v>
      </c>
      <c r="B26" s="108"/>
      <c r="C26" s="109"/>
      <c r="D26" s="109"/>
      <c r="E26" s="109"/>
      <c r="F26" s="110"/>
      <c r="G26" s="110"/>
      <c r="H26" s="199">
        <f t="shared" si="17"/>
        <v>0</v>
      </c>
      <c r="I26" s="68">
        <f t="shared" si="28"/>
        <v>0</v>
      </c>
      <c r="J26" s="20">
        <f t="shared" si="29"/>
        <v>0</v>
      </c>
      <c r="K26" s="101">
        <f t="shared" si="30"/>
        <v>1</v>
      </c>
      <c r="L26" s="30">
        <f t="shared" si="38"/>
        <v>0</v>
      </c>
      <c r="M26" s="31"/>
      <c r="N26" s="33" t="str">
        <f t="shared" si="32"/>
        <v/>
      </c>
      <c r="O26" s="49"/>
      <c r="P26" s="32">
        <f t="shared" si="39"/>
        <v>0</v>
      </c>
      <c r="Q26" s="19">
        <f t="shared" si="40"/>
        <v>0</v>
      </c>
      <c r="R26" s="29">
        <f t="shared" si="35"/>
        <v>1</v>
      </c>
      <c r="S26" s="38">
        <f t="shared" si="41"/>
        <v>0</v>
      </c>
      <c r="T26" s="31"/>
      <c r="U26" s="33" t="str">
        <f t="shared" si="37"/>
        <v/>
      </c>
      <c r="V26" s="53"/>
    </row>
    <row r="27" spans="1:22" s="2" customFormat="1" ht="26.75" customHeight="1" x14ac:dyDescent="0.15">
      <c r="A27" s="197">
        <v>25</v>
      </c>
      <c r="B27" s="108"/>
      <c r="C27" s="109"/>
      <c r="D27" s="109"/>
      <c r="E27" s="109"/>
      <c r="F27" s="110"/>
      <c r="G27" s="110"/>
      <c r="H27" s="199">
        <f t="shared" si="17"/>
        <v>0</v>
      </c>
      <c r="I27" s="68">
        <f t="shared" si="28"/>
        <v>0</v>
      </c>
      <c r="J27" s="20">
        <f t="shared" si="29"/>
        <v>0</v>
      </c>
      <c r="K27" s="101">
        <f t="shared" si="30"/>
        <v>1</v>
      </c>
      <c r="L27" s="30">
        <f t="shared" si="38"/>
        <v>0</v>
      </c>
      <c r="M27" s="31"/>
      <c r="N27" s="33" t="str">
        <f t="shared" si="32"/>
        <v/>
      </c>
      <c r="O27" s="49"/>
      <c r="P27" s="32">
        <f t="shared" si="39"/>
        <v>0</v>
      </c>
      <c r="Q27" s="19">
        <f t="shared" si="40"/>
        <v>0</v>
      </c>
      <c r="R27" s="29">
        <f t="shared" si="35"/>
        <v>1</v>
      </c>
      <c r="S27" s="38">
        <f t="shared" si="41"/>
        <v>0</v>
      </c>
      <c r="T27" s="31"/>
      <c r="U27" s="33" t="str">
        <f t="shared" si="37"/>
        <v/>
      </c>
      <c r="V27" s="53"/>
    </row>
    <row r="28" spans="1:22" s="2" customFormat="1" ht="26.75" customHeight="1" x14ac:dyDescent="0.15">
      <c r="A28" s="197">
        <v>26</v>
      </c>
      <c r="B28" s="108"/>
      <c r="C28" s="109"/>
      <c r="D28" s="109"/>
      <c r="E28" s="109"/>
      <c r="F28" s="110"/>
      <c r="G28" s="110"/>
      <c r="H28" s="199">
        <f t="shared" si="17"/>
        <v>0</v>
      </c>
      <c r="I28" s="68">
        <f t="shared" si="28"/>
        <v>0</v>
      </c>
      <c r="J28" s="20">
        <f t="shared" si="29"/>
        <v>0</v>
      </c>
      <c r="K28" s="101">
        <f t="shared" si="30"/>
        <v>1</v>
      </c>
      <c r="L28" s="30">
        <f t="shared" si="38"/>
        <v>0</v>
      </c>
      <c r="M28" s="31"/>
      <c r="N28" s="33" t="str">
        <f t="shared" si="32"/>
        <v/>
      </c>
      <c r="O28" s="49"/>
      <c r="P28" s="32">
        <f t="shared" si="39"/>
        <v>0</v>
      </c>
      <c r="Q28" s="19">
        <f t="shared" si="40"/>
        <v>0</v>
      </c>
      <c r="R28" s="29">
        <f t="shared" si="35"/>
        <v>1</v>
      </c>
      <c r="S28" s="38">
        <f t="shared" si="41"/>
        <v>0</v>
      </c>
      <c r="T28" s="31"/>
      <c r="U28" s="33" t="str">
        <f t="shared" si="37"/>
        <v/>
      </c>
      <c r="V28" s="53"/>
    </row>
    <row r="29" spans="1:22" s="2" customFormat="1" ht="26.75" customHeight="1" x14ac:dyDescent="0.15">
      <c r="A29" s="197">
        <v>27</v>
      </c>
      <c r="B29" s="108"/>
      <c r="C29" s="109"/>
      <c r="D29" s="109"/>
      <c r="E29" s="109"/>
      <c r="F29" s="110"/>
      <c r="G29" s="110"/>
      <c r="H29" s="199">
        <f t="shared" si="17"/>
        <v>0</v>
      </c>
      <c r="I29" s="68">
        <f t="shared" si="28"/>
        <v>0</v>
      </c>
      <c r="J29" s="20">
        <f t="shared" si="29"/>
        <v>0</v>
      </c>
      <c r="K29" s="101">
        <f t="shared" si="30"/>
        <v>1</v>
      </c>
      <c r="L29" s="30">
        <f t="shared" si="38"/>
        <v>0</v>
      </c>
      <c r="M29" s="31"/>
      <c r="N29" s="33" t="str">
        <f t="shared" si="32"/>
        <v/>
      </c>
      <c r="O29" s="49"/>
      <c r="P29" s="32">
        <f t="shared" si="39"/>
        <v>0</v>
      </c>
      <c r="Q29" s="19">
        <f t="shared" si="40"/>
        <v>0</v>
      </c>
      <c r="R29" s="29">
        <f t="shared" si="35"/>
        <v>1</v>
      </c>
      <c r="S29" s="38">
        <f t="shared" si="41"/>
        <v>0</v>
      </c>
      <c r="T29" s="31"/>
      <c r="U29" s="33" t="str">
        <f t="shared" si="37"/>
        <v/>
      </c>
      <c r="V29" s="53"/>
    </row>
    <row r="30" spans="1:22" s="2" customFormat="1" ht="26.75" customHeight="1" x14ac:dyDescent="0.15">
      <c r="A30" s="197">
        <v>28</v>
      </c>
      <c r="B30" s="108"/>
      <c r="C30" s="109"/>
      <c r="D30" s="109"/>
      <c r="E30" s="109"/>
      <c r="F30" s="110"/>
      <c r="G30" s="110"/>
      <c r="H30" s="199">
        <f t="shared" si="17"/>
        <v>0</v>
      </c>
      <c r="I30" s="68">
        <f t="shared" si="28"/>
        <v>0</v>
      </c>
      <c r="J30" s="20">
        <f t="shared" si="29"/>
        <v>0</v>
      </c>
      <c r="K30" s="101">
        <f t="shared" si="30"/>
        <v>1</v>
      </c>
      <c r="L30" s="30">
        <f t="shared" si="38"/>
        <v>0</v>
      </c>
      <c r="M30" s="31"/>
      <c r="N30" s="33" t="str">
        <f t="shared" si="32"/>
        <v/>
      </c>
      <c r="O30" s="49"/>
      <c r="P30" s="32">
        <f t="shared" si="39"/>
        <v>0</v>
      </c>
      <c r="Q30" s="19">
        <f t="shared" si="40"/>
        <v>0</v>
      </c>
      <c r="R30" s="29">
        <f t="shared" si="35"/>
        <v>1</v>
      </c>
      <c r="S30" s="38">
        <f t="shared" si="41"/>
        <v>0</v>
      </c>
      <c r="T30" s="31"/>
      <c r="U30" s="33" t="str">
        <f t="shared" si="37"/>
        <v/>
      </c>
      <c r="V30" s="53"/>
    </row>
    <row r="31" spans="1:22" s="2" customFormat="1" ht="26.75" customHeight="1" x14ac:dyDescent="0.15">
      <c r="A31" s="197">
        <v>29</v>
      </c>
      <c r="B31" s="108"/>
      <c r="C31" s="109"/>
      <c r="D31" s="109"/>
      <c r="E31" s="109"/>
      <c r="F31" s="110"/>
      <c r="G31" s="110"/>
      <c r="H31" s="199">
        <f t="shared" si="17"/>
        <v>0</v>
      </c>
      <c r="I31" s="68">
        <f t="shared" si="28"/>
        <v>0</v>
      </c>
      <c r="J31" s="20">
        <f t="shared" si="29"/>
        <v>0</v>
      </c>
      <c r="K31" s="101">
        <f t="shared" si="30"/>
        <v>1</v>
      </c>
      <c r="L31" s="30">
        <f t="shared" si="38"/>
        <v>0</v>
      </c>
      <c r="M31" s="31"/>
      <c r="N31" s="33" t="str">
        <f t="shared" si="32"/>
        <v/>
      </c>
      <c r="O31" s="49"/>
      <c r="P31" s="32">
        <f t="shared" si="39"/>
        <v>0</v>
      </c>
      <c r="Q31" s="19">
        <f t="shared" si="40"/>
        <v>0</v>
      </c>
      <c r="R31" s="29">
        <f t="shared" si="35"/>
        <v>1</v>
      </c>
      <c r="S31" s="38">
        <f t="shared" si="41"/>
        <v>0</v>
      </c>
      <c r="T31" s="31"/>
      <c r="U31" s="33" t="str">
        <f t="shared" si="37"/>
        <v/>
      </c>
      <c r="V31" s="53"/>
    </row>
    <row r="32" spans="1:22" s="2" customFormat="1" ht="26.75" customHeight="1" x14ac:dyDescent="0.15">
      <c r="A32" s="197">
        <v>30</v>
      </c>
      <c r="B32" s="108"/>
      <c r="C32" s="109"/>
      <c r="D32" s="109"/>
      <c r="E32" s="109"/>
      <c r="F32" s="110"/>
      <c r="G32" s="110"/>
      <c r="H32" s="199">
        <f t="shared" si="17"/>
        <v>0</v>
      </c>
      <c r="I32" s="68">
        <f t="shared" si="28"/>
        <v>0</v>
      </c>
      <c r="J32" s="20">
        <f t="shared" si="29"/>
        <v>0</v>
      </c>
      <c r="K32" s="101">
        <f t="shared" si="30"/>
        <v>1</v>
      </c>
      <c r="L32" s="30">
        <f t="shared" si="38"/>
        <v>0</v>
      </c>
      <c r="M32" s="31"/>
      <c r="N32" s="33" t="str">
        <f t="shared" si="32"/>
        <v/>
      </c>
      <c r="O32" s="49"/>
      <c r="P32" s="32">
        <f t="shared" si="39"/>
        <v>0</v>
      </c>
      <c r="Q32" s="19">
        <f t="shared" si="40"/>
        <v>0</v>
      </c>
      <c r="R32" s="29">
        <f t="shared" si="35"/>
        <v>1</v>
      </c>
      <c r="S32" s="38">
        <f t="shared" si="41"/>
        <v>0</v>
      </c>
      <c r="T32" s="31"/>
      <c r="U32" s="33" t="str">
        <f t="shared" si="37"/>
        <v/>
      </c>
      <c r="V32" s="53"/>
    </row>
    <row r="33" spans="1:22" s="2" customFormat="1" ht="26.75" customHeight="1" x14ac:dyDescent="0.15">
      <c r="A33" s="197">
        <v>31</v>
      </c>
      <c r="B33" s="108"/>
      <c r="C33" s="109"/>
      <c r="D33" s="109"/>
      <c r="E33" s="109"/>
      <c r="F33" s="110"/>
      <c r="G33" s="110"/>
      <c r="H33" s="199">
        <f t="shared" si="17"/>
        <v>0</v>
      </c>
      <c r="I33" s="68">
        <f t="shared" si="28"/>
        <v>0</v>
      </c>
      <c r="J33" s="20">
        <f t="shared" si="29"/>
        <v>0</v>
      </c>
      <c r="K33" s="101">
        <f t="shared" si="30"/>
        <v>1</v>
      </c>
      <c r="L33" s="30">
        <f t="shared" si="38"/>
        <v>0</v>
      </c>
      <c r="M33" s="31"/>
      <c r="N33" s="33" t="str">
        <f t="shared" si="32"/>
        <v/>
      </c>
      <c r="O33" s="49"/>
      <c r="P33" s="32">
        <f t="shared" si="39"/>
        <v>0</v>
      </c>
      <c r="Q33" s="19">
        <f t="shared" si="40"/>
        <v>0</v>
      </c>
      <c r="R33" s="29">
        <f t="shared" si="35"/>
        <v>1</v>
      </c>
      <c r="S33" s="38">
        <f t="shared" si="41"/>
        <v>0</v>
      </c>
      <c r="T33" s="31"/>
      <c r="U33" s="33" t="str">
        <f t="shared" si="37"/>
        <v/>
      </c>
      <c r="V33" s="53"/>
    </row>
    <row r="34" spans="1:22" s="2" customFormat="1" ht="26.75" customHeight="1" x14ac:dyDescent="0.15">
      <c r="A34" s="197">
        <v>32</v>
      </c>
      <c r="B34" s="108"/>
      <c r="C34" s="109"/>
      <c r="D34" s="109"/>
      <c r="E34" s="109"/>
      <c r="F34" s="110"/>
      <c r="G34" s="110"/>
      <c r="H34" s="199">
        <f t="shared" si="17"/>
        <v>0</v>
      </c>
      <c r="I34" s="68">
        <f t="shared" si="28"/>
        <v>0</v>
      </c>
      <c r="J34" s="20">
        <f t="shared" si="29"/>
        <v>0</v>
      </c>
      <c r="K34" s="101">
        <f t="shared" si="30"/>
        <v>1</v>
      </c>
      <c r="L34" s="30">
        <f t="shared" si="38"/>
        <v>0</v>
      </c>
      <c r="M34" s="31"/>
      <c r="N34" s="33" t="str">
        <f t="shared" si="32"/>
        <v/>
      </c>
      <c r="O34" s="49"/>
      <c r="P34" s="32">
        <f t="shared" si="39"/>
        <v>0</v>
      </c>
      <c r="Q34" s="19">
        <f t="shared" si="40"/>
        <v>0</v>
      </c>
      <c r="R34" s="29">
        <f t="shared" si="35"/>
        <v>1</v>
      </c>
      <c r="S34" s="38">
        <f t="shared" si="41"/>
        <v>0</v>
      </c>
      <c r="T34" s="31"/>
      <c r="U34" s="33" t="str">
        <f t="shared" si="37"/>
        <v/>
      </c>
      <c r="V34" s="53"/>
    </row>
    <row r="35" spans="1:22" s="2" customFormat="1" ht="26.75" customHeight="1" x14ac:dyDescent="0.15">
      <c r="A35" s="197">
        <v>33</v>
      </c>
      <c r="B35" s="108"/>
      <c r="C35" s="109"/>
      <c r="D35" s="109"/>
      <c r="E35" s="109"/>
      <c r="F35" s="110"/>
      <c r="G35" s="110"/>
      <c r="H35" s="199">
        <f t="shared" si="17"/>
        <v>0</v>
      </c>
      <c r="I35" s="68">
        <f t="shared" si="28"/>
        <v>0</v>
      </c>
      <c r="J35" s="20">
        <f t="shared" si="29"/>
        <v>0</v>
      </c>
      <c r="K35" s="101">
        <f t="shared" si="30"/>
        <v>1</v>
      </c>
      <c r="L35" s="30">
        <f t="shared" si="38"/>
        <v>0</v>
      </c>
      <c r="M35" s="31"/>
      <c r="N35" s="33" t="str">
        <f t="shared" si="32"/>
        <v/>
      </c>
      <c r="O35" s="49"/>
      <c r="P35" s="32">
        <f t="shared" si="39"/>
        <v>0</v>
      </c>
      <c r="Q35" s="19">
        <f t="shared" si="40"/>
        <v>0</v>
      </c>
      <c r="R35" s="29">
        <f t="shared" si="35"/>
        <v>1</v>
      </c>
      <c r="S35" s="38">
        <f t="shared" si="41"/>
        <v>0</v>
      </c>
      <c r="T35" s="31"/>
      <c r="U35" s="33" t="str">
        <f t="shared" si="37"/>
        <v/>
      </c>
      <c r="V35" s="53"/>
    </row>
    <row r="36" spans="1:22" s="2" customFormat="1" ht="26.75" customHeight="1" x14ac:dyDescent="0.15">
      <c r="A36" s="197">
        <v>34</v>
      </c>
      <c r="B36" s="108"/>
      <c r="C36" s="109"/>
      <c r="D36" s="109"/>
      <c r="E36" s="109"/>
      <c r="F36" s="110"/>
      <c r="G36" s="110"/>
      <c r="H36" s="199">
        <f t="shared" si="17"/>
        <v>0</v>
      </c>
      <c r="I36" s="68">
        <f t="shared" si="28"/>
        <v>0</v>
      </c>
      <c r="J36" s="20">
        <f t="shared" si="29"/>
        <v>0</v>
      </c>
      <c r="K36" s="101">
        <f t="shared" si="30"/>
        <v>1</v>
      </c>
      <c r="L36" s="30">
        <f t="shared" si="38"/>
        <v>0</v>
      </c>
      <c r="M36" s="31"/>
      <c r="N36" s="33" t="str">
        <f t="shared" si="32"/>
        <v/>
      </c>
      <c r="O36" s="49"/>
      <c r="P36" s="32">
        <f t="shared" si="39"/>
        <v>0</v>
      </c>
      <c r="Q36" s="19">
        <f t="shared" si="40"/>
        <v>0</v>
      </c>
      <c r="R36" s="29">
        <f t="shared" si="35"/>
        <v>1</v>
      </c>
      <c r="S36" s="38">
        <f t="shared" si="41"/>
        <v>0</v>
      </c>
      <c r="T36" s="31"/>
      <c r="U36" s="33" t="str">
        <f t="shared" si="37"/>
        <v/>
      </c>
      <c r="V36" s="53"/>
    </row>
    <row r="37" spans="1:22" s="2" customFormat="1" ht="26.75" customHeight="1" x14ac:dyDescent="0.15">
      <c r="A37" s="197">
        <v>35</v>
      </c>
      <c r="B37" s="108"/>
      <c r="C37" s="109"/>
      <c r="D37" s="109"/>
      <c r="E37" s="109"/>
      <c r="F37" s="110"/>
      <c r="G37" s="110"/>
      <c r="H37" s="199">
        <f t="shared" si="17"/>
        <v>0</v>
      </c>
      <c r="I37" s="68">
        <f t="shared" si="28"/>
        <v>0</v>
      </c>
      <c r="J37" s="20">
        <f t="shared" si="29"/>
        <v>0</v>
      </c>
      <c r="K37" s="101">
        <f t="shared" si="30"/>
        <v>1</v>
      </c>
      <c r="L37" s="30">
        <f t="shared" si="38"/>
        <v>0</v>
      </c>
      <c r="M37" s="31"/>
      <c r="N37" s="33" t="str">
        <f t="shared" si="32"/>
        <v/>
      </c>
      <c r="O37" s="49"/>
      <c r="P37" s="32">
        <f t="shared" si="39"/>
        <v>0</v>
      </c>
      <c r="Q37" s="19">
        <f t="shared" si="40"/>
        <v>0</v>
      </c>
      <c r="R37" s="29">
        <f t="shared" si="35"/>
        <v>1</v>
      </c>
      <c r="S37" s="38">
        <f t="shared" si="41"/>
        <v>0</v>
      </c>
      <c r="T37" s="31"/>
      <c r="U37" s="33" t="str">
        <f t="shared" si="37"/>
        <v/>
      </c>
      <c r="V37" s="53"/>
    </row>
    <row r="38" spans="1:22" s="2" customFormat="1" ht="26.75" customHeight="1" x14ac:dyDescent="0.15">
      <c r="A38" s="197">
        <v>36</v>
      </c>
      <c r="B38" s="108"/>
      <c r="C38" s="109"/>
      <c r="D38" s="109"/>
      <c r="E38" s="109"/>
      <c r="F38" s="110"/>
      <c r="G38" s="110"/>
      <c r="H38" s="199">
        <f t="shared" si="17"/>
        <v>0</v>
      </c>
      <c r="I38" s="68">
        <f t="shared" si="28"/>
        <v>0</v>
      </c>
      <c r="J38" s="20">
        <f t="shared" si="29"/>
        <v>0</v>
      </c>
      <c r="K38" s="101">
        <f t="shared" si="30"/>
        <v>1</v>
      </c>
      <c r="L38" s="30">
        <f t="shared" si="38"/>
        <v>0</v>
      </c>
      <c r="M38" s="31"/>
      <c r="N38" s="33" t="str">
        <f t="shared" si="32"/>
        <v/>
      </c>
      <c r="O38" s="49"/>
      <c r="P38" s="32">
        <f t="shared" si="39"/>
        <v>0</v>
      </c>
      <c r="Q38" s="19">
        <f t="shared" si="40"/>
        <v>0</v>
      </c>
      <c r="R38" s="29">
        <f t="shared" si="35"/>
        <v>1</v>
      </c>
      <c r="S38" s="38">
        <f t="shared" si="41"/>
        <v>0</v>
      </c>
      <c r="T38" s="31"/>
      <c r="U38" s="33" t="str">
        <f t="shared" si="37"/>
        <v/>
      </c>
      <c r="V38" s="53"/>
    </row>
    <row r="39" spans="1:22" s="2" customFormat="1" ht="26.75" customHeight="1" x14ac:dyDescent="0.15">
      <c r="A39" s="197">
        <v>37</v>
      </c>
      <c r="B39" s="108"/>
      <c r="C39" s="109"/>
      <c r="D39" s="109"/>
      <c r="E39" s="109"/>
      <c r="F39" s="110"/>
      <c r="G39" s="110"/>
      <c r="H39" s="199">
        <f t="shared" si="17"/>
        <v>0</v>
      </c>
      <c r="I39" s="68">
        <f t="shared" si="28"/>
        <v>0</v>
      </c>
      <c r="J39" s="20">
        <f t="shared" si="29"/>
        <v>0</v>
      </c>
      <c r="K39" s="101">
        <f t="shared" si="30"/>
        <v>1</v>
      </c>
      <c r="L39" s="30">
        <f t="shared" si="38"/>
        <v>0</v>
      </c>
      <c r="M39" s="31"/>
      <c r="N39" s="33" t="str">
        <f t="shared" si="32"/>
        <v/>
      </c>
      <c r="O39" s="49"/>
      <c r="P39" s="32">
        <f t="shared" si="39"/>
        <v>0</v>
      </c>
      <c r="Q39" s="19">
        <f t="shared" si="40"/>
        <v>0</v>
      </c>
      <c r="R39" s="29">
        <f t="shared" si="35"/>
        <v>1</v>
      </c>
      <c r="S39" s="38">
        <f t="shared" si="41"/>
        <v>0</v>
      </c>
      <c r="T39" s="31"/>
      <c r="U39" s="33" t="str">
        <f t="shared" si="37"/>
        <v/>
      </c>
      <c r="V39" s="53"/>
    </row>
    <row r="40" spans="1:22" s="2" customFormat="1" ht="26.75" customHeight="1" x14ac:dyDescent="0.15">
      <c r="A40" s="197">
        <v>38</v>
      </c>
      <c r="B40" s="108"/>
      <c r="C40" s="109"/>
      <c r="D40" s="109"/>
      <c r="E40" s="109"/>
      <c r="F40" s="110"/>
      <c r="G40" s="110"/>
      <c r="H40" s="199">
        <f t="shared" si="17"/>
        <v>0</v>
      </c>
      <c r="I40" s="68">
        <f t="shared" si="28"/>
        <v>0</v>
      </c>
      <c r="J40" s="20">
        <f t="shared" si="29"/>
        <v>0</v>
      </c>
      <c r="K40" s="101">
        <f t="shared" si="30"/>
        <v>1</v>
      </c>
      <c r="L40" s="30">
        <f t="shared" si="38"/>
        <v>0</v>
      </c>
      <c r="M40" s="31"/>
      <c r="N40" s="33" t="str">
        <f t="shared" si="32"/>
        <v/>
      </c>
      <c r="O40" s="49"/>
      <c r="P40" s="32">
        <f t="shared" si="39"/>
        <v>0</v>
      </c>
      <c r="Q40" s="19">
        <f t="shared" si="40"/>
        <v>0</v>
      </c>
      <c r="R40" s="29">
        <f t="shared" si="35"/>
        <v>1</v>
      </c>
      <c r="S40" s="38">
        <f t="shared" si="41"/>
        <v>0</v>
      </c>
      <c r="T40" s="31"/>
      <c r="U40" s="33" t="str">
        <f t="shared" si="37"/>
        <v/>
      </c>
      <c r="V40" s="53"/>
    </row>
    <row r="41" spans="1:22" s="2" customFormat="1" ht="26.75" customHeight="1" x14ac:dyDescent="0.15">
      <c r="A41" s="197">
        <v>39</v>
      </c>
      <c r="B41" s="108"/>
      <c r="C41" s="109"/>
      <c r="D41" s="109"/>
      <c r="E41" s="109"/>
      <c r="F41" s="110"/>
      <c r="G41" s="110"/>
      <c r="H41" s="199">
        <f t="shared" si="17"/>
        <v>0</v>
      </c>
      <c r="I41" s="68">
        <f t="shared" si="28"/>
        <v>0</v>
      </c>
      <c r="J41" s="20">
        <f t="shared" si="29"/>
        <v>0</v>
      </c>
      <c r="K41" s="101">
        <f t="shared" si="30"/>
        <v>1</v>
      </c>
      <c r="L41" s="30">
        <f t="shared" si="38"/>
        <v>0</v>
      </c>
      <c r="M41" s="31"/>
      <c r="N41" s="33" t="str">
        <f t="shared" si="32"/>
        <v/>
      </c>
      <c r="O41" s="49"/>
      <c r="P41" s="32">
        <f t="shared" si="39"/>
        <v>0</v>
      </c>
      <c r="Q41" s="19">
        <f t="shared" si="40"/>
        <v>0</v>
      </c>
      <c r="R41" s="29">
        <f t="shared" si="35"/>
        <v>1</v>
      </c>
      <c r="S41" s="38">
        <f t="shared" si="41"/>
        <v>0</v>
      </c>
      <c r="T41" s="31"/>
      <c r="U41" s="33" t="str">
        <f t="shared" si="37"/>
        <v/>
      </c>
      <c r="V41" s="53"/>
    </row>
    <row r="42" spans="1:22" s="2" customFormat="1" ht="26.75" customHeight="1" x14ac:dyDescent="0.15">
      <c r="A42" s="197">
        <v>40</v>
      </c>
      <c r="B42" s="108"/>
      <c r="C42" s="109"/>
      <c r="D42" s="109"/>
      <c r="E42" s="109"/>
      <c r="F42" s="110"/>
      <c r="G42" s="110"/>
      <c r="H42" s="199">
        <f t="shared" si="17"/>
        <v>0</v>
      </c>
      <c r="I42" s="68">
        <f t="shared" si="28"/>
        <v>0</v>
      </c>
      <c r="J42" s="20">
        <f t="shared" si="29"/>
        <v>0</v>
      </c>
      <c r="K42" s="101">
        <f t="shared" si="30"/>
        <v>1</v>
      </c>
      <c r="L42" s="30">
        <f t="shared" si="38"/>
        <v>0</v>
      </c>
      <c r="M42" s="31"/>
      <c r="N42" s="33" t="str">
        <f t="shared" si="32"/>
        <v/>
      </c>
      <c r="O42" s="49"/>
      <c r="P42" s="32">
        <f t="shared" si="39"/>
        <v>0</v>
      </c>
      <c r="Q42" s="19">
        <f t="shared" si="40"/>
        <v>0</v>
      </c>
      <c r="R42" s="29">
        <f t="shared" si="35"/>
        <v>1</v>
      </c>
      <c r="S42" s="38">
        <f t="shared" si="41"/>
        <v>0</v>
      </c>
      <c r="T42" s="31"/>
      <c r="U42" s="33" t="str">
        <f t="shared" si="37"/>
        <v/>
      </c>
      <c r="V42" s="53"/>
    </row>
    <row r="43" spans="1:22" s="2" customFormat="1" ht="26.75" customHeight="1" x14ac:dyDescent="0.15">
      <c r="A43" s="373"/>
      <c r="B43" s="376" t="s">
        <v>4</v>
      </c>
      <c r="C43" s="374"/>
      <c r="D43" s="374"/>
      <c r="E43" s="374"/>
      <c r="F43" s="375"/>
      <c r="G43" s="375"/>
      <c r="H43" s="366">
        <f>SUM(H3:H42)</f>
        <v>0</v>
      </c>
      <c r="I43" s="368"/>
      <c r="J43" s="369"/>
      <c r="K43" s="102"/>
      <c r="L43" s="366">
        <f>SUM(L3:L42)</f>
        <v>0</v>
      </c>
      <c r="M43" s="71"/>
      <c r="N43" s="370"/>
      <c r="O43" s="49"/>
      <c r="P43" s="371"/>
      <c r="Q43" s="372"/>
      <c r="R43" s="70"/>
      <c r="S43" s="366">
        <f>SUM(S3:S42)</f>
        <v>0</v>
      </c>
      <c r="T43" s="71"/>
      <c r="U43" s="370"/>
      <c r="V43" s="53"/>
    </row>
    <row r="44" spans="1:22" s="2" customFormat="1" ht="26.75" customHeight="1" x14ac:dyDescent="0.15">
      <c r="A44" s="373"/>
      <c r="B44" s="376" t="s">
        <v>198</v>
      </c>
      <c r="C44" s="377">
        <f>INDEX('ראשי-פרטים כלליים וריכוז הוצאות'!$U$108:$U$159,A70)</f>
        <v>0</v>
      </c>
      <c r="D44" s="374"/>
      <c r="E44" s="374"/>
      <c r="F44" s="375"/>
      <c r="G44" s="375"/>
      <c r="H44" s="366">
        <f>C44*H43</f>
        <v>0</v>
      </c>
      <c r="I44" s="368"/>
      <c r="J44" s="369"/>
      <c r="K44" s="102"/>
      <c r="L44" s="367">
        <f>L43*C44</f>
        <v>0</v>
      </c>
      <c r="M44" s="71"/>
      <c r="N44" s="370"/>
      <c r="O44" s="49"/>
      <c r="P44" s="371"/>
      <c r="Q44" s="372"/>
      <c r="R44" s="70"/>
      <c r="S44" s="72">
        <f>S43*C44</f>
        <v>0</v>
      </c>
      <c r="T44" s="71"/>
      <c r="U44" s="370"/>
      <c r="V44" s="53"/>
    </row>
    <row r="45" spans="1:22" s="2" customFormat="1" ht="25.5" customHeight="1" thickBot="1" x14ac:dyDescent="0.2">
      <c r="A45" s="206"/>
      <c r="B45" s="207" t="s">
        <v>4</v>
      </c>
      <c r="C45" s="200"/>
      <c r="D45" s="200"/>
      <c r="E45" s="200"/>
      <c r="F45" s="200"/>
      <c r="G45" s="200"/>
      <c r="H45" s="200">
        <f>SUM(H43:H44)</f>
        <v>0</v>
      </c>
      <c r="I45" s="69"/>
      <c r="J45" s="34"/>
      <c r="K45" s="34"/>
      <c r="L45" s="34">
        <f>SUM(L43:L44)</f>
        <v>0</v>
      </c>
      <c r="M45" s="35"/>
      <c r="N45" s="36"/>
      <c r="O45" s="50"/>
      <c r="P45" s="40"/>
      <c r="Q45" s="39"/>
      <c r="R45" s="39"/>
      <c r="S45" s="39">
        <f>SUM(S43:S44)</f>
        <v>0</v>
      </c>
      <c r="T45" s="41"/>
      <c r="U45" s="42"/>
      <c r="V45" s="54"/>
    </row>
    <row r="47" spans="1:22" x14ac:dyDescent="0.15"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15">
      <c r="N48" s="14"/>
      <c r="O48" s="13"/>
      <c r="U48" s="14"/>
    </row>
    <row r="49" spans="1:21" x14ac:dyDescent="0.15">
      <c r="O49" s="13"/>
    </row>
    <row r="50" spans="1:21" ht="30.5" customHeight="1" x14ac:dyDescent="0.15">
      <c r="A50" s="609" t="s">
        <v>82</v>
      </c>
      <c r="B50" s="609"/>
      <c r="M50" s="609" t="s">
        <v>80</v>
      </c>
      <c r="N50" s="609"/>
      <c r="T50" s="609" t="s">
        <v>80</v>
      </c>
      <c r="U50" s="609"/>
    </row>
    <row r="51" spans="1:21" ht="25.5" customHeight="1" x14ac:dyDescent="0.15">
      <c r="A51" s="23" t="s">
        <v>41</v>
      </c>
      <c r="B51" s="16" t="s">
        <v>8</v>
      </c>
      <c r="M51" s="15" t="s">
        <v>53</v>
      </c>
      <c r="N51" s="16" t="s">
        <v>54</v>
      </c>
      <c r="O51" s="13"/>
      <c r="T51" s="15" t="s">
        <v>53</v>
      </c>
      <c r="U51" s="16" t="s">
        <v>54</v>
      </c>
    </row>
    <row r="52" spans="1:21" ht="26.75" customHeight="1" x14ac:dyDescent="0.15">
      <c r="A52" s="17">
        <v>1</v>
      </c>
      <c r="B52" s="18" t="s">
        <v>42</v>
      </c>
      <c r="M52" s="17">
        <v>1</v>
      </c>
      <c r="N52" s="24" t="s">
        <v>51</v>
      </c>
      <c r="O52" s="13"/>
      <c r="T52" s="17">
        <v>1</v>
      </c>
      <c r="U52" s="24" t="s">
        <v>51</v>
      </c>
    </row>
    <row r="53" spans="1:21" ht="26.75" customHeight="1" x14ac:dyDescent="0.15">
      <c r="A53" s="17">
        <v>2</v>
      </c>
      <c r="B53" s="17" t="s">
        <v>43</v>
      </c>
      <c r="M53" s="17">
        <v>2</v>
      </c>
      <c r="N53" s="24" t="s">
        <v>50</v>
      </c>
      <c r="O53" s="13"/>
      <c r="T53" s="17">
        <v>2</v>
      </c>
      <c r="U53" s="24" t="s">
        <v>50</v>
      </c>
    </row>
    <row r="54" spans="1:21" ht="26.75" customHeight="1" x14ac:dyDescent="0.15">
      <c r="A54" s="17">
        <v>3</v>
      </c>
      <c r="B54" s="18" t="s">
        <v>44</v>
      </c>
      <c r="M54" s="17">
        <v>3</v>
      </c>
      <c r="N54" s="24" t="s">
        <v>49</v>
      </c>
      <c r="O54" s="13"/>
      <c r="T54" s="17">
        <v>3</v>
      </c>
      <c r="U54" s="24" t="s">
        <v>49</v>
      </c>
    </row>
    <row r="55" spans="1:21" ht="26.75" customHeight="1" x14ac:dyDescent="0.15">
      <c r="A55" s="17">
        <v>4</v>
      </c>
      <c r="B55" s="18" t="s">
        <v>45</v>
      </c>
      <c r="M55" s="17">
        <v>4</v>
      </c>
      <c r="N55" s="24" t="s">
        <v>52</v>
      </c>
      <c r="O55" s="13"/>
      <c r="T55" s="17">
        <v>4</v>
      </c>
      <c r="U55" s="24" t="s">
        <v>52</v>
      </c>
    </row>
    <row r="56" spans="1:21" ht="26.75" customHeight="1" x14ac:dyDescent="0.15">
      <c r="M56" s="17">
        <v>5</v>
      </c>
      <c r="N56" s="24" t="s">
        <v>84</v>
      </c>
      <c r="O56" s="13"/>
      <c r="T56" s="17">
        <v>5</v>
      </c>
      <c r="U56" s="24" t="s">
        <v>84</v>
      </c>
    </row>
    <row r="57" spans="1:21" ht="25.5" customHeight="1" x14ac:dyDescent="0.15">
      <c r="M57" s="17">
        <v>6</v>
      </c>
      <c r="N57" s="24" t="s">
        <v>14</v>
      </c>
      <c r="O57" s="13"/>
      <c r="T57" s="17">
        <v>6</v>
      </c>
      <c r="U57" s="24" t="s">
        <v>14</v>
      </c>
    </row>
    <row r="58" spans="1:21" x14ac:dyDescent="0.15">
      <c r="O58" s="13"/>
    </row>
    <row r="59" spans="1:21" x14ac:dyDescent="0.15">
      <c r="O59" s="13"/>
    </row>
    <row r="60" spans="1:21" x14ac:dyDescent="0.15">
      <c r="O60" s="13"/>
    </row>
    <row r="61" spans="1:21" hidden="1" x14ac:dyDescent="0.15">
      <c r="O61" s="13"/>
    </row>
    <row r="62" spans="1:21" s="156" customFormat="1" hidden="1" x14ac:dyDescent="0.15">
      <c r="O62" s="159"/>
    </row>
    <row r="63" spans="1:21" s="156" customFormat="1" hidden="1" x14ac:dyDescent="0.15"/>
    <row r="64" spans="1:21" s="156" customFormat="1" hidden="1" x14ac:dyDescent="0.15"/>
    <row r="65" spans="1:1" s="156" customFormat="1" hidden="1" x14ac:dyDescent="0.15"/>
    <row r="66" spans="1:1" s="156" customFormat="1" hidden="1" x14ac:dyDescent="0.15"/>
    <row r="67" spans="1:1" s="156" customFormat="1" hidden="1" x14ac:dyDescent="0.15"/>
    <row r="68" spans="1:1" s="156" customFormat="1" hidden="1" x14ac:dyDescent="0.15"/>
    <row r="69" spans="1:1" s="156" customFormat="1" hidden="1" x14ac:dyDescent="0.15"/>
    <row r="70" spans="1:1" s="156" customFormat="1" hidden="1" x14ac:dyDescent="0.15">
      <c r="A70" s="160">
        <f>+'ראשי-פרטים כלליים וריכוז הוצאות'!$C$108</f>
        <v>1</v>
      </c>
    </row>
    <row r="71" spans="1:1" s="156" customFormat="1" hidden="1" x14ac:dyDescent="0.15">
      <c r="A71" s="160">
        <f>INDEX('ראשי-פרטים כלליים וריכוז הוצאות'!$I$108:$I$159,A70)</f>
        <v>0</v>
      </c>
    </row>
    <row r="72" spans="1:1" s="156" customFormat="1" hidden="1" x14ac:dyDescent="0.15"/>
    <row r="73" spans="1:1" hidden="1" x14ac:dyDescent="0.15"/>
  </sheetData>
  <sheetProtection algorithmName="SHA-512" hashValue="vA+swuawoVcNLnx85OAd3lvSkxf3PKXHdIbYSNoJ2E4Qn4UKUwRsH4OtfnzvaKY9Ff8QCSbEpOWF9+OCDU4KXg==" saltValue="jVcWIOkyFLHCLTXS+t88GA==" spinCount="100000" sheet="1" objects="1" scenarios="1"/>
  <customSheetViews>
    <customSheetView guid="{0C0A7354-1E68-4AF0-8238-6CB67405E9AA}">
      <selection activeCell="B10" sqref="B10"/>
      <pageMargins left="0.75" right="0.75" top="1" bottom="1" header="0.5" footer="0.5"/>
      <pageSetup paperSize="9" orientation="landscape"/>
      <headerFooter alignWithMargins="0"/>
    </customSheetView>
  </customSheetViews>
  <mergeCells count="8">
    <mergeCell ref="L1:M1"/>
    <mergeCell ref="T50:U50"/>
    <mergeCell ref="A50:B50"/>
    <mergeCell ref="M50:N50"/>
    <mergeCell ref="A1:C1"/>
    <mergeCell ref="S1:T1"/>
    <mergeCell ref="I1:K1"/>
    <mergeCell ref="P1:R1"/>
  </mergeCells>
  <conditionalFormatting sqref="A70:A71">
    <cfRule type="expression" dxfId="68" priority="2" stopIfTrue="1">
      <formula>OR($A$70=1,$A$70=3,$A$70=5,$A$70=6)</formula>
    </cfRule>
  </conditionalFormatting>
  <conditionalFormatting sqref="A1:XFD1048576">
    <cfRule type="expression" dxfId="67" priority="1">
      <formula>$A$71=0</formula>
    </cfRule>
  </conditionalFormatting>
  <conditionalFormatting sqref="I3:J44">
    <cfRule type="cellIs" dxfId="66" priority="5" stopIfTrue="1" operator="notEqual">
      <formula>D3</formula>
    </cfRule>
  </conditionalFormatting>
  <conditionalFormatting sqref="K3:K44 R3:R44">
    <cfRule type="cellIs" dxfId="65" priority="8" stopIfTrue="1" operator="notEqual">
      <formula>1-$N$1</formula>
    </cfRule>
  </conditionalFormatting>
  <conditionalFormatting sqref="L3:L44">
    <cfRule type="cellIs" dxfId="64" priority="7" stopIfTrue="1" operator="notEqual">
      <formula>H3</formula>
    </cfRule>
  </conditionalFormatting>
  <conditionalFormatting sqref="P3:Q44">
    <cfRule type="cellIs" dxfId="63" priority="6" stopIfTrue="1" operator="notEqual">
      <formula>I3</formula>
    </cfRule>
  </conditionalFormatting>
  <dataValidations count="6">
    <dataValidation type="decimal" allowBlank="1" showInputMessage="1" showErrorMessage="1" errorTitle="תא מחושב בנוסחה" error="תא זה מחושב בנוסחה:_x000a_ בידך לשנות את שלושת העמודות מימין וע&quot;י כך לקבוע את הסכום המומלץ._x000a__x000a_על מנת להחזיר המצב לקדמותו, נא הקישו על ביטול" promptTitle="תא מחושב בנוסחה" prompt="אין להקליד נתונים בעמודה זו" sqref="L3:L42 L44" xr:uid="{00000000-0002-0000-0300-000000000000}">
      <formula1>I3*J3*K3</formula1>
      <formula2>I3*J3*K3</formula2>
    </dataValidation>
    <dataValidation type="list" allowBlank="1" showInputMessage="1" showErrorMessage="1" errorTitle="בודק מקצועי: נא בחר קוד נימוק" error="במידה והינך מעוניין בנימוק אחר, הקש חמש או השאר התא ריק וכתוב את המלל בתא שמשמאל" promptTitle="לנוחותכם, יש לבחור קוד נימוק" prompt="בחר:_x000a_1.  היקף מבוקש מעבר להיקף הנדרש לביצוע המשימה_x000a_2.  הפחתה בגין תקצוב יתר של החברה_x000a_3.  תחום עיסוק שאינו כלול בתוכנית המו&quot;פ_x000a_4.  משימה שאינה כלולה בתוכנית המומלצת_x000a_5.  קיצוץ אחיד_x000a_6.  אחר (נא פרט בעמודה משמאל)_x000a_" sqref="T3:T44 M3:M44" xr:uid="{00000000-0002-0000-0300-000001000000}">
      <formula1>$M$52:$M$57</formula1>
    </dataValidation>
    <dataValidation type="list" allowBlank="1" showErrorMessage="1" error="נא בחר קוד עלות :_x000a_הצעת מחיר, _x000a_חוזה, _x000a_ מחירון, _x000a_אמדן." promptTitle="בחר קוד עלות:" prompt="_x000a_  הצעת מחיר._x000a_ חוזה._x000a_ מחירון.   _x000a_ אמדן" sqref="F3:F44 G43:G44" xr:uid="{00000000-0002-0000-0300-000002000000}">
      <formula1>$B$52:$B$55</formula1>
    </dataValidation>
    <dataValidation type="decimal" allowBlank="1" showInputMessage="1" showErrorMessage="1" error="נא להזין הסכום בש&quot;ח באופן תקין" sqref="D3:D44" xr:uid="{00000000-0002-0000-0300-000003000000}">
      <formula1>0</formula1>
      <formula2>999999999</formula2>
    </dataValidation>
    <dataValidation type="whole" operator="greaterThan" allowBlank="1" showInputMessage="1" showErrorMessage="1" error="נא להזין את הכמות הנדרשת באופן תקין וביחידות שלמות." sqref="E3:E44" xr:uid="{00000000-0002-0000-0300-000004000000}">
      <formula1>0</formula1>
    </dataValidation>
    <dataValidation allowBlank="1" showErrorMessage="1" error="נא בחר קוד עלות :_x000a_הצעת מחיר, _x000a_חוזה, _x000a_ מחירון, _x000a_אמדן." promptTitle="בחר קוד עלות:" prompt="_x000a_  הצעת מחיר._x000a_ חוזה._x000a_ מחירון.   _x000a_ אמדן" sqref="G3:G42" xr:uid="{00000000-0002-0000-0300-000005000000}"/>
  </dataValidations>
  <printOptions horizontalCentered="1" verticalCentered="1"/>
  <pageMargins left="0.31496062992126" right="0.15748031496063" top="0.39370078740157499" bottom="0.47244094488188998" header="0.31496062992126" footer="0.23622047244094499"/>
  <pageSetup paperSize="9" scale="52" orientation="portrait" r:id="rId1"/>
  <headerFooter alignWithMargins="0">
    <oddFooter>&amp;Cעמוד &amp;P מתוך &amp;N</oddFooter>
  </headerFooter>
  <cellWatches>
    <cellWatch r="C12"/>
  </cellWatche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גיליון4">
    <tabColor rgb="FFA1C0DD"/>
    <pageSetUpPr fitToPage="1"/>
  </sheetPr>
  <dimension ref="A1:AA70"/>
  <sheetViews>
    <sheetView rightToLeft="1" zoomScale="85" zoomScaleNormal="85" workbookViewId="0">
      <pane xSplit="1" ySplit="2" topLeftCell="B3" activePane="bottomRight" state="frozen"/>
      <selection activeCell="C255" sqref="C255"/>
      <selection pane="topRight" activeCell="C255" sqref="C255"/>
      <selection pane="bottomLeft" activeCell="C255" sqref="C255"/>
      <selection pane="bottomRight" activeCell="C8" sqref="C8"/>
    </sheetView>
  </sheetViews>
  <sheetFormatPr baseColWidth="10" defaultColWidth="9.1640625" defaultRowHeight="13" outlineLevelCol="1" x14ac:dyDescent="0.15"/>
  <cols>
    <col min="1" max="1" width="5.83203125" style="6" bestFit="1" customWidth="1"/>
    <col min="2" max="2" width="25" style="6" customWidth="1"/>
    <col min="3" max="3" width="24.5" style="6" customWidth="1"/>
    <col min="4" max="4" width="8.5" style="6" customWidth="1"/>
    <col min="5" max="5" width="12.5" style="6" customWidth="1"/>
    <col min="6" max="6" width="10.5" style="6" customWidth="1"/>
    <col min="7" max="7" width="9.5" style="6" customWidth="1"/>
    <col min="8" max="8" width="14.83203125" style="6" customWidth="1"/>
    <col min="9" max="9" width="22.5" style="6" bestFit="1" customWidth="1"/>
    <col min="10" max="10" width="12" style="6" customWidth="1"/>
    <col min="11" max="11" width="12" style="6" hidden="1" customWidth="1" outlineLevel="1"/>
    <col min="12" max="12" width="17.5" style="6" hidden="1" customWidth="1" outlineLevel="1"/>
    <col min="13" max="13" width="13.5" style="6" hidden="1" customWidth="1" outlineLevel="1"/>
    <col min="14" max="14" width="23.5" style="6" hidden="1" customWidth="1" outlineLevel="1"/>
    <col min="15" max="15" width="13.5" style="6" hidden="1" customWidth="1" outlineLevel="1"/>
    <col min="16" max="16" width="10.1640625" style="6" hidden="1" customWidth="1" outlineLevel="1"/>
    <col min="17" max="17" width="7.5" style="6" customWidth="1" collapsed="1"/>
    <col min="18" max="18" width="15.5" style="6" hidden="1" customWidth="1" outlineLevel="1"/>
    <col min="19" max="19" width="14" style="6" hidden="1" customWidth="1" outlineLevel="1"/>
    <col min="20" max="21" width="23.5" style="6" hidden="1" customWidth="1" outlineLevel="1"/>
    <col min="22" max="22" width="13.5" style="6" hidden="1" customWidth="1" outlineLevel="1"/>
    <col min="23" max="23" width="21" style="6" hidden="1" customWidth="1" outlineLevel="1"/>
    <col min="24" max="24" width="11.1640625" style="6" customWidth="1" collapsed="1"/>
    <col min="25" max="25" width="9.1640625" style="6"/>
    <col min="26" max="26" width="9.1640625" style="120"/>
    <col min="27" max="32" width="9.1640625" style="6"/>
    <col min="33" max="33" width="9.5" style="6" customWidth="1"/>
    <col min="34" max="16384" width="9.1640625" style="6"/>
  </cols>
  <sheetData>
    <row r="1" spans="1:27" s="25" customFormat="1" ht="42.75" customHeight="1" thickBot="1" x14ac:dyDescent="0.25">
      <c r="A1" s="625" t="s">
        <v>95</v>
      </c>
      <c r="B1" s="611"/>
      <c r="C1" s="611"/>
      <c r="D1" s="251"/>
      <c r="E1" s="251"/>
      <c r="F1" s="241"/>
      <c r="G1" s="241"/>
      <c r="H1" s="218"/>
      <c r="I1" s="218"/>
      <c r="J1" s="252"/>
      <c r="K1" s="620" t="s">
        <v>111</v>
      </c>
      <c r="L1" s="621"/>
      <c r="M1" s="622"/>
      <c r="N1" s="607" t="s">
        <v>119</v>
      </c>
      <c r="O1" s="608"/>
      <c r="P1" s="100">
        <v>0</v>
      </c>
      <c r="Q1" s="47" t="s">
        <v>57</v>
      </c>
      <c r="R1" s="617" t="s">
        <v>173</v>
      </c>
      <c r="S1" s="619"/>
      <c r="T1" s="612" t="s">
        <v>85</v>
      </c>
      <c r="U1" s="624"/>
      <c r="V1" s="613"/>
      <c r="W1" s="100">
        <v>0</v>
      </c>
      <c r="X1" s="51" t="s">
        <v>161</v>
      </c>
      <c r="Z1" s="120"/>
    </row>
    <row r="2" spans="1:27" ht="42" x14ac:dyDescent="0.15">
      <c r="A2" s="235" t="s">
        <v>61</v>
      </c>
      <c r="B2" s="194" t="s">
        <v>59</v>
      </c>
      <c r="C2" s="236" t="s">
        <v>60</v>
      </c>
      <c r="D2" s="236" t="str">
        <f>IF(A68=5,B66,B67)</f>
        <v>קב"מ בארץ או בחו"ל</v>
      </c>
      <c r="E2" s="236" t="s">
        <v>272</v>
      </c>
      <c r="F2" s="194" t="s">
        <v>46</v>
      </c>
      <c r="G2" s="236" t="s">
        <v>147</v>
      </c>
      <c r="H2" s="236" t="s">
        <v>81</v>
      </c>
      <c r="I2" s="194" t="s">
        <v>220</v>
      </c>
      <c r="J2" s="245" t="s">
        <v>48</v>
      </c>
      <c r="K2" s="123" t="s">
        <v>47</v>
      </c>
      <c r="L2" s="123" t="s">
        <v>145</v>
      </c>
      <c r="M2" s="124" t="s">
        <v>58</v>
      </c>
      <c r="N2" s="22" t="s">
        <v>56</v>
      </c>
      <c r="O2" s="22" t="s">
        <v>120</v>
      </c>
      <c r="P2" s="78" t="s">
        <v>17</v>
      </c>
      <c r="Q2" s="48"/>
      <c r="R2" s="80" t="s">
        <v>146</v>
      </c>
      <c r="S2" s="37" t="s">
        <v>58</v>
      </c>
      <c r="T2" s="37" t="s">
        <v>83</v>
      </c>
      <c r="U2" s="37" t="s">
        <v>105</v>
      </c>
      <c r="V2" s="37" t="s">
        <v>79</v>
      </c>
      <c r="W2" s="74" t="s">
        <v>17</v>
      </c>
      <c r="X2" s="52"/>
    </row>
    <row r="3" spans="1:27" s="27" customFormat="1" ht="24" customHeight="1" x14ac:dyDescent="0.15">
      <c r="A3" s="197">
        <v>1</v>
      </c>
      <c r="B3" s="108"/>
      <c r="C3" s="365" t="str">
        <f>IF(INDEX('ראשי-פרטים כלליים וריכוז הוצאות'!V108:V158,A68)=1,"מוסד מחקר","שורה זו - לא למילוי")</f>
        <v>שורה זו - לא למילוי</v>
      </c>
      <c r="D3" s="112"/>
      <c r="E3" s="111"/>
      <c r="F3" s="109"/>
      <c r="G3" s="119"/>
      <c r="H3" s="110"/>
      <c r="I3" s="177"/>
      <c r="J3" s="199">
        <f>IF(AND(INDEX('ראשי-פרטים כלליים וריכוז הוצאות'!V108:V158,A68)=1,D3&gt;0),F3*G3,0)</f>
        <v>0</v>
      </c>
      <c r="K3" s="32">
        <f>IF(INDEX('ראשי-פרטים כלליים וריכוז הוצאות'!V108:V158,A68)=1,G3,0)</f>
        <v>0</v>
      </c>
      <c r="L3" s="32">
        <f t="shared" ref="L3" si="0">+K3*F3</f>
        <v>0</v>
      </c>
      <c r="M3" s="101">
        <f t="shared" ref="M3" si="1">IF($P$1&gt;0,1-$P$1,100%)</f>
        <v>1</v>
      </c>
      <c r="N3" s="30">
        <f>L3*M3</f>
        <v>0</v>
      </c>
      <c r="O3" s="31"/>
      <c r="P3" s="75" t="str">
        <f t="shared" ref="P3" si="2">IF(O3&gt;0,(VLOOKUP(O3,$O$50:$P$55,2,0)),"")</f>
        <v/>
      </c>
      <c r="Q3" s="49"/>
      <c r="R3" s="68">
        <f t="shared" ref="R3" si="3">L3</f>
        <v>0</v>
      </c>
      <c r="S3" s="29">
        <f t="shared" ref="S3" si="4">IF($W$1&gt;0,((1-$W$1)*(1-$P$1)),M3)</f>
        <v>1</v>
      </c>
      <c r="T3" s="38">
        <f>R3*S3</f>
        <v>0</v>
      </c>
      <c r="U3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המרכז",IF(T3=0,"",(IF(T3/'ראשי-פרטים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" s="31"/>
      <c r="W3" s="75" t="str">
        <f>IF(V3&gt;0,(VLOOKUP(V3,$V$50:$W$55,2,0)),"")</f>
        <v/>
      </c>
      <c r="X3" s="53"/>
      <c r="Z3" s="121">
        <f>IF(AND(G3&lt;&gt;1,G3&gt;186*'ראשי-פרטים כלליים וריכוז הוצאות'!$F$8),1,0)</f>
        <v>0</v>
      </c>
      <c r="AA3" s="121" t="e">
        <f t="shared" ref="AA3:AA42" si="5">IF(AND(F3&lt;&gt;"",D3=$A$58,$J$44/$J$45&gt;50%),1,0)</f>
        <v>#DIV/0!</v>
      </c>
    </row>
    <row r="4" spans="1:27" s="27" customFormat="1" ht="24" customHeight="1" x14ac:dyDescent="0.15">
      <c r="A4" s="197">
        <v>2</v>
      </c>
      <c r="B4" s="174"/>
      <c r="C4" s="455"/>
      <c r="D4" s="187"/>
      <c r="E4" s="186"/>
      <c r="F4" s="176"/>
      <c r="G4" s="188"/>
      <c r="H4" s="177"/>
      <c r="I4" s="177"/>
      <c r="J4" s="199">
        <f>IF(D4&gt;0,F4*G4,0)</f>
        <v>0</v>
      </c>
      <c r="K4" s="32">
        <f t="shared" ref="K4" si="6">+G4</f>
        <v>0</v>
      </c>
      <c r="L4" s="32">
        <f t="shared" ref="L4" si="7">+K4*F4</f>
        <v>0</v>
      </c>
      <c r="M4" s="101">
        <f t="shared" ref="M4" si="8">IF($P$1&gt;0,1-$P$1,100%)</f>
        <v>1</v>
      </c>
      <c r="N4" s="30">
        <f t="shared" ref="N4" si="9">L4*M4</f>
        <v>0</v>
      </c>
      <c r="O4" s="31"/>
      <c r="P4" s="75" t="str">
        <f t="shared" ref="P4" si="10">IF(O4&gt;0,(VLOOKUP(O4,$O$50:$P$55,2,0)),"")</f>
        <v/>
      </c>
      <c r="Q4" s="49"/>
      <c r="R4" s="68">
        <f t="shared" ref="R4" si="11">L4</f>
        <v>0</v>
      </c>
      <c r="S4" s="29">
        <f t="shared" ref="S4" si="12">IF($W$1&gt;0,((1-$W$1)*(1-$P$1)),M4)</f>
        <v>1</v>
      </c>
      <c r="T4" s="38">
        <f t="shared" ref="T4" si="13">R4*S4</f>
        <v>0</v>
      </c>
      <c r="U4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המרכז",IF(T4=0,"",(IF(T4/'ראשי-פרטים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4" s="31"/>
      <c r="W4" s="75" t="str">
        <f t="shared" ref="W4" si="14">IF(V4&gt;0,(VLOOKUP(V4,$V$50:$W$55,2,0)),"")</f>
        <v/>
      </c>
      <c r="X4" s="53"/>
      <c r="Z4" s="121">
        <f>IF(AND(G4&lt;&gt;1,G4&gt;186*'ראשי-פרטים כלליים וריכוז הוצאות'!$F$8),1,0)</f>
        <v>0</v>
      </c>
      <c r="AA4" s="121" t="e">
        <f t="shared" si="5"/>
        <v>#DIV/0!</v>
      </c>
    </row>
    <row r="5" spans="1:27" s="27" customFormat="1" ht="24" customHeight="1" x14ac:dyDescent="0.15">
      <c r="A5" s="197">
        <v>3</v>
      </c>
      <c r="B5" s="174"/>
      <c r="C5" s="455"/>
      <c r="D5" s="187"/>
      <c r="E5" s="186"/>
      <c r="F5" s="176"/>
      <c r="G5" s="188"/>
      <c r="H5" s="177"/>
      <c r="I5" s="177"/>
      <c r="J5" s="199">
        <f>IF(D5&gt;0,F5*G5,0)</f>
        <v>0</v>
      </c>
      <c r="K5" s="32">
        <f t="shared" ref="K5" si="15">+G5</f>
        <v>0</v>
      </c>
      <c r="L5" s="32">
        <f t="shared" ref="L5" si="16">+K5*F5</f>
        <v>0</v>
      </c>
      <c r="M5" s="101">
        <f t="shared" ref="M5" si="17">IF($P$1&gt;0,1-$P$1,100%)</f>
        <v>1</v>
      </c>
      <c r="N5" s="30">
        <f t="shared" ref="N5" si="18">L5*M5</f>
        <v>0</v>
      </c>
      <c r="O5" s="31"/>
      <c r="P5" s="75" t="str">
        <f t="shared" ref="P5" si="19">IF(O5&gt;0,(VLOOKUP(O5,$O$50:$P$55,2,0)),"")</f>
        <v/>
      </c>
      <c r="Q5" s="49"/>
      <c r="R5" s="68">
        <f t="shared" ref="R5" si="20">L5</f>
        <v>0</v>
      </c>
      <c r="S5" s="29">
        <f t="shared" ref="S5" si="21">IF($W$1&gt;0,((1-$W$1)*(1-$P$1)),M5)</f>
        <v>1</v>
      </c>
      <c r="T5" s="38">
        <f t="shared" ref="T5" si="22">R5*S5</f>
        <v>0</v>
      </c>
      <c r="U5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המרכז",IF(T5=0,"",(IF(T5/'ראשי-פרטים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5" s="31"/>
      <c r="W5" s="75" t="str">
        <f t="shared" ref="W5" si="23">IF(V5&gt;0,(VLOOKUP(V5,$V$50:$W$55,2,0)),"")</f>
        <v/>
      </c>
      <c r="X5" s="53"/>
      <c r="Z5" s="121">
        <f>IF(AND(G5&lt;&gt;1,G5&gt;186*'ראשי-פרטים כלליים וריכוז הוצאות'!$F$8),1,0)</f>
        <v>0</v>
      </c>
      <c r="AA5" s="121" t="e">
        <f t="shared" si="5"/>
        <v>#DIV/0!</v>
      </c>
    </row>
    <row r="6" spans="1:27" s="27" customFormat="1" ht="24" customHeight="1" x14ac:dyDescent="0.15">
      <c r="A6" s="197">
        <v>4</v>
      </c>
      <c r="B6" s="174"/>
      <c r="C6" s="455"/>
      <c r="D6" s="187"/>
      <c r="E6" s="186"/>
      <c r="F6" s="176"/>
      <c r="G6" s="188"/>
      <c r="H6" s="177"/>
      <c r="I6" s="177"/>
      <c r="J6" s="199">
        <f t="shared" ref="J6" si="24">IF(D6&gt;0,F6*G6,0)</f>
        <v>0</v>
      </c>
      <c r="K6" s="32">
        <f t="shared" ref="K6" si="25">+G6</f>
        <v>0</v>
      </c>
      <c r="L6" s="32">
        <f t="shared" ref="L6:L12" si="26">+K6*F6</f>
        <v>0</v>
      </c>
      <c r="M6" s="101">
        <f t="shared" ref="M6:M42" si="27">IF($P$1&gt;0,1-$P$1,100%)</f>
        <v>1</v>
      </c>
      <c r="N6" s="30">
        <f t="shared" ref="N6" si="28">L6*M6</f>
        <v>0</v>
      </c>
      <c r="O6" s="31"/>
      <c r="P6" s="75" t="str">
        <f t="shared" ref="P6:P42" si="29">IF(O6&gt;0,(VLOOKUP(O6,$O$50:$P$55,2,0)),"")</f>
        <v/>
      </c>
      <c r="Q6" s="49"/>
      <c r="R6" s="68">
        <f t="shared" ref="R6:R43" si="30">L6</f>
        <v>0</v>
      </c>
      <c r="S6" s="29">
        <f t="shared" ref="S6:S42" si="31">IF($W$1&gt;0,((1-$W$1)*(1-$P$1)),M6)</f>
        <v>1</v>
      </c>
      <c r="T6" s="38">
        <f t="shared" ref="T6" si="32">R6*S6</f>
        <v>0</v>
      </c>
      <c r="U6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המרכז",IF(T6=0,"",(IF(T6/'ראשי-פרטים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6" s="31"/>
      <c r="W6" s="75" t="str">
        <f t="shared" ref="W6" si="33">IF(V6&gt;0,(VLOOKUP(V6,$V$50:$W$55,2,0)),"")</f>
        <v/>
      </c>
      <c r="X6" s="53"/>
      <c r="Z6" s="121">
        <f>IF(AND(G6&lt;&gt;1,G6&gt;186*'ראשי-פרטים כלליים וריכוז הוצאות'!$F$8),1,0)</f>
        <v>0</v>
      </c>
      <c r="AA6" s="121" t="e">
        <f t="shared" si="5"/>
        <v>#DIV/0!</v>
      </c>
    </row>
    <row r="7" spans="1:27" s="27" customFormat="1" ht="24" customHeight="1" x14ac:dyDescent="0.15">
      <c r="A7" s="197">
        <v>5</v>
      </c>
      <c r="B7" s="174"/>
      <c r="C7" s="455"/>
      <c r="D7" s="187"/>
      <c r="E7" s="186"/>
      <c r="F7" s="176"/>
      <c r="G7" s="188"/>
      <c r="H7" s="110"/>
      <c r="I7" s="110"/>
      <c r="J7" s="199">
        <f t="shared" ref="J7" si="34">IF(D7&gt;0,F7*G7,0)</f>
        <v>0</v>
      </c>
      <c r="K7" s="32">
        <f t="shared" ref="K7:K12" si="35">+G7</f>
        <v>0</v>
      </c>
      <c r="L7" s="32">
        <f t="shared" si="26"/>
        <v>0</v>
      </c>
      <c r="M7" s="101">
        <f t="shared" si="27"/>
        <v>1</v>
      </c>
      <c r="N7" s="30">
        <f t="shared" ref="N7:N42" si="36">L7*M7</f>
        <v>0</v>
      </c>
      <c r="O7" s="31"/>
      <c r="P7" s="75" t="str">
        <f t="shared" si="29"/>
        <v/>
      </c>
      <c r="Q7" s="49"/>
      <c r="R7" s="68">
        <f t="shared" si="30"/>
        <v>0</v>
      </c>
      <c r="S7" s="29">
        <f t="shared" si="31"/>
        <v>1</v>
      </c>
      <c r="T7" s="38">
        <f t="shared" ref="T7:T42" si="37">R7*S7</f>
        <v>0</v>
      </c>
      <c r="U7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המרכז",IF(T7=0,"",(IF(T7/'ראשי-פרטים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7" s="31"/>
      <c r="W7" s="75" t="str">
        <f t="shared" ref="W7:W42" si="38">IF(V7&gt;0,(VLOOKUP(V7,$V$50:$W$55,2,0)),"")</f>
        <v/>
      </c>
      <c r="X7" s="53"/>
      <c r="Z7" s="121">
        <f>IF(AND(G7&lt;&gt;1,G7&gt;186*'ראשי-פרטים כלליים וריכוז הוצאות'!$F$8),1,0)</f>
        <v>0</v>
      </c>
      <c r="AA7" s="121" t="e">
        <f t="shared" si="5"/>
        <v>#DIV/0!</v>
      </c>
    </row>
    <row r="8" spans="1:27" s="27" customFormat="1" ht="24" customHeight="1" x14ac:dyDescent="0.15">
      <c r="A8" s="197">
        <v>6</v>
      </c>
      <c r="B8" s="174"/>
      <c r="C8" s="455"/>
      <c r="D8" s="187"/>
      <c r="E8" s="186"/>
      <c r="F8" s="176"/>
      <c r="G8" s="188"/>
      <c r="H8" s="110"/>
      <c r="I8" s="110"/>
      <c r="J8" s="199">
        <f t="shared" ref="J8:J42" si="39">IF(D8&gt;0,F8*G8,0)</f>
        <v>0</v>
      </c>
      <c r="K8" s="32">
        <f t="shared" si="35"/>
        <v>0</v>
      </c>
      <c r="L8" s="32">
        <f t="shared" si="26"/>
        <v>0</v>
      </c>
      <c r="M8" s="101">
        <f t="shared" si="27"/>
        <v>1</v>
      </c>
      <c r="N8" s="30">
        <f t="shared" si="36"/>
        <v>0</v>
      </c>
      <c r="O8" s="31"/>
      <c r="P8" s="75" t="str">
        <f t="shared" si="29"/>
        <v/>
      </c>
      <c r="Q8" s="49"/>
      <c r="R8" s="68">
        <f t="shared" si="30"/>
        <v>0</v>
      </c>
      <c r="S8" s="29">
        <f t="shared" si="31"/>
        <v>1</v>
      </c>
      <c r="T8" s="38">
        <f t="shared" si="37"/>
        <v>0</v>
      </c>
      <c r="U8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המרכז",IF(T8=0,"",(IF(T8/'ראשי-פרטים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8" s="31"/>
      <c r="W8" s="75" t="str">
        <f t="shared" si="38"/>
        <v/>
      </c>
      <c r="X8" s="53"/>
      <c r="Z8" s="121">
        <f>IF(AND(G8&lt;&gt;1,G8&gt;186*'ראשי-פרטים כלליים וריכוז הוצאות'!$F$8),1,0)</f>
        <v>0</v>
      </c>
      <c r="AA8" s="121" t="e">
        <f t="shared" si="5"/>
        <v>#DIV/0!</v>
      </c>
    </row>
    <row r="9" spans="1:27" s="27" customFormat="1" ht="24" customHeight="1" x14ac:dyDescent="0.15">
      <c r="A9" s="197">
        <v>7</v>
      </c>
      <c r="B9" s="174"/>
      <c r="C9" s="455"/>
      <c r="D9" s="187"/>
      <c r="E9" s="186"/>
      <c r="F9" s="176"/>
      <c r="G9" s="188"/>
      <c r="H9" s="110"/>
      <c r="I9" s="110"/>
      <c r="J9" s="199">
        <f t="shared" si="39"/>
        <v>0</v>
      </c>
      <c r="K9" s="32">
        <f t="shared" si="35"/>
        <v>0</v>
      </c>
      <c r="L9" s="32">
        <f t="shared" si="26"/>
        <v>0</v>
      </c>
      <c r="M9" s="101">
        <f t="shared" si="27"/>
        <v>1</v>
      </c>
      <c r="N9" s="30">
        <f t="shared" si="36"/>
        <v>0</v>
      </c>
      <c r="O9" s="31"/>
      <c r="P9" s="75" t="str">
        <f t="shared" si="29"/>
        <v/>
      </c>
      <c r="Q9" s="49"/>
      <c r="R9" s="68">
        <f t="shared" si="30"/>
        <v>0</v>
      </c>
      <c r="S9" s="29">
        <f t="shared" si="31"/>
        <v>1</v>
      </c>
      <c r="T9" s="38">
        <f t="shared" si="37"/>
        <v>0</v>
      </c>
      <c r="U9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המרכז",IF(T9=0,"",(IF(T9/'ראשי-פרטים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9" s="31"/>
      <c r="W9" s="75" t="str">
        <f t="shared" si="38"/>
        <v/>
      </c>
      <c r="X9" s="53"/>
      <c r="Z9" s="121">
        <f>IF(AND(G9&lt;&gt;1,G9&gt;186*'ראשי-פרטים כלליים וריכוז הוצאות'!$F$8),1,0)</f>
        <v>0</v>
      </c>
      <c r="AA9" s="121" t="e">
        <f t="shared" si="5"/>
        <v>#DIV/0!</v>
      </c>
    </row>
    <row r="10" spans="1:27" s="27" customFormat="1" ht="24" customHeight="1" x14ac:dyDescent="0.15">
      <c r="A10" s="197">
        <v>8</v>
      </c>
      <c r="B10" s="174"/>
      <c r="C10" s="455"/>
      <c r="D10" s="187"/>
      <c r="E10" s="186"/>
      <c r="F10" s="176"/>
      <c r="G10" s="188"/>
      <c r="H10" s="110"/>
      <c r="I10" s="110"/>
      <c r="J10" s="199">
        <f t="shared" si="39"/>
        <v>0</v>
      </c>
      <c r="K10" s="32">
        <f t="shared" si="35"/>
        <v>0</v>
      </c>
      <c r="L10" s="32">
        <f t="shared" si="26"/>
        <v>0</v>
      </c>
      <c r="M10" s="101">
        <f t="shared" si="27"/>
        <v>1</v>
      </c>
      <c r="N10" s="30">
        <f t="shared" si="36"/>
        <v>0</v>
      </c>
      <c r="O10" s="31"/>
      <c r="P10" s="75" t="str">
        <f t="shared" si="29"/>
        <v/>
      </c>
      <c r="Q10" s="49"/>
      <c r="R10" s="68">
        <f t="shared" si="30"/>
        <v>0</v>
      </c>
      <c r="S10" s="29">
        <f t="shared" si="31"/>
        <v>1</v>
      </c>
      <c r="T10" s="38">
        <f t="shared" si="37"/>
        <v>0</v>
      </c>
      <c r="U10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המרכז",IF(T10=0,"",(IF(T10/'ראשי-פרטים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0" s="31"/>
      <c r="W10" s="75" t="str">
        <f t="shared" si="38"/>
        <v/>
      </c>
      <c r="X10" s="53"/>
      <c r="Z10" s="121">
        <f>IF(AND(G10&lt;&gt;1,G10&gt;186*'ראשי-פרטים כלליים וריכוז הוצאות'!$F$8),1,0)</f>
        <v>0</v>
      </c>
      <c r="AA10" s="121" t="e">
        <f t="shared" si="5"/>
        <v>#DIV/0!</v>
      </c>
    </row>
    <row r="11" spans="1:27" s="27" customFormat="1" ht="24" customHeight="1" x14ac:dyDescent="0.15">
      <c r="A11" s="197">
        <v>9</v>
      </c>
      <c r="B11" s="174"/>
      <c r="C11" s="455"/>
      <c r="D11" s="187"/>
      <c r="E11" s="186"/>
      <c r="F11" s="176"/>
      <c r="G11" s="188"/>
      <c r="H11" s="110"/>
      <c r="I11" s="110"/>
      <c r="J11" s="199">
        <f t="shared" si="39"/>
        <v>0</v>
      </c>
      <c r="K11" s="32">
        <f t="shared" si="35"/>
        <v>0</v>
      </c>
      <c r="L11" s="32">
        <f t="shared" si="26"/>
        <v>0</v>
      </c>
      <c r="M11" s="101">
        <f t="shared" si="27"/>
        <v>1</v>
      </c>
      <c r="N11" s="30">
        <f t="shared" si="36"/>
        <v>0</v>
      </c>
      <c r="O11" s="31"/>
      <c r="P11" s="75" t="str">
        <f t="shared" si="29"/>
        <v/>
      </c>
      <c r="Q11" s="49"/>
      <c r="R11" s="68">
        <f t="shared" si="30"/>
        <v>0</v>
      </c>
      <c r="S11" s="29">
        <f t="shared" si="31"/>
        <v>1</v>
      </c>
      <c r="T11" s="38">
        <f t="shared" si="37"/>
        <v>0</v>
      </c>
      <c r="U11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המרכז",IF(T11=0,"",(IF(T11/'ראשי-פרטים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1" s="31"/>
      <c r="W11" s="75" t="str">
        <f t="shared" si="38"/>
        <v/>
      </c>
      <c r="X11" s="53"/>
      <c r="Z11" s="121">
        <f>IF(AND(G11&lt;&gt;1,G11&gt;186*'ראשי-פרטים כלליים וריכוז הוצאות'!$F$8),1,0)</f>
        <v>0</v>
      </c>
      <c r="AA11" s="121" t="e">
        <f t="shared" si="5"/>
        <v>#DIV/0!</v>
      </c>
    </row>
    <row r="12" spans="1:27" s="27" customFormat="1" ht="24" customHeight="1" x14ac:dyDescent="0.15">
      <c r="A12" s="197">
        <v>10</v>
      </c>
      <c r="B12" s="174"/>
      <c r="C12" s="455"/>
      <c r="D12" s="187"/>
      <c r="E12" s="186"/>
      <c r="F12" s="176"/>
      <c r="G12" s="188"/>
      <c r="H12" s="110"/>
      <c r="I12" s="110"/>
      <c r="J12" s="199">
        <f t="shared" si="39"/>
        <v>0</v>
      </c>
      <c r="K12" s="32">
        <f t="shared" si="35"/>
        <v>0</v>
      </c>
      <c r="L12" s="32">
        <f t="shared" si="26"/>
        <v>0</v>
      </c>
      <c r="M12" s="101">
        <f t="shared" si="27"/>
        <v>1</v>
      </c>
      <c r="N12" s="30">
        <f t="shared" si="36"/>
        <v>0</v>
      </c>
      <c r="O12" s="31"/>
      <c r="P12" s="75" t="str">
        <f t="shared" si="29"/>
        <v/>
      </c>
      <c r="Q12" s="49"/>
      <c r="R12" s="68">
        <f t="shared" si="30"/>
        <v>0</v>
      </c>
      <c r="S12" s="29">
        <f t="shared" si="31"/>
        <v>1</v>
      </c>
      <c r="T12" s="38">
        <f t="shared" si="37"/>
        <v>0</v>
      </c>
      <c r="U12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המרכז",IF(T12=0,"",(IF(T12/'ראשי-פרטים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2" s="31"/>
      <c r="W12" s="75" t="str">
        <f t="shared" si="38"/>
        <v/>
      </c>
      <c r="X12" s="53"/>
      <c r="Z12" s="121">
        <f>IF(AND(G12&lt;&gt;1,G12&gt;186*'ראשי-פרטים כלליים וריכוז הוצאות'!$F$8),1,0)</f>
        <v>0</v>
      </c>
      <c r="AA12" s="121" t="e">
        <f t="shared" si="5"/>
        <v>#DIV/0!</v>
      </c>
    </row>
    <row r="13" spans="1:27" s="27" customFormat="1" ht="24" customHeight="1" x14ac:dyDescent="0.15">
      <c r="A13" s="197">
        <v>11</v>
      </c>
      <c r="B13" s="174"/>
      <c r="C13" s="455"/>
      <c r="D13" s="187"/>
      <c r="E13" s="186"/>
      <c r="F13" s="176"/>
      <c r="G13" s="188"/>
      <c r="H13" s="110"/>
      <c r="I13" s="110"/>
      <c r="J13" s="199">
        <f t="shared" si="39"/>
        <v>0</v>
      </c>
      <c r="K13" s="32">
        <f t="shared" ref="K13" si="40">+G13</f>
        <v>0</v>
      </c>
      <c r="L13" s="32">
        <f t="shared" ref="L13" si="41">+K13*F13</f>
        <v>0</v>
      </c>
      <c r="M13" s="101">
        <f t="shared" si="27"/>
        <v>1</v>
      </c>
      <c r="N13" s="30">
        <f t="shared" si="36"/>
        <v>0</v>
      </c>
      <c r="O13" s="31"/>
      <c r="P13" s="75" t="str">
        <f t="shared" si="29"/>
        <v/>
      </c>
      <c r="Q13" s="49"/>
      <c r="R13" s="68">
        <f t="shared" si="30"/>
        <v>0</v>
      </c>
      <c r="S13" s="29">
        <f t="shared" si="31"/>
        <v>1</v>
      </c>
      <c r="T13" s="38">
        <f t="shared" si="37"/>
        <v>0</v>
      </c>
      <c r="U13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המרכז",IF(T13=0,"",(IF(T13/'ראשי-פרטים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3" s="31"/>
      <c r="W13" s="75" t="str">
        <f t="shared" si="38"/>
        <v/>
      </c>
      <c r="X13" s="53"/>
      <c r="Z13" s="121">
        <f>IF(AND(G13&lt;&gt;1,G13&gt;186*'ראשי-פרטים כלליים וריכוז הוצאות'!$F$8),1,0)</f>
        <v>0</v>
      </c>
      <c r="AA13" s="121" t="e">
        <f t="shared" si="5"/>
        <v>#DIV/0!</v>
      </c>
    </row>
    <row r="14" spans="1:27" s="27" customFormat="1" ht="24" customHeight="1" x14ac:dyDescent="0.15">
      <c r="A14" s="197">
        <v>12</v>
      </c>
      <c r="B14" s="174"/>
      <c r="C14" s="455"/>
      <c r="D14" s="187"/>
      <c r="E14" s="186"/>
      <c r="F14" s="176"/>
      <c r="G14" s="188"/>
      <c r="H14" s="110"/>
      <c r="I14" s="110"/>
      <c r="J14" s="199">
        <f t="shared" si="39"/>
        <v>0</v>
      </c>
      <c r="K14" s="32">
        <f t="shared" ref="K14" si="42">+G14</f>
        <v>0</v>
      </c>
      <c r="L14" s="32">
        <f t="shared" ref="L14" si="43">+K14*F14</f>
        <v>0</v>
      </c>
      <c r="M14" s="101">
        <f t="shared" si="27"/>
        <v>1</v>
      </c>
      <c r="N14" s="30">
        <f t="shared" si="36"/>
        <v>0</v>
      </c>
      <c r="O14" s="31"/>
      <c r="P14" s="75" t="str">
        <f t="shared" si="29"/>
        <v/>
      </c>
      <c r="Q14" s="49"/>
      <c r="R14" s="68">
        <f t="shared" si="30"/>
        <v>0</v>
      </c>
      <c r="S14" s="29">
        <f t="shared" si="31"/>
        <v>1</v>
      </c>
      <c r="T14" s="38">
        <f t="shared" si="37"/>
        <v>0</v>
      </c>
      <c r="U14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המרכז",IF(T14=0,"",(IF(T14/'ראשי-פרטים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4" s="31"/>
      <c r="W14" s="75" t="str">
        <f t="shared" si="38"/>
        <v/>
      </c>
      <c r="X14" s="53"/>
      <c r="Z14" s="121">
        <f>IF(AND(G14&lt;&gt;1,G14&gt;186*'ראשי-פרטים כלליים וריכוז הוצאות'!$F$8),1,0)</f>
        <v>0</v>
      </c>
      <c r="AA14" s="121" t="e">
        <f t="shared" si="5"/>
        <v>#DIV/0!</v>
      </c>
    </row>
    <row r="15" spans="1:27" s="27" customFormat="1" ht="24" customHeight="1" x14ac:dyDescent="0.15">
      <c r="A15" s="197">
        <v>13</v>
      </c>
      <c r="B15" s="174"/>
      <c r="C15" s="455"/>
      <c r="D15" s="187"/>
      <c r="E15" s="186"/>
      <c r="F15" s="176"/>
      <c r="G15" s="188"/>
      <c r="H15" s="110"/>
      <c r="I15" s="110"/>
      <c r="J15" s="199">
        <f t="shared" si="39"/>
        <v>0</v>
      </c>
      <c r="K15" s="32">
        <f t="shared" ref="K15" si="44">+G15</f>
        <v>0</v>
      </c>
      <c r="L15" s="32">
        <f t="shared" ref="L15" si="45">+K15*F15</f>
        <v>0</v>
      </c>
      <c r="M15" s="101">
        <f t="shared" si="27"/>
        <v>1</v>
      </c>
      <c r="N15" s="30">
        <f t="shared" si="36"/>
        <v>0</v>
      </c>
      <c r="O15" s="31"/>
      <c r="P15" s="75" t="str">
        <f t="shared" si="29"/>
        <v/>
      </c>
      <c r="Q15" s="49"/>
      <c r="R15" s="68">
        <f t="shared" si="30"/>
        <v>0</v>
      </c>
      <c r="S15" s="29">
        <f t="shared" si="31"/>
        <v>1</v>
      </c>
      <c r="T15" s="38">
        <f t="shared" si="37"/>
        <v>0</v>
      </c>
      <c r="U15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המרכז",IF(T15=0,"",(IF(T15/'ראשי-פרטים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5" s="31"/>
      <c r="W15" s="75" t="str">
        <f t="shared" si="38"/>
        <v/>
      </c>
      <c r="X15" s="53"/>
      <c r="Z15" s="121">
        <f>IF(AND(G15&lt;&gt;1,G15&gt;186*'ראשי-פרטים כלליים וריכוז הוצאות'!$F$8),1,0)</f>
        <v>0</v>
      </c>
      <c r="AA15" s="121" t="e">
        <f t="shared" si="5"/>
        <v>#DIV/0!</v>
      </c>
    </row>
    <row r="16" spans="1:27" s="27" customFormat="1" ht="24" customHeight="1" x14ac:dyDescent="0.15">
      <c r="A16" s="197">
        <v>14</v>
      </c>
      <c r="B16" s="174"/>
      <c r="C16" s="455"/>
      <c r="D16" s="187"/>
      <c r="E16" s="186"/>
      <c r="F16" s="176"/>
      <c r="G16" s="188"/>
      <c r="H16" s="110"/>
      <c r="I16" s="110"/>
      <c r="J16" s="199">
        <f t="shared" si="39"/>
        <v>0</v>
      </c>
      <c r="K16" s="32">
        <f t="shared" ref="K16:K42" si="46">+G16</f>
        <v>0</v>
      </c>
      <c r="L16" s="32">
        <f t="shared" ref="L16:L42" si="47">+K16*F16</f>
        <v>0</v>
      </c>
      <c r="M16" s="101">
        <f t="shared" si="27"/>
        <v>1</v>
      </c>
      <c r="N16" s="30">
        <f t="shared" si="36"/>
        <v>0</v>
      </c>
      <c r="O16" s="31"/>
      <c r="P16" s="75" t="str">
        <f t="shared" si="29"/>
        <v/>
      </c>
      <c r="Q16" s="49"/>
      <c r="R16" s="68">
        <f t="shared" si="30"/>
        <v>0</v>
      </c>
      <c r="S16" s="29">
        <f t="shared" si="31"/>
        <v>1</v>
      </c>
      <c r="T16" s="38">
        <f t="shared" si="37"/>
        <v>0</v>
      </c>
      <c r="U16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המרכז",IF(T16=0,"",(IF(T16/'ראשי-פרטים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6" s="31"/>
      <c r="W16" s="75" t="str">
        <f t="shared" si="38"/>
        <v/>
      </c>
      <c r="X16" s="53"/>
      <c r="Z16" s="121">
        <f>IF(AND(G16&lt;&gt;1,G16&gt;186*'ראשי-פרטים כלליים וריכוז הוצאות'!$F$8),1,0)</f>
        <v>0</v>
      </c>
      <c r="AA16" s="121" t="e">
        <f t="shared" si="5"/>
        <v>#DIV/0!</v>
      </c>
    </row>
    <row r="17" spans="1:27" s="27" customFormat="1" ht="24" customHeight="1" x14ac:dyDescent="0.15">
      <c r="A17" s="197">
        <v>15</v>
      </c>
      <c r="B17" s="174"/>
      <c r="C17" s="455"/>
      <c r="D17" s="187"/>
      <c r="E17" s="186"/>
      <c r="F17" s="176"/>
      <c r="G17" s="188"/>
      <c r="H17" s="110"/>
      <c r="I17" s="110"/>
      <c r="J17" s="199">
        <f t="shared" si="39"/>
        <v>0</v>
      </c>
      <c r="K17" s="32">
        <f t="shared" si="46"/>
        <v>0</v>
      </c>
      <c r="L17" s="32">
        <f t="shared" si="47"/>
        <v>0</v>
      </c>
      <c r="M17" s="101">
        <f t="shared" si="27"/>
        <v>1</v>
      </c>
      <c r="N17" s="30">
        <f t="shared" si="36"/>
        <v>0</v>
      </c>
      <c r="O17" s="31"/>
      <c r="P17" s="75" t="str">
        <f t="shared" si="29"/>
        <v/>
      </c>
      <c r="Q17" s="49"/>
      <c r="R17" s="68">
        <f t="shared" si="30"/>
        <v>0</v>
      </c>
      <c r="S17" s="29">
        <f t="shared" si="31"/>
        <v>1</v>
      </c>
      <c r="T17" s="38">
        <f t="shared" si="37"/>
        <v>0</v>
      </c>
      <c r="U17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המרכז",IF(T17=0,"",(IF(T17/'ראשי-פרטים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7" s="31"/>
      <c r="W17" s="75" t="str">
        <f t="shared" si="38"/>
        <v/>
      </c>
      <c r="X17" s="53"/>
      <c r="Z17" s="121">
        <f>IF(AND(G17&lt;&gt;1,G17&gt;186*'ראשי-פרטים כלליים וריכוז הוצאות'!$F$8),1,0)</f>
        <v>0</v>
      </c>
      <c r="AA17" s="121" t="e">
        <f t="shared" si="5"/>
        <v>#DIV/0!</v>
      </c>
    </row>
    <row r="18" spans="1:27" s="27" customFormat="1" ht="24" customHeight="1" x14ac:dyDescent="0.15">
      <c r="A18" s="197">
        <v>16</v>
      </c>
      <c r="B18" s="174"/>
      <c r="C18" s="455"/>
      <c r="D18" s="187"/>
      <c r="E18" s="186"/>
      <c r="F18" s="176"/>
      <c r="G18" s="188"/>
      <c r="H18" s="110"/>
      <c r="I18" s="110"/>
      <c r="J18" s="199">
        <f t="shared" si="39"/>
        <v>0</v>
      </c>
      <c r="K18" s="32">
        <f t="shared" si="46"/>
        <v>0</v>
      </c>
      <c r="L18" s="32">
        <f t="shared" si="47"/>
        <v>0</v>
      </c>
      <c r="M18" s="101">
        <f t="shared" si="27"/>
        <v>1</v>
      </c>
      <c r="N18" s="30">
        <f t="shared" si="36"/>
        <v>0</v>
      </c>
      <c r="O18" s="31"/>
      <c r="P18" s="75" t="str">
        <f t="shared" si="29"/>
        <v/>
      </c>
      <c r="Q18" s="49"/>
      <c r="R18" s="68">
        <f t="shared" si="30"/>
        <v>0</v>
      </c>
      <c r="S18" s="29">
        <f t="shared" si="31"/>
        <v>1</v>
      </c>
      <c r="T18" s="38">
        <f t="shared" si="37"/>
        <v>0</v>
      </c>
      <c r="U18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המרכז",IF(T18=0,"",(IF(T18/'ראשי-פרטים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8" s="31"/>
      <c r="W18" s="75" t="str">
        <f t="shared" si="38"/>
        <v/>
      </c>
      <c r="X18" s="53"/>
      <c r="Z18" s="121">
        <f>IF(AND(G18&lt;&gt;1,G18&gt;186*'ראשי-פרטים כלליים וריכוז הוצאות'!$F$8),1,0)</f>
        <v>0</v>
      </c>
      <c r="AA18" s="121" t="e">
        <f t="shared" si="5"/>
        <v>#DIV/0!</v>
      </c>
    </row>
    <row r="19" spans="1:27" s="27" customFormat="1" ht="24" customHeight="1" x14ac:dyDescent="0.15">
      <c r="A19" s="197">
        <v>17</v>
      </c>
      <c r="B19" s="174"/>
      <c r="C19" s="455"/>
      <c r="D19" s="187"/>
      <c r="E19" s="186"/>
      <c r="F19" s="176"/>
      <c r="G19" s="188"/>
      <c r="H19" s="110"/>
      <c r="I19" s="110"/>
      <c r="J19" s="199">
        <f t="shared" si="39"/>
        <v>0</v>
      </c>
      <c r="K19" s="32">
        <f t="shared" si="46"/>
        <v>0</v>
      </c>
      <c r="L19" s="32">
        <f t="shared" si="47"/>
        <v>0</v>
      </c>
      <c r="M19" s="101">
        <f t="shared" si="27"/>
        <v>1</v>
      </c>
      <c r="N19" s="30">
        <f t="shared" si="36"/>
        <v>0</v>
      </c>
      <c r="O19" s="31"/>
      <c r="P19" s="75" t="str">
        <f t="shared" si="29"/>
        <v/>
      </c>
      <c r="Q19" s="49"/>
      <c r="R19" s="68">
        <f t="shared" si="30"/>
        <v>0</v>
      </c>
      <c r="S19" s="29">
        <f t="shared" si="31"/>
        <v>1</v>
      </c>
      <c r="T19" s="38">
        <f t="shared" si="37"/>
        <v>0</v>
      </c>
      <c r="U19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המרכז",IF(T19=0,"",(IF(T19/'ראשי-פרטים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9" s="31"/>
      <c r="W19" s="75" t="str">
        <f t="shared" si="38"/>
        <v/>
      </c>
      <c r="X19" s="53"/>
      <c r="Z19" s="121">
        <f>IF(AND(G19&lt;&gt;1,G19&gt;186*'ראשי-פרטים כלליים וריכוז הוצאות'!$F$8),1,0)</f>
        <v>0</v>
      </c>
      <c r="AA19" s="121" t="e">
        <f t="shared" si="5"/>
        <v>#DIV/0!</v>
      </c>
    </row>
    <row r="20" spans="1:27" s="27" customFormat="1" ht="24" customHeight="1" x14ac:dyDescent="0.15">
      <c r="A20" s="197">
        <v>18</v>
      </c>
      <c r="B20" s="174"/>
      <c r="C20" s="455"/>
      <c r="D20" s="187"/>
      <c r="E20" s="186"/>
      <c r="F20" s="176"/>
      <c r="G20" s="188"/>
      <c r="H20" s="110"/>
      <c r="I20" s="110"/>
      <c r="J20" s="199">
        <f t="shared" si="39"/>
        <v>0</v>
      </c>
      <c r="K20" s="32">
        <f t="shared" si="46"/>
        <v>0</v>
      </c>
      <c r="L20" s="32">
        <f t="shared" si="47"/>
        <v>0</v>
      </c>
      <c r="M20" s="101">
        <f t="shared" si="27"/>
        <v>1</v>
      </c>
      <c r="N20" s="30">
        <f t="shared" si="36"/>
        <v>0</v>
      </c>
      <c r="O20" s="31"/>
      <c r="P20" s="75" t="str">
        <f t="shared" si="29"/>
        <v/>
      </c>
      <c r="Q20" s="49"/>
      <c r="R20" s="68">
        <f t="shared" si="30"/>
        <v>0</v>
      </c>
      <c r="S20" s="29">
        <f t="shared" si="31"/>
        <v>1</v>
      </c>
      <c r="T20" s="38">
        <f t="shared" si="37"/>
        <v>0</v>
      </c>
      <c r="U20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המרכז",IF(T20=0,"",(IF(T20/'ראשי-פרטים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0" s="31"/>
      <c r="W20" s="75" t="str">
        <f t="shared" si="38"/>
        <v/>
      </c>
      <c r="X20" s="53"/>
      <c r="Z20" s="121">
        <f>IF(AND(G20&lt;&gt;1,G20&gt;186*'ראשי-פרטים כלליים וריכוז הוצאות'!$F$8),1,0)</f>
        <v>0</v>
      </c>
      <c r="AA20" s="121" t="e">
        <f t="shared" si="5"/>
        <v>#DIV/0!</v>
      </c>
    </row>
    <row r="21" spans="1:27" s="27" customFormat="1" ht="24" customHeight="1" x14ac:dyDescent="0.15">
      <c r="A21" s="197">
        <v>19</v>
      </c>
      <c r="B21" s="174"/>
      <c r="C21" s="455"/>
      <c r="D21" s="187"/>
      <c r="E21" s="186"/>
      <c r="F21" s="176"/>
      <c r="G21" s="188"/>
      <c r="H21" s="110"/>
      <c r="I21" s="110"/>
      <c r="J21" s="199">
        <f t="shared" si="39"/>
        <v>0</v>
      </c>
      <c r="K21" s="32">
        <f t="shared" si="46"/>
        <v>0</v>
      </c>
      <c r="L21" s="32">
        <f t="shared" si="47"/>
        <v>0</v>
      </c>
      <c r="M21" s="101">
        <f t="shared" si="27"/>
        <v>1</v>
      </c>
      <c r="N21" s="30">
        <f t="shared" si="36"/>
        <v>0</v>
      </c>
      <c r="O21" s="31"/>
      <c r="P21" s="75" t="str">
        <f t="shared" si="29"/>
        <v/>
      </c>
      <c r="Q21" s="49"/>
      <c r="R21" s="68">
        <f t="shared" si="30"/>
        <v>0</v>
      </c>
      <c r="S21" s="29">
        <f t="shared" si="31"/>
        <v>1</v>
      </c>
      <c r="T21" s="38">
        <f t="shared" si="37"/>
        <v>0</v>
      </c>
      <c r="U21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המרכז",IF(T21=0,"",(IF(T21/'ראשי-פרטים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1" s="31"/>
      <c r="W21" s="75" t="str">
        <f t="shared" si="38"/>
        <v/>
      </c>
      <c r="X21" s="53"/>
      <c r="Z21" s="121">
        <f>IF(AND(G21&lt;&gt;1,G21&gt;186*'ראשי-פרטים כלליים וריכוז הוצאות'!$F$8),1,0)</f>
        <v>0</v>
      </c>
      <c r="AA21" s="121" t="e">
        <f t="shared" si="5"/>
        <v>#DIV/0!</v>
      </c>
    </row>
    <row r="22" spans="1:27" s="27" customFormat="1" ht="24" customHeight="1" x14ac:dyDescent="0.15">
      <c r="A22" s="197">
        <v>20</v>
      </c>
      <c r="B22" s="174"/>
      <c r="C22" s="455"/>
      <c r="D22" s="187"/>
      <c r="E22" s="186"/>
      <c r="F22" s="176"/>
      <c r="G22" s="188"/>
      <c r="H22" s="177"/>
      <c r="I22" s="110"/>
      <c r="J22" s="199">
        <f t="shared" si="39"/>
        <v>0</v>
      </c>
      <c r="K22" s="32">
        <f t="shared" si="46"/>
        <v>0</v>
      </c>
      <c r="L22" s="32">
        <f t="shared" si="47"/>
        <v>0</v>
      </c>
      <c r="M22" s="101">
        <f t="shared" si="27"/>
        <v>1</v>
      </c>
      <c r="N22" s="30">
        <f t="shared" si="36"/>
        <v>0</v>
      </c>
      <c r="O22" s="31"/>
      <c r="P22" s="75" t="str">
        <f t="shared" si="29"/>
        <v/>
      </c>
      <c r="Q22" s="49"/>
      <c r="R22" s="68">
        <f t="shared" si="30"/>
        <v>0</v>
      </c>
      <c r="S22" s="29">
        <f t="shared" si="31"/>
        <v>1</v>
      </c>
      <c r="T22" s="38">
        <f t="shared" si="37"/>
        <v>0</v>
      </c>
      <c r="U22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המרכז",IF(T22=0,"",(IF(T22/'ראשי-פרטים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2" s="31"/>
      <c r="W22" s="75" t="str">
        <f t="shared" si="38"/>
        <v/>
      </c>
      <c r="X22" s="53"/>
      <c r="Z22" s="121">
        <f>IF(AND(G22&lt;&gt;1,G22&gt;186*'ראשי-פרטים כלליים וריכוז הוצאות'!$F$8),1,0)</f>
        <v>0</v>
      </c>
      <c r="AA22" s="121" t="e">
        <f t="shared" si="5"/>
        <v>#DIV/0!</v>
      </c>
    </row>
    <row r="23" spans="1:27" s="27" customFormat="1" ht="24" customHeight="1" x14ac:dyDescent="0.15">
      <c r="A23" s="197">
        <v>21</v>
      </c>
      <c r="B23" s="174"/>
      <c r="C23" s="455"/>
      <c r="D23" s="187"/>
      <c r="E23" s="186"/>
      <c r="F23" s="176"/>
      <c r="G23" s="188"/>
      <c r="H23" s="110"/>
      <c r="I23" s="110"/>
      <c r="J23" s="199">
        <f t="shared" si="39"/>
        <v>0</v>
      </c>
      <c r="K23" s="32">
        <f t="shared" si="46"/>
        <v>0</v>
      </c>
      <c r="L23" s="32">
        <f t="shared" si="47"/>
        <v>0</v>
      </c>
      <c r="M23" s="101">
        <f t="shared" si="27"/>
        <v>1</v>
      </c>
      <c r="N23" s="30">
        <f t="shared" si="36"/>
        <v>0</v>
      </c>
      <c r="O23" s="31"/>
      <c r="P23" s="75" t="str">
        <f t="shared" si="29"/>
        <v/>
      </c>
      <c r="Q23" s="49"/>
      <c r="R23" s="68">
        <f t="shared" si="30"/>
        <v>0</v>
      </c>
      <c r="S23" s="29">
        <f t="shared" si="31"/>
        <v>1</v>
      </c>
      <c r="T23" s="38">
        <f t="shared" si="37"/>
        <v>0</v>
      </c>
      <c r="U23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המרכז",IF(T23=0,"",(IF(T23/'ראשי-פרטים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3" s="31"/>
      <c r="W23" s="75" t="str">
        <f t="shared" si="38"/>
        <v/>
      </c>
      <c r="X23" s="53"/>
      <c r="Z23" s="121">
        <f>IF(AND(G23&lt;&gt;1,G23&gt;186*'ראשי-פרטים כלליים וריכוז הוצאות'!$F$8),1,0)</f>
        <v>0</v>
      </c>
      <c r="AA23" s="121" t="e">
        <f t="shared" si="5"/>
        <v>#DIV/0!</v>
      </c>
    </row>
    <row r="24" spans="1:27" s="27" customFormat="1" ht="24" customHeight="1" x14ac:dyDescent="0.15">
      <c r="A24" s="197">
        <v>22</v>
      </c>
      <c r="B24" s="174"/>
      <c r="C24" s="455"/>
      <c r="D24" s="187"/>
      <c r="E24" s="186"/>
      <c r="F24" s="176"/>
      <c r="G24" s="188"/>
      <c r="H24" s="110"/>
      <c r="I24" s="110"/>
      <c r="J24" s="199">
        <f t="shared" si="39"/>
        <v>0</v>
      </c>
      <c r="K24" s="32">
        <f t="shared" si="46"/>
        <v>0</v>
      </c>
      <c r="L24" s="32">
        <f t="shared" si="47"/>
        <v>0</v>
      </c>
      <c r="M24" s="101">
        <f t="shared" si="27"/>
        <v>1</v>
      </c>
      <c r="N24" s="30">
        <f t="shared" si="36"/>
        <v>0</v>
      </c>
      <c r="O24" s="31"/>
      <c r="P24" s="75" t="str">
        <f t="shared" si="29"/>
        <v/>
      </c>
      <c r="Q24" s="49"/>
      <c r="R24" s="68">
        <f t="shared" si="30"/>
        <v>0</v>
      </c>
      <c r="S24" s="29">
        <f t="shared" si="31"/>
        <v>1</v>
      </c>
      <c r="T24" s="38">
        <f t="shared" si="37"/>
        <v>0</v>
      </c>
      <c r="U24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המרכז",IF(T24=0,"",(IF(T24/'ראשי-פרטים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4" s="31"/>
      <c r="W24" s="75" t="str">
        <f t="shared" si="38"/>
        <v/>
      </c>
      <c r="X24" s="53"/>
      <c r="Z24" s="121">
        <f>IF(AND(G24&lt;&gt;1,G24&gt;186*'ראשי-פרטים כלליים וריכוז הוצאות'!$F$8),1,0)</f>
        <v>0</v>
      </c>
      <c r="AA24" s="121" t="e">
        <f t="shared" si="5"/>
        <v>#DIV/0!</v>
      </c>
    </row>
    <row r="25" spans="1:27" s="27" customFormat="1" ht="24" customHeight="1" x14ac:dyDescent="0.15">
      <c r="A25" s="197">
        <v>23</v>
      </c>
      <c r="B25" s="174"/>
      <c r="C25" s="455"/>
      <c r="D25" s="187"/>
      <c r="E25" s="186"/>
      <c r="F25" s="176"/>
      <c r="G25" s="188"/>
      <c r="H25" s="177"/>
      <c r="I25" s="110"/>
      <c r="J25" s="199">
        <f t="shared" si="39"/>
        <v>0</v>
      </c>
      <c r="K25" s="32">
        <f t="shared" si="46"/>
        <v>0</v>
      </c>
      <c r="L25" s="32">
        <f t="shared" si="47"/>
        <v>0</v>
      </c>
      <c r="M25" s="101">
        <f t="shared" si="27"/>
        <v>1</v>
      </c>
      <c r="N25" s="30">
        <f t="shared" si="36"/>
        <v>0</v>
      </c>
      <c r="O25" s="31"/>
      <c r="P25" s="75" t="str">
        <f t="shared" si="29"/>
        <v/>
      </c>
      <c r="Q25" s="49"/>
      <c r="R25" s="68">
        <f t="shared" si="30"/>
        <v>0</v>
      </c>
      <c r="S25" s="29">
        <f t="shared" si="31"/>
        <v>1</v>
      </c>
      <c r="T25" s="38">
        <f t="shared" si="37"/>
        <v>0</v>
      </c>
      <c r="U25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המרכז",IF(T25=0,"",(IF(T25/'ראשי-פרטים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5" s="31"/>
      <c r="W25" s="75" t="str">
        <f t="shared" si="38"/>
        <v/>
      </c>
      <c r="X25" s="53"/>
      <c r="Z25" s="121">
        <f>IF(AND(G25&lt;&gt;1,G25&gt;186*'ראשי-פרטים כלליים וריכוז הוצאות'!$F$8),1,0)</f>
        <v>0</v>
      </c>
      <c r="AA25" s="121" t="e">
        <f t="shared" si="5"/>
        <v>#DIV/0!</v>
      </c>
    </row>
    <row r="26" spans="1:27" s="27" customFormat="1" ht="24" customHeight="1" x14ac:dyDescent="0.15">
      <c r="A26" s="197">
        <v>24</v>
      </c>
      <c r="B26" s="174"/>
      <c r="C26" s="455"/>
      <c r="D26" s="187"/>
      <c r="E26" s="186"/>
      <c r="F26" s="176"/>
      <c r="G26" s="188"/>
      <c r="H26" s="110"/>
      <c r="I26" s="110"/>
      <c r="J26" s="199">
        <f t="shared" si="39"/>
        <v>0</v>
      </c>
      <c r="K26" s="32">
        <f t="shared" si="46"/>
        <v>0</v>
      </c>
      <c r="L26" s="32">
        <f t="shared" si="47"/>
        <v>0</v>
      </c>
      <c r="M26" s="101">
        <f t="shared" si="27"/>
        <v>1</v>
      </c>
      <c r="N26" s="30">
        <f t="shared" si="36"/>
        <v>0</v>
      </c>
      <c r="O26" s="31"/>
      <c r="P26" s="75" t="str">
        <f t="shared" si="29"/>
        <v/>
      </c>
      <c r="Q26" s="49"/>
      <c r="R26" s="68">
        <f t="shared" si="30"/>
        <v>0</v>
      </c>
      <c r="S26" s="29">
        <f t="shared" si="31"/>
        <v>1</v>
      </c>
      <c r="T26" s="38">
        <f t="shared" si="37"/>
        <v>0</v>
      </c>
      <c r="U26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המרכז",IF(T26=0,"",(IF(T26/'ראשי-פרטים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6" s="31"/>
      <c r="W26" s="75" t="str">
        <f t="shared" si="38"/>
        <v/>
      </c>
      <c r="X26" s="53"/>
      <c r="Z26" s="121">
        <f>IF(AND(G26&lt;&gt;1,G26&gt;186*'ראשי-פרטים כלליים וריכוז הוצאות'!$F$8),1,0)</f>
        <v>0</v>
      </c>
      <c r="AA26" s="121" t="e">
        <f t="shared" si="5"/>
        <v>#DIV/0!</v>
      </c>
    </row>
    <row r="27" spans="1:27" s="27" customFormat="1" ht="24" customHeight="1" x14ac:dyDescent="0.15">
      <c r="A27" s="197">
        <v>25</v>
      </c>
      <c r="B27" s="174"/>
      <c r="C27" s="455"/>
      <c r="D27" s="187"/>
      <c r="E27" s="186"/>
      <c r="F27" s="176"/>
      <c r="G27" s="188"/>
      <c r="H27" s="110"/>
      <c r="I27" s="110"/>
      <c r="J27" s="199">
        <f t="shared" si="39"/>
        <v>0</v>
      </c>
      <c r="K27" s="32">
        <f t="shared" si="46"/>
        <v>0</v>
      </c>
      <c r="L27" s="32">
        <f t="shared" si="47"/>
        <v>0</v>
      </c>
      <c r="M27" s="101">
        <f t="shared" si="27"/>
        <v>1</v>
      </c>
      <c r="N27" s="30">
        <f t="shared" si="36"/>
        <v>0</v>
      </c>
      <c r="O27" s="31"/>
      <c r="P27" s="75" t="str">
        <f t="shared" si="29"/>
        <v/>
      </c>
      <c r="Q27" s="49"/>
      <c r="R27" s="68">
        <f t="shared" si="30"/>
        <v>0</v>
      </c>
      <c r="S27" s="29">
        <f t="shared" si="31"/>
        <v>1</v>
      </c>
      <c r="T27" s="38">
        <f t="shared" si="37"/>
        <v>0</v>
      </c>
      <c r="U27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המרכז",IF(T27=0,"",(IF(T27/'ראשי-פרטים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7" s="31"/>
      <c r="W27" s="75" t="str">
        <f t="shared" si="38"/>
        <v/>
      </c>
      <c r="X27" s="53"/>
      <c r="Z27" s="121">
        <f>IF(AND(G27&lt;&gt;1,G27&gt;186*'ראשי-פרטים כלליים וריכוז הוצאות'!$F$8),1,0)</f>
        <v>0</v>
      </c>
      <c r="AA27" s="121" t="e">
        <f t="shared" si="5"/>
        <v>#DIV/0!</v>
      </c>
    </row>
    <row r="28" spans="1:27" s="27" customFormat="1" ht="24" customHeight="1" x14ac:dyDescent="0.15">
      <c r="A28" s="197">
        <v>26</v>
      </c>
      <c r="B28" s="174"/>
      <c r="C28" s="455"/>
      <c r="D28" s="187"/>
      <c r="E28" s="186"/>
      <c r="F28" s="176"/>
      <c r="G28" s="188"/>
      <c r="H28" s="110"/>
      <c r="I28" s="110"/>
      <c r="J28" s="199">
        <f t="shared" si="39"/>
        <v>0</v>
      </c>
      <c r="K28" s="32">
        <f t="shared" si="46"/>
        <v>0</v>
      </c>
      <c r="L28" s="32">
        <f t="shared" si="47"/>
        <v>0</v>
      </c>
      <c r="M28" s="101">
        <f t="shared" si="27"/>
        <v>1</v>
      </c>
      <c r="N28" s="30">
        <f t="shared" si="36"/>
        <v>0</v>
      </c>
      <c r="O28" s="31"/>
      <c r="P28" s="75" t="str">
        <f t="shared" si="29"/>
        <v/>
      </c>
      <c r="Q28" s="49"/>
      <c r="R28" s="68">
        <f t="shared" si="30"/>
        <v>0</v>
      </c>
      <c r="S28" s="29">
        <f t="shared" si="31"/>
        <v>1</v>
      </c>
      <c r="T28" s="38">
        <f t="shared" si="37"/>
        <v>0</v>
      </c>
      <c r="U28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המרכז",IF(T28=0,"",(IF(T28/'ראשי-פרטים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8" s="31"/>
      <c r="W28" s="75" t="str">
        <f t="shared" si="38"/>
        <v/>
      </c>
      <c r="X28" s="53"/>
      <c r="Z28" s="121">
        <f>IF(AND(G28&lt;&gt;1,G28&gt;186*'ראשי-פרטים כלליים וריכוז הוצאות'!$F$8),1,0)</f>
        <v>0</v>
      </c>
      <c r="AA28" s="121" t="e">
        <f t="shared" si="5"/>
        <v>#DIV/0!</v>
      </c>
    </row>
    <row r="29" spans="1:27" s="27" customFormat="1" ht="24" customHeight="1" x14ac:dyDescent="0.15">
      <c r="A29" s="197">
        <v>27</v>
      </c>
      <c r="B29" s="174"/>
      <c r="C29" s="455"/>
      <c r="D29" s="187"/>
      <c r="E29" s="186"/>
      <c r="F29" s="176"/>
      <c r="G29" s="188"/>
      <c r="H29" s="110"/>
      <c r="I29" s="110"/>
      <c r="J29" s="199">
        <f t="shared" si="39"/>
        <v>0</v>
      </c>
      <c r="K29" s="32">
        <f t="shared" si="46"/>
        <v>0</v>
      </c>
      <c r="L29" s="32">
        <f t="shared" si="47"/>
        <v>0</v>
      </c>
      <c r="M29" s="101">
        <f t="shared" si="27"/>
        <v>1</v>
      </c>
      <c r="N29" s="30">
        <f t="shared" si="36"/>
        <v>0</v>
      </c>
      <c r="O29" s="31"/>
      <c r="P29" s="75" t="str">
        <f t="shared" si="29"/>
        <v/>
      </c>
      <c r="Q29" s="49"/>
      <c r="R29" s="68">
        <f t="shared" si="30"/>
        <v>0</v>
      </c>
      <c r="S29" s="29">
        <f t="shared" si="31"/>
        <v>1</v>
      </c>
      <c r="T29" s="38">
        <f t="shared" si="37"/>
        <v>0</v>
      </c>
      <c r="U29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המרכז",IF(T29=0,"",(IF(T29/'ראשי-פרטים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9" s="31"/>
      <c r="W29" s="75" t="str">
        <f t="shared" si="38"/>
        <v/>
      </c>
      <c r="X29" s="53"/>
      <c r="Z29" s="121">
        <f>IF(AND(G29&lt;&gt;1,G29&gt;186*'ראשי-פרטים כלליים וריכוז הוצאות'!$F$8),1,0)</f>
        <v>0</v>
      </c>
      <c r="AA29" s="121" t="e">
        <f t="shared" si="5"/>
        <v>#DIV/0!</v>
      </c>
    </row>
    <row r="30" spans="1:27" s="27" customFormat="1" ht="24" customHeight="1" x14ac:dyDescent="0.15">
      <c r="A30" s="197">
        <v>28</v>
      </c>
      <c r="B30" s="174"/>
      <c r="C30" s="455"/>
      <c r="D30" s="187"/>
      <c r="E30" s="186"/>
      <c r="F30" s="176"/>
      <c r="G30" s="188"/>
      <c r="H30" s="110"/>
      <c r="I30" s="110"/>
      <c r="J30" s="199">
        <f t="shared" si="39"/>
        <v>0</v>
      </c>
      <c r="K30" s="32">
        <f t="shared" si="46"/>
        <v>0</v>
      </c>
      <c r="L30" s="32">
        <f t="shared" si="47"/>
        <v>0</v>
      </c>
      <c r="M30" s="101">
        <f t="shared" si="27"/>
        <v>1</v>
      </c>
      <c r="N30" s="30">
        <f t="shared" si="36"/>
        <v>0</v>
      </c>
      <c r="O30" s="31"/>
      <c r="P30" s="75" t="str">
        <f t="shared" si="29"/>
        <v/>
      </c>
      <c r="Q30" s="49"/>
      <c r="R30" s="68">
        <f t="shared" si="30"/>
        <v>0</v>
      </c>
      <c r="S30" s="29">
        <f t="shared" si="31"/>
        <v>1</v>
      </c>
      <c r="T30" s="38">
        <f t="shared" si="37"/>
        <v>0</v>
      </c>
      <c r="U30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המרכז",IF(T30=0,"",(IF(T30/'ראשי-פרטים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0" s="31"/>
      <c r="W30" s="75" t="str">
        <f t="shared" si="38"/>
        <v/>
      </c>
      <c r="X30" s="53"/>
      <c r="Z30" s="121">
        <f>IF(AND(G30&lt;&gt;1,G30&gt;186*'ראשי-פרטים כלליים וריכוז הוצאות'!$F$8),1,0)</f>
        <v>0</v>
      </c>
      <c r="AA30" s="121" t="e">
        <f t="shared" si="5"/>
        <v>#DIV/0!</v>
      </c>
    </row>
    <row r="31" spans="1:27" s="27" customFormat="1" ht="24" customHeight="1" x14ac:dyDescent="0.15">
      <c r="A31" s="197">
        <v>29</v>
      </c>
      <c r="B31" s="174"/>
      <c r="C31" s="455"/>
      <c r="D31" s="187"/>
      <c r="E31" s="186"/>
      <c r="F31" s="176"/>
      <c r="G31" s="188"/>
      <c r="H31" s="110"/>
      <c r="I31" s="110"/>
      <c r="J31" s="199">
        <f t="shared" si="39"/>
        <v>0</v>
      </c>
      <c r="K31" s="32">
        <f t="shared" si="46"/>
        <v>0</v>
      </c>
      <c r="L31" s="32">
        <f t="shared" si="47"/>
        <v>0</v>
      </c>
      <c r="M31" s="101">
        <f t="shared" si="27"/>
        <v>1</v>
      </c>
      <c r="N31" s="30">
        <f t="shared" si="36"/>
        <v>0</v>
      </c>
      <c r="O31" s="31"/>
      <c r="P31" s="75" t="str">
        <f t="shared" si="29"/>
        <v/>
      </c>
      <c r="Q31" s="49"/>
      <c r="R31" s="68">
        <f t="shared" si="30"/>
        <v>0</v>
      </c>
      <c r="S31" s="29">
        <f t="shared" si="31"/>
        <v>1</v>
      </c>
      <c r="T31" s="38">
        <f t="shared" si="37"/>
        <v>0</v>
      </c>
      <c r="U31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המרכז",IF(T31=0,"",(IF(T31/'ראשי-פרטים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1" s="31"/>
      <c r="W31" s="75" t="str">
        <f t="shared" si="38"/>
        <v/>
      </c>
      <c r="X31" s="53"/>
      <c r="Z31" s="121">
        <f>IF(AND(G31&lt;&gt;1,G31&gt;186*'ראשי-פרטים כלליים וריכוז הוצאות'!$F$8),1,0)</f>
        <v>0</v>
      </c>
      <c r="AA31" s="121" t="e">
        <f t="shared" si="5"/>
        <v>#DIV/0!</v>
      </c>
    </row>
    <row r="32" spans="1:27" s="27" customFormat="1" ht="24" customHeight="1" x14ac:dyDescent="0.15">
      <c r="A32" s="197">
        <v>30</v>
      </c>
      <c r="B32" s="174"/>
      <c r="C32" s="455"/>
      <c r="D32" s="187"/>
      <c r="E32" s="186"/>
      <c r="F32" s="176"/>
      <c r="G32" s="188"/>
      <c r="H32" s="110"/>
      <c r="I32" s="110"/>
      <c r="J32" s="199">
        <f t="shared" si="39"/>
        <v>0</v>
      </c>
      <c r="K32" s="32">
        <f t="shared" si="46"/>
        <v>0</v>
      </c>
      <c r="L32" s="32">
        <f t="shared" si="47"/>
        <v>0</v>
      </c>
      <c r="M32" s="101">
        <f t="shared" si="27"/>
        <v>1</v>
      </c>
      <c r="N32" s="30">
        <f t="shared" si="36"/>
        <v>0</v>
      </c>
      <c r="O32" s="31"/>
      <c r="P32" s="75" t="str">
        <f t="shared" si="29"/>
        <v/>
      </c>
      <c r="Q32" s="49"/>
      <c r="R32" s="68">
        <f t="shared" si="30"/>
        <v>0</v>
      </c>
      <c r="S32" s="29">
        <f t="shared" si="31"/>
        <v>1</v>
      </c>
      <c r="T32" s="38">
        <f t="shared" si="37"/>
        <v>0</v>
      </c>
      <c r="U32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המרכז",IF(T32=0,"",(IF(T32/'ראשי-פרטים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2" s="31"/>
      <c r="W32" s="75" t="str">
        <f t="shared" si="38"/>
        <v/>
      </c>
      <c r="X32" s="53"/>
      <c r="Z32" s="121">
        <f>IF(AND(G32&lt;&gt;1,G32&gt;186*'ראשי-פרטים כלליים וריכוז הוצאות'!$F$8),1,0)</f>
        <v>0</v>
      </c>
      <c r="AA32" s="121" t="e">
        <f t="shared" si="5"/>
        <v>#DIV/0!</v>
      </c>
    </row>
    <row r="33" spans="1:27" s="27" customFormat="1" ht="24" customHeight="1" x14ac:dyDescent="0.15">
      <c r="A33" s="197">
        <v>31</v>
      </c>
      <c r="B33" s="108"/>
      <c r="C33" s="112"/>
      <c r="D33" s="187"/>
      <c r="E33" s="111"/>
      <c r="F33" s="109"/>
      <c r="G33" s="119">
        <f t="shared" ref="G33:G42" si="48">IF(E33="מחיר קבוע",1,)</f>
        <v>0</v>
      </c>
      <c r="H33" s="110"/>
      <c r="I33" s="110"/>
      <c r="J33" s="199">
        <f t="shared" si="39"/>
        <v>0</v>
      </c>
      <c r="K33" s="32">
        <f t="shared" si="46"/>
        <v>0</v>
      </c>
      <c r="L33" s="32">
        <f t="shared" si="47"/>
        <v>0</v>
      </c>
      <c r="M33" s="101">
        <f t="shared" si="27"/>
        <v>1</v>
      </c>
      <c r="N33" s="30">
        <f t="shared" si="36"/>
        <v>0</v>
      </c>
      <c r="O33" s="31"/>
      <c r="P33" s="75" t="str">
        <f t="shared" si="29"/>
        <v/>
      </c>
      <c r="Q33" s="49"/>
      <c r="R33" s="68">
        <f t="shared" si="30"/>
        <v>0</v>
      </c>
      <c r="S33" s="29">
        <f t="shared" si="31"/>
        <v>1</v>
      </c>
      <c r="T33" s="38">
        <f t="shared" si="37"/>
        <v>0</v>
      </c>
      <c r="U33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המרכז",IF(T33=0,"",(IF(T33/'ראשי-פרטים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3" s="31"/>
      <c r="W33" s="75" t="str">
        <f t="shared" si="38"/>
        <v/>
      </c>
      <c r="X33" s="53"/>
      <c r="Z33" s="121">
        <f>IF(AND(G33&lt;&gt;1,G33&gt;186*'ראשי-פרטים כלליים וריכוז הוצאות'!$F$8),1,0)</f>
        <v>0</v>
      </c>
      <c r="AA33" s="121" t="e">
        <f t="shared" si="5"/>
        <v>#DIV/0!</v>
      </c>
    </row>
    <row r="34" spans="1:27" s="27" customFormat="1" ht="24" customHeight="1" x14ac:dyDescent="0.15">
      <c r="A34" s="197">
        <v>32</v>
      </c>
      <c r="B34" s="108"/>
      <c r="C34" s="112"/>
      <c r="D34" s="187"/>
      <c r="E34" s="111"/>
      <c r="F34" s="109"/>
      <c r="G34" s="119">
        <f t="shared" si="48"/>
        <v>0</v>
      </c>
      <c r="H34" s="110"/>
      <c r="I34" s="110"/>
      <c r="J34" s="199">
        <f t="shared" si="39"/>
        <v>0</v>
      </c>
      <c r="K34" s="32">
        <f t="shared" si="46"/>
        <v>0</v>
      </c>
      <c r="L34" s="32">
        <f t="shared" si="47"/>
        <v>0</v>
      </c>
      <c r="M34" s="101">
        <f t="shared" si="27"/>
        <v>1</v>
      </c>
      <c r="N34" s="30">
        <f t="shared" si="36"/>
        <v>0</v>
      </c>
      <c r="O34" s="31"/>
      <c r="P34" s="75" t="str">
        <f t="shared" si="29"/>
        <v/>
      </c>
      <c r="Q34" s="49"/>
      <c r="R34" s="68">
        <f t="shared" si="30"/>
        <v>0</v>
      </c>
      <c r="S34" s="29">
        <f t="shared" si="31"/>
        <v>1</v>
      </c>
      <c r="T34" s="38">
        <f t="shared" si="37"/>
        <v>0</v>
      </c>
      <c r="U34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המרכז",IF(T34=0,"",(IF(T34/'ראשי-פרטים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4" s="31"/>
      <c r="W34" s="75" t="str">
        <f t="shared" si="38"/>
        <v/>
      </c>
      <c r="X34" s="53"/>
      <c r="Z34" s="121">
        <f>IF(AND(G34&lt;&gt;1,G34&gt;186*'ראשי-פרטים כלליים וריכוז הוצאות'!$F$8),1,0)</f>
        <v>0</v>
      </c>
      <c r="AA34" s="121" t="e">
        <f t="shared" si="5"/>
        <v>#DIV/0!</v>
      </c>
    </row>
    <row r="35" spans="1:27" s="27" customFormat="1" ht="24" customHeight="1" x14ac:dyDescent="0.15">
      <c r="A35" s="197">
        <v>33</v>
      </c>
      <c r="B35" s="108"/>
      <c r="C35" s="112"/>
      <c r="D35" s="187"/>
      <c r="E35" s="111"/>
      <c r="F35" s="109"/>
      <c r="G35" s="119">
        <f t="shared" si="48"/>
        <v>0</v>
      </c>
      <c r="H35" s="110"/>
      <c r="I35" s="110"/>
      <c r="J35" s="199">
        <f t="shared" si="39"/>
        <v>0</v>
      </c>
      <c r="K35" s="32">
        <f t="shared" si="46"/>
        <v>0</v>
      </c>
      <c r="L35" s="32">
        <f t="shared" si="47"/>
        <v>0</v>
      </c>
      <c r="M35" s="101">
        <f t="shared" si="27"/>
        <v>1</v>
      </c>
      <c r="N35" s="30">
        <f t="shared" si="36"/>
        <v>0</v>
      </c>
      <c r="O35" s="31"/>
      <c r="P35" s="75" t="str">
        <f t="shared" si="29"/>
        <v/>
      </c>
      <c r="Q35" s="49"/>
      <c r="R35" s="68">
        <f t="shared" si="30"/>
        <v>0</v>
      </c>
      <c r="S35" s="29">
        <f t="shared" si="31"/>
        <v>1</v>
      </c>
      <c r="T35" s="38">
        <f t="shared" si="37"/>
        <v>0</v>
      </c>
      <c r="U35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המרכז",IF(T35=0,"",(IF(T35/'ראשי-פרטים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5" s="31"/>
      <c r="W35" s="75" t="str">
        <f t="shared" si="38"/>
        <v/>
      </c>
      <c r="X35" s="53"/>
      <c r="Z35" s="121">
        <f>IF(AND(G35&lt;&gt;1,G35&gt;186*'ראשי-פרטים כלליים וריכוז הוצאות'!$F$8),1,0)</f>
        <v>0</v>
      </c>
      <c r="AA35" s="121" t="e">
        <f t="shared" si="5"/>
        <v>#DIV/0!</v>
      </c>
    </row>
    <row r="36" spans="1:27" s="27" customFormat="1" ht="24" customHeight="1" x14ac:dyDescent="0.15">
      <c r="A36" s="197">
        <v>34</v>
      </c>
      <c r="B36" s="108"/>
      <c r="C36" s="112"/>
      <c r="D36" s="187"/>
      <c r="E36" s="119"/>
      <c r="F36" s="109"/>
      <c r="G36" s="119">
        <f t="shared" si="48"/>
        <v>0</v>
      </c>
      <c r="H36" s="110"/>
      <c r="I36" s="110"/>
      <c r="J36" s="199">
        <f t="shared" si="39"/>
        <v>0</v>
      </c>
      <c r="K36" s="32">
        <f t="shared" si="46"/>
        <v>0</v>
      </c>
      <c r="L36" s="32">
        <f t="shared" si="47"/>
        <v>0</v>
      </c>
      <c r="M36" s="101">
        <f t="shared" si="27"/>
        <v>1</v>
      </c>
      <c r="N36" s="30">
        <f t="shared" si="36"/>
        <v>0</v>
      </c>
      <c r="O36" s="31"/>
      <c r="P36" s="75" t="str">
        <f t="shared" si="29"/>
        <v/>
      </c>
      <c r="Q36" s="49"/>
      <c r="R36" s="68">
        <f t="shared" si="30"/>
        <v>0</v>
      </c>
      <c r="S36" s="29">
        <f t="shared" si="31"/>
        <v>1</v>
      </c>
      <c r="T36" s="38">
        <f t="shared" si="37"/>
        <v>0</v>
      </c>
      <c r="U36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המרכז",IF(T36=0,"",(IF(T36/'ראשי-פרטים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6" s="31"/>
      <c r="W36" s="75" t="str">
        <f t="shared" si="38"/>
        <v/>
      </c>
      <c r="X36" s="53"/>
      <c r="Z36" s="121">
        <f>IF(AND(G36&lt;&gt;1,G36&gt;186*'ראשי-פרטים כלליים וריכוז הוצאות'!$F$8),1,0)</f>
        <v>0</v>
      </c>
      <c r="AA36" s="121" t="e">
        <f t="shared" si="5"/>
        <v>#DIV/0!</v>
      </c>
    </row>
    <row r="37" spans="1:27" s="27" customFormat="1" ht="24" customHeight="1" x14ac:dyDescent="0.15">
      <c r="A37" s="197">
        <v>35</v>
      </c>
      <c r="B37" s="108"/>
      <c r="C37" s="112"/>
      <c r="D37" s="187"/>
      <c r="E37" s="111"/>
      <c r="F37" s="109"/>
      <c r="G37" s="119">
        <f t="shared" si="48"/>
        <v>0</v>
      </c>
      <c r="H37" s="110"/>
      <c r="I37" s="110"/>
      <c r="J37" s="199">
        <f t="shared" si="39"/>
        <v>0</v>
      </c>
      <c r="K37" s="32">
        <f t="shared" si="46"/>
        <v>0</v>
      </c>
      <c r="L37" s="32">
        <f t="shared" si="47"/>
        <v>0</v>
      </c>
      <c r="M37" s="101">
        <f t="shared" si="27"/>
        <v>1</v>
      </c>
      <c r="N37" s="30">
        <f t="shared" si="36"/>
        <v>0</v>
      </c>
      <c r="O37" s="31"/>
      <c r="P37" s="75" t="str">
        <f t="shared" si="29"/>
        <v/>
      </c>
      <c r="Q37" s="49"/>
      <c r="R37" s="68">
        <f t="shared" si="30"/>
        <v>0</v>
      </c>
      <c r="S37" s="29">
        <f t="shared" si="31"/>
        <v>1</v>
      </c>
      <c r="T37" s="38">
        <f t="shared" si="37"/>
        <v>0</v>
      </c>
      <c r="U37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המרכז",IF(T37=0,"",(IF(T37/'ראשי-פרטים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7" s="31"/>
      <c r="W37" s="75" t="str">
        <f t="shared" si="38"/>
        <v/>
      </c>
      <c r="X37" s="53"/>
      <c r="Z37" s="121">
        <f>IF(AND(G37&lt;&gt;1,G37&gt;186*'ראשי-פרטים כלליים וריכוז הוצאות'!$F$8),1,0)</f>
        <v>0</v>
      </c>
      <c r="AA37" s="121" t="e">
        <f t="shared" si="5"/>
        <v>#DIV/0!</v>
      </c>
    </row>
    <row r="38" spans="1:27" s="27" customFormat="1" ht="24" customHeight="1" x14ac:dyDescent="0.15">
      <c r="A38" s="197">
        <v>36</v>
      </c>
      <c r="B38" s="108"/>
      <c r="C38" s="112"/>
      <c r="D38" s="187"/>
      <c r="E38" s="111"/>
      <c r="F38" s="109"/>
      <c r="G38" s="119">
        <f t="shared" si="48"/>
        <v>0</v>
      </c>
      <c r="H38" s="110"/>
      <c r="I38" s="110"/>
      <c r="J38" s="199">
        <f t="shared" si="39"/>
        <v>0</v>
      </c>
      <c r="K38" s="32">
        <f t="shared" si="46"/>
        <v>0</v>
      </c>
      <c r="L38" s="32">
        <f t="shared" si="47"/>
        <v>0</v>
      </c>
      <c r="M38" s="101">
        <f t="shared" si="27"/>
        <v>1</v>
      </c>
      <c r="N38" s="30">
        <f t="shared" si="36"/>
        <v>0</v>
      </c>
      <c r="O38" s="31"/>
      <c r="P38" s="75" t="str">
        <f t="shared" si="29"/>
        <v/>
      </c>
      <c r="Q38" s="49"/>
      <c r="R38" s="68">
        <f t="shared" si="30"/>
        <v>0</v>
      </c>
      <c r="S38" s="29">
        <f t="shared" si="31"/>
        <v>1</v>
      </c>
      <c r="T38" s="38">
        <f t="shared" si="37"/>
        <v>0</v>
      </c>
      <c r="U38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המרכז",IF(T38=0,"",(IF(T38/'ראשי-פרטים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8" s="31"/>
      <c r="W38" s="75" t="str">
        <f t="shared" si="38"/>
        <v/>
      </c>
      <c r="X38" s="53"/>
      <c r="Z38" s="121">
        <f>IF(AND(G38&lt;&gt;1,G38&gt;186*'ראשי-פרטים כלליים וריכוז הוצאות'!$F$8),1,0)</f>
        <v>0</v>
      </c>
      <c r="AA38" s="121" t="e">
        <f t="shared" si="5"/>
        <v>#DIV/0!</v>
      </c>
    </row>
    <row r="39" spans="1:27" s="27" customFormat="1" ht="24" customHeight="1" x14ac:dyDescent="0.15">
      <c r="A39" s="197">
        <v>37</v>
      </c>
      <c r="B39" s="108"/>
      <c r="C39" s="111"/>
      <c r="D39" s="187"/>
      <c r="E39" s="111"/>
      <c r="F39" s="109"/>
      <c r="G39" s="119">
        <f t="shared" si="48"/>
        <v>0</v>
      </c>
      <c r="H39" s="110"/>
      <c r="I39" s="110"/>
      <c r="J39" s="199">
        <f t="shared" si="39"/>
        <v>0</v>
      </c>
      <c r="K39" s="32">
        <f t="shared" si="46"/>
        <v>0</v>
      </c>
      <c r="L39" s="32">
        <f t="shared" si="47"/>
        <v>0</v>
      </c>
      <c r="M39" s="101">
        <f t="shared" si="27"/>
        <v>1</v>
      </c>
      <c r="N39" s="30">
        <f t="shared" si="36"/>
        <v>0</v>
      </c>
      <c r="O39" s="31"/>
      <c r="P39" s="75" t="str">
        <f t="shared" si="29"/>
        <v/>
      </c>
      <c r="Q39" s="49"/>
      <c r="R39" s="68">
        <f t="shared" si="30"/>
        <v>0</v>
      </c>
      <c r="S39" s="29">
        <f t="shared" si="31"/>
        <v>1</v>
      </c>
      <c r="T39" s="38">
        <f t="shared" si="37"/>
        <v>0</v>
      </c>
      <c r="U39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המרכז",IF(T39=0,"",(IF(T39/'ראשי-פרטים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9" s="31"/>
      <c r="W39" s="75" t="str">
        <f t="shared" si="38"/>
        <v/>
      </c>
      <c r="X39" s="53"/>
      <c r="Z39" s="121">
        <f>IF(AND(G39&lt;&gt;1,G39&gt;186*'ראשי-פרטים כלליים וריכוז הוצאות'!$F$8),1,0)</f>
        <v>0</v>
      </c>
      <c r="AA39" s="121" t="e">
        <f t="shared" si="5"/>
        <v>#DIV/0!</v>
      </c>
    </row>
    <row r="40" spans="1:27" s="27" customFormat="1" ht="24" customHeight="1" x14ac:dyDescent="0.15">
      <c r="A40" s="197">
        <v>38</v>
      </c>
      <c r="B40" s="108"/>
      <c r="C40" s="112"/>
      <c r="D40" s="187"/>
      <c r="E40" s="111"/>
      <c r="F40" s="109"/>
      <c r="G40" s="119">
        <f t="shared" si="48"/>
        <v>0</v>
      </c>
      <c r="H40" s="110"/>
      <c r="I40" s="110"/>
      <c r="J40" s="199">
        <f t="shared" si="39"/>
        <v>0</v>
      </c>
      <c r="K40" s="32">
        <f t="shared" si="46"/>
        <v>0</v>
      </c>
      <c r="L40" s="32">
        <f t="shared" si="47"/>
        <v>0</v>
      </c>
      <c r="M40" s="101">
        <f t="shared" si="27"/>
        <v>1</v>
      </c>
      <c r="N40" s="30">
        <f t="shared" si="36"/>
        <v>0</v>
      </c>
      <c r="O40" s="31"/>
      <c r="P40" s="75" t="str">
        <f t="shared" si="29"/>
        <v/>
      </c>
      <c r="Q40" s="49"/>
      <c r="R40" s="68">
        <f t="shared" si="30"/>
        <v>0</v>
      </c>
      <c r="S40" s="29">
        <f t="shared" si="31"/>
        <v>1</v>
      </c>
      <c r="T40" s="38">
        <f t="shared" si="37"/>
        <v>0</v>
      </c>
      <c r="U40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המרכז",IF(T40=0,"",(IF(T40/'ראשי-פרטים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40" s="31"/>
      <c r="W40" s="75" t="str">
        <f t="shared" si="38"/>
        <v/>
      </c>
      <c r="X40" s="53"/>
      <c r="Z40" s="121">
        <f>IF(AND(G40&lt;&gt;1,G40&gt;186*'ראשי-פרטים כלליים וריכוז הוצאות'!$F$8),1,0)</f>
        <v>0</v>
      </c>
      <c r="AA40" s="121" t="e">
        <f t="shared" si="5"/>
        <v>#DIV/0!</v>
      </c>
    </row>
    <row r="41" spans="1:27" s="27" customFormat="1" ht="24" customHeight="1" x14ac:dyDescent="0.15">
      <c r="A41" s="197">
        <v>39</v>
      </c>
      <c r="B41" s="108"/>
      <c r="C41" s="112"/>
      <c r="D41" s="187"/>
      <c r="E41" s="111"/>
      <c r="F41" s="109"/>
      <c r="G41" s="119">
        <f t="shared" si="48"/>
        <v>0</v>
      </c>
      <c r="H41" s="110"/>
      <c r="I41" s="110"/>
      <c r="J41" s="199">
        <f t="shared" si="39"/>
        <v>0</v>
      </c>
      <c r="K41" s="32">
        <f t="shared" si="46"/>
        <v>0</v>
      </c>
      <c r="L41" s="32">
        <f t="shared" si="47"/>
        <v>0</v>
      </c>
      <c r="M41" s="101">
        <f t="shared" si="27"/>
        <v>1</v>
      </c>
      <c r="N41" s="30">
        <f t="shared" si="36"/>
        <v>0</v>
      </c>
      <c r="O41" s="31"/>
      <c r="P41" s="75" t="str">
        <f t="shared" si="29"/>
        <v/>
      </c>
      <c r="Q41" s="49"/>
      <c r="R41" s="68">
        <f t="shared" si="30"/>
        <v>0</v>
      </c>
      <c r="S41" s="29">
        <f t="shared" si="31"/>
        <v>1</v>
      </c>
      <c r="T41" s="38">
        <f t="shared" si="37"/>
        <v>0</v>
      </c>
      <c r="U41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המרכז",IF(T41=0,"",(IF(T41/'ראשי-פרטים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41" s="31"/>
      <c r="W41" s="75" t="str">
        <f t="shared" si="38"/>
        <v/>
      </c>
      <c r="X41" s="53"/>
      <c r="Z41" s="121">
        <f>IF(AND(G41&lt;&gt;1,G41&gt;186*'ראשי-פרטים כלליים וריכוז הוצאות'!$F$8),1,0)</f>
        <v>0</v>
      </c>
      <c r="AA41" s="121" t="e">
        <f t="shared" si="5"/>
        <v>#DIV/0!</v>
      </c>
    </row>
    <row r="42" spans="1:27" s="27" customFormat="1" ht="24" customHeight="1" x14ac:dyDescent="0.15">
      <c r="A42" s="197">
        <v>40</v>
      </c>
      <c r="B42" s="108"/>
      <c r="C42" s="112"/>
      <c r="D42" s="187"/>
      <c r="E42" s="111"/>
      <c r="F42" s="109"/>
      <c r="G42" s="119">
        <f t="shared" si="48"/>
        <v>0</v>
      </c>
      <c r="H42" s="110"/>
      <c r="I42" s="110"/>
      <c r="J42" s="199">
        <f t="shared" si="39"/>
        <v>0</v>
      </c>
      <c r="K42" s="32">
        <f t="shared" si="46"/>
        <v>0</v>
      </c>
      <c r="L42" s="32">
        <f t="shared" si="47"/>
        <v>0</v>
      </c>
      <c r="M42" s="102">
        <f t="shared" si="27"/>
        <v>1</v>
      </c>
      <c r="N42" s="30">
        <f t="shared" si="36"/>
        <v>0</v>
      </c>
      <c r="O42" s="71"/>
      <c r="P42" s="76" t="str">
        <f t="shared" si="29"/>
        <v/>
      </c>
      <c r="Q42" s="49"/>
      <c r="R42" s="68">
        <f t="shared" si="30"/>
        <v>0</v>
      </c>
      <c r="S42" s="70">
        <f t="shared" si="31"/>
        <v>1</v>
      </c>
      <c r="T42" s="72">
        <f t="shared" si="37"/>
        <v>0</v>
      </c>
      <c r="U42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המרכז",IF(T42=0,"",(IF(T42/'ראשי-פרטים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42" s="71"/>
      <c r="W42" s="76" t="str">
        <f t="shared" si="38"/>
        <v/>
      </c>
      <c r="X42" s="53"/>
      <c r="Z42" s="121">
        <f>IF(AND(G42&lt;&gt;1,G42&gt;186*'ראשי-פרטים כלליים וריכוז הוצאות'!$F$8),1,0)</f>
        <v>0</v>
      </c>
      <c r="AA42" s="121" t="e">
        <f t="shared" si="5"/>
        <v>#DIV/0!</v>
      </c>
    </row>
    <row r="43" spans="1:27" s="27" customFormat="1" ht="24" customHeight="1" x14ac:dyDescent="0.2">
      <c r="A43" s="211"/>
      <c r="B43" s="212"/>
      <c r="C43" s="212" t="s">
        <v>151</v>
      </c>
      <c r="D43" s="199">
        <f>SUMIF($D$4:$D$42,"פריפריה",$J$4:$J$42)</f>
        <v>0</v>
      </c>
      <c r="E43" s="199"/>
      <c r="F43" s="199"/>
      <c r="G43" s="212" t="s">
        <v>4</v>
      </c>
      <c r="H43" s="213" t="s">
        <v>92</v>
      </c>
      <c r="I43" s="213"/>
      <c r="J43" s="202">
        <f>SUMIF($D$3:$D$42,"ארץ",$J$3:$J$42)+SUMIF($D$4:$D$42,"פריפריה",$J$4:$J$42)</f>
        <v>0</v>
      </c>
      <c r="K43" s="91" t="s">
        <v>151</v>
      </c>
      <c r="L43" s="73">
        <f>+SUMIF($D$4:$D$42,"פריפריה",$N$4:$N$42)</f>
        <v>0</v>
      </c>
      <c r="M43" s="91" t="s">
        <v>92</v>
      </c>
      <c r="N43" s="90">
        <f>SUMIF($D$3:$D$42,"ארץ",$N$3:$N$42)+SUMIF($D$4:$D$42,"פריפריה",$N$4:$N$42)</f>
        <v>0</v>
      </c>
      <c r="O43" s="30"/>
      <c r="P43" s="79"/>
      <c r="Q43" s="49"/>
      <c r="R43" s="55">
        <f t="shared" si="30"/>
        <v>0</v>
      </c>
      <c r="S43" s="92" t="s">
        <v>92</v>
      </c>
      <c r="T43" s="93">
        <f>SUMIF($D$3:$D$42,"ארץ",$T$3:$T$42)+SUMIF($D$4:$D$42,"פריפריה",$T$4:$T$42)</f>
        <v>0</v>
      </c>
      <c r="U43" s="93"/>
      <c r="V43" s="93" t="s">
        <v>151</v>
      </c>
      <c r="W43" s="93">
        <f>+SUMIF($D$4:$D$42,"פריפריה",$T$4:$T$42)</f>
        <v>0</v>
      </c>
      <c r="X43" s="53"/>
      <c r="Z43" s="121"/>
    </row>
    <row r="44" spans="1:27" s="27" customFormat="1" ht="24" customHeight="1" x14ac:dyDescent="0.2">
      <c r="A44" s="211"/>
      <c r="B44" s="212"/>
      <c r="C44" s="199"/>
      <c r="D44" s="199"/>
      <c r="E44" s="199"/>
      <c r="F44" s="199"/>
      <c r="G44" s="199"/>
      <c r="H44" s="213" t="s">
        <v>101</v>
      </c>
      <c r="I44" s="213"/>
      <c r="J44" s="202">
        <f>SUMIF($D$3:$D$42,"חו”ל",$J$3:$J$42)</f>
        <v>0</v>
      </c>
      <c r="K44" s="73"/>
      <c r="L44" s="73"/>
      <c r="M44" s="91" t="s">
        <v>101</v>
      </c>
      <c r="N44" s="90">
        <f>SUMIF($D$3:$D$42,"חו”ל",$N$3:$N$42)</f>
        <v>0</v>
      </c>
      <c r="O44" s="30"/>
      <c r="P44" s="79"/>
      <c r="Q44" s="49"/>
      <c r="R44" s="55"/>
      <c r="S44" s="92" t="s">
        <v>101</v>
      </c>
      <c r="T44" s="93">
        <f>SUMIF($D$3:$D$42,"חו”ל",$T$3:$T$42)</f>
        <v>0</v>
      </c>
      <c r="U44" s="93"/>
      <c r="V44" s="38"/>
      <c r="W44" s="77"/>
      <c r="X44" s="53"/>
      <c r="Z44" s="121"/>
    </row>
    <row r="45" spans="1:27" s="27" customFormat="1" ht="24" customHeight="1" thickBot="1" x14ac:dyDescent="0.25">
      <c r="A45" s="206"/>
      <c r="B45" s="207"/>
      <c r="C45" s="200"/>
      <c r="D45" s="200"/>
      <c r="E45" s="200"/>
      <c r="F45" s="200"/>
      <c r="G45" s="200"/>
      <c r="H45" s="214" t="s">
        <v>94</v>
      </c>
      <c r="I45" s="214"/>
      <c r="J45" s="203">
        <f>J43+J44</f>
        <v>0</v>
      </c>
      <c r="K45" s="34"/>
      <c r="L45" s="34"/>
      <c r="M45" s="145" t="s">
        <v>94</v>
      </c>
      <c r="N45" s="146">
        <f>N43+N44</f>
        <v>0</v>
      </c>
      <c r="O45" s="35"/>
      <c r="P45" s="147"/>
      <c r="Q45" s="50"/>
      <c r="R45" s="148"/>
      <c r="S45" s="149" t="s">
        <v>94</v>
      </c>
      <c r="T45" s="150">
        <f>T43+T44</f>
        <v>0</v>
      </c>
      <c r="U45" s="150"/>
      <c r="V45" s="41"/>
      <c r="W45" s="42"/>
      <c r="X45" s="54"/>
      <c r="Z45" s="121"/>
    </row>
    <row r="46" spans="1:27" x14ac:dyDescent="0.15">
      <c r="P46" s="28"/>
      <c r="Q46" s="26"/>
      <c r="W46" s="28"/>
    </row>
    <row r="47" spans="1:27" x14ac:dyDescent="0.15">
      <c r="Q47" s="26"/>
    </row>
    <row r="48" spans="1:27" ht="12.75" customHeight="1" x14ac:dyDescent="0.15">
      <c r="A48" s="609" t="s">
        <v>82</v>
      </c>
      <c r="B48" s="609"/>
      <c r="O48" s="609" t="s">
        <v>80</v>
      </c>
      <c r="P48" s="609"/>
      <c r="V48" s="609" t="s">
        <v>80</v>
      </c>
      <c r="W48" s="609"/>
    </row>
    <row r="49" spans="1:23" ht="24.75" customHeight="1" x14ac:dyDescent="0.15">
      <c r="A49" s="23" t="s">
        <v>41</v>
      </c>
      <c r="B49" s="16" t="s">
        <v>8</v>
      </c>
      <c r="O49" s="15" t="s">
        <v>53</v>
      </c>
      <c r="P49" s="16" t="s">
        <v>54</v>
      </c>
      <c r="Q49" s="26"/>
      <c r="V49" s="15" t="s">
        <v>53</v>
      </c>
      <c r="W49" s="16" t="s">
        <v>54</v>
      </c>
    </row>
    <row r="50" spans="1:23" ht="24.75" customHeight="1" x14ac:dyDescent="0.15">
      <c r="A50" s="17">
        <v>1</v>
      </c>
      <c r="B50" s="18" t="s">
        <v>42</v>
      </c>
      <c r="O50" s="17">
        <v>1</v>
      </c>
      <c r="P50" s="24" t="s">
        <v>51</v>
      </c>
      <c r="Q50" s="26"/>
      <c r="V50" s="17">
        <v>1</v>
      </c>
      <c r="W50" s="24" t="s">
        <v>51</v>
      </c>
    </row>
    <row r="51" spans="1:23" ht="24.75" customHeight="1" x14ac:dyDescent="0.15">
      <c r="A51" s="17">
        <v>2</v>
      </c>
      <c r="B51" s="17" t="s">
        <v>43</v>
      </c>
      <c r="O51" s="17">
        <v>2</v>
      </c>
      <c r="P51" s="24" t="s">
        <v>50</v>
      </c>
      <c r="Q51" s="26"/>
      <c r="V51" s="17">
        <v>2</v>
      </c>
      <c r="W51" s="24" t="s">
        <v>50</v>
      </c>
    </row>
    <row r="52" spans="1:23" ht="24.75" customHeight="1" x14ac:dyDescent="0.15">
      <c r="A52" s="17">
        <v>3</v>
      </c>
      <c r="B52" s="18" t="s">
        <v>44</v>
      </c>
      <c r="O52" s="17">
        <v>3</v>
      </c>
      <c r="P52" s="24" t="s">
        <v>49</v>
      </c>
      <c r="Q52" s="26"/>
      <c r="V52" s="17">
        <v>3</v>
      </c>
      <c r="W52" s="24" t="s">
        <v>49</v>
      </c>
    </row>
    <row r="53" spans="1:23" ht="24.75" customHeight="1" x14ac:dyDescent="0.15">
      <c r="A53" s="17">
        <v>4</v>
      </c>
      <c r="B53" s="18" t="s">
        <v>45</v>
      </c>
      <c r="O53" s="17">
        <v>4</v>
      </c>
      <c r="P53" s="24" t="s">
        <v>52</v>
      </c>
      <c r="Q53" s="26"/>
      <c r="V53" s="17">
        <v>4</v>
      </c>
      <c r="W53" s="24" t="s">
        <v>52</v>
      </c>
    </row>
    <row r="54" spans="1:23" ht="24.75" customHeight="1" x14ac:dyDescent="0.15">
      <c r="O54" s="17">
        <v>5</v>
      </c>
      <c r="P54" s="24" t="s">
        <v>84</v>
      </c>
      <c r="Q54" s="26"/>
      <c r="V54" s="17">
        <v>5</v>
      </c>
      <c r="W54" s="24" t="s">
        <v>84</v>
      </c>
    </row>
    <row r="55" spans="1:23" ht="26.75" customHeight="1" x14ac:dyDescent="0.15">
      <c r="A55" s="623" t="s">
        <v>90</v>
      </c>
      <c r="B55" s="609"/>
      <c r="O55" s="17">
        <v>6</v>
      </c>
      <c r="P55" s="24" t="s">
        <v>14</v>
      </c>
      <c r="Q55" s="26"/>
      <c r="V55" s="17">
        <v>6</v>
      </c>
      <c r="W55" s="24" t="s">
        <v>14</v>
      </c>
    </row>
    <row r="56" spans="1:23" ht="14" x14ac:dyDescent="0.15">
      <c r="A56" s="15" t="s">
        <v>91</v>
      </c>
      <c r="B56" s="16" t="s">
        <v>8</v>
      </c>
      <c r="Q56" s="26"/>
    </row>
    <row r="57" spans="1:23" ht="14" x14ac:dyDescent="0.15">
      <c r="A57" s="17" t="s">
        <v>92</v>
      </c>
      <c r="B57" s="18" t="s">
        <v>149</v>
      </c>
      <c r="Q57" s="26"/>
    </row>
    <row r="58" spans="1:23" ht="14" x14ac:dyDescent="0.15">
      <c r="A58" s="17" t="s">
        <v>101</v>
      </c>
      <c r="B58" s="18" t="s">
        <v>93</v>
      </c>
      <c r="Q58" s="26"/>
    </row>
    <row r="59" spans="1:23" ht="14" x14ac:dyDescent="0.15">
      <c r="A59" s="17" t="s">
        <v>148</v>
      </c>
      <c r="B59" s="18" t="s">
        <v>150</v>
      </c>
      <c r="Q59" s="26"/>
    </row>
    <row r="60" spans="1:23" x14ac:dyDescent="0.15">
      <c r="Q60" s="26"/>
    </row>
    <row r="61" spans="1:23" x14ac:dyDescent="0.15">
      <c r="A61" s="623" t="s">
        <v>142</v>
      </c>
      <c r="B61" s="609"/>
    </row>
    <row r="62" spans="1:23" ht="14" x14ac:dyDescent="0.15">
      <c r="A62" s="15" t="s">
        <v>91</v>
      </c>
      <c r="B62" s="16" t="s">
        <v>8</v>
      </c>
    </row>
    <row r="63" spans="1:23" ht="28" x14ac:dyDescent="0.15">
      <c r="A63" s="18" t="s">
        <v>143</v>
      </c>
      <c r="B63" s="18" t="s">
        <v>143</v>
      </c>
    </row>
    <row r="64" spans="1:23" ht="28" x14ac:dyDescent="0.15">
      <c r="A64" s="18" t="s">
        <v>144</v>
      </c>
      <c r="B64" s="18" t="s">
        <v>144</v>
      </c>
    </row>
    <row r="66" spans="1:26" ht="14" hidden="1" x14ac:dyDescent="0.15">
      <c r="B66" s="11" t="s">
        <v>159</v>
      </c>
    </row>
    <row r="67" spans="1:26" ht="14" hidden="1" x14ac:dyDescent="0.15">
      <c r="B67" s="11" t="s">
        <v>158</v>
      </c>
    </row>
    <row r="68" spans="1:26" s="156" customFormat="1" hidden="1" x14ac:dyDescent="0.15">
      <c r="A68" s="157">
        <f>+'ראשי-פרטים כלליים וריכוז הוצאות'!$C$108</f>
        <v>1</v>
      </c>
      <c r="Z68" s="161"/>
    </row>
    <row r="69" spans="1:26" s="156" customFormat="1" hidden="1" x14ac:dyDescent="0.15">
      <c r="A69" s="160">
        <f>INDEX('ראשי-פרטים כלליים וריכוז הוצאות'!$J$108:$J$159,A68)</f>
        <v>0</v>
      </c>
      <c r="Z69" s="161"/>
    </row>
    <row r="70" spans="1:26" s="156" customFormat="1" hidden="1" x14ac:dyDescent="0.15">
      <c r="Z70" s="161"/>
    </row>
  </sheetData>
  <sheetProtection algorithmName="SHA-512" hashValue="5inizAWl907VfNwRIV/f1x0J9Hm2D0Vlrpcyu7Ejj12fDorWs/Olz/2fSt1P9HD//4eXCRCGLoicmLAV3A64dQ==" saltValue="HQOxoZcZ+BJJ2p9Uom2LUg==" spinCount="100000" sheet="1" objects="1" scenarios="1"/>
  <mergeCells count="10">
    <mergeCell ref="K1:M1"/>
    <mergeCell ref="A61:B61"/>
    <mergeCell ref="A55:B55"/>
    <mergeCell ref="T1:V1"/>
    <mergeCell ref="O48:P48"/>
    <mergeCell ref="V48:W48"/>
    <mergeCell ref="A1:C1"/>
    <mergeCell ref="A48:B48"/>
    <mergeCell ref="N1:O1"/>
    <mergeCell ref="R1:S1"/>
  </mergeCells>
  <conditionalFormatting sqref="A68:A69">
    <cfRule type="expression" dxfId="62" priority="5" stopIfTrue="1">
      <formula>OR($A$68=1,$A$68=3,$A$68=5,$A$68=6)</formula>
    </cfRule>
  </conditionalFormatting>
  <conditionalFormatting sqref="A1:XFD1048576">
    <cfRule type="expression" dxfId="61" priority="1">
      <formula>$A$69=0</formula>
    </cfRule>
  </conditionalFormatting>
  <conditionalFormatting sqref="B3:I3">
    <cfRule type="expression" dxfId="60" priority="2">
      <formula>$C$3="שורה זו - לא למילוי"</formula>
    </cfRule>
  </conditionalFormatting>
  <conditionalFormatting sqref="C43:D43">
    <cfRule type="expression" dxfId="59" priority="9">
      <formula>$A$68&lt;&gt;5</formula>
    </cfRule>
  </conditionalFormatting>
  <conditionalFormatting sqref="E36">
    <cfRule type="expression" dxfId="58" priority="21" stopIfTrue="1">
      <formula>X36=1</formula>
    </cfRule>
  </conditionalFormatting>
  <conditionalFormatting sqref="F3:F42">
    <cfRule type="expression" dxfId="56" priority="8">
      <formula>AA3</formula>
    </cfRule>
  </conditionalFormatting>
  <conditionalFormatting sqref="G3:G42">
    <cfRule type="expression" dxfId="55" priority="15" stopIfTrue="1">
      <formula>Z3=1</formula>
    </cfRule>
  </conditionalFormatting>
  <conditionalFormatting sqref="K3:K42">
    <cfRule type="cellIs" dxfId="54" priority="14" stopIfTrue="1" operator="notEqual">
      <formula>H3</formula>
    </cfRule>
  </conditionalFormatting>
  <conditionalFormatting sqref="L3:L42">
    <cfRule type="cellIs" dxfId="53" priority="48" stopIfTrue="1" operator="notEqual">
      <formula>J3</formula>
    </cfRule>
  </conditionalFormatting>
  <conditionalFormatting sqref="M3:M42 S3:S42">
    <cfRule type="cellIs" dxfId="52" priority="46" stopIfTrue="1" operator="notEqual">
      <formula>1-$P$1</formula>
    </cfRule>
  </conditionalFormatting>
  <conditionalFormatting sqref="N3:N42">
    <cfRule type="cellIs" dxfId="51" priority="45" stopIfTrue="1" operator="notEqual">
      <formula>J3</formula>
    </cfRule>
  </conditionalFormatting>
  <conditionalFormatting sqref="R3:R42">
    <cfRule type="cellIs" dxfId="50" priority="44" stopIfTrue="1" operator="notEqual">
      <formula>L3</formula>
    </cfRule>
  </conditionalFormatting>
  <conditionalFormatting sqref="U3:U42">
    <cfRule type="expression" dxfId="49" priority="47" stopIfTrue="1">
      <formula>"q1/'ראשי-פרטים כלליים וריכוז הוצאות'!$D$31&gt;0.299999"</formula>
    </cfRule>
  </conditionalFormatting>
  <dataValidations count="8">
    <dataValidation type="decimal" allowBlank="1" showInputMessage="1" showErrorMessage="1" errorTitle="תא מחושב בנוסחה" error="תא זה מחושב בנוסחה:_x000a_בידך לשנות את שתי העמודות מימין וע&quot;י כך לקבוע את הסכום המומלץ._x000a__x000a_על מנת להחזיר את המצב לקדמותו, נא הקישו על ביטול." promptTitle="תא מחושב בנוסחה" prompt="אין להקליד נתונים בעמודה זו" sqref="N3:N42" xr:uid="{00000000-0002-0000-0400-000000000000}">
      <formula1>L3*M3</formula1>
      <formula2>L3*M3</formula2>
    </dataValidation>
    <dataValidation type="list" allowBlank="1" showInputMessage="1" showErrorMessage="1" errorTitle="בודק מקצועי: נא בחר קוד נימוק" error="במידה והינך מעוניין בנימוק אחר, הקש חמש או השאר התא ריק וכתוב את המלל בתא שמשמאל" promptTitle="לנוחותכם, יש לבחור קוד נימוק" prompt="בחר:_x000a_1.  היקף מבוקש מעבר להיקף הנדרש לביצוע המשימה_x000a_2.  הפחתה בגין תקצוב יתר של החברה_x000a_3.  תחום עיסוק שאינו כלול בתוכנית המו&quot;פ_x000a_4.  משימה שאינה כלולה בתוכנית המומלצת_x000a_5.  קיצוץ אחיד_x000a_6.  אחר (נא פרט בעמודה משמאל)_x000a_" sqref="V3:V42 O3:O42" xr:uid="{00000000-0002-0000-0400-000001000000}">
      <formula1>$O$50:$O$55</formula1>
    </dataValidation>
    <dataValidation type="list" allowBlank="1" showErrorMessage="1" error="הצעת מחיר, _x000a_חוזה, _x000a_מחירון,_x000a_אמדן." promptTitle=" נא להקיש קוד עלות:" prompt="_x000a_הצעת מחיר._x000a_חוזה._x000a_מחירון.   _x000a_אמדן." sqref="H3:H42" xr:uid="{00000000-0002-0000-0400-000002000000}">
      <formula1>$B$50:$B$53</formula1>
    </dataValidation>
    <dataValidation type="decimal" allowBlank="1" showInputMessage="1" showErrorMessage="1" error="נא להזין הסכום בש&quot;ח באופן תקין" sqref="F3:G42" xr:uid="{00000000-0002-0000-0400-000003000000}">
      <formula1>0</formula1>
      <formula2>999999999</formula2>
    </dataValidation>
    <dataValidation type="list" allowBlank="1" showErrorMessage="1" errorTitle="נא בחר ביו מחיר קבוע ל מחיר לפי " promptTitle="נא  ציין סוג ההתקשות" prompt="קבוע  -  מחיר קבוע_x000a_שעה - מחיר לשעת עבודה" sqref="E3:E42" xr:uid="{00000000-0002-0000-0400-000004000000}">
      <formula1>$A$63:$A$64</formula1>
    </dataValidation>
    <dataValidation type="list" allowBlank="1" showInputMessage="1" showErrorMessage="1" errorTitle="נא בחר ביו קב&quot;מ ארץ לחו&quot;ל" promptTitle="נא  ציין את סוג הקב&quot;מ" prompt="בארץ – קב&quot;מ ישראלי _x000a_בחו&quot;ל – קב&quot;מ זר _x000a__x000a_" sqref="D3" xr:uid="{00000000-0002-0000-0400-000005000000}">
      <formula1>IF($A$68=19,$A$57:$A$59,$A$57:$A$58)</formula1>
    </dataValidation>
    <dataValidation allowBlank="1" showErrorMessage="1" error="הצעת מחיר, _x000a_חוזה, _x000a_מחירון,_x000a_אמדן." promptTitle=" נא להקיש קוד עלות:" prompt="_x000a_הצעת מחיר._x000a_חוזה._x000a_מחירון.   _x000a_אמדן." sqref="I3:I42" xr:uid="{00000000-0002-0000-0400-000006000000}"/>
    <dataValidation type="list" allowBlank="1" showInputMessage="1" showErrorMessage="1" errorTitle="נא בחר בין ארץ, חו&quot;ל או פריפריה" promptTitle="נא  ציין את סוג הקב&quot;מ" prompt="בארץ – קב&quot;מ ישראלי _x000a_בחו&quot;ל – קב&quot;מ זר _x000a_" sqref="D4:D42" xr:uid="{00000000-0002-0000-0400-000007000000}">
      <formula1>IF(OR($A$68=7,$A$68=8,$A$68=19),$A$57:$A$59,$A$57:$A$58)</formula1>
    </dataValidation>
  </dataValidations>
  <printOptions horizontalCentered="1" verticalCentered="1"/>
  <pageMargins left="0.27" right="0.43" top="0.17" bottom="0.37" header="0.13" footer="0.23"/>
  <pageSetup paperSize="9" scale="50" orientation="portrait" horizontalDpi="1200" verticalDpi="1200" r:id="rId1"/>
  <headerFooter alignWithMargins="0">
    <oddFooter>&amp;Cעמוד &amp;P מתוך &amp;N</oddFooter>
  </headerFooter>
  <ignoredErrors>
    <ignoredError sqref="G33:G42" unlocked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000000-000E-0000-0400-000006000000}">
            <xm:f>AND(('ראשי-פרטים כלליים וריכוז הוצאות'!$C$108)&lt;&gt;21,('ראשי-פרטים כלליים וריכוז הוצאות'!$C$108)&lt;&gt;22,('ראשי-פרטים כלליים וריכוז הוצאות'!$C$108)&lt;&gt;38,F3&gt;300,E3="מחיר לפי שעה")</xm:f>
            <x14:dxf>
              <fill>
                <patternFill>
                  <bgColor theme="9" tint="0.39994506668294322"/>
                </patternFill>
              </fill>
            </x14:dxf>
          </x14:cfRule>
          <xm:sqref>F3:F42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גיליון5">
    <tabColor rgb="FFA1C0DD"/>
    <pageSetUpPr fitToPage="1"/>
  </sheetPr>
  <dimension ref="A1:Y73"/>
  <sheetViews>
    <sheetView showGridLines="0" rightToLeft="1" zoomScale="85" zoomScaleNormal="85" workbookViewId="0">
      <pane xSplit="1" ySplit="2" topLeftCell="B3" activePane="bottomRight" state="frozen"/>
      <selection activeCell="C255" sqref="C255"/>
      <selection pane="topRight" activeCell="C255" sqref="C255"/>
      <selection pane="bottomLeft" activeCell="C255" sqref="C255"/>
      <selection pane="bottomRight" activeCell="K12" sqref="K12"/>
    </sheetView>
  </sheetViews>
  <sheetFormatPr baseColWidth="10" defaultColWidth="9.1640625" defaultRowHeight="13" outlineLevelCol="1" x14ac:dyDescent="0.15"/>
  <cols>
    <col min="1" max="1" width="6.5" style="1" bestFit="1" customWidth="1"/>
    <col min="2" max="3" width="16" style="1" customWidth="1"/>
    <col min="4" max="4" width="15.1640625" style="1" customWidth="1"/>
    <col min="5" max="5" width="11.83203125" style="1" customWidth="1"/>
    <col min="6" max="6" width="10.83203125" style="1" customWidth="1"/>
    <col min="7" max="7" width="11.5" style="1" customWidth="1"/>
    <col min="8" max="8" width="12.5" style="1" customWidth="1"/>
    <col min="9" max="9" width="12.83203125" style="1" customWidth="1"/>
    <col min="10" max="10" width="13.5" style="1" customWidth="1"/>
    <col min="11" max="11" width="23.5" style="1" customWidth="1"/>
    <col min="12" max="12" width="13" style="1" hidden="1" customWidth="1" outlineLevel="1"/>
    <col min="13" max="13" width="13.1640625" style="1" hidden="1" customWidth="1" outlineLevel="1"/>
    <col min="14" max="14" width="17.1640625" style="1" hidden="1" customWidth="1" outlineLevel="1"/>
    <col min="15" max="15" width="19.5" style="1" hidden="1" customWidth="1" outlineLevel="1"/>
    <col min="16" max="16" width="14.1640625" style="1" hidden="1" customWidth="1" outlineLevel="1"/>
    <col min="17" max="17" width="24.5" style="1" hidden="1" customWidth="1" outlineLevel="1"/>
    <col min="18" max="18" width="9.5" style="1" customWidth="1" collapsed="1"/>
    <col min="19" max="21" width="9.1640625" style="1" hidden="1" customWidth="1" outlineLevel="1"/>
    <col min="22" max="22" width="20.5" style="1" hidden="1" customWidth="1" outlineLevel="1"/>
    <col min="23" max="23" width="14.5" style="1" hidden="1" customWidth="1" outlineLevel="1"/>
    <col min="24" max="24" width="22" style="1" hidden="1" customWidth="1" outlineLevel="1"/>
    <col min="25" max="25" width="11.5" style="1" customWidth="1" collapsed="1"/>
    <col min="26" max="16384" width="9.1640625" style="1"/>
  </cols>
  <sheetData>
    <row r="1" spans="1:25" s="10" customFormat="1" ht="25.5" customHeight="1" thickBot="1" x14ac:dyDescent="0.25">
      <c r="A1" s="626" t="s">
        <v>23</v>
      </c>
      <c r="B1" s="627"/>
      <c r="C1" s="237" t="s">
        <v>72</v>
      </c>
      <c r="D1" s="238">
        <f>DATEDIF('ראשי-פרטים כלליים וריכוז הוצאות'!$F$6,'ראשי-פרטים כלליים וריכוז הוצאות'!$F$7+1,"m")</f>
        <v>0</v>
      </c>
      <c r="E1" s="239" t="s">
        <v>18</v>
      </c>
      <c r="F1" s="240">
        <f>'ראשי-פרטים כלליים וריכוז הוצאות'!F6</f>
        <v>0</v>
      </c>
      <c r="G1" s="239" t="s">
        <v>19</v>
      </c>
      <c r="H1" s="240">
        <f>'ראשי-פרטים כלליים וריכוז הוצאות'!F7</f>
        <v>0</v>
      </c>
      <c r="I1" s="250"/>
      <c r="J1" s="248"/>
      <c r="K1" s="441"/>
      <c r="L1" s="629" t="s">
        <v>87</v>
      </c>
      <c r="M1" s="629"/>
      <c r="N1" s="629"/>
      <c r="O1" s="629"/>
      <c r="P1" s="629"/>
      <c r="Q1" s="630"/>
      <c r="R1" s="636" t="s">
        <v>57</v>
      </c>
      <c r="S1" s="633" t="s">
        <v>175</v>
      </c>
      <c r="T1" s="634"/>
      <c r="U1" s="634"/>
      <c r="V1" s="634"/>
      <c r="W1" s="634"/>
      <c r="X1" s="635"/>
      <c r="Y1" s="631" t="s">
        <v>161</v>
      </c>
    </row>
    <row r="2" spans="1:25" s="12" customFormat="1" ht="51" customHeight="1" x14ac:dyDescent="0.15">
      <c r="A2" s="242" t="s">
        <v>5</v>
      </c>
      <c r="B2" s="195" t="s">
        <v>64</v>
      </c>
      <c r="C2" s="194" t="s">
        <v>66</v>
      </c>
      <c r="D2" s="243" t="s">
        <v>135</v>
      </c>
      <c r="E2" s="194" t="s">
        <v>31</v>
      </c>
      <c r="F2" s="244" t="s">
        <v>218</v>
      </c>
      <c r="G2" s="246" t="s">
        <v>28</v>
      </c>
      <c r="H2" s="247" t="str">
        <f>IF(A69=1,"עלות ציוד","פחת מבוקש לתקופת המ""פ")</f>
        <v>פחת מבוקש לתקופת המ"פ</v>
      </c>
      <c r="I2" s="195" t="s">
        <v>65</v>
      </c>
      <c r="J2" s="249" t="s">
        <v>81</v>
      </c>
      <c r="K2" s="442" t="s">
        <v>220</v>
      </c>
      <c r="L2" s="61" t="s">
        <v>122</v>
      </c>
      <c r="M2" s="56" t="s">
        <v>123</v>
      </c>
      <c r="N2" s="22" t="s">
        <v>124</v>
      </c>
      <c r="O2" s="22" t="s">
        <v>125</v>
      </c>
      <c r="P2" s="22" t="s">
        <v>120</v>
      </c>
      <c r="Q2" s="43" t="s">
        <v>17</v>
      </c>
      <c r="R2" s="637"/>
      <c r="S2" s="65" t="s">
        <v>74</v>
      </c>
      <c r="T2" s="57" t="s">
        <v>75</v>
      </c>
      <c r="U2" s="37" t="s">
        <v>73</v>
      </c>
      <c r="V2" s="37" t="s">
        <v>33</v>
      </c>
      <c r="W2" s="37" t="s">
        <v>79</v>
      </c>
      <c r="X2" s="44" t="s">
        <v>17</v>
      </c>
      <c r="Y2" s="632"/>
    </row>
    <row r="3" spans="1:25" s="2" customFormat="1" ht="24" customHeight="1" x14ac:dyDescent="0.15">
      <c r="A3" s="197">
        <v>1</v>
      </c>
      <c r="B3" s="174"/>
      <c r="C3" s="174"/>
      <c r="D3" s="178"/>
      <c r="E3" s="179"/>
      <c r="F3" s="180"/>
      <c r="G3" s="181"/>
      <c r="H3" s="204">
        <f>IF($A$69=1,N3,IF((COUNTA(D3,E3,F3,G3)=4),MIN(36*(1-I3)/12,F3/12)*G3/3,0)*E3)</f>
        <v>0</v>
      </c>
      <c r="I3" s="182"/>
      <c r="J3" s="177"/>
      <c r="K3" s="443"/>
      <c r="L3" s="62">
        <f>E3</f>
        <v>0</v>
      </c>
      <c r="M3" s="21">
        <f t="shared" ref="M3:M4" si="0">F3</f>
        <v>0</v>
      </c>
      <c r="N3" s="81">
        <f>G3</f>
        <v>0</v>
      </c>
      <c r="O3" s="58">
        <f>IF($A$69=1,N3,IF((COUNTA(D3,E3,F3,G3)=4),MIN(36*(1-I3)/12,M3/12)*N3/3,0)*L3)</f>
        <v>0</v>
      </c>
      <c r="P3" s="31"/>
      <c r="Q3" s="33"/>
      <c r="R3" s="49"/>
      <c r="S3" s="63">
        <f t="shared" ref="S3" si="1">L3</f>
        <v>0</v>
      </c>
      <c r="T3" s="21">
        <f>M3</f>
        <v>0</v>
      </c>
      <c r="U3" s="20">
        <f>N3</f>
        <v>0</v>
      </c>
      <c r="V3" s="60">
        <f>IF($A$69=1,N3,IF((COUNTA(D3,E3,F3,G3)=4),MIN(36*(1-I3)/12,T3/12)*U3/3,0)*S3)</f>
        <v>0</v>
      </c>
      <c r="W3" s="31"/>
      <c r="X3" s="33" t="str">
        <f>IF(W3&gt;0,(VLOOKUP(W3,$W$60:$X$64,2,0)),"")</f>
        <v/>
      </c>
      <c r="Y3" s="53"/>
    </row>
    <row r="4" spans="1:25" s="2" customFormat="1" ht="24" customHeight="1" x14ac:dyDescent="0.15">
      <c r="A4" s="197">
        <v>2</v>
      </c>
      <c r="B4" s="174"/>
      <c r="C4" s="174"/>
      <c r="D4" s="178"/>
      <c r="E4" s="179"/>
      <c r="F4" s="180"/>
      <c r="G4" s="181"/>
      <c r="H4" s="204">
        <f t="shared" ref="H4:H52" si="2">IF($A$69=1,N4,IF((COUNTA(D4,E4,F4,G4)=4),MIN(36*(1-I4)/12,F4/12)*G4/3,0)*E4)</f>
        <v>0</v>
      </c>
      <c r="I4" s="182"/>
      <c r="J4" s="177"/>
      <c r="K4" s="443"/>
      <c r="L4" s="62">
        <f t="shared" ref="L4" si="3">E4</f>
        <v>0</v>
      </c>
      <c r="M4" s="21">
        <f t="shared" si="0"/>
        <v>0</v>
      </c>
      <c r="N4" s="81">
        <f t="shared" ref="N4" si="4">G4</f>
        <v>0</v>
      </c>
      <c r="O4" s="58">
        <f t="shared" ref="O4:O52" si="5">IF($A$69=1,N4,IF((COUNTA(D4,E4,F4,G4)=4),MIN(36*(1-I4)/12,M4/12)*N4/3,0)*L4)</f>
        <v>0</v>
      </c>
      <c r="P4" s="31"/>
      <c r="Q4" s="33" t="str">
        <f t="shared" ref="Q4" si="6">IF(P4&gt;0,(VLOOKUP(P4,$P$60:$Q$64,2,0)),"")</f>
        <v/>
      </c>
      <c r="R4" s="49"/>
      <c r="S4" s="63">
        <f t="shared" ref="S4" si="7">L4</f>
        <v>0</v>
      </c>
      <c r="T4" s="21">
        <f t="shared" ref="T4" si="8">M4</f>
        <v>0</v>
      </c>
      <c r="U4" s="20">
        <f t="shared" ref="U4" si="9">N4</f>
        <v>0</v>
      </c>
      <c r="V4" s="60">
        <f t="shared" ref="V4:V52" si="10">IF($A$69=1,N4,IF((COUNTA(D4,E4,F4,G4)=4),MIN(36*(1-I4)/12,T4/12)*U4/3,0)*S4)</f>
        <v>0</v>
      </c>
      <c r="W4" s="31"/>
      <c r="X4" s="33" t="str">
        <f t="shared" ref="X4" si="11">IF(W4&gt;0,(VLOOKUP(W4,$W$60:$X$64,2,0)),"")</f>
        <v/>
      </c>
      <c r="Y4" s="53"/>
    </row>
    <row r="5" spans="1:25" s="2" customFormat="1" ht="24" customHeight="1" x14ac:dyDescent="0.15">
      <c r="A5" s="197">
        <v>3</v>
      </c>
      <c r="B5" s="174"/>
      <c r="C5" s="174"/>
      <c r="D5" s="178"/>
      <c r="E5" s="179"/>
      <c r="F5" s="180"/>
      <c r="G5" s="181"/>
      <c r="H5" s="204">
        <f t="shared" si="2"/>
        <v>0</v>
      </c>
      <c r="I5" s="182"/>
      <c r="J5" s="177"/>
      <c r="K5" s="443"/>
      <c r="L5" s="62">
        <f t="shared" ref="L5" si="12">E5</f>
        <v>0</v>
      </c>
      <c r="M5" s="21">
        <f t="shared" ref="M5" si="13">F5</f>
        <v>0</v>
      </c>
      <c r="N5" s="81">
        <f t="shared" ref="N5" si="14">G5</f>
        <v>0</v>
      </c>
      <c r="O5" s="58">
        <f t="shared" si="5"/>
        <v>0</v>
      </c>
      <c r="P5" s="31"/>
      <c r="Q5" s="33" t="str">
        <f t="shared" ref="Q5" si="15">IF(P5&gt;0,(VLOOKUP(P5,$P$60:$Q$64,2,0)),"")</f>
        <v/>
      </c>
      <c r="R5" s="49"/>
      <c r="S5" s="63">
        <f t="shared" ref="S5" si="16">L5</f>
        <v>0</v>
      </c>
      <c r="T5" s="21">
        <f t="shared" ref="T5" si="17">M5</f>
        <v>0</v>
      </c>
      <c r="U5" s="20">
        <f t="shared" ref="U5" si="18">N5</f>
        <v>0</v>
      </c>
      <c r="V5" s="60">
        <f t="shared" si="10"/>
        <v>0</v>
      </c>
      <c r="W5" s="31"/>
      <c r="X5" s="33" t="str">
        <f t="shared" ref="X5" si="19">IF(W5&gt;0,(VLOOKUP(W5,$W$60:$X$64,2,0)),"")</f>
        <v/>
      </c>
      <c r="Y5" s="53"/>
    </row>
    <row r="6" spans="1:25" s="2" customFormat="1" ht="24" customHeight="1" x14ac:dyDescent="0.15">
      <c r="A6" s="197">
        <v>4</v>
      </c>
      <c r="B6" s="174"/>
      <c r="C6" s="174"/>
      <c r="D6" s="178"/>
      <c r="E6" s="179"/>
      <c r="F6" s="180"/>
      <c r="G6" s="181"/>
      <c r="H6" s="204">
        <f t="shared" si="2"/>
        <v>0</v>
      </c>
      <c r="I6" s="182"/>
      <c r="J6" s="177"/>
      <c r="K6" s="443"/>
      <c r="L6" s="62">
        <f t="shared" ref="L6" si="20">E6</f>
        <v>0</v>
      </c>
      <c r="M6" s="21">
        <f t="shared" ref="M6:M35" si="21">F6</f>
        <v>0</v>
      </c>
      <c r="N6" s="81">
        <f t="shared" ref="N6" si="22">G6</f>
        <v>0</v>
      </c>
      <c r="O6" s="58">
        <f t="shared" si="5"/>
        <v>0</v>
      </c>
      <c r="P6" s="31"/>
      <c r="Q6" s="33" t="str">
        <f t="shared" ref="Q6" si="23">IF(P6&gt;0,(VLOOKUP(P6,$P$60:$Q$64,2,0)),"")</f>
        <v/>
      </c>
      <c r="R6" s="49"/>
      <c r="S6" s="63">
        <f t="shared" ref="S6:S35" si="24">L6</f>
        <v>0</v>
      </c>
      <c r="T6" s="21">
        <f t="shared" ref="T6" si="25">M6</f>
        <v>0</v>
      </c>
      <c r="U6" s="20">
        <f t="shared" ref="U6" si="26">N6</f>
        <v>0</v>
      </c>
      <c r="V6" s="60">
        <f t="shared" si="10"/>
        <v>0</v>
      </c>
      <c r="W6" s="31"/>
      <c r="X6" s="33" t="str">
        <f t="shared" ref="X6" si="27">IF(W6&gt;0,(VLOOKUP(W6,$W$60:$X$64,2,0)),"")</f>
        <v/>
      </c>
      <c r="Y6" s="53"/>
    </row>
    <row r="7" spans="1:25" s="2" customFormat="1" ht="24" customHeight="1" x14ac:dyDescent="0.15">
      <c r="A7" s="197">
        <v>5</v>
      </c>
      <c r="B7" s="174"/>
      <c r="C7" s="174"/>
      <c r="D7" s="178"/>
      <c r="E7" s="179"/>
      <c r="F7" s="180"/>
      <c r="G7" s="181"/>
      <c r="H7" s="204">
        <f t="shared" si="2"/>
        <v>0</v>
      </c>
      <c r="I7" s="182"/>
      <c r="J7" s="177"/>
      <c r="K7" s="443"/>
      <c r="L7" s="62">
        <f t="shared" ref="L7:L52" si="28">E7</f>
        <v>0</v>
      </c>
      <c r="M7" s="21">
        <f t="shared" si="21"/>
        <v>0</v>
      </c>
      <c r="N7" s="81">
        <f t="shared" ref="N7:N52" si="29">G7</f>
        <v>0</v>
      </c>
      <c r="O7" s="58">
        <f t="shared" si="5"/>
        <v>0</v>
      </c>
      <c r="P7" s="31"/>
      <c r="Q7" s="33" t="str">
        <f t="shared" ref="Q7:Q52" si="30">IF(P7&gt;0,(VLOOKUP(P7,$P$60:$Q$64,2,0)),"")</f>
        <v/>
      </c>
      <c r="R7" s="49"/>
      <c r="S7" s="63">
        <f t="shared" si="24"/>
        <v>0</v>
      </c>
      <c r="T7" s="21">
        <f t="shared" ref="T7:T52" si="31">M7</f>
        <v>0</v>
      </c>
      <c r="U7" s="20">
        <f t="shared" ref="U7:U52" si="32">N7</f>
        <v>0</v>
      </c>
      <c r="V7" s="60">
        <f t="shared" si="10"/>
        <v>0</v>
      </c>
      <c r="W7" s="31"/>
      <c r="X7" s="33" t="str">
        <f t="shared" ref="X7:X52" si="33">IF(W7&gt;0,(VLOOKUP(W7,$W$60:$X$64,2,0)),"")</f>
        <v/>
      </c>
      <c r="Y7" s="53"/>
    </row>
    <row r="8" spans="1:25" s="2" customFormat="1" ht="24" customHeight="1" x14ac:dyDescent="0.15">
      <c r="A8" s="197">
        <v>6</v>
      </c>
      <c r="B8" s="174"/>
      <c r="C8" s="174"/>
      <c r="D8" s="178"/>
      <c r="E8" s="179"/>
      <c r="F8" s="180"/>
      <c r="G8" s="181"/>
      <c r="H8" s="204">
        <f t="shared" si="2"/>
        <v>0</v>
      </c>
      <c r="I8" s="182"/>
      <c r="J8" s="177"/>
      <c r="K8" s="443"/>
      <c r="L8" s="62">
        <f t="shared" si="28"/>
        <v>0</v>
      </c>
      <c r="M8" s="21">
        <f t="shared" si="21"/>
        <v>0</v>
      </c>
      <c r="N8" s="81">
        <f t="shared" si="29"/>
        <v>0</v>
      </c>
      <c r="O8" s="58">
        <f t="shared" si="5"/>
        <v>0</v>
      </c>
      <c r="P8" s="31"/>
      <c r="Q8" s="33" t="str">
        <f t="shared" si="30"/>
        <v/>
      </c>
      <c r="R8" s="49"/>
      <c r="S8" s="63">
        <f t="shared" si="24"/>
        <v>0</v>
      </c>
      <c r="T8" s="21">
        <f t="shared" si="31"/>
        <v>0</v>
      </c>
      <c r="U8" s="20">
        <f t="shared" si="32"/>
        <v>0</v>
      </c>
      <c r="V8" s="60">
        <f t="shared" si="10"/>
        <v>0</v>
      </c>
      <c r="W8" s="31"/>
      <c r="X8" s="33" t="str">
        <f t="shared" si="33"/>
        <v/>
      </c>
      <c r="Y8" s="53"/>
    </row>
    <row r="9" spans="1:25" s="2" customFormat="1" ht="24" customHeight="1" x14ac:dyDescent="0.15">
      <c r="A9" s="197">
        <v>7</v>
      </c>
      <c r="B9" s="174"/>
      <c r="C9" s="174"/>
      <c r="D9" s="178"/>
      <c r="E9" s="179"/>
      <c r="F9" s="180"/>
      <c r="G9" s="181"/>
      <c r="H9" s="204">
        <f t="shared" si="2"/>
        <v>0</v>
      </c>
      <c r="I9" s="182"/>
      <c r="J9" s="177"/>
      <c r="K9" s="443"/>
      <c r="L9" s="62">
        <f t="shared" si="28"/>
        <v>0</v>
      </c>
      <c r="M9" s="21">
        <f t="shared" si="21"/>
        <v>0</v>
      </c>
      <c r="N9" s="81">
        <f t="shared" si="29"/>
        <v>0</v>
      </c>
      <c r="O9" s="58">
        <f t="shared" si="5"/>
        <v>0</v>
      </c>
      <c r="P9" s="31"/>
      <c r="Q9" s="33" t="str">
        <f t="shared" si="30"/>
        <v/>
      </c>
      <c r="R9" s="49"/>
      <c r="S9" s="63">
        <f t="shared" si="24"/>
        <v>0</v>
      </c>
      <c r="T9" s="21">
        <f t="shared" si="31"/>
        <v>0</v>
      </c>
      <c r="U9" s="20">
        <f t="shared" si="32"/>
        <v>0</v>
      </c>
      <c r="V9" s="60">
        <f t="shared" si="10"/>
        <v>0</v>
      </c>
      <c r="W9" s="31"/>
      <c r="X9" s="33" t="str">
        <f t="shared" si="33"/>
        <v/>
      </c>
      <c r="Y9" s="53"/>
    </row>
    <row r="10" spans="1:25" s="2" customFormat="1" ht="24" customHeight="1" x14ac:dyDescent="0.15">
      <c r="A10" s="197">
        <v>8</v>
      </c>
      <c r="B10" s="174"/>
      <c r="C10" s="174"/>
      <c r="D10" s="178"/>
      <c r="E10" s="179"/>
      <c r="F10" s="180"/>
      <c r="G10" s="181"/>
      <c r="H10" s="204">
        <f t="shared" si="2"/>
        <v>0</v>
      </c>
      <c r="I10" s="182"/>
      <c r="J10" s="177"/>
      <c r="K10" s="443"/>
      <c r="L10" s="62">
        <f t="shared" si="28"/>
        <v>0</v>
      </c>
      <c r="M10" s="21">
        <f t="shared" si="21"/>
        <v>0</v>
      </c>
      <c r="N10" s="81">
        <f t="shared" si="29"/>
        <v>0</v>
      </c>
      <c r="O10" s="58">
        <f t="shared" si="5"/>
        <v>0</v>
      </c>
      <c r="P10" s="31"/>
      <c r="Q10" s="33" t="str">
        <f t="shared" si="30"/>
        <v/>
      </c>
      <c r="R10" s="49"/>
      <c r="S10" s="63">
        <f t="shared" si="24"/>
        <v>0</v>
      </c>
      <c r="T10" s="21">
        <f t="shared" si="31"/>
        <v>0</v>
      </c>
      <c r="U10" s="20">
        <f t="shared" si="32"/>
        <v>0</v>
      </c>
      <c r="V10" s="60">
        <f t="shared" si="10"/>
        <v>0</v>
      </c>
      <c r="W10" s="31"/>
      <c r="X10" s="33" t="str">
        <f t="shared" si="33"/>
        <v/>
      </c>
      <c r="Y10" s="53"/>
    </row>
    <row r="11" spans="1:25" s="2" customFormat="1" ht="24" customHeight="1" x14ac:dyDescent="0.15">
      <c r="A11" s="197">
        <v>9</v>
      </c>
      <c r="B11" s="174"/>
      <c r="C11" s="174"/>
      <c r="D11" s="178"/>
      <c r="E11" s="179"/>
      <c r="F11" s="180"/>
      <c r="G11" s="181"/>
      <c r="H11" s="204">
        <f t="shared" si="2"/>
        <v>0</v>
      </c>
      <c r="I11" s="182"/>
      <c r="J11" s="177"/>
      <c r="K11" s="443"/>
      <c r="L11" s="62">
        <f t="shared" si="28"/>
        <v>0</v>
      </c>
      <c r="M11" s="21">
        <f t="shared" si="21"/>
        <v>0</v>
      </c>
      <c r="N11" s="81">
        <f t="shared" si="29"/>
        <v>0</v>
      </c>
      <c r="O11" s="58">
        <f t="shared" si="5"/>
        <v>0</v>
      </c>
      <c r="P11" s="31"/>
      <c r="Q11" s="33" t="str">
        <f t="shared" si="30"/>
        <v/>
      </c>
      <c r="R11" s="49"/>
      <c r="S11" s="63">
        <f t="shared" si="24"/>
        <v>0</v>
      </c>
      <c r="T11" s="21">
        <f t="shared" si="31"/>
        <v>0</v>
      </c>
      <c r="U11" s="20">
        <f t="shared" si="32"/>
        <v>0</v>
      </c>
      <c r="V11" s="60">
        <f t="shared" si="10"/>
        <v>0</v>
      </c>
      <c r="W11" s="31"/>
      <c r="X11" s="33" t="str">
        <f t="shared" si="33"/>
        <v/>
      </c>
      <c r="Y11" s="53"/>
    </row>
    <row r="12" spans="1:25" s="2" customFormat="1" ht="24" customHeight="1" x14ac:dyDescent="0.15">
      <c r="A12" s="197">
        <v>10</v>
      </c>
      <c r="B12" s="174"/>
      <c r="C12" s="174"/>
      <c r="D12" s="178"/>
      <c r="E12" s="179"/>
      <c r="F12" s="180"/>
      <c r="G12" s="181"/>
      <c r="H12" s="204">
        <f t="shared" si="2"/>
        <v>0</v>
      </c>
      <c r="I12" s="182"/>
      <c r="J12" s="177"/>
      <c r="K12" s="443"/>
      <c r="L12" s="62">
        <f t="shared" si="28"/>
        <v>0</v>
      </c>
      <c r="M12" s="21">
        <f t="shared" si="21"/>
        <v>0</v>
      </c>
      <c r="N12" s="81">
        <f t="shared" si="29"/>
        <v>0</v>
      </c>
      <c r="O12" s="58">
        <f t="shared" si="5"/>
        <v>0</v>
      </c>
      <c r="P12" s="31"/>
      <c r="Q12" s="33" t="str">
        <f t="shared" si="30"/>
        <v/>
      </c>
      <c r="R12" s="49"/>
      <c r="S12" s="63">
        <f t="shared" si="24"/>
        <v>0</v>
      </c>
      <c r="T12" s="21">
        <f t="shared" si="31"/>
        <v>0</v>
      </c>
      <c r="U12" s="20">
        <f t="shared" si="32"/>
        <v>0</v>
      </c>
      <c r="V12" s="60">
        <f t="shared" si="10"/>
        <v>0</v>
      </c>
      <c r="W12" s="31"/>
      <c r="X12" s="33" t="str">
        <f t="shared" si="33"/>
        <v/>
      </c>
      <c r="Y12" s="53"/>
    </row>
    <row r="13" spans="1:25" s="2" customFormat="1" ht="24" customHeight="1" x14ac:dyDescent="0.15">
      <c r="A13" s="197">
        <v>11</v>
      </c>
      <c r="B13" s="108"/>
      <c r="C13" s="108"/>
      <c r="D13" s="113"/>
      <c r="E13" s="114"/>
      <c r="F13" s="115"/>
      <c r="G13" s="116"/>
      <c r="H13" s="204">
        <f t="shared" si="2"/>
        <v>0</v>
      </c>
      <c r="I13" s="117"/>
      <c r="J13" s="110"/>
      <c r="K13" s="444"/>
      <c r="L13" s="62">
        <f t="shared" si="28"/>
        <v>0</v>
      </c>
      <c r="M13" s="21">
        <f t="shared" si="21"/>
        <v>0</v>
      </c>
      <c r="N13" s="81">
        <f t="shared" si="29"/>
        <v>0</v>
      </c>
      <c r="O13" s="58">
        <f t="shared" si="5"/>
        <v>0</v>
      </c>
      <c r="P13" s="31"/>
      <c r="Q13" s="33" t="str">
        <f t="shared" si="30"/>
        <v/>
      </c>
      <c r="R13" s="49"/>
      <c r="S13" s="63">
        <f t="shared" si="24"/>
        <v>0</v>
      </c>
      <c r="T13" s="21">
        <f t="shared" si="31"/>
        <v>0</v>
      </c>
      <c r="U13" s="20">
        <f t="shared" si="32"/>
        <v>0</v>
      </c>
      <c r="V13" s="60">
        <f t="shared" si="10"/>
        <v>0</v>
      </c>
      <c r="W13" s="31"/>
      <c r="X13" s="33" t="str">
        <f t="shared" si="33"/>
        <v/>
      </c>
      <c r="Y13" s="53"/>
    </row>
    <row r="14" spans="1:25" s="2" customFormat="1" ht="24" customHeight="1" x14ac:dyDescent="0.15">
      <c r="A14" s="197">
        <v>12</v>
      </c>
      <c r="B14" s="108"/>
      <c r="C14" s="108"/>
      <c r="D14" s="113"/>
      <c r="E14" s="114"/>
      <c r="F14" s="115"/>
      <c r="G14" s="116"/>
      <c r="H14" s="204">
        <f t="shared" si="2"/>
        <v>0</v>
      </c>
      <c r="I14" s="117"/>
      <c r="J14" s="110"/>
      <c r="K14" s="444"/>
      <c r="L14" s="62">
        <f t="shared" si="28"/>
        <v>0</v>
      </c>
      <c r="M14" s="21">
        <f t="shared" si="21"/>
        <v>0</v>
      </c>
      <c r="N14" s="81">
        <f t="shared" si="29"/>
        <v>0</v>
      </c>
      <c r="O14" s="58">
        <f t="shared" si="5"/>
        <v>0</v>
      </c>
      <c r="P14" s="31"/>
      <c r="Q14" s="33" t="str">
        <f t="shared" si="30"/>
        <v/>
      </c>
      <c r="R14" s="49"/>
      <c r="S14" s="63">
        <f t="shared" si="24"/>
        <v>0</v>
      </c>
      <c r="T14" s="21">
        <f t="shared" si="31"/>
        <v>0</v>
      </c>
      <c r="U14" s="20">
        <f t="shared" si="32"/>
        <v>0</v>
      </c>
      <c r="V14" s="60">
        <f t="shared" si="10"/>
        <v>0</v>
      </c>
      <c r="W14" s="31"/>
      <c r="X14" s="33" t="str">
        <f t="shared" si="33"/>
        <v/>
      </c>
      <c r="Y14" s="53"/>
    </row>
    <row r="15" spans="1:25" s="2" customFormat="1" ht="24" customHeight="1" x14ac:dyDescent="0.15">
      <c r="A15" s="197">
        <v>13</v>
      </c>
      <c r="B15" s="108"/>
      <c r="C15" s="108"/>
      <c r="D15" s="113"/>
      <c r="E15" s="114"/>
      <c r="F15" s="115"/>
      <c r="G15" s="116"/>
      <c r="H15" s="204">
        <f t="shared" si="2"/>
        <v>0</v>
      </c>
      <c r="I15" s="117"/>
      <c r="J15" s="110"/>
      <c r="K15" s="444"/>
      <c r="L15" s="62">
        <f t="shared" si="28"/>
        <v>0</v>
      </c>
      <c r="M15" s="21">
        <f t="shared" si="21"/>
        <v>0</v>
      </c>
      <c r="N15" s="81">
        <f t="shared" si="29"/>
        <v>0</v>
      </c>
      <c r="O15" s="58">
        <f t="shared" si="5"/>
        <v>0</v>
      </c>
      <c r="P15" s="31"/>
      <c r="Q15" s="33" t="str">
        <f t="shared" si="30"/>
        <v/>
      </c>
      <c r="R15" s="49"/>
      <c r="S15" s="63">
        <f t="shared" si="24"/>
        <v>0</v>
      </c>
      <c r="T15" s="21">
        <f t="shared" si="31"/>
        <v>0</v>
      </c>
      <c r="U15" s="20">
        <f t="shared" si="32"/>
        <v>0</v>
      </c>
      <c r="V15" s="60">
        <f t="shared" si="10"/>
        <v>0</v>
      </c>
      <c r="W15" s="31"/>
      <c r="X15" s="33" t="str">
        <f t="shared" si="33"/>
        <v/>
      </c>
      <c r="Y15" s="53"/>
    </row>
    <row r="16" spans="1:25" s="2" customFormat="1" ht="24" customHeight="1" x14ac:dyDescent="0.15">
      <c r="A16" s="197">
        <v>14</v>
      </c>
      <c r="B16" s="108"/>
      <c r="C16" s="108"/>
      <c r="D16" s="113"/>
      <c r="E16" s="114"/>
      <c r="F16" s="115"/>
      <c r="G16" s="116"/>
      <c r="H16" s="204">
        <f t="shared" si="2"/>
        <v>0</v>
      </c>
      <c r="I16" s="117"/>
      <c r="J16" s="110"/>
      <c r="K16" s="444"/>
      <c r="L16" s="62">
        <f t="shared" si="28"/>
        <v>0</v>
      </c>
      <c r="M16" s="21">
        <f t="shared" si="21"/>
        <v>0</v>
      </c>
      <c r="N16" s="81">
        <f t="shared" si="29"/>
        <v>0</v>
      </c>
      <c r="O16" s="58">
        <f t="shared" si="5"/>
        <v>0</v>
      </c>
      <c r="P16" s="31"/>
      <c r="Q16" s="33" t="str">
        <f t="shared" si="30"/>
        <v/>
      </c>
      <c r="R16" s="49"/>
      <c r="S16" s="63">
        <f t="shared" si="24"/>
        <v>0</v>
      </c>
      <c r="T16" s="21">
        <f t="shared" si="31"/>
        <v>0</v>
      </c>
      <c r="U16" s="20">
        <f t="shared" si="32"/>
        <v>0</v>
      </c>
      <c r="V16" s="60">
        <f t="shared" si="10"/>
        <v>0</v>
      </c>
      <c r="W16" s="31"/>
      <c r="X16" s="33" t="str">
        <f t="shared" si="33"/>
        <v/>
      </c>
      <c r="Y16" s="53"/>
    </row>
    <row r="17" spans="1:25" s="2" customFormat="1" ht="24" customHeight="1" x14ac:dyDescent="0.15">
      <c r="A17" s="197">
        <v>15</v>
      </c>
      <c r="B17" s="108"/>
      <c r="C17" s="108"/>
      <c r="D17" s="113"/>
      <c r="E17" s="114"/>
      <c r="F17" s="115"/>
      <c r="G17" s="116"/>
      <c r="H17" s="204">
        <f t="shared" si="2"/>
        <v>0</v>
      </c>
      <c r="I17" s="117"/>
      <c r="J17" s="110"/>
      <c r="K17" s="444"/>
      <c r="L17" s="62">
        <f t="shared" si="28"/>
        <v>0</v>
      </c>
      <c r="M17" s="21">
        <f t="shared" si="21"/>
        <v>0</v>
      </c>
      <c r="N17" s="81">
        <f t="shared" si="29"/>
        <v>0</v>
      </c>
      <c r="O17" s="58">
        <f t="shared" si="5"/>
        <v>0</v>
      </c>
      <c r="P17" s="31"/>
      <c r="Q17" s="33" t="str">
        <f t="shared" si="30"/>
        <v/>
      </c>
      <c r="R17" s="49"/>
      <c r="S17" s="63">
        <f t="shared" si="24"/>
        <v>0</v>
      </c>
      <c r="T17" s="21">
        <f t="shared" si="31"/>
        <v>0</v>
      </c>
      <c r="U17" s="20">
        <f t="shared" si="32"/>
        <v>0</v>
      </c>
      <c r="V17" s="60">
        <f t="shared" si="10"/>
        <v>0</v>
      </c>
      <c r="W17" s="31"/>
      <c r="X17" s="33" t="str">
        <f t="shared" si="33"/>
        <v/>
      </c>
      <c r="Y17" s="53"/>
    </row>
    <row r="18" spans="1:25" s="2" customFormat="1" ht="24" customHeight="1" x14ac:dyDescent="0.15">
      <c r="A18" s="197">
        <v>16</v>
      </c>
      <c r="B18" s="108"/>
      <c r="C18" s="108"/>
      <c r="D18" s="113"/>
      <c r="E18" s="114"/>
      <c r="F18" s="115"/>
      <c r="G18" s="116"/>
      <c r="H18" s="204">
        <f t="shared" si="2"/>
        <v>0</v>
      </c>
      <c r="I18" s="117"/>
      <c r="J18" s="110"/>
      <c r="K18" s="444"/>
      <c r="L18" s="62">
        <f t="shared" si="28"/>
        <v>0</v>
      </c>
      <c r="M18" s="21">
        <f t="shared" si="21"/>
        <v>0</v>
      </c>
      <c r="N18" s="81">
        <f t="shared" si="29"/>
        <v>0</v>
      </c>
      <c r="O18" s="58">
        <f t="shared" si="5"/>
        <v>0</v>
      </c>
      <c r="P18" s="31"/>
      <c r="Q18" s="33" t="str">
        <f t="shared" si="30"/>
        <v/>
      </c>
      <c r="R18" s="49"/>
      <c r="S18" s="63">
        <f t="shared" si="24"/>
        <v>0</v>
      </c>
      <c r="T18" s="21">
        <f t="shared" si="31"/>
        <v>0</v>
      </c>
      <c r="U18" s="20">
        <f t="shared" si="32"/>
        <v>0</v>
      </c>
      <c r="V18" s="60">
        <f t="shared" si="10"/>
        <v>0</v>
      </c>
      <c r="W18" s="31"/>
      <c r="X18" s="33" t="str">
        <f t="shared" si="33"/>
        <v/>
      </c>
      <c r="Y18" s="53"/>
    </row>
    <row r="19" spans="1:25" s="2" customFormat="1" ht="24" customHeight="1" x14ac:dyDescent="0.15">
      <c r="A19" s="197">
        <v>17</v>
      </c>
      <c r="B19" s="108"/>
      <c r="C19" s="108"/>
      <c r="D19" s="113"/>
      <c r="E19" s="114"/>
      <c r="F19" s="115"/>
      <c r="G19" s="116"/>
      <c r="H19" s="204">
        <f t="shared" si="2"/>
        <v>0</v>
      </c>
      <c r="I19" s="117"/>
      <c r="J19" s="110"/>
      <c r="K19" s="444"/>
      <c r="L19" s="62">
        <f t="shared" si="28"/>
        <v>0</v>
      </c>
      <c r="M19" s="21">
        <f t="shared" si="21"/>
        <v>0</v>
      </c>
      <c r="N19" s="81">
        <f t="shared" si="29"/>
        <v>0</v>
      </c>
      <c r="O19" s="58">
        <f t="shared" si="5"/>
        <v>0</v>
      </c>
      <c r="P19" s="31"/>
      <c r="Q19" s="33" t="str">
        <f t="shared" si="30"/>
        <v/>
      </c>
      <c r="R19" s="49"/>
      <c r="S19" s="63">
        <f t="shared" si="24"/>
        <v>0</v>
      </c>
      <c r="T19" s="21">
        <f t="shared" si="31"/>
        <v>0</v>
      </c>
      <c r="U19" s="20">
        <f t="shared" si="32"/>
        <v>0</v>
      </c>
      <c r="V19" s="60">
        <f t="shared" si="10"/>
        <v>0</v>
      </c>
      <c r="W19" s="31"/>
      <c r="X19" s="33" t="str">
        <f t="shared" si="33"/>
        <v/>
      </c>
      <c r="Y19" s="53"/>
    </row>
    <row r="20" spans="1:25" s="2" customFormat="1" ht="24" customHeight="1" x14ac:dyDescent="0.15">
      <c r="A20" s="197">
        <v>18</v>
      </c>
      <c r="B20" s="108"/>
      <c r="C20" s="108"/>
      <c r="D20" s="113"/>
      <c r="E20" s="114"/>
      <c r="F20" s="115"/>
      <c r="G20" s="116"/>
      <c r="H20" s="204">
        <f t="shared" si="2"/>
        <v>0</v>
      </c>
      <c r="I20" s="117"/>
      <c r="J20" s="110"/>
      <c r="K20" s="444"/>
      <c r="L20" s="62">
        <f t="shared" si="28"/>
        <v>0</v>
      </c>
      <c r="M20" s="21">
        <f t="shared" si="21"/>
        <v>0</v>
      </c>
      <c r="N20" s="81">
        <f t="shared" si="29"/>
        <v>0</v>
      </c>
      <c r="O20" s="58">
        <f t="shared" si="5"/>
        <v>0</v>
      </c>
      <c r="P20" s="31"/>
      <c r="Q20" s="33" t="str">
        <f t="shared" si="30"/>
        <v/>
      </c>
      <c r="R20" s="49"/>
      <c r="S20" s="63">
        <f t="shared" si="24"/>
        <v>0</v>
      </c>
      <c r="T20" s="21">
        <f t="shared" si="31"/>
        <v>0</v>
      </c>
      <c r="U20" s="20">
        <f t="shared" si="32"/>
        <v>0</v>
      </c>
      <c r="V20" s="60">
        <f t="shared" si="10"/>
        <v>0</v>
      </c>
      <c r="W20" s="31"/>
      <c r="X20" s="33" t="str">
        <f t="shared" si="33"/>
        <v/>
      </c>
      <c r="Y20" s="53"/>
    </row>
    <row r="21" spans="1:25" s="2" customFormat="1" ht="24" customHeight="1" x14ac:dyDescent="0.15">
      <c r="A21" s="197">
        <v>19</v>
      </c>
      <c r="B21" s="108"/>
      <c r="C21" s="108"/>
      <c r="D21" s="113"/>
      <c r="E21" s="114"/>
      <c r="F21" s="115"/>
      <c r="G21" s="116"/>
      <c r="H21" s="204">
        <f t="shared" si="2"/>
        <v>0</v>
      </c>
      <c r="I21" s="117"/>
      <c r="J21" s="110"/>
      <c r="K21" s="444"/>
      <c r="L21" s="62">
        <f t="shared" si="28"/>
        <v>0</v>
      </c>
      <c r="M21" s="21">
        <f t="shared" si="21"/>
        <v>0</v>
      </c>
      <c r="N21" s="81">
        <f t="shared" si="29"/>
        <v>0</v>
      </c>
      <c r="O21" s="58">
        <f t="shared" si="5"/>
        <v>0</v>
      </c>
      <c r="P21" s="31"/>
      <c r="Q21" s="33" t="str">
        <f t="shared" si="30"/>
        <v/>
      </c>
      <c r="R21" s="49"/>
      <c r="S21" s="63">
        <f t="shared" si="24"/>
        <v>0</v>
      </c>
      <c r="T21" s="21">
        <f t="shared" si="31"/>
        <v>0</v>
      </c>
      <c r="U21" s="20">
        <f t="shared" si="32"/>
        <v>0</v>
      </c>
      <c r="V21" s="60">
        <f t="shared" si="10"/>
        <v>0</v>
      </c>
      <c r="W21" s="31"/>
      <c r="X21" s="33" t="str">
        <f t="shared" si="33"/>
        <v/>
      </c>
      <c r="Y21" s="53"/>
    </row>
    <row r="22" spans="1:25" s="2" customFormat="1" ht="24" customHeight="1" x14ac:dyDescent="0.15">
      <c r="A22" s="197">
        <v>20</v>
      </c>
      <c r="B22" s="108"/>
      <c r="C22" s="108"/>
      <c r="D22" s="113"/>
      <c r="E22" s="114"/>
      <c r="F22" s="115"/>
      <c r="G22" s="116"/>
      <c r="H22" s="204">
        <f t="shared" si="2"/>
        <v>0</v>
      </c>
      <c r="I22" s="117"/>
      <c r="J22" s="110"/>
      <c r="K22" s="444"/>
      <c r="L22" s="62">
        <f t="shared" si="28"/>
        <v>0</v>
      </c>
      <c r="M22" s="21">
        <f t="shared" si="21"/>
        <v>0</v>
      </c>
      <c r="N22" s="81">
        <f t="shared" si="29"/>
        <v>0</v>
      </c>
      <c r="O22" s="58">
        <f t="shared" si="5"/>
        <v>0</v>
      </c>
      <c r="P22" s="31"/>
      <c r="Q22" s="33" t="str">
        <f t="shared" si="30"/>
        <v/>
      </c>
      <c r="R22" s="49"/>
      <c r="S22" s="63">
        <f t="shared" si="24"/>
        <v>0</v>
      </c>
      <c r="T22" s="21">
        <f t="shared" si="31"/>
        <v>0</v>
      </c>
      <c r="U22" s="20">
        <f t="shared" si="32"/>
        <v>0</v>
      </c>
      <c r="V22" s="60">
        <f t="shared" si="10"/>
        <v>0</v>
      </c>
      <c r="W22" s="31"/>
      <c r="X22" s="33" t="str">
        <f t="shared" si="33"/>
        <v/>
      </c>
      <c r="Y22" s="53"/>
    </row>
    <row r="23" spans="1:25" s="2" customFormat="1" ht="24" customHeight="1" x14ac:dyDescent="0.15">
      <c r="A23" s="197">
        <v>21</v>
      </c>
      <c r="B23" s="108"/>
      <c r="C23" s="108"/>
      <c r="D23" s="113"/>
      <c r="E23" s="114"/>
      <c r="F23" s="115"/>
      <c r="G23" s="116"/>
      <c r="H23" s="204">
        <f t="shared" si="2"/>
        <v>0</v>
      </c>
      <c r="I23" s="117"/>
      <c r="J23" s="110"/>
      <c r="K23" s="444"/>
      <c r="L23" s="62">
        <f t="shared" si="28"/>
        <v>0</v>
      </c>
      <c r="M23" s="21">
        <f t="shared" si="21"/>
        <v>0</v>
      </c>
      <c r="N23" s="81">
        <f t="shared" si="29"/>
        <v>0</v>
      </c>
      <c r="O23" s="58">
        <f t="shared" si="5"/>
        <v>0</v>
      </c>
      <c r="P23" s="31"/>
      <c r="Q23" s="33" t="str">
        <f t="shared" si="30"/>
        <v/>
      </c>
      <c r="R23" s="49"/>
      <c r="S23" s="63">
        <f t="shared" si="24"/>
        <v>0</v>
      </c>
      <c r="T23" s="21">
        <f t="shared" si="31"/>
        <v>0</v>
      </c>
      <c r="U23" s="20">
        <f t="shared" si="32"/>
        <v>0</v>
      </c>
      <c r="V23" s="60">
        <f t="shared" si="10"/>
        <v>0</v>
      </c>
      <c r="W23" s="31"/>
      <c r="X23" s="33" t="str">
        <f t="shared" si="33"/>
        <v/>
      </c>
      <c r="Y23" s="53"/>
    </row>
    <row r="24" spans="1:25" s="2" customFormat="1" ht="24" customHeight="1" x14ac:dyDescent="0.15">
      <c r="A24" s="197">
        <v>22</v>
      </c>
      <c r="B24" s="108"/>
      <c r="C24" s="108"/>
      <c r="D24" s="113"/>
      <c r="E24" s="114"/>
      <c r="F24" s="115"/>
      <c r="G24" s="116"/>
      <c r="H24" s="204">
        <f t="shared" si="2"/>
        <v>0</v>
      </c>
      <c r="I24" s="117"/>
      <c r="J24" s="110"/>
      <c r="K24" s="444"/>
      <c r="L24" s="62">
        <f t="shared" si="28"/>
        <v>0</v>
      </c>
      <c r="M24" s="21">
        <f t="shared" si="21"/>
        <v>0</v>
      </c>
      <c r="N24" s="81">
        <f t="shared" si="29"/>
        <v>0</v>
      </c>
      <c r="O24" s="58">
        <f t="shared" si="5"/>
        <v>0</v>
      </c>
      <c r="P24" s="31"/>
      <c r="Q24" s="33" t="str">
        <f t="shared" si="30"/>
        <v/>
      </c>
      <c r="R24" s="49"/>
      <c r="S24" s="63">
        <f t="shared" si="24"/>
        <v>0</v>
      </c>
      <c r="T24" s="21">
        <f t="shared" si="31"/>
        <v>0</v>
      </c>
      <c r="U24" s="20">
        <f t="shared" si="32"/>
        <v>0</v>
      </c>
      <c r="V24" s="60">
        <f t="shared" si="10"/>
        <v>0</v>
      </c>
      <c r="W24" s="31"/>
      <c r="X24" s="33" t="str">
        <f t="shared" si="33"/>
        <v/>
      </c>
      <c r="Y24" s="53"/>
    </row>
    <row r="25" spans="1:25" s="2" customFormat="1" ht="24" customHeight="1" x14ac:dyDescent="0.15">
      <c r="A25" s="197">
        <v>23</v>
      </c>
      <c r="B25" s="108"/>
      <c r="C25" s="108"/>
      <c r="D25" s="113"/>
      <c r="E25" s="114"/>
      <c r="F25" s="115"/>
      <c r="G25" s="116"/>
      <c r="H25" s="204">
        <f t="shared" si="2"/>
        <v>0</v>
      </c>
      <c r="I25" s="117"/>
      <c r="J25" s="110"/>
      <c r="K25" s="444"/>
      <c r="L25" s="62">
        <f t="shared" si="28"/>
        <v>0</v>
      </c>
      <c r="M25" s="21">
        <f t="shared" si="21"/>
        <v>0</v>
      </c>
      <c r="N25" s="81">
        <f t="shared" si="29"/>
        <v>0</v>
      </c>
      <c r="O25" s="58">
        <f t="shared" si="5"/>
        <v>0</v>
      </c>
      <c r="P25" s="31"/>
      <c r="Q25" s="33" t="str">
        <f t="shared" si="30"/>
        <v/>
      </c>
      <c r="R25" s="49"/>
      <c r="S25" s="63">
        <f t="shared" si="24"/>
        <v>0</v>
      </c>
      <c r="T25" s="21">
        <f t="shared" si="31"/>
        <v>0</v>
      </c>
      <c r="U25" s="20">
        <f t="shared" si="32"/>
        <v>0</v>
      </c>
      <c r="V25" s="60">
        <f t="shared" si="10"/>
        <v>0</v>
      </c>
      <c r="W25" s="31"/>
      <c r="X25" s="33" t="str">
        <f t="shared" si="33"/>
        <v/>
      </c>
      <c r="Y25" s="53"/>
    </row>
    <row r="26" spans="1:25" s="2" customFormat="1" ht="24" customHeight="1" x14ac:dyDescent="0.15">
      <c r="A26" s="197">
        <v>24</v>
      </c>
      <c r="B26" s="108"/>
      <c r="C26" s="108"/>
      <c r="D26" s="113"/>
      <c r="E26" s="114"/>
      <c r="F26" s="115"/>
      <c r="G26" s="116"/>
      <c r="H26" s="204">
        <f t="shared" si="2"/>
        <v>0</v>
      </c>
      <c r="I26" s="117"/>
      <c r="J26" s="110"/>
      <c r="K26" s="444"/>
      <c r="L26" s="62">
        <f t="shared" si="28"/>
        <v>0</v>
      </c>
      <c r="M26" s="21">
        <f t="shared" si="21"/>
        <v>0</v>
      </c>
      <c r="N26" s="81">
        <f t="shared" si="29"/>
        <v>0</v>
      </c>
      <c r="O26" s="58">
        <f t="shared" si="5"/>
        <v>0</v>
      </c>
      <c r="P26" s="31"/>
      <c r="Q26" s="33" t="str">
        <f t="shared" si="30"/>
        <v/>
      </c>
      <c r="R26" s="49"/>
      <c r="S26" s="63">
        <f t="shared" si="24"/>
        <v>0</v>
      </c>
      <c r="T26" s="21">
        <f t="shared" si="31"/>
        <v>0</v>
      </c>
      <c r="U26" s="20">
        <f t="shared" si="32"/>
        <v>0</v>
      </c>
      <c r="V26" s="60">
        <f t="shared" si="10"/>
        <v>0</v>
      </c>
      <c r="W26" s="31"/>
      <c r="X26" s="33" t="str">
        <f t="shared" si="33"/>
        <v/>
      </c>
      <c r="Y26" s="53"/>
    </row>
    <row r="27" spans="1:25" s="2" customFormat="1" ht="24" customHeight="1" x14ac:dyDescent="0.15">
      <c r="A27" s="197">
        <v>25</v>
      </c>
      <c r="B27" s="108"/>
      <c r="C27" s="108"/>
      <c r="D27" s="113"/>
      <c r="E27" s="114"/>
      <c r="F27" s="115"/>
      <c r="G27" s="116"/>
      <c r="H27" s="204">
        <f t="shared" si="2"/>
        <v>0</v>
      </c>
      <c r="I27" s="117"/>
      <c r="J27" s="110"/>
      <c r="K27" s="444"/>
      <c r="L27" s="62">
        <f t="shared" si="28"/>
        <v>0</v>
      </c>
      <c r="M27" s="21">
        <f t="shared" si="21"/>
        <v>0</v>
      </c>
      <c r="N27" s="81">
        <f t="shared" si="29"/>
        <v>0</v>
      </c>
      <c r="O27" s="58">
        <f t="shared" si="5"/>
        <v>0</v>
      </c>
      <c r="P27" s="31"/>
      <c r="Q27" s="33" t="str">
        <f t="shared" si="30"/>
        <v/>
      </c>
      <c r="R27" s="49"/>
      <c r="S27" s="63">
        <f t="shared" si="24"/>
        <v>0</v>
      </c>
      <c r="T27" s="21">
        <f t="shared" si="31"/>
        <v>0</v>
      </c>
      <c r="U27" s="20">
        <f t="shared" si="32"/>
        <v>0</v>
      </c>
      <c r="V27" s="60">
        <f t="shared" si="10"/>
        <v>0</v>
      </c>
      <c r="W27" s="31"/>
      <c r="X27" s="33" t="str">
        <f t="shared" si="33"/>
        <v/>
      </c>
      <c r="Y27" s="53"/>
    </row>
    <row r="28" spans="1:25" s="2" customFormat="1" ht="24" customHeight="1" x14ac:dyDescent="0.15">
      <c r="A28" s="197">
        <v>26</v>
      </c>
      <c r="B28" s="108"/>
      <c r="C28" s="108"/>
      <c r="D28" s="113"/>
      <c r="E28" s="114"/>
      <c r="F28" s="115"/>
      <c r="G28" s="116"/>
      <c r="H28" s="204">
        <f t="shared" si="2"/>
        <v>0</v>
      </c>
      <c r="I28" s="117"/>
      <c r="J28" s="110"/>
      <c r="K28" s="444"/>
      <c r="L28" s="62">
        <f t="shared" si="28"/>
        <v>0</v>
      </c>
      <c r="M28" s="21">
        <f t="shared" si="21"/>
        <v>0</v>
      </c>
      <c r="N28" s="81">
        <f t="shared" si="29"/>
        <v>0</v>
      </c>
      <c r="O28" s="58">
        <f t="shared" si="5"/>
        <v>0</v>
      </c>
      <c r="P28" s="31"/>
      <c r="Q28" s="33" t="str">
        <f t="shared" si="30"/>
        <v/>
      </c>
      <c r="R28" s="49"/>
      <c r="S28" s="63">
        <f t="shared" si="24"/>
        <v>0</v>
      </c>
      <c r="T28" s="21">
        <f t="shared" si="31"/>
        <v>0</v>
      </c>
      <c r="U28" s="20">
        <f t="shared" si="32"/>
        <v>0</v>
      </c>
      <c r="V28" s="60">
        <f t="shared" si="10"/>
        <v>0</v>
      </c>
      <c r="W28" s="31"/>
      <c r="X28" s="33" t="str">
        <f t="shared" si="33"/>
        <v/>
      </c>
      <c r="Y28" s="53"/>
    </row>
    <row r="29" spans="1:25" s="2" customFormat="1" ht="24" customHeight="1" x14ac:dyDescent="0.15">
      <c r="A29" s="197">
        <v>27</v>
      </c>
      <c r="B29" s="108"/>
      <c r="C29" s="108"/>
      <c r="D29" s="113"/>
      <c r="E29" s="114"/>
      <c r="F29" s="115"/>
      <c r="G29" s="116"/>
      <c r="H29" s="204">
        <f t="shared" si="2"/>
        <v>0</v>
      </c>
      <c r="I29" s="117"/>
      <c r="J29" s="110"/>
      <c r="K29" s="444"/>
      <c r="L29" s="62">
        <f t="shared" si="28"/>
        <v>0</v>
      </c>
      <c r="M29" s="21">
        <f t="shared" si="21"/>
        <v>0</v>
      </c>
      <c r="N29" s="81">
        <f t="shared" si="29"/>
        <v>0</v>
      </c>
      <c r="O29" s="58">
        <f t="shared" si="5"/>
        <v>0</v>
      </c>
      <c r="P29" s="31"/>
      <c r="Q29" s="33" t="str">
        <f t="shared" si="30"/>
        <v/>
      </c>
      <c r="R29" s="49"/>
      <c r="S29" s="63">
        <f t="shared" si="24"/>
        <v>0</v>
      </c>
      <c r="T29" s="21">
        <f t="shared" si="31"/>
        <v>0</v>
      </c>
      <c r="U29" s="20">
        <f t="shared" si="32"/>
        <v>0</v>
      </c>
      <c r="V29" s="60">
        <f t="shared" si="10"/>
        <v>0</v>
      </c>
      <c r="W29" s="31"/>
      <c r="X29" s="33" t="str">
        <f t="shared" si="33"/>
        <v/>
      </c>
      <c r="Y29" s="53"/>
    </row>
    <row r="30" spans="1:25" s="2" customFormat="1" ht="24" customHeight="1" x14ac:dyDescent="0.15">
      <c r="A30" s="197">
        <v>28</v>
      </c>
      <c r="B30" s="108"/>
      <c r="C30" s="108"/>
      <c r="D30" s="113"/>
      <c r="E30" s="114"/>
      <c r="F30" s="115"/>
      <c r="G30" s="116"/>
      <c r="H30" s="204">
        <f t="shared" si="2"/>
        <v>0</v>
      </c>
      <c r="I30" s="117"/>
      <c r="J30" s="110"/>
      <c r="K30" s="444"/>
      <c r="L30" s="62">
        <f t="shared" si="28"/>
        <v>0</v>
      </c>
      <c r="M30" s="21">
        <f t="shared" si="21"/>
        <v>0</v>
      </c>
      <c r="N30" s="81">
        <f t="shared" si="29"/>
        <v>0</v>
      </c>
      <c r="O30" s="58">
        <f t="shared" si="5"/>
        <v>0</v>
      </c>
      <c r="P30" s="31"/>
      <c r="Q30" s="33" t="str">
        <f t="shared" si="30"/>
        <v/>
      </c>
      <c r="R30" s="49"/>
      <c r="S30" s="63">
        <f t="shared" si="24"/>
        <v>0</v>
      </c>
      <c r="T30" s="21">
        <f t="shared" si="31"/>
        <v>0</v>
      </c>
      <c r="U30" s="20">
        <f t="shared" si="32"/>
        <v>0</v>
      </c>
      <c r="V30" s="60">
        <f t="shared" si="10"/>
        <v>0</v>
      </c>
      <c r="W30" s="31"/>
      <c r="X30" s="33" t="str">
        <f t="shared" si="33"/>
        <v/>
      </c>
      <c r="Y30" s="53"/>
    </row>
    <row r="31" spans="1:25" s="2" customFormat="1" ht="24" customHeight="1" x14ac:dyDescent="0.15">
      <c r="A31" s="197">
        <v>29</v>
      </c>
      <c r="B31" s="108"/>
      <c r="C31" s="108"/>
      <c r="D31" s="113"/>
      <c r="E31" s="114"/>
      <c r="F31" s="115"/>
      <c r="G31" s="116"/>
      <c r="H31" s="204">
        <f t="shared" si="2"/>
        <v>0</v>
      </c>
      <c r="I31" s="117"/>
      <c r="J31" s="110"/>
      <c r="K31" s="444"/>
      <c r="L31" s="62">
        <f t="shared" si="28"/>
        <v>0</v>
      </c>
      <c r="M31" s="21">
        <f t="shared" si="21"/>
        <v>0</v>
      </c>
      <c r="N31" s="81">
        <f t="shared" si="29"/>
        <v>0</v>
      </c>
      <c r="O31" s="58">
        <f t="shared" si="5"/>
        <v>0</v>
      </c>
      <c r="P31" s="31"/>
      <c r="Q31" s="33" t="str">
        <f t="shared" si="30"/>
        <v/>
      </c>
      <c r="R31" s="49"/>
      <c r="S31" s="63">
        <f t="shared" si="24"/>
        <v>0</v>
      </c>
      <c r="T31" s="21">
        <f t="shared" si="31"/>
        <v>0</v>
      </c>
      <c r="U31" s="20">
        <f t="shared" si="32"/>
        <v>0</v>
      </c>
      <c r="V31" s="60">
        <f t="shared" si="10"/>
        <v>0</v>
      </c>
      <c r="W31" s="31"/>
      <c r="X31" s="33" t="str">
        <f t="shared" si="33"/>
        <v/>
      </c>
      <c r="Y31" s="53"/>
    </row>
    <row r="32" spans="1:25" s="2" customFormat="1" ht="24" customHeight="1" x14ac:dyDescent="0.15">
      <c r="A32" s="197">
        <v>30</v>
      </c>
      <c r="B32" s="108"/>
      <c r="C32" s="108"/>
      <c r="D32" s="113"/>
      <c r="E32" s="114"/>
      <c r="F32" s="115"/>
      <c r="G32" s="116"/>
      <c r="H32" s="204">
        <f t="shared" si="2"/>
        <v>0</v>
      </c>
      <c r="I32" s="117"/>
      <c r="J32" s="110"/>
      <c r="K32" s="444"/>
      <c r="L32" s="62">
        <f t="shared" si="28"/>
        <v>0</v>
      </c>
      <c r="M32" s="21">
        <f t="shared" si="21"/>
        <v>0</v>
      </c>
      <c r="N32" s="81">
        <f t="shared" si="29"/>
        <v>0</v>
      </c>
      <c r="O32" s="58">
        <f t="shared" si="5"/>
        <v>0</v>
      </c>
      <c r="P32" s="31"/>
      <c r="Q32" s="33" t="str">
        <f t="shared" si="30"/>
        <v/>
      </c>
      <c r="R32" s="49"/>
      <c r="S32" s="63">
        <f t="shared" si="24"/>
        <v>0</v>
      </c>
      <c r="T32" s="21">
        <f t="shared" si="31"/>
        <v>0</v>
      </c>
      <c r="U32" s="20">
        <f t="shared" si="32"/>
        <v>0</v>
      </c>
      <c r="V32" s="60">
        <f t="shared" si="10"/>
        <v>0</v>
      </c>
      <c r="W32" s="31"/>
      <c r="X32" s="33" t="str">
        <f t="shared" si="33"/>
        <v/>
      </c>
      <c r="Y32" s="53"/>
    </row>
    <row r="33" spans="1:25" s="2" customFormat="1" ht="24" customHeight="1" x14ac:dyDescent="0.15">
      <c r="A33" s="197">
        <v>31</v>
      </c>
      <c r="B33" s="108"/>
      <c r="C33" s="108"/>
      <c r="D33" s="113"/>
      <c r="E33" s="114"/>
      <c r="F33" s="115"/>
      <c r="G33" s="116"/>
      <c r="H33" s="204">
        <f t="shared" si="2"/>
        <v>0</v>
      </c>
      <c r="I33" s="117"/>
      <c r="J33" s="110"/>
      <c r="K33" s="444"/>
      <c r="L33" s="62">
        <f t="shared" si="28"/>
        <v>0</v>
      </c>
      <c r="M33" s="21">
        <f t="shared" si="21"/>
        <v>0</v>
      </c>
      <c r="N33" s="81">
        <f t="shared" si="29"/>
        <v>0</v>
      </c>
      <c r="O33" s="58">
        <f t="shared" si="5"/>
        <v>0</v>
      </c>
      <c r="P33" s="31"/>
      <c r="Q33" s="33" t="str">
        <f t="shared" si="30"/>
        <v/>
      </c>
      <c r="R33" s="49"/>
      <c r="S33" s="63">
        <f t="shared" si="24"/>
        <v>0</v>
      </c>
      <c r="T33" s="21">
        <f t="shared" si="31"/>
        <v>0</v>
      </c>
      <c r="U33" s="20">
        <f t="shared" si="32"/>
        <v>0</v>
      </c>
      <c r="V33" s="60">
        <f t="shared" si="10"/>
        <v>0</v>
      </c>
      <c r="W33" s="31"/>
      <c r="X33" s="33" t="str">
        <f t="shared" si="33"/>
        <v/>
      </c>
      <c r="Y33" s="53"/>
    </row>
    <row r="34" spans="1:25" s="2" customFormat="1" ht="24" customHeight="1" x14ac:dyDescent="0.15">
      <c r="A34" s="197">
        <v>32</v>
      </c>
      <c r="B34" s="108"/>
      <c r="C34" s="108"/>
      <c r="D34" s="113"/>
      <c r="E34" s="114"/>
      <c r="F34" s="115"/>
      <c r="G34" s="116"/>
      <c r="H34" s="204">
        <f t="shared" si="2"/>
        <v>0</v>
      </c>
      <c r="I34" s="117"/>
      <c r="J34" s="110"/>
      <c r="K34" s="444"/>
      <c r="L34" s="62">
        <f t="shared" si="28"/>
        <v>0</v>
      </c>
      <c r="M34" s="21">
        <f t="shared" si="21"/>
        <v>0</v>
      </c>
      <c r="N34" s="81">
        <f t="shared" si="29"/>
        <v>0</v>
      </c>
      <c r="O34" s="58">
        <f t="shared" si="5"/>
        <v>0</v>
      </c>
      <c r="P34" s="31"/>
      <c r="Q34" s="33" t="str">
        <f t="shared" si="30"/>
        <v/>
      </c>
      <c r="R34" s="49"/>
      <c r="S34" s="63">
        <f t="shared" si="24"/>
        <v>0</v>
      </c>
      <c r="T34" s="21">
        <f t="shared" si="31"/>
        <v>0</v>
      </c>
      <c r="U34" s="20">
        <f t="shared" si="32"/>
        <v>0</v>
      </c>
      <c r="V34" s="60">
        <f t="shared" si="10"/>
        <v>0</v>
      </c>
      <c r="W34" s="31"/>
      <c r="X34" s="33" t="str">
        <f t="shared" si="33"/>
        <v/>
      </c>
      <c r="Y34" s="53"/>
    </row>
    <row r="35" spans="1:25" s="2" customFormat="1" ht="24" customHeight="1" x14ac:dyDescent="0.15">
      <c r="A35" s="197">
        <v>33</v>
      </c>
      <c r="B35" s="108"/>
      <c r="C35" s="108"/>
      <c r="D35" s="113"/>
      <c r="E35" s="114"/>
      <c r="F35" s="115"/>
      <c r="G35" s="116"/>
      <c r="H35" s="204">
        <f t="shared" si="2"/>
        <v>0</v>
      </c>
      <c r="I35" s="117"/>
      <c r="J35" s="110"/>
      <c r="K35" s="444"/>
      <c r="L35" s="62">
        <f t="shared" si="28"/>
        <v>0</v>
      </c>
      <c r="M35" s="21">
        <f t="shared" si="21"/>
        <v>0</v>
      </c>
      <c r="N35" s="81">
        <f t="shared" si="29"/>
        <v>0</v>
      </c>
      <c r="O35" s="58">
        <f t="shared" si="5"/>
        <v>0</v>
      </c>
      <c r="P35" s="31"/>
      <c r="Q35" s="33" t="str">
        <f t="shared" si="30"/>
        <v/>
      </c>
      <c r="R35" s="49"/>
      <c r="S35" s="63">
        <f t="shared" si="24"/>
        <v>0</v>
      </c>
      <c r="T35" s="21">
        <f t="shared" si="31"/>
        <v>0</v>
      </c>
      <c r="U35" s="20">
        <f t="shared" si="32"/>
        <v>0</v>
      </c>
      <c r="V35" s="60">
        <f t="shared" si="10"/>
        <v>0</v>
      </c>
      <c r="W35" s="31"/>
      <c r="X35" s="33" t="str">
        <f t="shared" si="33"/>
        <v/>
      </c>
      <c r="Y35" s="53"/>
    </row>
    <row r="36" spans="1:25" s="2" customFormat="1" ht="24" customHeight="1" x14ac:dyDescent="0.15">
      <c r="A36" s="197">
        <v>34</v>
      </c>
      <c r="B36" s="108"/>
      <c r="C36" s="108"/>
      <c r="D36" s="113"/>
      <c r="E36" s="114"/>
      <c r="F36" s="115"/>
      <c r="G36" s="116"/>
      <c r="H36" s="204">
        <f t="shared" si="2"/>
        <v>0</v>
      </c>
      <c r="I36" s="117"/>
      <c r="J36" s="110"/>
      <c r="K36" s="444"/>
      <c r="L36" s="62">
        <f t="shared" si="28"/>
        <v>0</v>
      </c>
      <c r="M36" s="21">
        <f t="shared" ref="M36" si="34">F36</f>
        <v>0</v>
      </c>
      <c r="N36" s="81">
        <f t="shared" si="29"/>
        <v>0</v>
      </c>
      <c r="O36" s="58">
        <f t="shared" si="5"/>
        <v>0</v>
      </c>
      <c r="P36" s="31"/>
      <c r="Q36" s="33" t="str">
        <f t="shared" si="30"/>
        <v/>
      </c>
      <c r="R36" s="49"/>
      <c r="S36" s="63">
        <f t="shared" ref="S36" si="35">L36</f>
        <v>0</v>
      </c>
      <c r="T36" s="21">
        <f t="shared" si="31"/>
        <v>0</v>
      </c>
      <c r="U36" s="20">
        <f t="shared" si="32"/>
        <v>0</v>
      </c>
      <c r="V36" s="60">
        <f t="shared" si="10"/>
        <v>0</v>
      </c>
      <c r="W36" s="31"/>
      <c r="X36" s="33" t="str">
        <f t="shared" si="33"/>
        <v/>
      </c>
      <c r="Y36" s="53"/>
    </row>
    <row r="37" spans="1:25" s="2" customFormat="1" ht="24" customHeight="1" x14ac:dyDescent="0.15">
      <c r="A37" s="197">
        <v>35</v>
      </c>
      <c r="B37" s="108"/>
      <c r="C37" s="108"/>
      <c r="D37" s="113"/>
      <c r="E37" s="114"/>
      <c r="F37" s="115"/>
      <c r="G37" s="116"/>
      <c r="H37" s="204">
        <f t="shared" si="2"/>
        <v>0</v>
      </c>
      <c r="I37" s="117"/>
      <c r="J37" s="110"/>
      <c r="K37" s="444"/>
      <c r="L37" s="62">
        <f t="shared" si="28"/>
        <v>0</v>
      </c>
      <c r="M37" s="21">
        <f t="shared" ref="M37" si="36">F37</f>
        <v>0</v>
      </c>
      <c r="N37" s="81">
        <f t="shared" si="29"/>
        <v>0</v>
      </c>
      <c r="O37" s="58">
        <f t="shared" si="5"/>
        <v>0</v>
      </c>
      <c r="P37" s="31"/>
      <c r="Q37" s="33" t="str">
        <f t="shared" si="30"/>
        <v/>
      </c>
      <c r="R37" s="49"/>
      <c r="S37" s="63">
        <f t="shared" ref="S37" si="37">L37</f>
        <v>0</v>
      </c>
      <c r="T37" s="21">
        <f t="shared" si="31"/>
        <v>0</v>
      </c>
      <c r="U37" s="20">
        <f t="shared" si="32"/>
        <v>0</v>
      </c>
      <c r="V37" s="60">
        <f t="shared" si="10"/>
        <v>0</v>
      </c>
      <c r="W37" s="31"/>
      <c r="X37" s="33" t="str">
        <f t="shared" si="33"/>
        <v/>
      </c>
      <c r="Y37" s="53"/>
    </row>
    <row r="38" spans="1:25" s="2" customFormat="1" ht="24" customHeight="1" x14ac:dyDescent="0.15">
      <c r="A38" s="197">
        <v>36</v>
      </c>
      <c r="B38" s="108"/>
      <c r="C38" s="108"/>
      <c r="D38" s="113"/>
      <c r="E38" s="114"/>
      <c r="F38" s="115"/>
      <c r="G38" s="116"/>
      <c r="H38" s="204">
        <f t="shared" si="2"/>
        <v>0</v>
      </c>
      <c r="I38" s="117"/>
      <c r="J38" s="110"/>
      <c r="K38" s="444"/>
      <c r="L38" s="62">
        <f t="shared" si="28"/>
        <v>0</v>
      </c>
      <c r="M38" s="21">
        <f t="shared" ref="M38:M52" si="38">F38</f>
        <v>0</v>
      </c>
      <c r="N38" s="81">
        <f t="shared" si="29"/>
        <v>0</v>
      </c>
      <c r="O38" s="58">
        <f t="shared" si="5"/>
        <v>0</v>
      </c>
      <c r="P38" s="31"/>
      <c r="Q38" s="33" t="str">
        <f t="shared" si="30"/>
        <v/>
      </c>
      <c r="R38" s="49"/>
      <c r="S38" s="63">
        <f t="shared" ref="S38:S52" si="39">L38</f>
        <v>0</v>
      </c>
      <c r="T38" s="21">
        <f t="shared" si="31"/>
        <v>0</v>
      </c>
      <c r="U38" s="20">
        <f t="shared" si="32"/>
        <v>0</v>
      </c>
      <c r="V38" s="60">
        <f t="shared" si="10"/>
        <v>0</v>
      </c>
      <c r="W38" s="31"/>
      <c r="X38" s="33" t="str">
        <f t="shared" si="33"/>
        <v/>
      </c>
      <c r="Y38" s="53"/>
    </row>
    <row r="39" spans="1:25" s="2" customFormat="1" ht="24" customHeight="1" x14ac:dyDescent="0.15">
      <c r="A39" s="197">
        <v>37</v>
      </c>
      <c r="B39" s="108"/>
      <c r="C39" s="108"/>
      <c r="D39" s="113"/>
      <c r="E39" s="114"/>
      <c r="F39" s="115"/>
      <c r="G39" s="116"/>
      <c r="H39" s="204">
        <f t="shared" si="2"/>
        <v>0</v>
      </c>
      <c r="I39" s="117"/>
      <c r="J39" s="110"/>
      <c r="K39" s="444"/>
      <c r="L39" s="62">
        <f t="shared" si="28"/>
        <v>0</v>
      </c>
      <c r="M39" s="21">
        <f t="shared" si="38"/>
        <v>0</v>
      </c>
      <c r="N39" s="81">
        <f t="shared" si="29"/>
        <v>0</v>
      </c>
      <c r="O39" s="58">
        <f t="shared" si="5"/>
        <v>0</v>
      </c>
      <c r="P39" s="31"/>
      <c r="Q39" s="33" t="str">
        <f t="shared" si="30"/>
        <v/>
      </c>
      <c r="R39" s="49"/>
      <c r="S39" s="63">
        <f t="shared" si="39"/>
        <v>0</v>
      </c>
      <c r="T39" s="21">
        <f t="shared" si="31"/>
        <v>0</v>
      </c>
      <c r="U39" s="20">
        <f t="shared" si="32"/>
        <v>0</v>
      </c>
      <c r="V39" s="60">
        <f t="shared" si="10"/>
        <v>0</v>
      </c>
      <c r="W39" s="31"/>
      <c r="X39" s="33" t="str">
        <f t="shared" si="33"/>
        <v/>
      </c>
      <c r="Y39" s="53"/>
    </row>
    <row r="40" spans="1:25" s="2" customFormat="1" ht="24" customHeight="1" x14ac:dyDescent="0.15">
      <c r="A40" s="197">
        <v>38</v>
      </c>
      <c r="B40" s="108"/>
      <c r="C40" s="108"/>
      <c r="D40" s="113"/>
      <c r="E40" s="114"/>
      <c r="F40" s="115"/>
      <c r="G40" s="116"/>
      <c r="H40" s="204">
        <f t="shared" si="2"/>
        <v>0</v>
      </c>
      <c r="I40" s="117"/>
      <c r="J40" s="110"/>
      <c r="K40" s="444"/>
      <c r="L40" s="62">
        <f t="shared" si="28"/>
        <v>0</v>
      </c>
      <c r="M40" s="21">
        <f t="shared" si="38"/>
        <v>0</v>
      </c>
      <c r="N40" s="81">
        <f t="shared" si="29"/>
        <v>0</v>
      </c>
      <c r="O40" s="58">
        <f t="shared" si="5"/>
        <v>0</v>
      </c>
      <c r="P40" s="31"/>
      <c r="Q40" s="33" t="str">
        <f t="shared" si="30"/>
        <v/>
      </c>
      <c r="R40" s="49"/>
      <c r="S40" s="63">
        <f t="shared" si="39"/>
        <v>0</v>
      </c>
      <c r="T40" s="21">
        <f t="shared" si="31"/>
        <v>0</v>
      </c>
      <c r="U40" s="20">
        <f t="shared" si="32"/>
        <v>0</v>
      </c>
      <c r="V40" s="60">
        <f t="shared" si="10"/>
        <v>0</v>
      </c>
      <c r="W40" s="31"/>
      <c r="X40" s="33" t="str">
        <f t="shared" si="33"/>
        <v/>
      </c>
      <c r="Y40" s="53"/>
    </row>
    <row r="41" spans="1:25" s="2" customFormat="1" ht="24" customHeight="1" x14ac:dyDescent="0.15">
      <c r="A41" s="197">
        <v>39</v>
      </c>
      <c r="B41" s="108"/>
      <c r="C41" s="108"/>
      <c r="D41" s="113"/>
      <c r="E41" s="114"/>
      <c r="F41" s="115"/>
      <c r="G41" s="116"/>
      <c r="H41" s="204">
        <f t="shared" si="2"/>
        <v>0</v>
      </c>
      <c r="I41" s="117"/>
      <c r="J41" s="110"/>
      <c r="K41" s="444"/>
      <c r="L41" s="62">
        <f t="shared" si="28"/>
        <v>0</v>
      </c>
      <c r="M41" s="21">
        <f t="shared" si="38"/>
        <v>0</v>
      </c>
      <c r="N41" s="81">
        <f t="shared" si="29"/>
        <v>0</v>
      </c>
      <c r="O41" s="58">
        <f t="shared" si="5"/>
        <v>0</v>
      </c>
      <c r="P41" s="31"/>
      <c r="Q41" s="33" t="str">
        <f t="shared" si="30"/>
        <v/>
      </c>
      <c r="R41" s="49"/>
      <c r="S41" s="63">
        <f t="shared" si="39"/>
        <v>0</v>
      </c>
      <c r="T41" s="21">
        <f t="shared" si="31"/>
        <v>0</v>
      </c>
      <c r="U41" s="20">
        <f t="shared" si="32"/>
        <v>0</v>
      </c>
      <c r="V41" s="60">
        <f t="shared" si="10"/>
        <v>0</v>
      </c>
      <c r="W41" s="31"/>
      <c r="X41" s="33" t="str">
        <f t="shared" si="33"/>
        <v/>
      </c>
      <c r="Y41" s="53"/>
    </row>
    <row r="42" spans="1:25" s="2" customFormat="1" ht="24" customHeight="1" x14ac:dyDescent="0.15">
      <c r="A42" s="197">
        <v>40</v>
      </c>
      <c r="B42" s="108"/>
      <c r="C42" s="108"/>
      <c r="D42" s="113"/>
      <c r="E42" s="114"/>
      <c r="F42" s="115"/>
      <c r="G42" s="116"/>
      <c r="H42" s="204">
        <f t="shared" si="2"/>
        <v>0</v>
      </c>
      <c r="I42" s="117"/>
      <c r="J42" s="110"/>
      <c r="K42" s="444"/>
      <c r="L42" s="62">
        <f t="shared" si="28"/>
        <v>0</v>
      </c>
      <c r="M42" s="21">
        <f t="shared" si="38"/>
        <v>0</v>
      </c>
      <c r="N42" s="81">
        <f t="shared" si="29"/>
        <v>0</v>
      </c>
      <c r="O42" s="58">
        <f t="shared" si="5"/>
        <v>0</v>
      </c>
      <c r="P42" s="31"/>
      <c r="Q42" s="33" t="str">
        <f t="shared" si="30"/>
        <v/>
      </c>
      <c r="R42" s="49"/>
      <c r="S42" s="63">
        <f t="shared" si="39"/>
        <v>0</v>
      </c>
      <c r="T42" s="21">
        <f t="shared" si="31"/>
        <v>0</v>
      </c>
      <c r="U42" s="20">
        <f t="shared" si="32"/>
        <v>0</v>
      </c>
      <c r="V42" s="60">
        <f t="shared" si="10"/>
        <v>0</v>
      </c>
      <c r="W42" s="31"/>
      <c r="X42" s="33" t="str">
        <f t="shared" si="33"/>
        <v/>
      </c>
      <c r="Y42" s="53"/>
    </row>
    <row r="43" spans="1:25" s="2" customFormat="1" ht="24" customHeight="1" x14ac:dyDescent="0.15">
      <c r="A43" s="197">
        <v>41</v>
      </c>
      <c r="B43" s="108"/>
      <c r="C43" s="108"/>
      <c r="D43" s="113"/>
      <c r="E43" s="114"/>
      <c r="F43" s="115"/>
      <c r="G43" s="116"/>
      <c r="H43" s="204">
        <f t="shared" si="2"/>
        <v>0</v>
      </c>
      <c r="I43" s="117"/>
      <c r="J43" s="110"/>
      <c r="K43" s="444"/>
      <c r="L43" s="62">
        <f t="shared" si="28"/>
        <v>0</v>
      </c>
      <c r="M43" s="21">
        <f t="shared" si="38"/>
        <v>0</v>
      </c>
      <c r="N43" s="81">
        <f t="shared" si="29"/>
        <v>0</v>
      </c>
      <c r="O43" s="58">
        <f t="shared" si="5"/>
        <v>0</v>
      </c>
      <c r="P43" s="31"/>
      <c r="Q43" s="33" t="str">
        <f t="shared" si="30"/>
        <v/>
      </c>
      <c r="R43" s="49"/>
      <c r="S43" s="63">
        <f t="shared" si="39"/>
        <v>0</v>
      </c>
      <c r="T43" s="21">
        <f t="shared" si="31"/>
        <v>0</v>
      </c>
      <c r="U43" s="20">
        <f t="shared" si="32"/>
        <v>0</v>
      </c>
      <c r="V43" s="60">
        <f t="shared" si="10"/>
        <v>0</v>
      </c>
      <c r="W43" s="31"/>
      <c r="X43" s="33" t="str">
        <f t="shared" si="33"/>
        <v/>
      </c>
      <c r="Y43" s="53"/>
    </row>
    <row r="44" spans="1:25" s="2" customFormat="1" ht="24" customHeight="1" x14ac:dyDescent="0.15">
      <c r="A44" s="197">
        <v>42</v>
      </c>
      <c r="B44" s="108"/>
      <c r="C44" s="108"/>
      <c r="D44" s="113"/>
      <c r="E44" s="114"/>
      <c r="F44" s="115"/>
      <c r="G44" s="116"/>
      <c r="H44" s="204">
        <f t="shared" si="2"/>
        <v>0</v>
      </c>
      <c r="I44" s="117"/>
      <c r="J44" s="110"/>
      <c r="K44" s="444"/>
      <c r="L44" s="62">
        <f t="shared" si="28"/>
        <v>0</v>
      </c>
      <c r="M44" s="21">
        <f t="shared" si="38"/>
        <v>0</v>
      </c>
      <c r="N44" s="81">
        <f t="shared" si="29"/>
        <v>0</v>
      </c>
      <c r="O44" s="58">
        <f t="shared" si="5"/>
        <v>0</v>
      </c>
      <c r="P44" s="31"/>
      <c r="Q44" s="33" t="str">
        <f t="shared" si="30"/>
        <v/>
      </c>
      <c r="R44" s="49"/>
      <c r="S44" s="63">
        <f t="shared" si="39"/>
        <v>0</v>
      </c>
      <c r="T44" s="21">
        <f t="shared" si="31"/>
        <v>0</v>
      </c>
      <c r="U44" s="20">
        <f t="shared" si="32"/>
        <v>0</v>
      </c>
      <c r="V44" s="60">
        <f t="shared" si="10"/>
        <v>0</v>
      </c>
      <c r="W44" s="31"/>
      <c r="X44" s="33" t="str">
        <f t="shared" si="33"/>
        <v/>
      </c>
      <c r="Y44" s="53"/>
    </row>
    <row r="45" spans="1:25" s="2" customFormat="1" ht="24" customHeight="1" x14ac:dyDescent="0.15">
      <c r="A45" s="197">
        <v>43</v>
      </c>
      <c r="B45" s="108"/>
      <c r="C45" s="108"/>
      <c r="D45" s="113"/>
      <c r="E45" s="114"/>
      <c r="F45" s="115"/>
      <c r="G45" s="116"/>
      <c r="H45" s="204">
        <f t="shared" si="2"/>
        <v>0</v>
      </c>
      <c r="I45" s="117"/>
      <c r="J45" s="110"/>
      <c r="K45" s="444"/>
      <c r="L45" s="62">
        <f t="shared" si="28"/>
        <v>0</v>
      </c>
      <c r="M45" s="21">
        <f t="shared" si="38"/>
        <v>0</v>
      </c>
      <c r="N45" s="81">
        <f t="shared" si="29"/>
        <v>0</v>
      </c>
      <c r="O45" s="58">
        <f t="shared" si="5"/>
        <v>0</v>
      </c>
      <c r="P45" s="31"/>
      <c r="Q45" s="33" t="str">
        <f t="shared" si="30"/>
        <v/>
      </c>
      <c r="R45" s="49"/>
      <c r="S45" s="63">
        <f t="shared" si="39"/>
        <v>0</v>
      </c>
      <c r="T45" s="21">
        <f t="shared" si="31"/>
        <v>0</v>
      </c>
      <c r="U45" s="20">
        <f t="shared" si="32"/>
        <v>0</v>
      </c>
      <c r="V45" s="60">
        <f t="shared" si="10"/>
        <v>0</v>
      </c>
      <c r="W45" s="31"/>
      <c r="X45" s="33" t="str">
        <f t="shared" si="33"/>
        <v/>
      </c>
      <c r="Y45" s="53"/>
    </row>
    <row r="46" spans="1:25" s="2" customFormat="1" ht="24" customHeight="1" x14ac:dyDescent="0.15">
      <c r="A46" s="197">
        <v>44</v>
      </c>
      <c r="B46" s="108"/>
      <c r="C46" s="108"/>
      <c r="D46" s="113"/>
      <c r="E46" s="114"/>
      <c r="F46" s="115"/>
      <c r="G46" s="116"/>
      <c r="H46" s="204">
        <f t="shared" si="2"/>
        <v>0</v>
      </c>
      <c r="I46" s="117"/>
      <c r="J46" s="110"/>
      <c r="K46" s="444"/>
      <c r="L46" s="62">
        <f t="shared" si="28"/>
        <v>0</v>
      </c>
      <c r="M46" s="21">
        <f t="shared" si="38"/>
        <v>0</v>
      </c>
      <c r="N46" s="81">
        <f t="shared" si="29"/>
        <v>0</v>
      </c>
      <c r="O46" s="58">
        <f t="shared" si="5"/>
        <v>0</v>
      </c>
      <c r="P46" s="31"/>
      <c r="Q46" s="33" t="str">
        <f t="shared" si="30"/>
        <v/>
      </c>
      <c r="R46" s="49"/>
      <c r="S46" s="63">
        <f t="shared" si="39"/>
        <v>0</v>
      </c>
      <c r="T46" s="21">
        <f t="shared" si="31"/>
        <v>0</v>
      </c>
      <c r="U46" s="20">
        <f t="shared" si="32"/>
        <v>0</v>
      </c>
      <c r="V46" s="60">
        <f t="shared" si="10"/>
        <v>0</v>
      </c>
      <c r="W46" s="31"/>
      <c r="X46" s="33" t="str">
        <f t="shared" si="33"/>
        <v/>
      </c>
      <c r="Y46" s="53"/>
    </row>
    <row r="47" spans="1:25" s="2" customFormat="1" ht="24" customHeight="1" x14ac:dyDescent="0.15">
      <c r="A47" s="197">
        <v>45</v>
      </c>
      <c r="B47" s="108"/>
      <c r="C47" s="108"/>
      <c r="D47" s="113"/>
      <c r="E47" s="114"/>
      <c r="F47" s="115"/>
      <c r="G47" s="116"/>
      <c r="H47" s="204">
        <f t="shared" si="2"/>
        <v>0</v>
      </c>
      <c r="I47" s="117"/>
      <c r="J47" s="110"/>
      <c r="K47" s="444"/>
      <c r="L47" s="62">
        <f t="shared" si="28"/>
        <v>0</v>
      </c>
      <c r="M47" s="21">
        <f t="shared" si="38"/>
        <v>0</v>
      </c>
      <c r="N47" s="81">
        <f t="shared" si="29"/>
        <v>0</v>
      </c>
      <c r="O47" s="58">
        <f t="shared" si="5"/>
        <v>0</v>
      </c>
      <c r="P47" s="31"/>
      <c r="Q47" s="33" t="str">
        <f t="shared" si="30"/>
        <v/>
      </c>
      <c r="R47" s="49"/>
      <c r="S47" s="63">
        <f t="shared" si="39"/>
        <v>0</v>
      </c>
      <c r="T47" s="21">
        <f t="shared" si="31"/>
        <v>0</v>
      </c>
      <c r="U47" s="20">
        <f t="shared" si="32"/>
        <v>0</v>
      </c>
      <c r="V47" s="60">
        <f t="shared" si="10"/>
        <v>0</v>
      </c>
      <c r="W47" s="31"/>
      <c r="X47" s="33" t="str">
        <f t="shared" si="33"/>
        <v/>
      </c>
      <c r="Y47" s="53"/>
    </row>
    <row r="48" spans="1:25" s="2" customFormat="1" ht="24" customHeight="1" x14ac:dyDescent="0.15">
      <c r="A48" s="197">
        <v>46</v>
      </c>
      <c r="B48" s="108"/>
      <c r="C48" s="108"/>
      <c r="D48" s="113"/>
      <c r="E48" s="114"/>
      <c r="F48" s="115"/>
      <c r="G48" s="116"/>
      <c r="H48" s="204">
        <f t="shared" si="2"/>
        <v>0</v>
      </c>
      <c r="I48" s="117"/>
      <c r="J48" s="110"/>
      <c r="K48" s="444"/>
      <c r="L48" s="62">
        <f t="shared" si="28"/>
        <v>0</v>
      </c>
      <c r="M48" s="21">
        <f t="shared" si="38"/>
        <v>0</v>
      </c>
      <c r="N48" s="81">
        <f t="shared" si="29"/>
        <v>0</v>
      </c>
      <c r="O48" s="58">
        <f t="shared" si="5"/>
        <v>0</v>
      </c>
      <c r="P48" s="31"/>
      <c r="Q48" s="33" t="str">
        <f t="shared" si="30"/>
        <v/>
      </c>
      <c r="R48" s="49"/>
      <c r="S48" s="63">
        <f t="shared" si="39"/>
        <v>0</v>
      </c>
      <c r="T48" s="21">
        <f t="shared" si="31"/>
        <v>0</v>
      </c>
      <c r="U48" s="20">
        <f t="shared" si="32"/>
        <v>0</v>
      </c>
      <c r="V48" s="60">
        <f t="shared" si="10"/>
        <v>0</v>
      </c>
      <c r="W48" s="31"/>
      <c r="X48" s="33" t="str">
        <f t="shared" si="33"/>
        <v/>
      </c>
      <c r="Y48" s="53"/>
    </row>
    <row r="49" spans="1:25" s="2" customFormat="1" ht="24" customHeight="1" x14ac:dyDescent="0.15">
      <c r="A49" s="197">
        <v>47</v>
      </c>
      <c r="B49" s="108"/>
      <c r="C49" s="108"/>
      <c r="D49" s="113"/>
      <c r="E49" s="114"/>
      <c r="F49" s="115"/>
      <c r="G49" s="116"/>
      <c r="H49" s="204">
        <f t="shared" si="2"/>
        <v>0</v>
      </c>
      <c r="I49" s="117"/>
      <c r="J49" s="110"/>
      <c r="K49" s="444"/>
      <c r="L49" s="62">
        <f t="shared" si="28"/>
        <v>0</v>
      </c>
      <c r="M49" s="21">
        <f t="shared" si="38"/>
        <v>0</v>
      </c>
      <c r="N49" s="81">
        <f t="shared" si="29"/>
        <v>0</v>
      </c>
      <c r="O49" s="58">
        <f t="shared" si="5"/>
        <v>0</v>
      </c>
      <c r="P49" s="31"/>
      <c r="Q49" s="33" t="str">
        <f t="shared" si="30"/>
        <v/>
      </c>
      <c r="R49" s="49"/>
      <c r="S49" s="63">
        <f t="shared" si="39"/>
        <v>0</v>
      </c>
      <c r="T49" s="21">
        <f t="shared" si="31"/>
        <v>0</v>
      </c>
      <c r="U49" s="20">
        <f t="shared" si="32"/>
        <v>0</v>
      </c>
      <c r="V49" s="60">
        <f t="shared" si="10"/>
        <v>0</v>
      </c>
      <c r="W49" s="31"/>
      <c r="X49" s="33" t="str">
        <f t="shared" si="33"/>
        <v/>
      </c>
      <c r="Y49" s="53"/>
    </row>
    <row r="50" spans="1:25" s="2" customFormat="1" ht="24" customHeight="1" x14ac:dyDescent="0.15">
      <c r="A50" s="197">
        <v>48</v>
      </c>
      <c r="B50" s="108"/>
      <c r="C50" s="108"/>
      <c r="D50" s="113"/>
      <c r="E50" s="114"/>
      <c r="F50" s="115"/>
      <c r="G50" s="116"/>
      <c r="H50" s="204">
        <f t="shared" si="2"/>
        <v>0</v>
      </c>
      <c r="I50" s="117"/>
      <c r="J50" s="110"/>
      <c r="K50" s="444"/>
      <c r="L50" s="62">
        <f t="shared" si="28"/>
        <v>0</v>
      </c>
      <c r="M50" s="21">
        <f t="shared" si="38"/>
        <v>0</v>
      </c>
      <c r="N50" s="81">
        <f t="shared" si="29"/>
        <v>0</v>
      </c>
      <c r="O50" s="58">
        <f t="shared" si="5"/>
        <v>0</v>
      </c>
      <c r="P50" s="31"/>
      <c r="Q50" s="33" t="str">
        <f t="shared" si="30"/>
        <v/>
      </c>
      <c r="R50" s="49"/>
      <c r="S50" s="63">
        <f t="shared" si="39"/>
        <v>0</v>
      </c>
      <c r="T50" s="21">
        <f t="shared" si="31"/>
        <v>0</v>
      </c>
      <c r="U50" s="20">
        <f t="shared" si="32"/>
        <v>0</v>
      </c>
      <c r="V50" s="60">
        <f t="shared" si="10"/>
        <v>0</v>
      </c>
      <c r="W50" s="31"/>
      <c r="X50" s="33" t="str">
        <f t="shared" si="33"/>
        <v/>
      </c>
      <c r="Y50" s="53"/>
    </row>
    <row r="51" spans="1:25" s="2" customFormat="1" ht="24" customHeight="1" x14ac:dyDescent="0.15">
      <c r="A51" s="197">
        <v>49</v>
      </c>
      <c r="B51" s="108"/>
      <c r="C51" s="108"/>
      <c r="D51" s="113"/>
      <c r="E51" s="114"/>
      <c r="F51" s="115"/>
      <c r="G51" s="116"/>
      <c r="H51" s="204">
        <f t="shared" si="2"/>
        <v>0</v>
      </c>
      <c r="I51" s="117"/>
      <c r="J51" s="110"/>
      <c r="K51" s="444"/>
      <c r="L51" s="62">
        <f t="shared" si="28"/>
        <v>0</v>
      </c>
      <c r="M51" s="21">
        <f t="shared" si="38"/>
        <v>0</v>
      </c>
      <c r="N51" s="81">
        <f t="shared" si="29"/>
        <v>0</v>
      </c>
      <c r="O51" s="58">
        <f t="shared" si="5"/>
        <v>0</v>
      </c>
      <c r="P51" s="31"/>
      <c r="Q51" s="33" t="str">
        <f t="shared" si="30"/>
        <v/>
      </c>
      <c r="R51" s="49"/>
      <c r="S51" s="63">
        <f t="shared" si="39"/>
        <v>0</v>
      </c>
      <c r="T51" s="21">
        <f t="shared" si="31"/>
        <v>0</v>
      </c>
      <c r="U51" s="20">
        <f t="shared" si="32"/>
        <v>0</v>
      </c>
      <c r="V51" s="60">
        <f t="shared" si="10"/>
        <v>0</v>
      </c>
      <c r="W51" s="31"/>
      <c r="X51" s="33" t="str">
        <f t="shared" si="33"/>
        <v/>
      </c>
      <c r="Y51" s="53"/>
    </row>
    <row r="52" spans="1:25" s="2" customFormat="1" ht="24" customHeight="1" x14ac:dyDescent="0.15">
      <c r="A52" s="197">
        <v>50</v>
      </c>
      <c r="B52" s="108"/>
      <c r="C52" s="108"/>
      <c r="D52" s="113"/>
      <c r="E52" s="114"/>
      <c r="F52" s="115"/>
      <c r="G52" s="116"/>
      <c r="H52" s="204">
        <f t="shared" si="2"/>
        <v>0</v>
      </c>
      <c r="I52" s="117"/>
      <c r="J52" s="110"/>
      <c r="K52" s="444"/>
      <c r="L52" s="62">
        <f t="shared" si="28"/>
        <v>0</v>
      </c>
      <c r="M52" s="21">
        <f t="shared" si="38"/>
        <v>0</v>
      </c>
      <c r="N52" s="81">
        <f t="shared" si="29"/>
        <v>0</v>
      </c>
      <c r="O52" s="58">
        <f t="shared" si="5"/>
        <v>0</v>
      </c>
      <c r="P52" s="31"/>
      <c r="Q52" s="33" t="str">
        <f t="shared" si="30"/>
        <v/>
      </c>
      <c r="R52" s="49"/>
      <c r="S52" s="63">
        <f t="shared" si="39"/>
        <v>0</v>
      </c>
      <c r="T52" s="21">
        <f t="shared" si="31"/>
        <v>0</v>
      </c>
      <c r="U52" s="20">
        <f t="shared" si="32"/>
        <v>0</v>
      </c>
      <c r="V52" s="60">
        <f t="shared" si="10"/>
        <v>0</v>
      </c>
      <c r="W52" s="31"/>
      <c r="X52" s="33" t="str">
        <f t="shared" si="33"/>
        <v/>
      </c>
      <c r="Y52" s="53"/>
    </row>
    <row r="53" spans="1:25" s="2" customFormat="1" ht="24" customHeight="1" thickBot="1" x14ac:dyDescent="0.2">
      <c r="A53" s="206"/>
      <c r="B53" s="207" t="s">
        <v>4</v>
      </c>
      <c r="C53" s="207"/>
      <c r="D53" s="207"/>
      <c r="E53" s="200"/>
      <c r="F53" s="200"/>
      <c r="G53" s="205"/>
      <c r="H53" s="205">
        <f>SUM(H3:H52)</f>
        <v>0</v>
      </c>
      <c r="I53" s="217">
        <f>SUM(I3:I52)</f>
        <v>0</v>
      </c>
      <c r="J53" s="200">
        <f>SUM(J3:J52)</f>
        <v>0</v>
      </c>
      <c r="K53" s="445"/>
      <c r="L53" s="69"/>
      <c r="M53" s="64"/>
      <c r="N53" s="64"/>
      <c r="O53" s="64">
        <f>SUM(O3:O52)</f>
        <v>0</v>
      </c>
      <c r="P53" s="35"/>
      <c r="Q53" s="36"/>
      <c r="R53" s="50"/>
      <c r="S53" s="40"/>
      <c r="T53" s="66"/>
      <c r="U53" s="66"/>
      <c r="V53" s="66">
        <f>SUM(V3:V52)</f>
        <v>0</v>
      </c>
      <c r="W53" s="41"/>
      <c r="X53" s="42"/>
      <c r="Y53" s="54"/>
    </row>
    <row r="54" spans="1:25" x14ac:dyDescent="0.15">
      <c r="B54" s="107" t="str">
        <f>IF(A65="כן","תוכנית בתחומי הביוטכנולוגיה וננוטכנולוגיה","")</f>
        <v>תוכנית בתחומי הביוטכנולוגיה וננוטכנולוגיה</v>
      </c>
      <c r="P54" s="6"/>
      <c r="Q54" s="6"/>
      <c r="R54" s="13"/>
      <c r="W54" s="6"/>
      <c r="X54" s="6"/>
    </row>
    <row r="55" spans="1:25" x14ac:dyDescent="0.15">
      <c r="P55" s="28"/>
      <c r="Q55" s="28"/>
      <c r="R55" s="13"/>
      <c r="W55" s="28"/>
      <c r="X55" s="28"/>
    </row>
    <row r="56" spans="1:25" x14ac:dyDescent="0.15">
      <c r="P56" s="6"/>
      <c r="Q56" s="28"/>
      <c r="R56" s="13"/>
      <c r="W56" s="6"/>
      <c r="X56" s="28"/>
    </row>
    <row r="57" spans="1:25" x14ac:dyDescent="0.15">
      <c r="P57" s="6"/>
      <c r="Q57" s="6"/>
      <c r="R57" s="13"/>
      <c r="W57" s="6"/>
      <c r="X57" s="6"/>
    </row>
    <row r="58" spans="1:25" x14ac:dyDescent="0.15">
      <c r="A58" s="628" t="s">
        <v>82</v>
      </c>
      <c r="B58" s="628"/>
      <c r="P58" s="609" t="s">
        <v>80</v>
      </c>
      <c r="Q58" s="609"/>
      <c r="R58" s="13"/>
      <c r="W58" s="609" t="s">
        <v>80</v>
      </c>
      <c r="X58" s="609"/>
    </row>
    <row r="59" spans="1:25" ht="14" x14ac:dyDescent="0.15">
      <c r="A59" s="59" t="s">
        <v>41</v>
      </c>
      <c r="B59" s="16" t="s">
        <v>8</v>
      </c>
      <c r="P59" s="15" t="s">
        <v>53</v>
      </c>
      <c r="Q59" s="16" t="s">
        <v>54</v>
      </c>
      <c r="R59" s="13"/>
      <c r="W59" s="15" t="s">
        <v>53</v>
      </c>
      <c r="X59" s="16" t="s">
        <v>54</v>
      </c>
    </row>
    <row r="60" spans="1:25" ht="26.75" customHeight="1" x14ac:dyDescent="0.15">
      <c r="A60" s="17">
        <v>1</v>
      </c>
      <c r="B60" s="18" t="s">
        <v>42</v>
      </c>
      <c r="P60" s="17">
        <v>1</v>
      </c>
      <c r="Q60" s="24" t="s">
        <v>51</v>
      </c>
      <c r="R60" s="13"/>
      <c r="W60" s="17">
        <v>1</v>
      </c>
      <c r="X60" s="24" t="s">
        <v>51</v>
      </c>
    </row>
    <row r="61" spans="1:25" ht="26.75" customHeight="1" x14ac:dyDescent="0.15">
      <c r="A61" s="17">
        <v>2</v>
      </c>
      <c r="B61" s="17" t="s">
        <v>43</v>
      </c>
      <c r="P61" s="17">
        <v>2</v>
      </c>
      <c r="Q61" s="24" t="s">
        <v>50</v>
      </c>
      <c r="W61" s="17">
        <v>2</v>
      </c>
      <c r="X61" s="24" t="s">
        <v>50</v>
      </c>
    </row>
    <row r="62" spans="1:25" ht="26.75" customHeight="1" x14ac:dyDescent="0.15">
      <c r="A62" s="17">
        <v>3</v>
      </c>
      <c r="B62" s="18" t="s">
        <v>44</v>
      </c>
      <c r="P62" s="17">
        <v>3</v>
      </c>
      <c r="Q62" s="24" t="s">
        <v>49</v>
      </c>
      <c r="W62" s="17">
        <v>3</v>
      </c>
      <c r="X62" s="24" t="s">
        <v>49</v>
      </c>
    </row>
    <row r="63" spans="1:25" ht="26.75" customHeight="1" x14ac:dyDescent="0.15">
      <c r="A63" s="17">
        <v>4</v>
      </c>
      <c r="B63" s="18" t="s">
        <v>45</v>
      </c>
      <c r="P63" s="17">
        <v>4</v>
      </c>
      <c r="Q63" s="24" t="s">
        <v>52</v>
      </c>
      <c r="W63" s="17">
        <v>4</v>
      </c>
      <c r="X63" s="24" t="s">
        <v>52</v>
      </c>
    </row>
    <row r="64" spans="1:25" ht="26.75" customHeight="1" x14ac:dyDescent="0.15">
      <c r="P64" s="17">
        <v>5</v>
      </c>
      <c r="Q64" s="24" t="s">
        <v>14</v>
      </c>
      <c r="W64" s="17">
        <v>5</v>
      </c>
      <c r="X64" s="24" t="s">
        <v>14</v>
      </c>
    </row>
    <row r="65" spans="1:2" x14ac:dyDescent="0.15">
      <c r="A65" s="106" t="str">
        <f>"כן"</f>
        <v>כן</v>
      </c>
    </row>
    <row r="68" spans="1:2" s="156" customFormat="1" hidden="1" x14ac:dyDescent="0.15">
      <c r="A68" s="157">
        <f>+'ראשי-פרטים כלליים וריכוז הוצאות'!$C$108</f>
        <v>1</v>
      </c>
      <c r="B68" s="155"/>
    </row>
    <row r="69" spans="1:2" s="156" customFormat="1" hidden="1" x14ac:dyDescent="0.15">
      <c r="A69" s="160">
        <f>INDEX('ראשי-פרטים כלליים וריכוז הוצאות'!$R$108:$R$159,A68)</f>
        <v>0</v>
      </c>
    </row>
    <row r="70" spans="1:2" s="156" customFormat="1" hidden="1" x14ac:dyDescent="0.15">
      <c r="A70" s="160">
        <f>INDEX('ראשי-פרטים כלליים וריכוז הוצאות'!$M$108:$M$159,A68)</f>
        <v>0</v>
      </c>
      <c r="B70" s="156" t="s">
        <v>186</v>
      </c>
    </row>
    <row r="71" spans="1:2" s="156" customFormat="1" hidden="1" x14ac:dyDescent="0.15">
      <c r="A71" s="158"/>
    </row>
    <row r="72" spans="1:2" s="156" customFormat="1" hidden="1" x14ac:dyDescent="0.15">
      <c r="A72" s="158"/>
    </row>
    <row r="73" spans="1:2" s="156" customFormat="1" hidden="1" x14ac:dyDescent="0.15"/>
  </sheetData>
  <sheetProtection algorithmName="SHA-512" hashValue="MqTsp37zK8Qkb/0FtktaWsSwDTF9ouFda95lce4KhZjzR7ZWBm/8UtNxU92kPpJUDdeWfS1Tk91ckJxpvX8ZWA==" saltValue="e+Cfj9zstc8zA5/9GmSE3w==" spinCount="100000" sheet="1" objects="1" scenarios="1"/>
  <customSheetViews>
    <customSheetView guid="{0C0A7354-1E68-4AF0-8238-6CB67405E9AA}" showPageBreaks="1" topLeftCell="A4">
      <selection activeCell="B9" sqref="B9"/>
      <pageMargins left="0.75" right="0.75" top="1" bottom="1" header="0.5" footer="0.5"/>
      <pageSetup paperSize="9" orientation="landscape"/>
      <headerFooter alignWithMargins="0"/>
    </customSheetView>
  </customSheetViews>
  <mergeCells count="8">
    <mergeCell ref="P58:Q58"/>
    <mergeCell ref="A1:B1"/>
    <mergeCell ref="A58:B58"/>
    <mergeCell ref="L1:Q1"/>
    <mergeCell ref="Y1:Y2"/>
    <mergeCell ref="S1:X1"/>
    <mergeCell ref="W58:X58"/>
    <mergeCell ref="R1:R2"/>
  </mergeCells>
  <conditionalFormatting sqref="A68:A70">
    <cfRule type="expression" dxfId="48" priority="2">
      <formula>$A$69=0</formula>
    </cfRule>
    <cfRule type="expression" dxfId="47" priority="3" stopIfTrue="1">
      <formula>OR($A$68=1,$A$68=3,$A$68=5,$A$68=6)</formula>
    </cfRule>
  </conditionalFormatting>
  <conditionalFormatting sqref="A1:XFD67 B68:XFD70 A71:XFD1048576">
    <cfRule type="expression" dxfId="46" priority="8" stopIfTrue="1">
      <formula>$A$70=0</formula>
    </cfRule>
  </conditionalFormatting>
  <conditionalFormatting sqref="D1">
    <cfRule type="cellIs" dxfId="45" priority="23" stopIfTrue="1" operator="equal">
      <formula>0</formula>
    </cfRule>
  </conditionalFormatting>
  <conditionalFormatting sqref="D3:D52">
    <cfRule type="expression" dxfId="44" priority="19" stopIfTrue="1">
      <formula>AND((($F$1-$D3)-731&gt;0),COUNTA($D3)=1)</formula>
    </cfRule>
    <cfRule type="expression" dxfId="43" priority="20" stopIfTrue="1">
      <formula>AND((($F$1-$D3)&lt;0),COUNTA($D3)=1)</formula>
    </cfRule>
    <cfRule type="expression" dxfId="42" priority="21" stopIfTrue="1">
      <formula>AND((($H$1-$D3)-1096&gt;0),COUNTA($D3)=1)</formula>
    </cfRule>
  </conditionalFormatting>
  <conditionalFormatting sqref="E3:E52">
    <cfRule type="cellIs" dxfId="41" priority="25" stopIfTrue="1" operator="greaterThan">
      <formula>1</formula>
    </cfRule>
  </conditionalFormatting>
  <conditionalFormatting sqref="E2:F52 I2:I52">
    <cfRule type="expression" dxfId="40" priority="1">
      <formula>$A$69=1</formula>
    </cfRule>
  </conditionalFormatting>
  <conditionalFormatting sqref="F3:F52">
    <cfRule type="expression" dxfId="39" priority="16" stopIfTrue="1">
      <formula>((DATEDIF(D3,$H$1+1,"m"))&lt;F3)</formula>
    </cfRule>
    <cfRule type="cellIs" dxfId="38" priority="17" stopIfTrue="1" operator="greaterThan">
      <formula>$D$1</formula>
    </cfRule>
    <cfRule type="cellIs" dxfId="37" priority="18" stopIfTrue="1" operator="lessThan">
      <formula>0</formula>
    </cfRule>
  </conditionalFormatting>
  <conditionalFormatting sqref="G3:G52">
    <cfRule type="cellIs" dxfId="36" priority="24" stopIfTrue="1" operator="between">
      <formula>1499</formula>
      <formula>0.6</formula>
    </cfRule>
  </conditionalFormatting>
  <conditionalFormatting sqref="H2">
    <cfRule type="expression" dxfId="35" priority="27" stopIfTrue="1">
      <formula>$A$65="כן"</formula>
    </cfRule>
  </conditionalFormatting>
  <conditionalFormatting sqref="I3:I52">
    <cfRule type="cellIs" dxfId="34" priority="26" stopIfTrue="1" operator="greaterThan">
      <formula>0.666</formula>
    </cfRule>
  </conditionalFormatting>
  <conditionalFormatting sqref="L3:M52">
    <cfRule type="cellIs" dxfId="33" priority="22" stopIfTrue="1" operator="notEqual">
      <formula>E3</formula>
    </cfRule>
  </conditionalFormatting>
  <conditionalFormatting sqref="N3:N52">
    <cfRule type="cellIs" dxfId="32" priority="13" stopIfTrue="1" operator="between">
      <formula>1499</formula>
      <formula>0.6</formula>
    </cfRule>
    <cfRule type="cellIs" dxfId="31" priority="14" stopIfTrue="1" operator="notEqual">
      <formula>$G3</formula>
    </cfRule>
  </conditionalFormatting>
  <conditionalFormatting sqref="O3:O52">
    <cfRule type="cellIs" dxfId="30" priority="15" stopIfTrue="1" operator="notEqual">
      <formula>H3</formula>
    </cfRule>
  </conditionalFormatting>
  <conditionalFormatting sqref="S3:T52">
    <cfRule type="cellIs" dxfId="29" priority="10" stopIfTrue="1" operator="notEqual">
      <formula>L3</formula>
    </cfRule>
  </conditionalFormatting>
  <conditionalFormatting sqref="U3:U52">
    <cfRule type="cellIs" dxfId="28" priority="11" stopIfTrue="1" operator="between">
      <formula>0.0001</formula>
      <formula>1499</formula>
    </cfRule>
    <cfRule type="cellIs" dxfId="27" priority="12" stopIfTrue="1" operator="notEqual">
      <formula>$G3</formula>
    </cfRule>
  </conditionalFormatting>
  <dataValidations count="9">
    <dataValidation type="decimal" allowBlank="1" showInputMessage="1" showErrorMessage="1" errorTitle="הזנת מס' חודשי שימוש שגויה:" error="מס' חודשי השימוש שהזנת חורגים מהפרש החודשים בין תאריך הרכישה ותאריך סיום המו&quot;פ._x000a_או שהוזנו באופן שגוי_x000a__x000a_נא להזין את מספר חודשי השימוש באופן תקין." sqref="F3:F52" xr:uid="{00000000-0002-0000-0500-000000000000}">
      <formula1>0</formula1>
      <formula2>MIN((1+(DATEDIF(D3,$H$1+1,"d"))/(DATEDIF($F$1,$H$1+1,"d"))*(DATEDIF($F$1,$H$1+1,"M"))),$D$1)</formula2>
    </dataValidation>
    <dataValidation type="list" allowBlank="1" showInputMessage="1" showErrorMessage="1" errorTitle="בודק מקצועי: נא בחר קוד נימוק" error="במידה והינך מעוניין בנימוק אחר, הקש חמש או השאר התא ריק וכתוב את המלל בתא שמשמאל" promptTitle="לנוחותכם, יש לבחור קוד נימוק" prompt="בחר:_x000a_1.  היקף מבוקש מעבר להיקף הנדרש לביצוע המשימה_x000a_2.  הפחתה בגין תקצוב יתר של החברה_x000a_3.  תחום עיסוק שאינו כלול בתוכנית המו&quot;פ_x000a_4.  משימה שאינה כלולה בתוכנית המומלצת_x000a_5.  אחר (נא פרט בעמודה משמאל)_x000a_" sqref="P3:P52" xr:uid="{00000000-0002-0000-0500-000001000000}">
      <formula1>$P$60:$P$64</formula1>
    </dataValidation>
    <dataValidation type="list" allowBlank="1" showInputMessage="1" showErrorMessage="1" errorTitle="בודק מקצועי: נא בחר קוד נימוק" error="במידה והינך מעוניין בנימוק אחר, הקש חמש או השאר התא ריק וכתוב את המלל בתא שמשמאל" promptTitle="לנוחותכם, יש לבחור קוד נימוק" prompt="בחר:_x000a_1.  היקף מבוקש מעבר להיקף הנדרש לביצוע המשימה_x000a_2.  הפחתה בגין תקצוב יתר של החברה_x000a_3.  תחום עיסוק שאינו כלול בתוכנית המו&quot;פ_x000a_4.  משימה שאינה כלולה בתוכנית המומלצת_x000a_5.  אחר (נא פרט בעמודה משמאל)_x000a_" sqref="W3:W52" xr:uid="{00000000-0002-0000-0500-000002000000}">
      <formula1>$W$60:$W$64</formula1>
    </dataValidation>
    <dataValidation type="decimal" allowBlank="1" showInputMessage="1" showErrorMessage="1" error="נא להזין עלות הציוד בש&quot;ח" sqref="G3:G52" xr:uid="{00000000-0002-0000-0500-000003000000}">
      <formula1>0</formula1>
      <formula2>999999999</formula2>
    </dataValidation>
    <dataValidation type="decimal" allowBlank="1" showInputMessage="1" showErrorMessage="1" error="אחוז השימוש בציוד מוגבל  ל-100%._x000a_נא להזין שנית בבקשה." sqref="E3:E52" xr:uid="{00000000-0002-0000-0500-000004000000}">
      <formula1>0</formula1>
      <formula2>1</formula2>
    </dataValidation>
    <dataValidation type="decimal" allowBlank="1" showInputMessage="1" showErrorMessage="1" error="יש לוודא כי הפחת המצטבר הינו בטווח שבין 0-100%" sqref="I3:I52" xr:uid="{00000000-0002-0000-0500-000005000000}">
      <formula1>0</formula1>
      <formula2>1.00001</formula2>
    </dataValidation>
    <dataValidation type="list" allowBlank="1" showErrorMessage="1" error="הצעת מחיר, _x000a_חוזה, _x000a_מחירון,_x000a_אמדן." promptTitle=" נא להקיש קוד עלות:" prompt="הצעת מחיר,_x000a_חוזה,_x000a_מחירון,_x000a_אמדן." sqref="J3:J52" xr:uid="{00000000-0002-0000-0500-000006000000}">
      <formula1>$B$60:$B$63</formula1>
    </dataValidation>
    <dataValidation type="date" errorStyle="warning" allowBlank="1" showInputMessage="1" showErrorMessage="1" error="נא להזין את תאריך רכישת הציוד כנדרש: dd/mm/yy_x000a__x000a_וודא כי תאריך הרכישה אינו עולה על 3 שנים מיום תחילת המו&quot;פ _x000a_ולחילופין שאינו חורג מסיום תקופת המו&quot;פ." sqref="D3:D52" xr:uid="{00000000-0002-0000-0500-000007000000}">
      <formula1>$F$1-1096</formula1>
      <formula2>$H$1</formula2>
    </dataValidation>
    <dataValidation allowBlank="1" showErrorMessage="1" error="הצעת מחיר, _x000a_חוזה, _x000a_מחירון,_x000a_אמדן." promptTitle=" נא להקיש קוד עלות:" prompt="הצעת מחיר,_x000a_חוזה,_x000a_מחירון,_x000a_אמדן." sqref="K3:K52" xr:uid="{00000000-0002-0000-0500-000008000000}"/>
  </dataValidations>
  <printOptions horizontalCentered="1" verticalCentered="1"/>
  <pageMargins left="0.196850393700787" right="0.24" top="0.15748031496063" bottom="0.15748031496063" header="3.9370078740157501E-2" footer="3.9370078740157501E-2"/>
  <pageSetup paperSize="9" scale="52" orientation="portrait" r:id="rId1"/>
  <headerFooter alignWithMargins="0">
    <oddFooter>&amp;Cעמוד &amp;P מתוך 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A1C0DD"/>
  </sheetPr>
  <dimension ref="A1:U78"/>
  <sheetViews>
    <sheetView showGridLines="0" rightToLeft="1" workbookViewId="0">
      <pane xSplit="1" ySplit="2" topLeftCell="B3" activePane="bottomRight" state="frozen"/>
      <selection activeCell="C255" sqref="C255"/>
      <selection pane="topRight" activeCell="C255" sqref="C255"/>
      <selection pane="bottomLeft" activeCell="C255" sqref="C255"/>
      <selection pane="bottomRight" sqref="A1:C1"/>
    </sheetView>
  </sheetViews>
  <sheetFormatPr baseColWidth="10" defaultColWidth="8.83203125" defaultRowHeight="13" outlineLevelCol="1" x14ac:dyDescent="0.15"/>
  <cols>
    <col min="2" max="2" width="19.5" customWidth="1"/>
    <col min="3" max="3" width="17.83203125" customWidth="1"/>
    <col min="4" max="4" width="11.5" customWidth="1"/>
    <col min="6" max="6" width="25.5" customWidth="1"/>
    <col min="7" max="7" width="10.5" hidden="1" customWidth="1" outlineLevel="1"/>
    <col min="8" max="9" width="8.83203125" hidden="1" customWidth="1" outlineLevel="1"/>
    <col min="10" max="10" width="11.5" hidden="1" customWidth="1" outlineLevel="1"/>
    <col min="11" max="11" width="26.5" hidden="1" customWidth="1" outlineLevel="1"/>
    <col min="12" max="12" width="8.5" collapsed="1"/>
    <col min="13" max="16" width="8.83203125" hidden="1" customWidth="1" outlineLevel="1"/>
    <col min="17" max="17" width="25" hidden="1" customWidth="1" outlineLevel="1"/>
    <col min="18" max="18" width="11.5" customWidth="1" collapsed="1"/>
    <col min="20" max="20" width="28.5" customWidth="1"/>
  </cols>
  <sheetData>
    <row r="1" spans="1:18" ht="79.25" customHeight="1" thickBot="1" x14ac:dyDescent="0.25">
      <c r="A1" s="625" t="s">
        <v>236</v>
      </c>
      <c r="B1" s="611"/>
      <c r="C1" s="611"/>
      <c r="D1" s="218"/>
      <c r="E1" s="219"/>
      <c r="F1" s="446"/>
      <c r="G1" s="614" t="s">
        <v>153</v>
      </c>
      <c r="H1" s="616"/>
      <c r="I1" s="607" t="s">
        <v>119</v>
      </c>
      <c r="J1" s="608"/>
      <c r="K1" s="99">
        <v>0</v>
      </c>
      <c r="L1" s="47" t="s">
        <v>57</v>
      </c>
      <c r="M1" s="638" t="s">
        <v>176</v>
      </c>
      <c r="N1" s="639"/>
      <c r="O1" s="640" t="s">
        <v>85</v>
      </c>
      <c r="P1" s="641"/>
      <c r="Q1" s="130">
        <v>0</v>
      </c>
      <c r="R1" s="51" t="s">
        <v>161</v>
      </c>
    </row>
    <row r="2" spans="1:18" ht="42" x14ac:dyDescent="0.15">
      <c r="A2" s="235" t="s">
        <v>5</v>
      </c>
      <c r="B2" s="194" t="s">
        <v>62</v>
      </c>
      <c r="C2" s="236" t="s">
        <v>63</v>
      </c>
      <c r="D2" s="194" t="s">
        <v>81</v>
      </c>
      <c r="E2" s="196" t="s">
        <v>48</v>
      </c>
      <c r="F2" s="196" t="s">
        <v>220</v>
      </c>
      <c r="G2" s="67" t="s">
        <v>55</v>
      </c>
      <c r="H2" s="22" t="s">
        <v>58</v>
      </c>
      <c r="I2" s="22" t="s">
        <v>56</v>
      </c>
      <c r="J2" s="22" t="s">
        <v>120</v>
      </c>
      <c r="K2" s="78" t="s">
        <v>17</v>
      </c>
      <c r="L2" s="136"/>
      <c r="M2" s="137" t="s">
        <v>152</v>
      </c>
      <c r="N2" s="137" t="s">
        <v>58</v>
      </c>
      <c r="O2" s="137" t="s">
        <v>83</v>
      </c>
      <c r="P2" s="137" t="s">
        <v>79</v>
      </c>
      <c r="Q2" s="137" t="s">
        <v>17</v>
      </c>
      <c r="R2" s="138"/>
    </row>
    <row r="3" spans="1:18" ht="15" customHeight="1" x14ac:dyDescent="0.15">
      <c r="A3" s="198">
        <v>1</v>
      </c>
      <c r="B3" s="125"/>
      <c r="C3" s="126"/>
      <c r="D3" s="127"/>
      <c r="E3" s="126"/>
      <c r="F3" s="447"/>
      <c r="G3" s="68">
        <f>+E3</f>
        <v>0</v>
      </c>
      <c r="H3" s="101">
        <f t="shared" ref="H3:H42" si="0">IF($K$1&gt;0,1-$K$1,100%)</f>
        <v>1</v>
      </c>
      <c r="I3" s="30">
        <f>G3*H3</f>
        <v>0</v>
      </c>
      <c r="J3" s="31"/>
      <c r="K3" s="33" t="str">
        <f>IF(J3&gt;0,(VLOOKUP(J3,$S$58:$T$63,2,0)),"")</f>
        <v/>
      </c>
      <c r="L3" s="49"/>
      <c r="M3" s="131">
        <f>G3</f>
        <v>0</v>
      </c>
      <c r="N3" s="132">
        <f t="shared" ref="N3:N42" si="1">IF($Q$1&gt;0,((1-$Q$1)*(1-$K$1)),H3)</f>
        <v>1</v>
      </c>
      <c r="O3" s="133">
        <f>M3*N3</f>
        <v>0</v>
      </c>
      <c r="P3" s="134"/>
      <c r="Q3" s="135" t="str">
        <f>IF(P3&gt;0,(VLOOKUP(P3,$S$58:$T$63,2,0)),"")</f>
        <v/>
      </c>
      <c r="R3" s="53"/>
    </row>
    <row r="4" spans="1:18" ht="14" x14ac:dyDescent="0.15">
      <c r="A4" s="198">
        <v>2</v>
      </c>
      <c r="B4" s="125"/>
      <c r="C4" s="128"/>
      <c r="D4" s="127"/>
      <c r="E4" s="126"/>
      <c r="F4" s="447"/>
      <c r="G4" s="68">
        <f t="shared" ref="G4:G42" si="2">+E4</f>
        <v>0</v>
      </c>
      <c r="H4" s="101">
        <f t="shared" si="0"/>
        <v>1</v>
      </c>
      <c r="I4" s="30">
        <f t="shared" ref="I4:I42" si="3">G4*H4</f>
        <v>0</v>
      </c>
      <c r="J4" s="31"/>
      <c r="K4" s="33" t="str">
        <f t="shared" ref="K4:K42" si="4">IF(J4&gt;0,(VLOOKUP(J4,$S$58:$T$63,2,0)),"")</f>
        <v/>
      </c>
      <c r="L4" s="49"/>
      <c r="M4" s="131">
        <f t="shared" ref="M4:M42" si="5">G4</f>
        <v>0</v>
      </c>
      <c r="N4" s="29">
        <f t="shared" si="1"/>
        <v>1</v>
      </c>
      <c r="O4" s="38">
        <f t="shared" ref="O4:O42" si="6">M4*N4</f>
        <v>0</v>
      </c>
      <c r="P4" s="31"/>
      <c r="Q4" s="33" t="str">
        <f t="shared" ref="Q4:Q42" si="7">IF(P4&gt;0,(VLOOKUP(P4,$S$58:$T$63,2,0)),"")</f>
        <v/>
      </c>
      <c r="R4" s="53"/>
    </row>
    <row r="5" spans="1:18" ht="14" x14ac:dyDescent="0.15">
      <c r="A5" s="198">
        <v>3</v>
      </c>
      <c r="B5" s="125"/>
      <c r="C5" s="128"/>
      <c r="D5" s="127"/>
      <c r="E5" s="126"/>
      <c r="F5" s="447"/>
      <c r="G5" s="68">
        <f t="shared" si="2"/>
        <v>0</v>
      </c>
      <c r="H5" s="101">
        <f t="shared" si="0"/>
        <v>1</v>
      </c>
      <c r="I5" s="30">
        <f t="shared" si="3"/>
        <v>0</v>
      </c>
      <c r="J5" s="31"/>
      <c r="K5" s="33" t="str">
        <f t="shared" si="4"/>
        <v/>
      </c>
      <c r="L5" s="49"/>
      <c r="M5" s="131">
        <f t="shared" si="5"/>
        <v>0</v>
      </c>
      <c r="N5" s="29">
        <f t="shared" si="1"/>
        <v>1</v>
      </c>
      <c r="O5" s="38">
        <f t="shared" si="6"/>
        <v>0</v>
      </c>
      <c r="P5" s="31"/>
      <c r="Q5" s="33" t="str">
        <f t="shared" si="7"/>
        <v/>
      </c>
      <c r="R5" s="53"/>
    </row>
    <row r="6" spans="1:18" ht="14" x14ac:dyDescent="0.15">
      <c r="A6" s="198">
        <v>4</v>
      </c>
      <c r="B6" s="125"/>
      <c r="C6" s="128"/>
      <c r="D6" s="127"/>
      <c r="E6" s="126"/>
      <c r="F6" s="447"/>
      <c r="G6" s="68">
        <f t="shared" si="2"/>
        <v>0</v>
      </c>
      <c r="H6" s="101">
        <f t="shared" si="0"/>
        <v>1</v>
      </c>
      <c r="I6" s="30">
        <f t="shared" si="3"/>
        <v>0</v>
      </c>
      <c r="J6" s="31"/>
      <c r="K6" s="33" t="str">
        <f t="shared" si="4"/>
        <v/>
      </c>
      <c r="L6" s="49"/>
      <c r="M6" s="131">
        <f t="shared" si="5"/>
        <v>0</v>
      </c>
      <c r="N6" s="29">
        <f t="shared" si="1"/>
        <v>1</v>
      </c>
      <c r="O6" s="38">
        <f t="shared" si="6"/>
        <v>0</v>
      </c>
      <c r="P6" s="31"/>
      <c r="Q6" s="33" t="str">
        <f t="shared" si="7"/>
        <v/>
      </c>
      <c r="R6" s="53"/>
    </row>
    <row r="7" spans="1:18" ht="14" x14ac:dyDescent="0.15">
      <c r="A7" s="198">
        <v>5</v>
      </c>
      <c r="B7" s="125"/>
      <c r="C7" s="128"/>
      <c r="D7" s="127"/>
      <c r="E7" s="126"/>
      <c r="F7" s="447"/>
      <c r="G7" s="68">
        <f t="shared" si="2"/>
        <v>0</v>
      </c>
      <c r="H7" s="101">
        <f t="shared" si="0"/>
        <v>1</v>
      </c>
      <c r="I7" s="30">
        <f t="shared" si="3"/>
        <v>0</v>
      </c>
      <c r="J7" s="31"/>
      <c r="K7" s="33" t="str">
        <f t="shared" si="4"/>
        <v/>
      </c>
      <c r="L7" s="49"/>
      <c r="M7" s="131">
        <f t="shared" si="5"/>
        <v>0</v>
      </c>
      <c r="N7" s="29">
        <f t="shared" si="1"/>
        <v>1</v>
      </c>
      <c r="O7" s="38">
        <f t="shared" si="6"/>
        <v>0</v>
      </c>
      <c r="P7" s="31"/>
      <c r="Q7" s="33" t="str">
        <f t="shared" si="7"/>
        <v/>
      </c>
      <c r="R7" s="53"/>
    </row>
    <row r="8" spans="1:18" ht="14" x14ac:dyDescent="0.15">
      <c r="A8" s="198">
        <v>6</v>
      </c>
      <c r="B8" s="125"/>
      <c r="C8" s="128"/>
      <c r="D8" s="127"/>
      <c r="E8" s="126"/>
      <c r="F8" s="447"/>
      <c r="G8" s="68">
        <f t="shared" si="2"/>
        <v>0</v>
      </c>
      <c r="H8" s="101">
        <f t="shared" si="0"/>
        <v>1</v>
      </c>
      <c r="I8" s="30">
        <f t="shared" si="3"/>
        <v>0</v>
      </c>
      <c r="J8" s="31"/>
      <c r="K8" s="33" t="str">
        <f t="shared" si="4"/>
        <v/>
      </c>
      <c r="L8" s="49"/>
      <c r="M8" s="131">
        <f t="shared" si="5"/>
        <v>0</v>
      </c>
      <c r="N8" s="29">
        <f t="shared" si="1"/>
        <v>1</v>
      </c>
      <c r="O8" s="38">
        <f t="shared" si="6"/>
        <v>0</v>
      </c>
      <c r="P8" s="31"/>
      <c r="Q8" s="33" t="str">
        <f t="shared" si="7"/>
        <v/>
      </c>
      <c r="R8" s="53"/>
    </row>
    <row r="9" spans="1:18" ht="14" x14ac:dyDescent="0.15">
      <c r="A9" s="198">
        <v>7</v>
      </c>
      <c r="B9" s="125"/>
      <c r="C9" s="126"/>
      <c r="D9" s="127"/>
      <c r="E9" s="126"/>
      <c r="F9" s="447"/>
      <c r="G9" s="68">
        <f t="shared" si="2"/>
        <v>0</v>
      </c>
      <c r="H9" s="101">
        <f t="shared" si="0"/>
        <v>1</v>
      </c>
      <c r="I9" s="30">
        <f t="shared" si="3"/>
        <v>0</v>
      </c>
      <c r="J9" s="31"/>
      <c r="K9" s="33" t="str">
        <f t="shared" si="4"/>
        <v/>
      </c>
      <c r="L9" s="49"/>
      <c r="M9" s="131">
        <f t="shared" si="5"/>
        <v>0</v>
      </c>
      <c r="N9" s="29">
        <f t="shared" si="1"/>
        <v>1</v>
      </c>
      <c r="O9" s="38">
        <f t="shared" si="6"/>
        <v>0</v>
      </c>
      <c r="P9" s="31"/>
      <c r="Q9" s="33" t="str">
        <f t="shared" si="7"/>
        <v/>
      </c>
      <c r="R9" s="53"/>
    </row>
    <row r="10" spans="1:18" ht="14" x14ac:dyDescent="0.15">
      <c r="A10" s="198">
        <v>8</v>
      </c>
      <c r="B10" s="125"/>
      <c r="C10" s="128"/>
      <c r="D10" s="127"/>
      <c r="E10" s="126"/>
      <c r="F10" s="447"/>
      <c r="G10" s="68">
        <f t="shared" si="2"/>
        <v>0</v>
      </c>
      <c r="H10" s="101">
        <f t="shared" si="0"/>
        <v>1</v>
      </c>
      <c r="I10" s="30">
        <f t="shared" si="3"/>
        <v>0</v>
      </c>
      <c r="J10" s="31"/>
      <c r="K10" s="33" t="str">
        <f t="shared" si="4"/>
        <v/>
      </c>
      <c r="L10" s="49"/>
      <c r="M10" s="131">
        <f t="shared" si="5"/>
        <v>0</v>
      </c>
      <c r="N10" s="29">
        <f t="shared" si="1"/>
        <v>1</v>
      </c>
      <c r="O10" s="38">
        <f t="shared" si="6"/>
        <v>0</v>
      </c>
      <c r="P10" s="31"/>
      <c r="Q10" s="33" t="str">
        <f t="shared" si="7"/>
        <v/>
      </c>
      <c r="R10" s="53"/>
    </row>
    <row r="11" spans="1:18" ht="14" x14ac:dyDescent="0.15">
      <c r="A11" s="198">
        <v>9</v>
      </c>
      <c r="B11" s="125"/>
      <c r="C11" s="128"/>
      <c r="D11" s="127"/>
      <c r="E11" s="126"/>
      <c r="F11" s="447"/>
      <c r="G11" s="68">
        <f t="shared" si="2"/>
        <v>0</v>
      </c>
      <c r="H11" s="101">
        <f t="shared" si="0"/>
        <v>1</v>
      </c>
      <c r="I11" s="30">
        <f t="shared" si="3"/>
        <v>0</v>
      </c>
      <c r="J11" s="31"/>
      <c r="K11" s="33" t="str">
        <f t="shared" si="4"/>
        <v/>
      </c>
      <c r="L11" s="49"/>
      <c r="M11" s="131">
        <f t="shared" si="5"/>
        <v>0</v>
      </c>
      <c r="N11" s="29">
        <f t="shared" si="1"/>
        <v>1</v>
      </c>
      <c r="O11" s="38">
        <f t="shared" si="6"/>
        <v>0</v>
      </c>
      <c r="P11" s="31"/>
      <c r="Q11" s="33" t="str">
        <f t="shared" si="7"/>
        <v/>
      </c>
      <c r="R11" s="53"/>
    </row>
    <row r="12" spans="1:18" ht="14" x14ac:dyDescent="0.15">
      <c r="A12" s="198">
        <v>10</v>
      </c>
      <c r="B12" s="125"/>
      <c r="C12" s="128"/>
      <c r="D12" s="127"/>
      <c r="E12" s="126"/>
      <c r="F12" s="447"/>
      <c r="G12" s="68">
        <f t="shared" si="2"/>
        <v>0</v>
      </c>
      <c r="H12" s="101">
        <f t="shared" si="0"/>
        <v>1</v>
      </c>
      <c r="I12" s="30">
        <f t="shared" si="3"/>
        <v>0</v>
      </c>
      <c r="J12" s="31"/>
      <c r="K12" s="33" t="str">
        <f t="shared" si="4"/>
        <v/>
      </c>
      <c r="L12" s="49"/>
      <c r="M12" s="131">
        <f t="shared" si="5"/>
        <v>0</v>
      </c>
      <c r="N12" s="29">
        <f t="shared" si="1"/>
        <v>1</v>
      </c>
      <c r="O12" s="38">
        <f t="shared" si="6"/>
        <v>0</v>
      </c>
      <c r="P12" s="31"/>
      <c r="Q12" s="33" t="str">
        <f t="shared" si="7"/>
        <v/>
      </c>
      <c r="R12" s="53"/>
    </row>
    <row r="13" spans="1:18" ht="14" x14ac:dyDescent="0.15">
      <c r="A13" s="198">
        <v>11</v>
      </c>
      <c r="B13" s="125"/>
      <c r="C13" s="128"/>
      <c r="D13" s="127"/>
      <c r="E13" s="126"/>
      <c r="F13" s="447"/>
      <c r="G13" s="68">
        <f t="shared" si="2"/>
        <v>0</v>
      </c>
      <c r="H13" s="101">
        <f t="shared" si="0"/>
        <v>1</v>
      </c>
      <c r="I13" s="30">
        <f t="shared" si="3"/>
        <v>0</v>
      </c>
      <c r="J13" s="31"/>
      <c r="K13" s="33" t="str">
        <f t="shared" si="4"/>
        <v/>
      </c>
      <c r="L13" s="49"/>
      <c r="M13" s="131">
        <f t="shared" si="5"/>
        <v>0</v>
      </c>
      <c r="N13" s="29">
        <f t="shared" si="1"/>
        <v>1</v>
      </c>
      <c r="O13" s="38">
        <f t="shared" si="6"/>
        <v>0</v>
      </c>
      <c r="P13" s="31"/>
      <c r="Q13" s="33" t="str">
        <f t="shared" si="7"/>
        <v/>
      </c>
      <c r="R13" s="53"/>
    </row>
    <row r="14" spans="1:18" ht="14" x14ac:dyDescent="0.15">
      <c r="A14" s="198">
        <v>12</v>
      </c>
      <c r="B14" s="125"/>
      <c r="C14" s="128"/>
      <c r="D14" s="127"/>
      <c r="E14" s="126"/>
      <c r="F14" s="447"/>
      <c r="G14" s="68">
        <f t="shared" si="2"/>
        <v>0</v>
      </c>
      <c r="H14" s="101">
        <f t="shared" si="0"/>
        <v>1</v>
      </c>
      <c r="I14" s="30">
        <f t="shared" si="3"/>
        <v>0</v>
      </c>
      <c r="J14" s="31"/>
      <c r="K14" s="33" t="str">
        <f t="shared" si="4"/>
        <v/>
      </c>
      <c r="L14" s="49"/>
      <c r="M14" s="131">
        <f t="shared" si="5"/>
        <v>0</v>
      </c>
      <c r="N14" s="29">
        <f t="shared" si="1"/>
        <v>1</v>
      </c>
      <c r="O14" s="38">
        <f t="shared" si="6"/>
        <v>0</v>
      </c>
      <c r="P14" s="31"/>
      <c r="Q14" s="33" t="str">
        <f t="shared" si="7"/>
        <v/>
      </c>
      <c r="R14" s="53"/>
    </row>
    <row r="15" spans="1:18" ht="14" x14ac:dyDescent="0.15">
      <c r="A15" s="198">
        <v>13</v>
      </c>
      <c r="B15" s="125"/>
      <c r="C15" s="128"/>
      <c r="D15" s="127"/>
      <c r="E15" s="126"/>
      <c r="F15" s="447"/>
      <c r="G15" s="68">
        <f t="shared" si="2"/>
        <v>0</v>
      </c>
      <c r="H15" s="101">
        <f t="shared" si="0"/>
        <v>1</v>
      </c>
      <c r="I15" s="30">
        <f t="shared" si="3"/>
        <v>0</v>
      </c>
      <c r="J15" s="31"/>
      <c r="K15" s="33" t="str">
        <f t="shared" si="4"/>
        <v/>
      </c>
      <c r="L15" s="49"/>
      <c r="M15" s="131">
        <f t="shared" si="5"/>
        <v>0</v>
      </c>
      <c r="N15" s="29">
        <f t="shared" si="1"/>
        <v>1</v>
      </c>
      <c r="O15" s="38">
        <f t="shared" si="6"/>
        <v>0</v>
      </c>
      <c r="P15" s="31"/>
      <c r="Q15" s="33" t="str">
        <f t="shared" si="7"/>
        <v/>
      </c>
      <c r="R15" s="53"/>
    </row>
    <row r="16" spans="1:18" ht="14" x14ac:dyDescent="0.15">
      <c r="A16" s="198">
        <v>14</v>
      </c>
      <c r="B16" s="125"/>
      <c r="C16" s="128"/>
      <c r="D16" s="127"/>
      <c r="E16" s="126"/>
      <c r="F16" s="447"/>
      <c r="G16" s="68">
        <f t="shared" si="2"/>
        <v>0</v>
      </c>
      <c r="H16" s="101">
        <f t="shared" si="0"/>
        <v>1</v>
      </c>
      <c r="I16" s="30">
        <f t="shared" si="3"/>
        <v>0</v>
      </c>
      <c r="J16" s="31"/>
      <c r="K16" s="33" t="str">
        <f t="shared" si="4"/>
        <v/>
      </c>
      <c r="L16" s="49"/>
      <c r="M16" s="131">
        <f t="shared" si="5"/>
        <v>0</v>
      </c>
      <c r="N16" s="29">
        <f t="shared" si="1"/>
        <v>1</v>
      </c>
      <c r="O16" s="38">
        <f t="shared" si="6"/>
        <v>0</v>
      </c>
      <c r="P16" s="31"/>
      <c r="Q16" s="33" t="str">
        <f t="shared" si="7"/>
        <v/>
      </c>
      <c r="R16" s="53"/>
    </row>
    <row r="17" spans="1:18" ht="14" x14ac:dyDescent="0.15">
      <c r="A17" s="198">
        <v>15</v>
      </c>
      <c r="B17" s="125"/>
      <c r="C17" s="128"/>
      <c r="D17" s="127"/>
      <c r="E17" s="126"/>
      <c r="F17" s="447"/>
      <c r="G17" s="68">
        <f t="shared" si="2"/>
        <v>0</v>
      </c>
      <c r="H17" s="101">
        <f t="shared" si="0"/>
        <v>1</v>
      </c>
      <c r="I17" s="30">
        <f t="shared" si="3"/>
        <v>0</v>
      </c>
      <c r="J17" s="31"/>
      <c r="K17" s="33" t="str">
        <f t="shared" si="4"/>
        <v/>
      </c>
      <c r="L17" s="49"/>
      <c r="M17" s="131">
        <f t="shared" si="5"/>
        <v>0</v>
      </c>
      <c r="N17" s="29">
        <f t="shared" si="1"/>
        <v>1</v>
      </c>
      <c r="O17" s="38">
        <f t="shared" si="6"/>
        <v>0</v>
      </c>
      <c r="P17" s="31"/>
      <c r="Q17" s="33" t="str">
        <f t="shared" si="7"/>
        <v/>
      </c>
      <c r="R17" s="53"/>
    </row>
    <row r="18" spans="1:18" ht="14" x14ac:dyDescent="0.15">
      <c r="A18" s="198">
        <v>16</v>
      </c>
      <c r="B18" s="125"/>
      <c r="C18" s="128"/>
      <c r="D18" s="127"/>
      <c r="E18" s="126"/>
      <c r="F18" s="447"/>
      <c r="G18" s="68">
        <f t="shared" si="2"/>
        <v>0</v>
      </c>
      <c r="H18" s="101">
        <f t="shared" si="0"/>
        <v>1</v>
      </c>
      <c r="I18" s="30">
        <f t="shared" si="3"/>
        <v>0</v>
      </c>
      <c r="J18" s="31"/>
      <c r="K18" s="33" t="str">
        <f t="shared" si="4"/>
        <v/>
      </c>
      <c r="L18" s="49"/>
      <c r="M18" s="131">
        <f t="shared" si="5"/>
        <v>0</v>
      </c>
      <c r="N18" s="29">
        <f t="shared" si="1"/>
        <v>1</v>
      </c>
      <c r="O18" s="38">
        <f t="shared" si="6"/>
        <v>0</v>
      </c>
      <c r="P18" s="31"/>
      <c r="Q18" s="33" t="str">
        <f t="shared" si="7"/>
        <v/>
      </c>
      <c r="R18" s="53"/>
    </row>
    <row r="19" spans="1:18" ht="14" x14ac:dyDescent="0.15">
      <c r="A19" s="198">
        <v>17</v>
      </c>
      <c r="B19" s="125"/>
      <c r="C19" s="128"/>
      <c r="D19" s="127"/>
      <c r="E19" s="126"/>
      <c r="F19" s="447"/>
      <c r="G19" s="68">
        <f t="shared" si="2"/>
        <v>0</v>
      </c>
      <c r="H19" s="101">
        <f t="shared" si="0"/>
        <v>1</v>
      </c>
      <c r="I19" s="30">
        <f t="shared" si="3"/>
        <v>0</v>
      </c>
      <c r="J19" s="31"/>
      <c r="K19" s="33" t="str">
        <f t="shared" si="4"/>
        <v/>
      </c>
      <c r="L19" s="49"/>
      <c r="M19" s="131">
        <f t="shared" si="5"/>
        <v>0</v>
      </c>
      <c r="N19" s="29">
        <f t="shared" si="1"/>
        <v>1</v>
      </c>
      <c r="O19" s="38">
        <f t="shared" si="6"/>
        <v>0</v>
      </c>
      <c r="P19" s="31"/>
      <c r="Q19" s="33" t="str">
        <f t="shared" si="7"/>
        <v/>
      </c>
      <c r="R19" s="53"/>
    </row>
    <row r="20" spans="1:18" ht="14" x14ac:dyDescent="0.15">
      <c r="A20" s="198">
        <v>18</v>
      </c>
      <c r="B20" s="125"/>
      <c r="C20" s="128"/>
      <c r="D20" s="127"/>
      <c r="E20" s="126"/>
      <c r="F20" s="447"/>
      <c r="G20" s="68">
        <f t="shared" si="2"/>
        <v>0</v>
      </c>
      <c r="H20" s="101">
        <f t="shared" si="0"/>
        <v>1</v>
      </c>
      <c r="I20" s="30">
        <f t="shared" si="3"/>
        <v>0</v>
      </c>
      <c r="J20" s="31"/>
      <c r="K20" s="33" t="str">
        <f t="shared" si="4"/>
        <v/>
      </c>
      <c r="L20" s="49"/>
      <c r="M20" s="131">
        <f t="shared" si="5"/>
        <v>0</v>
      </c>
      <c r="N20" s="29">
        <f t="shared" si="1"/>
        <v>1</v>
      </c>
      <c r="O20" s="38">
        <f t="shared" si="6"/>
        <v>0</v>
      </c>
      <c r="P20" s="31"/>
      <c r="Q20" s="33" t="str">
        <f t="shared" si="7"/>
        <v/>
      </c>
      <c r="R20" s="53"/>
    </row>
    <row r="21" spans="1:18" ht="14" x14ac:dyDescent="0.15">
      <c r="A21" s="198">
        <v>19</v>
      </c>
      <c r="B21" s="125"/>
      <c r="C21" s="128"/>
      <c r="D21" s="127"/>
      <c r="E21" s="126"/>
      <c r="F21" s="447"/>
      <c r="G21" s="68">
        <f t="shared" si="2"/>
        <v>0</v>
      </c>
      <c r="H21" s="101">
        <f t="shared" si="0"/>
        <v>1</v>
      </c>
      <c r="I21" s="30">
        <f t="shared" si="3"/>
        <v>0</v>
      </c>
      <c r="J21" s="31"/>
      <c r="K21" s="33" t="str">
        <f t="shared" si="4"/>
        <v/>
      </c>
      <c r="L21" s="49"/>
      <c r="M21" s="131">
        <f t="shared" si="5"/>
        <v>0</v>
      </c>
      <c r="N21" s="29">
        <f t="shared" si="1"/>
        <v>1</v>
      </c>
      <c r="O21" s="38">
        <f t="shared" si="6"/>
        <v>0</v>
      </c>
      <c r="P21" s="31"/>
      <c r="Q21" s="33" t="str">
        <f t="shared" si="7"/>
        <v/>
      </c>
      <c r="R21" s="53"/>
    </row>
    <row r="22" spans="1:18" ht="14" x14ac:dyDescent="0.15">
      <c r="A22" s="198">
        <v>20</v>
      </c>
      <c r="B22" s="125"/>
      <c r="C22" s="128"/>
      <c r="D22" s="127"/>
      <c r="E22" s="126"/>
      <c r="F22" s="447"/>
      <c r="G22" s="68">
        <f t="shared" si="2"/>
        <v>0</v>
      </c>
      <c r="H22" s="101">
        <f t="shared" si="0"/>
        <v>1</v>
      </c>
      <c r="I22" s="30">
        <f t="shared" si="3"/>
        <v>0</v>
      </c>
      <c r="J22" s="31"/>
      <c r="K22" s="33" t="str">
        <f t="shared" si="4"/>
        <v/>
      </c>
      <c r="L22" s="49"/>
      <c r="M22" s="131">
        <f t="shared" si="5"/>
        <v>0</v>
      </c>
      <c r="N22" s="29">
        <f t="shared" si="1"/>
        <v>1</v>
      </c>
      <c r="O22" s="38">
        <f t="shared" si="6"/>
        <v>0</v>
      </c>
      <c r="P22" s="31"/>
      <c r="Q22" s="33" t="str">
        <f t="shared" si="7"/>
        <v/>
      </c>
      <c r="R22" s="53"/>
    </row>
    <row r="23" spans="1:18" ht="14" x14ac:dyDescent="0.15">
      <c r="A23" s="198">
        <v>21</v>
      </c>
      <c r="B23" s="125"/>
      <c r="C23" s="128"/>
      <c r="D23" s="127"/>
      <c r="E23" s="126"/>
      <c r="F23" s="447"/>
      <c r="G23" s="68">
        <f t="shared" si="2"/>
        <v>0</v>
      </c>
      <c r="H23" s="101">
        <f t="shared" si="0"/>
        <v>1</v>
      </c>
      <c r="I23" s="30">
        <f t="shared" si="3"/>
        <v>0</v>
      </c>
      <c r="J23" s="31"/>
      <c r="K23" s="33" t="str">
        <f t="shared" si="4"/>
        <v/>
      </c>
      <c r="L23" s="49"/>
      <c r="M23" s="131">
        <f t="shared" si="5"/>
        <v>0</v>
      </c>
      <c r="N23" s="29">
        <f t="shared" si="1"/>
        <v>1</v>
      </c>
      <c r="O23" s="38">
        <f t="shared" si="6"/>
        <v>0</v>
      </c>
      <c r="P23" s="31"/>
      <c r="Q23" s="33" t="str">
        <f t="shared" si="7"/>
        <v/>
      </c>
      <c r="R23" s="53"/>
    </row>
    <row r="24" spans="1:18" ht="14" x14ac:dyDescent="0.15">
      <c r="A24" s="198">
        <v>22</v>
      </c>
      <c r="B24" s="125"/>
      <c r="C24" s="128"/>
      <c r="D24" s="127"/>
      <c r="E24" s="126"/>
      <c r="F24" s="447"/>
      <c r="G24" s="68">
        <f t="shared" si="2"/>
        <v>0</v>
      </c>
      <c r="H24" s="101">
        <f t="shared" si="0"/>
        <v>1</v>
      </c>
      <c r="I24" s="30">
        <f t="shared" si="3"/>
        <v>0</v>
      </c>
      <c r="J24" s="31"/>
      <c r="K24" s="33" t="str">
        <f t="shared" si="4"/>
        <v/>
      </c>
      <c r="L24" s="49"/>
      <c r="M24" s="131">
        <f t="shared" si="5"/>
        <v>0</v>
      </c>
      <c r="N24" s="29">
        <f t="shared" si="1"/>
        <v>1</v>
      </c>
      <c r="O24" s="38">
        <f t="shared" si="6"/>
        <v>0</v>
      </c>
      <c r="P24" s="31"/>
      <c r="Q24" s="33" t="str">
        <f t="shared" si="7"/>
        <v/>
      </c>
      <c r="R24" s="53"/>
    </row>
    <row r="25" spans="1:18" ht="14" x14ac:dyDescent="0.15">
      <c r="A25" s="198">
        <v>23</v>
      </c>
      <c r="B25" s="125"/>
      <c r="C25" s="128"/>
      <c r="D25" s="127"/>
      <c r="E25" s="126"/>
      <c r="F25" s="447"/>
      <c r="G25" s="68">
        <f t="shared" si="2"/>
        <v>0</v>
      </c>
      <c r="H25" s="101">
        <f t="shared" si="0"/>
        <v>1</v>
      </c>
      <c r="I25" s="30">
        <f t="shared" si="3"/>
        <v>0</v>
      </c>
      <c r="J25" s="31"/>
      <c r="K25" s="33" t="str">
        <f t="shared" si="4"/>
        <v/>
      </c>
      <c r="L25" s="49"/>
      <c r="M25" s="131">
        <f t="shared" si="5"/>
        <v>0</v>
      </c>
      <c r="N25" s="29">
        <f t="shared" si="1"/>
        <v>1</v>
      </c>
      <c r="O25" s="38">
        <f t="shared" si="6"/>
        <v>0</v>
      </c>
      <c r="P25" s="31"/>
      <c r="Q25" s="33" t="str">
        <f t="shared" si="7"/>
        <v/>
      </c>
      <c r="R25" s="53"/>
    </row>
    <row r="26" spans="1:18" ht="14" x14ac:dyDescent="0.15">
      <c r="A26" s="198">
        <v>24</v>
      </c>
      <c r="B26" s="125"/>
      <c r="C26" s="128"/>
      <c r="D26" s="127"/>
      <c r="E26" s="126"/>
      <c r="F26" s="447"/>
      <c r="G26" s="68">
        <f t="shared" si="2"/>
        <v>0</v>
      </c>
      <c r="H26" s="101">
        <f t="shared" si="0"/>
        <v>1</v>
      </c>
      <c r="I26" s="30">
        <f t="shared" si="3"/>
        <v>0</v>
      </c>
      <c r="J26" s="31"/>
      <c r="K26" s="33" t="str">
        <f t="shared" si="4"/>
        <v/>
      </c>
      <c r="L26" s="49"/>
      <c r="M26" s="131">
        <f t="shared" si="5"/>
        <v>0</v>
      </c>
      <c r="N26" s="29">
        <f t="shared" si="1"/>
        <v>1</v>
      </c>
      <c r="O26" s="38">
        <f t="shared" si="6"/>
        <v>0</v>
      </c>
      <c r="P26" s="31"/>
      <c r="Q26" s="33" t="str">
        <f t="shared" si="7"/>
        <v/>
      </c>
      <c r="R26" s="53"/>
    </row>
    <row r="27" spans="1:18" ht="14" x14ac:dyDescent="0.15">
      <c r="A27" s="198">
        <v>25</v>
      </c>
      <c r="B27" s="125"/>
      <c r="C27" s="128"/>
      <c r="D27" s="127"/>
      <c r="E27" s="126"/>
      <c r="F27" s="447"/>
      <c r="G27" s="68">
        <f t="shared" si="2"/>
        <v>0</v>
      </c>
      <c r="H27" s="101">
        <f t="shared" si="0"/>
        <v>1</v>
      </c>
      <c r="I27" s="30">
        <f t="shared" si="3"/>
        <v>0</v>
      </c>
      <c r="J27" s="31"/>
      <c r="K27" s="33" t="str">
        <f t="shared" si="4"/>
        <v/>
      </c>
      <c r="L27" s="49"/>
      <c r="M27" s="131">
        <f t="shared" si="5"/>
        <v>0</v>
      </c>
      <c r="N27" s="29">
        <f t="shared" si="1"/>
        <v>1</v>
      </c>
      <c r="O27" s="38">
        <f t="shared" si="6"/>
        <v>0</v>
      </c>
      <c r="P27" s="31"/>
      <c r="Q27" s="33" t="str">
        <f t="shared" si="7"/>
        <v/>
      </c>
      <c r="R27" s="53"/>
    </row>
    <row r="28" spans="1:18" ht="14" x14ac:dyDescent="0.15">
      <c r="A28" s="198">
        <v>26</v>
      </c>
      <c r="B28" s="125"/>
      <c r="C28" s="128"/>
      <c r="D28" s="127"/>
      <c r="E28" s="126"/>
      <c r="F28" s="447"/>
      <c r="G28" s="68">
        <f t="shared" si="2"/>
        <v>0</v>
      </c>
      <c r="H28" s="101">
        <f t="shared" si="0"/>
        <v>1</v>
      </c>
      <c r="I28" s="30">
        <f t="shared" si="3"/>
        <v>0</v>
      </c>
      <c r="J28" s="31"/>
      <c r="K28" s="33" t="str">
        <f t="shared" si="4"/>
        <v/>
      </c>
      <c r="L28" s="49"/>
      <c r="M28" s="131">
        <f t="shared" si="5"/>
        <v>0</v>
      </c>
      <c r="N28" s="29">
        <f t="shared" si="1"/>
        <v>1</v>
      </c>
      <c r="O28" s="38">
        <f t="shared" si="6"/>
        <v>0</v>
      </c>
      <c r="P28" s="31"/>
      <c r="Q28" s="33" t="str">
        <f t="shared" si="7"/>
        <v/>
      </c>
      <c r="R28" s="53"/>
    </row>
    <row r="29" spans="1:18" ht="14" x14ac:dyDescent="0.15">
      <c r="A29" s="198">
        <v>27</v>
      </c>
      <c r="B29" s="125"/>
      <c r="C29" s="128"/>
      <c r="D29" s="127"/>
      <c r="E29" s="126"/>
      <c r="F29" s="447"/>
      <c r="G29" s="68">
        <f t="shared" si="2"/>
        <v>0</v>
      </c>
      <c r="H29" s="101">
        <f t="shared" si="0"/>
        <v>1</v>
      </c>
      <c r="I29" s="30">
        <f t="shared" si="3"/>
        <v>0</v>
      </c>
      <c r="J29" s="31"/>
      <c r="K29" s="33" t="str">
        <f t="shared" si="4"/>
        <v/>
      </c>
      <c r="L29" s="49"/>
      <c r="M29" s="131">
        <f t="shared" si="5"/>
        <v>0</v>
      </c>
      <c r="N29" s="29">
        <f t="shared" si="1"/>
        <v>1</v>
      </c>
      <c r="O29" s="38">
        <f t="shared" si="6"/>
        <v>0</v>
      </c>
      <c r="P29" s="31"/>
      <c r="Q29" s="33" t="str">
        <f t="shared" si="7"/>
        <v/>
      </c>
      <c r="R29" s="53"/>
    </row>
    <row r="30" spans="1:18" ht="14" x14ac:dyDescent="0.15">
      <c r="A30" s="198">
        <v>28</v>
      </c>
      <c r="B30" s="125"/>
      <c r="C30" s="128"/>
      <c r="D30" s="127"/>
      <c r="E30" s="126"/>
      <c r="F30" s="447"/>
      <c r="G30" s="68">
        <f t="shared" si="2"/>
        <v>0</v>
      </c>
      <c r="H30" s="101">
        <f t="shared" si="0"/>
        <v>1</v>
      </c>
      <c r="I30" s="30">
        <f t="shared" si="3"/>
        <v>0</v>
      </c>
      <c r="J30" s="31"/>
      <c r="K30" s="33" t="str">
        <f t="shared" si="4"/>
        <v/>
      </c>
      <c r="L30" s="49"/>
      <c r="M30" s="131">
        <f t="shared" si="5"/>
        <v>0</v>
      </c>
      <c r="N30" s="29">
        <f t="shared" si="1"/>
        <v>1</v>
      </c>
      <c r="O30" s="38">
        <f t="shared" si="6"/>
        <v>0</v>
      </c>
      <c r="P30" s="31"/>
      <c r="Q30" s="33" t="str">
        <f t="shared" si="7"/>
        <v/>
      </c>
      <c r="R30" s="53"/>
    </row>
    <row r="31" spans="1:18" ht="14" x14ac:dyDescent="0.15">
      <c r="A31" s="198">
        <v>29</v>
      </c>
      <c r="B31" s="125"/>
      <c r="C31" s="128"/>
      <c r="D31" s="127"/>
      <c r="E31" s="126"/>
      <c r="F31" s="447"/>
      <c r="G31" s="68">
        <f t="shared" si="2"/>
        <v>0</v>
      </c>
      <c r="H31" s="101">
        <f t="shared" si="0"/>
        <v>1</v>
      </c>
      <c r="I31" s="30">
        <f t="shared" si="3"/>
        <v>0</v>
      </c>
      <c r="J31" s="31"/>
      <c r="K31" s="33" t="str">
        <f t="shared" si="4"/>
        <v/>
      </c>
      <c r="L31" s="49"/>
      <c r="M31" s="131">
        <f t="shared" si="5"/>
        <v>0</v>
      </c>
      <c r="N31" s="29">
        <f t="shared" si="1"/>
        <v>1</v>
      </c>
      <c r="O31" s="38">
        <f t="shared" si="6"/>
        <v>0</v>
      </c>
      <c r="P31" s="31"/>
      <c r="Q31" s="33" t="str">
        <f t="shared" si="7"/>
        <v/>
      </c>
      <c r="R31" s="53"/>
    </row>
    <row r="32" spans="1:18" ht="14" x14ac:dyDescent="0.15">
      <c r="A32" s="198">
        <v>30</v>
      </c>
      <c r="B32" s="125"/>
      <c r="C32" s="128"/>
      <c r="D32" s="127"/>
      <c r="E32" s="126"/>
      <c r="F32" s="447"/>
      <c r="G32" s="68">
        <f t="shared" si="2"/>
        <v>0</v>
      </c>
      <c r="H32" s="101">
        <f t="shared" si="0"/>
        <v>1</v>
      </c>
      <c r="I32" s="30">
        <f t="shared" si="3"/>
        <v>0</v>
      </c>
      <c r="J32" s="31"/>
      <c r="K32" s="33" t="str">
        <f t="shared" si="4"/>
        <v/>
      </c>
      <c r="L32" s="49"/>
      <c r="M32" s="131">
        <f t="shared" si="5"/>
        <v>0</v>
      </c>
      <c r="N32" s="29">
        <f t="shared" si="1"/>
        <v>1</v>
      </c>
      <c r="O32" s="38">
        <f t="shared" si="6"/>
        <v>0</v>
      </c>
      <c r="P32" s="31"/>
      <c r="Q32" s="33" t="str">
        <f t="shared" si="7"/>
        <v/>
      </c>
      <c r="R32" s="53"/>
    </row>
    <row r="33" spans="1:18" ht="14" x14ac:dyDescent="0.15">
      <c r="A33" s="198">
        <v>31</v>
      </c>
      <c r="B33" s="125"/>
      <c r="C33" s="128"/>
      <c r="D33" s="127"/>
      <c r="E33" s="126"/>
      <c r="F33" s="447"/>
      <c r="G33" s="68">
        <f t="shared" si="2"/>
        <v>0</v>
      </c>
      <c r="H33" s="101">
        <f t="shared" si="0"/>
        <v>1</v>
      </c>
      <c r="I33" s="30">
        <f t="shared" si="3"/>
        <v>0</v>
      </c>
      <c r="J33" s="31"/>
      <c r="K33" s="33" t="str">
        <f t="shared" si="4"/>
        <v/>
      </c>
      <c r="L33" s="49"/>
      <c r="M33" s="131">
        <f t="shared" si="5"/>
        <v>0</v>
      </c>
      <c r="N33" s="29">
        <f t="shared" si="1"/>
        <v>1</v>
      </c>
      <c r="O33" s="38">
        <f t="shared" si="6"/>
        <v>0</v>
      </c>
      <c r="P33" s="31"/>
      <c r="Q33" s="33" t="str">
        <f t="shared" si="7"/>
        <v/>
      </c>
      <c r="R33" s="53"/>
    </row>
    <row r="34" spans="1:18" ht="14" x14ac:dyDescent="0.15">
      <c r="A34" s="198">
        <v>32</v>
      </c>
      <c r="B34" s="125"/>
      <c r="C34" s="128"/>
      <c r="D34" s="127"/>
      <c r="E34" s="126"/>
      <c r="F34" s="447"/>
      <c r="G34" s="68">
        <f t="shared" si="2"/>
        <v>0</v>
      </c>
      <c r="H34" s="101">
        <f t="shared" si="0"/>
        <v>1</v>
      </c>
      <c r="I34" s="30">
        <f t="shared" si="3"/>
        <v>0</v>
      </c>
      <c r="J34" s="31"/>
      <c r="K34" s="33" t="str">
        <f t="shared" si="4"/>
        <v/>
      </c>
      <c r="L34" s="49"/>
      <c r="M34" s="131">
        <f t="shared" si="5"/>
        <v>0</v>
      </c>
      <c r="N34" s="29">
        <f t="shared" si="1"/>
        <v>1</v>
      </c>
      <c r="O34" s="38">
        <f t="shared" si="6"/>
        <v>0</v>
      </c>
      <c r="P34" s="31"/>
      <c r="Q34" s="33" t="str">
        <f t="shared" si="7"/>
        <v/>
      </c>
      <c r="R34" s="53"/>
    </row>
    <row r="35" spans="1:18" ht="14" x14ac:dyDescent="0.15">
      <c r="A35" s="198">
        <v>33</v>
      </c>
      <c r="B35" s="125"/>
      <c r="C35" s="128"/>
      <c r="D35" s="127"/>
      <c r="E35" s="126"/>
      <c r="F35" s="447"/>
      <c r="G35" s="68">
        <f t="shared" si="2"/>
        <v>0</v>
      </c>
      <c r="H35" s="101">
        <f t="shared" si="0"/>
        <v>1</v>
      </c>
      <c r="I35" s="30">
        <f t="shared" si="3"/>
        <v>0</v>
      </c>
      <c r="J35" s="31"/>
      <c r="K35" s="33" t="str">
        <f t="shared" si="4"/>
        <v/>
      </c>
      <c r="L35" s="49"/>
      <c r="M35" s="131">
        <f t="shared" si="5"/>
        <v>0</v>
      </c>
      <c r="N35" s="29">
        <f t="shared" si="1"/>
        <v>1</v>
      </c>
      <c r="O35" s="38">
        <f t="shared" si="6"/>
        <v>0</v>
      </c>
      <c r="P35" s="31"/>
      <c r="Q35" s="33" t="str">
        <f t="shared" si="7"/>
        <v/>
      </c>
      <c r="R35" s="53"/>
    </row>
    <row r="36" spans="1:18" ht="14" x14ac:dyDescent="0.15">
      <c r="A36" s="198">
        <v>34</v>
      </c>
      <c r="B36" s="125"/>
      <c r="C36" s="128"/>
      <c r="D36" s="127"/>
      <c r="E36" s="126"/>
      <c r="F36" s="447"/>
      <c r="G36" s="68">
        <f t="shared" si="2"/>
        <v>0</v>
      </c>
      <c r="H36" s="101">
        <f t="shared" si="0"/>
        <v>1</v>
      </c>
      <c r="I36" s="30">
        <f t="shared" si="3"/>
        <v>0</v>
      </c>
      <c r="J36" s="31"/>
      <c r="K36" s="33" t="str">
        <f t="shared" si="4"/>
        <v/>
      </c>
      <c r="L36" s="49"/>
      <c r="M36" s="131">
        <f t="shared" si="5"/>
        <v>0</v>
      </c>
      <c r="N36" s="29">
        <f t="shared" si="1"/>
        <v>1</v>
      </c>
      <c r="O36" s="38">
        <f t="shared" si="6"/>
        <v>0</v>
      </c>
      <c r="P36" s="31"/>
      <c r="Q36" s="33" t="str">
        <f t="shared" si="7"/>
        <v/>
      </c>
      <c r="R36" s="53"/>
    </row>
    <row r="37" spans="1:18" ht="14" x14ac:dyDescent="0.15">
      <c r="A37" s="198">
        <v>35</v>
      </c>
      <c r="B37" s="125"/>
      <c r="C37" s="128"/>
      <c r="D37" s="127"/>
      <c r="E37" s="126"/>
      <c r="F37" s="447"/>
      <c r="G37" s="68">
        <f t="shared" si="2"/>
        <v>0</v>
      </c>
      <c r="H37" s="101">
        <f t="shared" si="0"/>
        <v>1</v>
      </c>
      <c r="I37" s="30">
        <f t="shared" si="3"/>
        <v>0</v>
      </c>
      <c r="J37" s="31"/>
      <c r="K37" s="33" t="str">
        <f t="shared" si="4"/>
        <v/>
      </c>
      <c r="L37" s="49"/>
      <c r="M37" s="131">
        <f t="shared" si="5"/>
        <v>0</v>
      </c>
      <c r="N37" s="29">
        <f t="shared" si="1"/>
        <v>1</v>
      </c>
      <c r="O37" s="38">
        <f t="shared" si="6"/>
        <v>0</v>
      </c>
      <c r="P37" s="31"/>
      <c r="Q37" s="33" t="str">
        <f t="shared" si="7"/>
        <v/>
      </c>
      <c r="R37" s="53"/>
    </row>
    <row r="38" spans="1:18" ht="14" x14ac:dyDescent="0.15">
      <c r="A38" s="198">
        <v>36</v>
      </c>
      <c r="B38" s="125"/>
      <c r="C38" s="128"/>
      <c r="D38" s="127"/>
      <c r="E38" s="126"/>
      <c r="F38" s="447"/>
      <c r="G38" s="68">
        <f t="shared" si="2"/>
        <v>0</v>
      </c>
      <c r="H38" s="101">
        <f t="shared" si="0"/>
        <v>1</v>
      </c>
      <c r="I38" s="30">
        <f t="shared" si="3"/>
        <v>0</v>
      </c>
      <c r="J38" s="31"/>
      <c r="K38" s="33" t="str">
        <f t="shared" si="4"/>
        <v/>
      </c>
      <c r="L38" s="49"/>
      <c r="M38" s="131">
        <f t="shared" si="5"/>
        <v>0</v>
      </c>
      <c r="N38" s="29">
        <f t="shared" si="1"/>
        <v>1</v>
      </c>
      <c r="O38" s="38">
        <f t="shared" si="6"/>
        <v>0</v>
      </c>
      <c r="P38" s="31"/>
      <c r="Q38" s="33" t="str">
        <f t="shared" si="7"/>
        <v/>
      </c>
      <c r="R38" s="53"/>
    </row>
    <row r="39" spans="1:18" ht="14" x14ac:dyDescent="0.15">
      <c r="A39" s="198">
        <v>37</v>
      </c>
      <c r="B39" s="125"/>
      <c r="C39" s="128"/>
      <c r="D39" s="127"/>
      <c r="E39" s="126"/>
      <c r="F39" s="447"/>
      <c r="G39" s="68">
        <f t="shared" si="2"/>
        <v>0</v>
      </c>
      <c r="H39" s="101">
        <f t="shared" si="0"/>
        <v>1</v>
      </c>
      <c r="I39" s="30">
        <f t="shared" si="3"/>
        <v>0</v>
      </c>
      <c r="J39" s="31"/>
      <c r="K39" s="33" t="str">
        <f t="shared" si="4"/>
        <v/>
      </c>
      <c r="L39" s="49"/>
      <c r="M39" s="131">
        <f t="shared" si="5"/>
        <v>0</v>
      </c>
      <c r="N39" s="29">
        <f t="shared" si="1"/>
        <v>1</v>
      </c>
      <c r="O39" s="38">
        <f t="shared" si="6"/>
        <v>0</v>
      </c>
      <c r="P39" s="31"/>
      <c r="Q39" s="33" t="str">
        <f t="shared" si="7"/>
        <v/>
      </c>
      <c r="R39" s="53"/>
    </row>
    <row r="40" spans="1:18" ht="14" x14ac:dyDescent="0.15">
      <c r="A40" s="198">
        <v>38</v>
      </c>
      <c r="B40" s="125"/>
      <c r="C40" s="128"/>
      <c r="D40" s="127"/>
      <c r="E40" s="126"/>
      <c r="F40" s="447"/>
      <c r="G40" s="68">
        <f t="shared" si="2"/>
        <v>0</v>
      </c>
      <c r="H40" s="101">
        <f t="shared" si="0"/>
        <v>1</v>
      </c>
      <c r="I40" s="30">
        <f t="shared" si="3"/>
        <v>0</v>
      </c>
      <c r="J40" s="31"/>
      <c r="K40" s="33" t="str">
        <f t="shared" si="4"/>
        <v/>
      </c>
      <c r="L40" s="49"/>
      <c r="M40" s="131">
        <f t="shared" si="5"/>
        <v>0</v>
      </c>
      <c r="N40" s="29">
        <f t="shared" si="1"/>
        <v>1</v>
      </c>
      <c r="O40" s="38">
        <f t="shared" si="6"/>
        <v>0</v>
      </c>
      <c r="P40" s="31"/>
      <c r="Q40" s="33" t="str">
        <f t="shared" si="7"/>
        <v/>
      </c>
      <c r="R40" s="53"/>
    </row>
    <row r="41" spans="1:18" ht="14" x14ac:dyDescent="0.15">
      <c r="A41" s="198">
        <v>39</v>
      </c>
      <c r="B41" s="125"/>
      <c r="C41" s="128"/>
      <c r="D41" s="127"/>
      <c r="E41" s="126"/>
      <c r="F41" s="447"/>
      <c r="G41" s="68">
        <f t="shared" si="2"/>
        <v>0</v>
      </c>
      <c r="H41" s="101">
        <f t="shared" si="0"/>
        <v>1</v>
      </c>
      <c r="I41" s="30">
        <f t="shared" si="3"/>
        <v>0</v>
      </c>
      <c r="J41" s="31"/>
      <c r="K41" s="33" t="str">
        <f t="shared" si="4"/>
        <v/>
      </c>
      <c r="L41" s="49"/>
      <c r="M41" s="131">
        <f t="shared" si="5"/>
        <v>0</v>
      </c>
      <c r="N41" s="29">
        <f t="shared" si="1"/>
        <v>1</v>
      </c>
      <c r="O41" s="38">
        <f t="shared" si="6"/>
        <v>0</v>
      </c>
      <c r="P41" s="31"/>
      <c r="Q41" s="33" t="str">
        <f t="shared" si="7"/>
        <v/>
      </c>
      <c r="R41" s="53"/>
    </row>
    <row r="42" spans="1:18" ht="14" x14ac:dyDescent="0.15">
      <c r="A42" s="198">
        <v>40</v>
      </c>
      <c r="B42" s="125"/>
      <c r="C42" s="128"/>
      <c r="D42" s="127"/>
      <c r="E42" s="126"/>
      <c r="F42" s="447"/>
      <c r="G42" s="68">
        <f t="shared" si="2"/>
        <v>0</v>
      </c>
      <c r="H42" s="101">
        <f t="shared" si="0"/>
        <v>1</v>
      </c>
      <c r="I42" s="30">
        <f t="shared" si="3"/>
        <v>0</v>
      </c>
      <c r="J42" s="31"/>
      <c r="K42" s="33" t="str">
        <f t="shared" si="4"/>
        <v/>
      </c>
      <c r="L42" s="49"/>
      <c r="M42" s="131">
        <f t="shared" si="5"/>
        <v>0</v>
      </c>
      <c r="N42" s="29">
        <f t="shared" si="1"/>
        <v>1</v>
      </c>
      <c r="O42" s="38">
        <f t="shared" si="6"/>
        <v>0</v>
      </c>
      <c r="P42" s="31"/>
      <c r="Q42" s="33" t="str">
        <f t="shared" si="7"/>
        <v/>
      </c>
      <c r="R42" s="53"/>
    </row>
    <row r="43" spans="1:18" ht="15" thickBot="1" x14ac:dyDescent="0.2">
      <c r="A43" s="208"/>
      <c r="B43" s="209" t="s">
        <v>4</v>
      </c>
      <c r="C43" s="210"/>
      <c r="D43" s="210"/>
      <c r="E43" s="210">
        <f>SUM(E3:E42)</f>
        <v>0</v>
      </c>
      <c r="F43" s="448"/>
      <c r="G43" s="69"/>
      <c r="H43" s="34"/>
      <c r="I43" s="34">
        <f>SUM(I3:I42)</f>
        <v>0</v>
      </c>
      <c r="J43" s="35"/>
      <c r="K43" s="36"/>
      <c r="L43" s="50"/>
      <c r="M43" s="40"/>
      <c r="N43" s="39"/>
      <c r="O43" s="39">
        <f>SUM(O3:O42)</f>
        <v>0</v>
      </c>
      <c r="P43" s="41"/>
      <c r="Q43" s="42"/>
      <c r="R43" s="54"/>
    </row>
    <row r="56" spans="1:21" s="6" customFormat="1" ht="12.75" customHeight="1" x14ac:dyDescent="0.15">
      <c r="A56" s="609" t="s">
        <v>82</v>
      </c>
      <c r="B56" s="609"/>
      <c r="C56"/>
      <c r="D56"/>
      <c r="E56"/>
      <c r="F56"/>
      <c r="G56" s="1"/>
      <c r="H56" s="1"/>
      <c r="I56" s="1"/>
      <c r="J56" s="1"/>
      <c r="K56" s="1"/>
      <c r="L56" s="1"/>
      <c r="M56" s="122" t="s">
        <v>80</v>
      </c>
      <c r="N56" s="1"/>
      <c r="O56" s="1"/>
      <c r="P56" s="1"/>
      <c r="Q56" s="1"/>
      <c r="R56" s="1"/>
      <c r="S56" s="609" t="s">
        <v>80</v>
      </c>
      <c r="T56" s="609"/>
      <c r="U56" s="1"/>
    </row>
    <row r="57" spans="1:21" s="6" customFormat="1" ht="25.5" customHeight="1" x14ac:dyDescent="0.15">
      <c r="A57" s="23" t="s">
        <v>41</v>
      </c>
      <c r="B57" s="16" t="s">
        <v>8</v>
      </c>
      <c r="C57"/>
      <c r="D57"/>
      <c r="E57"/>
      <c r="F57"/>
      <c r="G57" s="1"/>
      <c r="H57" s="1"/>
      <c r="I57" s="1"/>
      <c r="J57" s="1"/>
      <c r="K57" s="1"/>
      <c r="L57" s="1"/>
      <c r="M57" s="15" t="s">
        <v>53</v>
      </c>
      <c r="N57" s="13"/>
      <c r="O57" s="1"/>
      <c r="P57" s="1"/>
      <c r="Q57" s="1"/>
      <c r="R57" s="1"/>
      <c r="S57" s="15" t="s">
        <v>53</v>
      </c>
      <c r="T57" s="16" t="s">
        <v>54</v>
      </c>
      <c r="U57" s="1"/>
    </row>
    <row r="58" spans="1:21" s="6" customFormat="1" ht="27" customHeight="1" x14ac:dyDescent="0.15">
      <c r="A58" s="17">
        <v>1</v>
      </c>
      <c r="B58" s="18" t="s">
        <v>42</v>
      </c>
      <c r="C58"/>
      <c r="D58"/>
      <c r="E58"/>
      <c r="F58"/>
      <c r="G58" s="1"/>
      <c r="H58" s="1"/>
      <c r="I58" s="1"/>
      <c r="J58" s="1"/>
      <c r="K58" s="1"/>
      <c r="L58" s="1"/>
      <c r="M58" s="17">
        <v>1</v>
      </c>
      <c r="N58" s="13"/>
      <c r="O58" s="1"/>
      <c r="P58" s="1"/>
      <c r="Q58" s="1"/>
      <c r="R58" s="1"/>
      <c r="S58" s="17">
        <v>1</v>
      </c>
      <c r="T58" s="24" t="s">
        <v>51</v>
      </c>
      <c r="U58" s="1"/>
    </row>
    <row r="59" spans="1:21" s="6" customFormat="1" ht="27" customHeight="1" x14ac:dyDescent="0.15">
      <c r="A59" s="17">
        <v>2</v>
      </c>
      <c r="B59" s="17" t="s">
        <v>43</v>
      </c>
      <c r="C59"/>
      <c r="D59"/>
      <c r="E59"/>
      <c r="F59"/>
      <c r="G59" s="1"/>
      <c r="H59" s="1"/>
      <c r="I59" s="1"/>
      <c r="J59" s="1"/>
      <c r="K59" s="1"/>
      <c r="L59" s="1"/>
      <c r="M59" s="17">
        <v>2</v>
      </c>
      <c r="N59" s="13"/>
      <c r="O59" s="1"/>
      <c r="P59" s="1"/>
      <c r="Q59" s="1"/>
      <c r="R59" s="1"/>
      <c r="S59" s="17">
        <v>2</v>
      </c>
      <c r="T59" s="24" t="s">
        <v>50</v>
      </c>
      <c r="U59" s="1"/>
    </row>
    <row r="60" spans="1:21" s="6" customFormat="1" ht="27" customHeight="1" x14ac:dyDescent="0.15">
      <c r="A60" s="17">
        <v>3</v>
      </c>
      <c r="B60" s="18" t="s">
        <v>44</v>
      </c>
      <c r="C60"/>
      <c r="D60"/>
      <c r="E60"/>
      <c r="F60"/>
      <c r="G60" s="1"/>
      <c r="H60" s="1"/>
      <c r="I60" s="1"/>
      <c r="J60" s="1"/>
      <c r="K60" s="1"/>
      <c r="L60" s="1"/>
      <c r="M60" s="17">
        <v>3</v>
      </c>
      <c r="N60" s="13"/>
      <c r="O60" s="1"/>
      <c r="P60" s="1"/>
      <c r="Q60" s="1"/>
      <c r="R60" s="1"/>
      <c r="S60" s="17">
        <v>3</v>
      </c>
      <c r="T60" s="24" t="s">
        <v>49</v>
      </c>
      <c r="U60" s="1"/>
    </row>
    <row r="61" spans="1:21" s="6" customFormat="1" ht="27" customHeight="1" x14ac:dyDescent="0.15">
      <c r="A61" s="17">
        <v>4</v>
      </c>
      <c r="B61" s="18" t="s">
        <v>45</v>
      </c>
      <c r="C61"/>
      <c r="D61"/>
      <c r="E61"/>
      <c r="F61"/>
      <c r="G61" s="1"/>
      <c r="H61" s="1"/>
      <c r="I61" s="1"/>
      <c r="J61" s="1"/>
      <c r="K61" s="1"/>
      <c r="L61" s="1"/>
      <c r="M61" s="17">
        <v>4</v>
      </c>
      <c r="N61" s="13"/>
      <c r="O61" s="1"/>
      <c r="P61" s="1"/>
      <c r="Q61" s="1"/>
      <c r="R61" s="1"/>
      <c r="S61" s="17">
        <v>4</v>
      </c>
      <c r="T61" s="24" t="s">
        <v>52</v>
      </c>
      <c r="U61" s="1"/>
    </row>
    <row r="62" spans="1:21" s="6" customFormat="1" ht="27" customHeight="1" x14ac:dyDescent="0.15">
      <c r="C62"/>
      <c r="D62"/>
      <c r="E62"/>
      <c r="F62"/>
      <c r="G62" s="1"/>
      <c r="H62" s="1"/>
      <c r="I62" s="1"/>
      <c r="J62" s="1"/>
      <c r="K62" s="1"/>
      <c r="L62" s="1"/>
      <c r="M62" s="17">
        <v>5</v>
      </c>
      <c r="N62" s="13"/>
      <c r="O62" s="1"/>
      <c r="P62" s="1"/>
      <c r="Q62" s="1"/>
      <c r="R62" s="1"/>
      <c r="S62" s="17">
        <v>5</v>
      </c>
      <c r="T62" s="24" t="s">
        <v>84</v>
      </c>
      <c r="U62" s="1"/>
    </row>
    <row r="63" spans="1:21" s="6" customFormat="1" ht="14" x14ac:dyDescent="0.15">
      <c r="C63"/>
      <c r="D63"/>
      <c r="E63"/>
      <c r="F63"/>
      <c r="G63" s="1"/>
      <c r="H63" s="1"/>
      <c r="I63" s="1"/>
      <c r="J63" s="1"/>
      <c r="K63" s="1"/>
      <c r="L63" s="1"/>
      <c r="M63" s="17">
        <v>6</v>
      </c>
      <c r="N63" s="13"/>
      <c r="O63" s="1"/>
      <c r="P63" s="1"/>
      <c r="Q63" s="1"/>
      <c r="R63" s="1"/>
      <c r="S63" s="17">
        <v>6</v>
      </c>
      <c r="T63" s="24" t="s">
        <v>14</v>
      </c>
      <c r="U63" s="1"/>
    </row>
    <row r="64" spans="1:21" s="6" customFormat="1" x14ac:dyDescent="0.15">
      <c r="C64"/>
      <c r="D64"/>
      <c r="E64"/>
      <c r="F64"/>
    </row>
    <row r="65" spans="1:6" s="6" customFormat="1" x14ac:dyDescent="0.15">
      <c r="C65"/>
      <c r="D65"/>
      <c r="E65"/>
      <c r="F65"/>
    </row>
    <row r="66" spans="1:6" s="6" customFormat="1" hidden="1" x14ac:dyDescent="0.15">
      <c r="C66"/>
      <c r="D66"/>
      <c r="E66"/>
      <c r="F66"/>
    </row>
    <row r="67" spans="1:6" s="162" customFormat="1" hidden="1" x14ac:dyDescent="0.15">
      <c r="C67"/>
      <c r="D67"/>
      <c r="E67"/>
      <c r="F67"/>
    </row>
    <row r="68" spans="1:6" s="162" customFormat="1" hidden="1" x14ac:dyDescent="0.15">
      <c r="A68" s="157">
        <f>+'ראשי-פרטים כלליים וריכוז הוצאות'!$C$108</f>
        <v>1</v>
      </c>
      <c r="C68"/>
      <c r="D68"/>
      <c r="E68"/>
      <c r="F68"/>
    </row>
    <row r="69" spans="1:6" s="162" customFormat="1" hidden="1" x14ac:dyDescent="0.15">
      <c r="A69" s="162">
        <f>INDEX('ראשי-פרטים כלליים וריכוז הוצאות'!$O$108:$O$159,A68)</f>
        <v>0</v>
      </c>
      <c r="C69"/>
      <c r="D69"/>
      <c r="E69"/>
      <c r="F69"/>
    </row>
    <row r="70" spans="1:6" hidden="1" x14ac:dyDescent="0.15"/>
    <row r="71" spans="1:6" hidden="1" x14ac:dyDescent="0.15"/>
    <row r="72" spans="1:6" hidden="1" x14ac:dyDescent="0.15"/>
    <row r="73" spans="1:6" hidden="1" x14ac:dyDescent="0.15"/>
    <row r="74" spans="1:6" hidden="1" x14ac:dyDescent="0.15"/>
    <row r="75" spans="1:6" hidden="1" x14ac:dyDescent="0.15"/>
    <row r="76" spans="1:6" hidden="1" x14ac:dyDescent="0.15"/>
    <row r="77" spans="1:6" hidden="1" x14ac:dyDescent="0.15"/>
    <row r="78" spans="1:6" hidden="1" x14ac:dyDescent="0.15"/>
  </sheetData>
  <sheetProtection algorithmName="SHA-512" hashValue="GTJ3d1yth3AQAwbIEMyG9p8r6Bzh6it5CBEpPWKfN7dkcPzBcAYkVrk6oxj9UGVpwGqhUhaS571oKPUXAWDYeg==" saltValue="jCgbDCLnPcUQ/3bRaFwnDg==" spinCount="100000" sheet="1" objects="1" scenarios="1"/>
  <mergeCells count="7">
    <mergeCell ref="S56:T56"/>
    <mergeCell ref="A1:C1"/>
    <mergeCell ref="G1:H1"/>
    <mergeCell ref="I1:J1"/>
    <mergeCell ref="M1:N1"/>
    <mergeCell ref="O1:P1"/>
    <mergeCell ref="A56:B56"/>
  </mergeCells>
  <conditionalFormatting sqref="A1:C1">
    <cfRule type="expression" dxfId="26" priority="1">
      <formula>$A$69=0</formula>
    </cfRule>
  </conditionalFormatting>
  <conditionalFormatting sqref="A2:XFD1048576">
    <cfRule type="expression" dxfId="25" priority="3" stopIfTrue="1">
      <formula>OR($A$69=0)</formula>
    </cfRule>
  </conditionalFormatting>
  <conditionalFormatting sqref="D1:R1">
    <cfRule type="expression" dxfId="24" priority="2">
      <formula>OR($A$69=0)</formula>
    </cfRule>
  </conditionalFormatting>
  <conditionalFormatting sqref="G3:G42">
    <cfRule type="cellIs" dxfId="23" priority="7" stopIfTrue="1" operator="notEqual">
      <formula>#REF!</formula>
    </cfRule>
  </conditionalFormatting>
  <conditionalFormatting sqref="H3:H42 N3:N42">
    <cfRule type="cellIs" dxfId="22" priority="6" stopIfTrue="1" operator="notEqual">
      <formula>1-$K$1</formula>
    </cfRule>
  </conditionalFormatting>
  <conditionalFormatting sqref="I3:I42">
    <cfRule type="cellIs" dxfId="21" priority="5" stopIfTrue="1" operator="notEqual">
      <formula>E3</formula>
    </cfRule>
  </conditionalFormatting>
  <conditionalFormatting sqref="M3:M42">
    <cfRule type="cellIs" dxfId="20" priority="4" stopIfTrue="1" operator="notEqual">
      <formula>G3</formula>
    </cfRule>
  </conditionalFormatting>
  <dataValidations count="3">
    <dataValidation type="list" allowBlank="1" showInputMessage="1" showErrorMessage="1" errorTitle="בודק מקצועי: נא בחר קוד נימוק" error="במידה והינך מעוניין בנימוק אחר, הקש 6 או השאר התא ריק וכתוב את המלל בתא שמשמאל" promptTitle="לנוחותכם, יש לבחור קוד נימוק" prompt="בחר:_x000a_1.  היקף מבוקש מעבר להיקף הנדרש לביצוע המשימה_x000a_2.  הפחתה בגין תקצוב יתר של החברה_x000a_3.  תחום עיסוק שאינו כלול בתוכנית המו&quot;פ_x000a_4.  משימה שאינה כלולה בתוכנית המומלצת_x000a_5.  קיצוץ אחיד_x000a_6.  אחר (נא פרט בעמודה משמאל)_x000a_" sqref="J3:J42 P3:P42" xr:uid="{00000000-0002-0000-0600-000000000000}">
      <formula1>$M$58:$M$63</formula1>
    </dataValidation>
    <dataValidation type="list" allowBlank="1" showErrorMessage="1" error="הצעת מחיר, _x000a_חוזה, _x000a_מחירון, _x000a_אמדן." promptTitle=" נא להקיש קוד עלות:" prompt="הצעת מחיר._x000a_חוזה._x000a_מחירון.   _x000a_ אמדן" sqref="D3:D42" xr:uid="{00000000-0002-0000-0600-000001000000}">
      <formula1>$B$58:$B$61</formula1>
    </dataValidation>
    <dataValidation type="decimal" allowBlank="1" showInputMessage="1" showErrorMessage="1" errorTitle="תא מחושב בנוסחה" error="תא זה מחושב בנוסחה:_x000a_ בידך לשנות את שלושת העמודות מימין וע&quot;י כך לקבוע את הסכום המומלץ._x000a__x000a_על מנת להחזיר המצב לקדמותו, נא הקישו על ביטול_x000a_" promptTitle="תא מחושב בנוסחה" prompt="אין להקליד נתונים בעמודה זו" sqref="I3:I42" xr:uid="{00000000-0002-0000-0600-000002000000}">
      <formula1>G3*H3</formula1>
      <formula2>G3*H3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גיליון6">
    <tabColor rgb="FFA1C0DD"/>
    <pageSetUpPr fitToPage="1"/>
  </sheetPr>
  <dimension ref="A1:Z70"/>
  <sheetViews>
    <sheetView showGridLines="0" rightToLeft="1" zoomScale="85" zoomScaleNormal="85" workbookViewId="0">
      <pane xSplit="1" ySplit="2" topLeftCell="B3" activePane="bottomRight" state="frozen"/>
      <selection activeCell="C255" sqref="C255"/>
      <selection pane="topRight" activeCell="C255" sqref="C255"/>
      <selection pane="bottomLeft" activeCell="C255" sqref="C255"/>
      <selection pane="bottomRight" activeCell="G2" sqref="G2"/>
    </sheetView>
  </sheetViews>
  <sheetFormatPr baseColWidth="10" defaultColWidth="9.1640625" defaultRowHeight="13" outlineLevelCol="1" x14ac:dyDescent="0.15"/>
  <cols>
    <col min="1" max="1" width="5.5" style="6" customWidth="1"/>
    <col min="2" max="2" width="25.5" style="6" customWidth="1"/>
    <col min="3" max="3" width="31" style="6" customWidth="1"/>
    <col min="4" max="4" width="13.5" style="6" customWidth="1"/>
    <col min="5" max="5" width="12.5" style="6" customWidth="1"/>
    <col min="6" max="6" width="10.5" style="6" customWidth="1"/>
    <col min="7" max="7" width="10.1640625" style="6" customWidth="1"/>
    <col min="8" max="8" width="13.5" style="6" customWidth="1"/>
    <col min="9" max="9" width="22.83203125" style="6" customWidth="1"/>
    <col min="10" max="10" width="12" style="6" customWidth="1" collapsed="1"/>
    <col min="11" max="11" width="12" style="6" customWidth="1"/>
    <col min="12" max="12" width="12" style="6" customWidth="1" collapsed="1"/>
    <col min="13" max="13" width="12.5" style="26" hidden="1" customWidth="1" outlineLevel="1"/>
    <col min="14" max="15" width="9.1640625" style="6" hidden="1" customWidth="1" outlineLevel="1"/>
    <col min="16" max="16" width="23.83203125" style="6" hidden="1" customWidth="1" outlineLevel="1"/>
    <col min="17" max="17" width="12.83203125" style="6" hidden="1" customWidth="1" outlineLevel="1"/>
    <col min="18" max="18" width="23" style="6" hidden="1" customWidth="1" outlineLevel="1"/>
    <col min="19" max="19" width="9" style="6" customWidth="1" collapsed="1"/>
    <col min="20" max="20" width="10" style="6" hidden="1" customWidth="1" outlineLevel="1"/>
    <col min="21" max="22" width="9.1640625" style="6" hidden="1" customWidth="1" outlineLevel="1"/>
    <col min="23" max="23" width="17" style="6" hidden="1" customWidth="1" outlineLevel="1"/>
    <col min="24" max="24" width="11.1640625" style="6" hidden="1" customWidth="1" outlineLevel="1"/>
    <col min="25" max="25" width="22.83203125" style="6" hidden="1" customWidth="1" outlineLevel="1"/>
    <col min="26" max="26" width="12.1640625" style="6" customWidth="1" collapsed="1"/>
    <col min="27" max="16384" width="9.1640625" style="6"/>
  </cols>
  <sheetData>
    <row r="1" spans="1:26" s="25" customFormat="1" ht="72.75" customHeight="1" thickBot="1" x14ac:dyDescent="0.25">
      <c r="A1" s="642" t="s">
        <v>139</v>
      </c>
      <c r="B1" s="643"/>
      <c r="C1" s="644"/>
      <c r="D1" s="647" t="str">
        <f>IF(A59=6,B55,"")</f>
        <v/>
      </c>
      <c r="E1" s="648"/>
      <c r="F1" s="649"/>
      <c r="G1" s="231"/>
      <c r="H1" s="232"/>
      <c r="I1" s="449"/>
      <c r="J1" s="647" t="str">
        <f>IF(A59=6,B56,"")</f>
        <v/>
      </c>
      <c r="K1" s="648"/>
      <c r="L1" s="649"/>
      <c r="M1" s="615" t="s">
        <v>113</v>
      </c>
      <c r="N1" s="615"/>
      <c r="O1" s="616"/>
      <c r="P1" s="607" t="s">
        <v>119</v>
      </c>
      <c r="Q1" s="608"/>
      <c r="R1" s="99">
        <v>0</v>
      </c>
      <c r="S1" s="47" t="s">
        <v>57</v>
      </c>
      <c r="T1" s="617" t="s">
        <v>174</v>
      </c>
      <c r="U1" s="618"/>
      <c r="V1" s="619"/>
      <c r="W1" s="645" t="s">
        <v>85</v>
      </c>
      <c r="X1" s="646"/>
      <c r="Y1" s="45"/>
      <c r="Z1" s="51" t="s">
        <v>161</v>
      </c>
    </row>
    <row r="2" spans="1:26" ht="42" x14ac:dyDescent="0.15">
      <c r="A2" s="220" t="s">
        <v>0</v>
      </c>
      <c r="B2" s="234" t="s">
        <v>62</v>
      </c>
      <c r="C2" s="234" t="s">
        <v>156</v>
      </c>
      <c r="D2" s="220" t="s">
        <v>239</v>
      </c>
      <c r="E2" s="220" t="s">
        <v>137</v>
      </c>
      <c r="F2" s="220" t="s">
        <v>180</v>
      </c>
      <c r="G2" s="221" t="s">
        <v>181</v>
      </c>
      <c r="H2" s="220" t="s">
        <v>155</v>
      </c>
      <c r="I2" s="221" t="s">
        <v>220</v>
      </c>
      <c r="J2" s="233" t="s">
        <v>48</v>
      </c>
      <c r="K2" s="221" t="s">
        <v>157</v>
      </c>
      <c r="L2" s="233" t="s">
        <v>138</v>
      </c>
      <c r="M2" s="67" t="s">
        <v>160</v>
      </c>
      <c r="N2" s="22" t="s">
        <v>47</v>
      </c>
      <c r="O2" s="22" t="s">
        <v>58</v>
      </c>
      <c r="P2" s="22" t="s">
        <v>56</v>
      </c>
      <c r="Q2" s="22" t="s">
        <v>120</v>
      </c>
      <c r="R2" s="43" t="s">
        <v>17</v>
      </c>
      <c r="S2" s="48"/>
      <c r="T2" s="46" t="s">
        <v>160</v>
      </c>
      <c r="U2" s="37" t="s">
        <v>47</v>
      </c>
      <c r="V2" s="37" t="s">
        <v>58</v>
      </c>
      <c r="W2" s="37" t="s">
        <v>83</v>
      </c>
      <c r="X2" s="37" t="s">
        <v>79</v>
      </c>
      <c r="Y2" s="44" t="s">
        <v>17</v>
      </c>
      <c r="Z2" s="52"/>
    </row>
    <row r="3" spans="1:26" s="27" customFormat="1" ht="30" customHeight="1" x14ac:dyDescent="0.15">
      <c r="A3" s="222">
        <v>1</v>
      </c>
      <c r="B3" s="223"/>
      <c r="C3" s="224"/>
      <c r="D3" s="224"/>
      <c r="E3" s="225"/>
      <c r="F3" s="226"/>
      <c r="G3" s="227">
        <f>IF(D3="פטנט",1,)</f>
        <v>0</v>
      </c>
      <c r="H3" s="228"/>
      <c r="I3" s="230"/>
      <c r="J3" s="229">
        <f t="shared" ref="J3" si="0">F3*G3</f>
        <v>0</v>
      </c>
      <c r="K3" s="230"/>
      <c r="L3" s="229">
        <f>IF(AND(D3="פטנט",1400000000-K3&gt;0),IF(D3="פטנט",MIN(1400000000-K3,(G3*F3)),G3*F3),J3)</f>
        <v>0</v>
      </c>
      <c r="M3" s="68">
        <f t="shared" ref="M3" si="1">IF(L3&gt;0,L3/G3,0)</f>
        <v>0</v>
      </c>
      <c r="N3" s="20">
        <f t="shared" ref="N3" si="2">G3</f>
        <v>0</v>
      </c>
      <c r="O3" s="101">
        <f t="shared" ref="O3" si="3">IF($R$1&gt;0,1-$R$1,100%)</f>
        <v>1</v>
      </c>
      <c r="P3" s="30">
        <f t="shared" ref="P3" si="4">M3*N3*O3</f>
        <v>0</v>
      </c>
      <c r="Q3" s="31"/>
      <c r="R3" s="33" t="str">
        <f t="shared" ref="R3" si="5">IF(Q3&gt;0,(VLOOKUP(Q3,$Q$50:$R$55,2,0)),"")</f>
        <v/>
      </c>
      <c r="S3" s="49"/>
      <c r="T3" s="32">
        <f t="shared" ref="T3" si="6">M3</f>
        <v>0</v>
      </c>
      <c r="U3" s="19">
        <f t="shared" ref="U3" si="7">N3</f>
        <v>0</v>
      </c>
      <c r="V3" s="29">
        <f t="shared" ref="V3" si="8">IF($Y$1&gt;0,((1-$Y$1)*(1-$R$1)),O3)</f>
        <v>1</v>
      </c>
      <c r="W3" s="38">
        <f>T3*U3*V3</f>
        <v>0</v>
      </c>
      <c r="X3" s="31"/>
      <c r="Y3" s="33" t="str">
        <f t="shared" ref="Y3" si="9">IF(X3&gt;0,(VLOOKUP(X3,$Q$50:$R$55,2,0)),"")</f>
        <v/>
      </c>
      <c r="Z3" s="53"/>
    </row>
    <row r="4" spans="1:26" s="27" customFormat="1" ht="30" customHeight="1" x14ac:dyDescent="0.15">
      <c r="A4" s="197">
        <v>2</v>
      </c>
      <c r="B4" s="108"/>
      <c r="C4" s="111"/>
      <c r="D4" s="111"/>
      <c r="E4" s="111"/>
      <c r="F4" s="109"/>
      <c r="G4" s="119">
        <f t="shared" ref="G4" si="10">IF(D4="פטנט",1,)</f>
        <v>0</v>
      </c>
      <c r="H4" s="110"/>
      <c r="I4" s="109"/>
      <c r="J4" s="199">
        <f>F4*G4</f>
        <v>0</v>
      </c>
      <c r="K4" s="109"/>
      <c r="L4" s="229">
        <f t="shared" ref="L4:L43" si="11">IF(AND(D4="פטנט",1400000000-K4&gt;0),IF(D4="פטנט",MIN(1400000000-K4,(G4*F4)),G4*F4),J4)</f>
        <v>0</v>
      </c>
      <c r="M4" s="68">
        <f t="shared" ref="M4:M42" si="12">IF(L4&gt;0,L4/G4,0)</f>
        <v>0</v>
      </c>
      <c r="N4" s="20">
        <f t="shared" ref="N4:N42" si="13">G4</f>
        <v>0</v>
      </c>
      <c r="O4" s="101">
        <f t="shared" ref="O4" si="14">IF($R$1&gt;0,1-$R$1,100%)</f>
        <v>1</v>
      </c>
      <c r="P4" s="30">
        <f t="shared" ref="P4" si="15">M4*N4*O4</f>
        <v>0</v>
      </c>
      <c r="Q4" s="31"/>
      <c r="R4" s="33" t="str">
        <f t="shared" ref="R4" si="16">IF(Q4&gt;0,(VLOOKUP(Q4,$Q$50:$R$55,2,0)),"")</f>
        <v/>
      </c>
      <c r="S4" s="49"/>
      <c r="T4" s="32">
        <f t="shared" ref="T4" si="17">M4</f>
        <v>0</v>
      </c>
      <c r="U4" s="19">
        <f t="shared" ref="U4" si="18">N4</f>
        <v>0</v>
      </c>
      <c r="V4" s="29">
        <f t="shared" ref="V4" si="19">IF($Y$1&gt;0,((1-$Y$1)*(1-$R$1)),O4)</f>
        <v>1</v>
      </c>
      <c r="W4" s="38">
        <f t="shared" ref="W4" si="20">T4*U4*V4</f>
        <v>0</v>
      </c>
      <c r="X4" s="31"/>
      <c r="Y4" s="33" t="str">
        <f t="shared" ref="Y4" si="21">IF(X4&gt;0,(VLOOKUP(X4,$Q$50:$R$55,2,0)),"")</f>
        <v/>
      </c>
      <c r="Z4" s="53"/>
    </row>
    <row r="5" spans="1:26" s="27" customFormat="1" ht="30" customHeight="1" x14ac:dyDescent="0.15">
      <c r="A5" s="197">
        <v>3</v>
      </c>
      <c r="B5" s="108"/>
      <c r="C5" s="111"/>
      <c r="D5" s="111"/>
      <c r="E5" s="111"/>
      <c r="F5" s="109"/>
      <c r="G5" s="119">
        <f t="shared" ref="G5" si="22">IF(D5="פטנט",1,)</f>
        <v>0</v>
      </c>
      <c r="H5" s="110"/>
      <c r="I5" s="109"/>
      <c r="J5" s="199">
        <f t="shared" ref="J5" si="23">F5*G5</f>
        <v>0</v>
      </c>
      <c r="K5" s="109"/>
      <c r="L5" s="229">
        <f t="shared" si="11"/>
        <v>0</v>
      </c>
      <c r="M5" s="68">
        <f t="shared" si="12"/>
        <v>0</v>
      </c>
      <c r="N5" s="20">
        <f t="shared" si="13"/>
        <v>0</v>
      </c>
      <c r="O5" s="101">
        <f t="shared" ref="O5" si="24">IF($R$1&gt;0,1-$R$1,100%)</f>
        <v>1</v>
      </c>
      <c r="P5" s="30">
        <f t="shared" ref="P5" si="25">M5*N5*O5</f>
        <v>0</v>
      </c>
      <c r="Q5" s="31"/>
      <c r="R5" s="33" t="str">
        <f t="shared" ref="R5" si="26">IF(Q5&gt;0,(VLOOKUP(Q5,$Q$50:$R$55,2,0)),"")</f>
        <v/>
      </c>
      <c r="S5" s="49"/>
      <c r="T5" s="32">
        <f t="shared" ref="T5" si="27">M5</f>
        <v>0</v>
      </c>
      <c r="U5" s="19">
        <f t="shared" ref="U5" si="28">N5</f>
        <v>0</v>
      </c>
      <c r="V5" s="29">
        <f t="shared" ref="V5" si="29">IF($Y$1&gt;0,((1-$Y$1)*(1-$R$1)),O5)</f>
        <v>1</v>
      </c>
      <c r="W5" s="38">
        <f t="shared" ref="W5" si="30">T5*U5*V5</f>
        <v>0</v>
      </c>
      <c r="X5" s="31"/>
      <c r="Y5" s="33" t="str">
        <f t="shared" ref="Y5" si="31">IF(X5&gt;0,(VLOOKUP(X5,$Q$50:$R$55,2,0)),"")</f>
        <v/>
      </c>
      <c r="Z5" s="53"/>
    </row>
    <row r="6" spans="1:26" s="27" customFormat="1" ht="30" customHeight="1" x14ac:dyDescent="0.15">
      <c r="A6" s="197">
        <v>4</v>
      </c>
      <c r="B6" s="108"/>
      <c r="C6" s="111"/>
      <c r="D6" s="111"/>
      <c r="E6" s="111"/>
      <c r="F6" s="109"/>
      <c r="G6" s="119">
        <f t="shared" ref="G6" si="32">IF(D6="פטנט",1,)</f>
        <v>0</v>
      </c>
      <c r="H6" s="110"/>
      <c r="I6" s="109"/>
      <c r="J6" s="199">
        <f t="shared" ref="J6:J42" si="33">F6*G6</f>
        <v>0</v>
      </c>
      <c r="K6" s="109"/>
      <c r="L6" s="229">
        <f t="shared" si="11"/>
        <v>0</v>
      </c>
      <c r="M6" s="68">
        <f t="shared" si="12"/>
        <v>0</v>
      </c>
      <c r="N6" s="20">
        <f t="shared" si="13"/>
        <v>0</v>
      </c>
      <c r="O6" s="101">
        <f t="shared" ref="O6:O42" si="34">IF($R$1&gt;0,1-$R$1,100%)</f>
        <v>1</v>
      </c>
      <c r="P6" s="30">
        <f t="shared" ref="P6:P42" si="35">M6*N6*O6</f>
        <v>0</v>
      </c>
      <c r="Q6" s="31"/>
      <c r="R6" s="33" t="str">
        <f t="shared" ref="R6:R42" si="36">IF(Q6&gt;0,(VLOOKUP(Q6,$Q$50:$R$55,2,0)),"")</f>
        <v/>
      </c>
      <c r="S6" s="49"/>
      <c r="T6" s="32">
        <f t="shared" ref="T6:T42" si="37">M6</f>
        <v>0</v>
      </c>
      <c r="U6" s="19">
        <f t="shared" ref="U6:U42" si="38">N6</f>
        <v>0</v>
      </c>
      <c r="V6" s="29">
        <f t="shared" ref="V6:V42" si="39">IF($Y$1&gt;0,((1-$Y$1)*(1-$R$1)),O6)</f>
        <v>1</v>
      </c>
      <c r="W6" s="38">
        <f t="shared" ref="W6" si="40">T6*U6*V6</f>
        <v>0</v>
      </c>
      <c r="X6" s="31"/>
      <c r="Y6" s="33" t="str">
        <f t="shared" ref="Y6:Y42" si="41">IF(X6&gt;0,(VLOOKUP(X6,$Q$50:$R$55,2,0)),"")</f>
        <v/>
      </c>
      <c r="Z6" s="53"/>
    </row>
    <row r="7" spans="1:26" s="27" customFormat="1" ht="30" customHeight="1" x14ac:dyDescent="0.15">
      <c r="A7" s="197">
        <v>5</v>
      </c>
      <c r="B7" s="108"/>
      <c r="C7" s="111"/>
      <c r="D7" s="111"/>
      <c r="E7" s="111"/>
      <c r="F7" s="109"/>
      <c r="G7" s="119">
        <f t="shared" ref="G7:G42" si="42">IF(D7="פטנט",1,)</f>
        <v>0</v>
      </c>
      <c r="H7" s="110"/>
      <c r="I7" s="109"/>
      <c r="J7" s="199">
        <f t="shared" si="33"/>
        <v>0</v>
      </c>
      <c r="K7" s="109"/>
      <c r="L7" s="229">
        <f t="shared" si="11"/>
        <v>0</v>
      </c>
      <c r="M7" s="68">
        <f t="shared" si="12"/>
        <v>0</v>
      </c>
      <c r="N7" s="20">
        <f t="shared" si="13"/>
        <v>0</v>
      </c>
      <c r="O7" s="101">
        <f t="shared" si="34"/>
        <v>1</v>
      </c>
      <c r="P7" s="30">
        <f t="shared" si="35"/>
        <v>0</v>
      </c>
      <c r="Q7" s="31"/>
      <c r="R7" s="33" t="str">
        <f t="shared" si="36"/>
        <v/>
      </c>
      <c r="S7" s="49"/>
      <c r="T7" s="32">
        <f t="shared" si="37"/>
        <v>0</v>
      </c>
      <c r="U7" s="19">
        <f t="shared" si="38"/>
        <v>0</v>
      </c>
      <c r="V7" s="29">
        <f t="shared" si="39"/>
        <v>1</v>
      </c>
      <c r="W7" s="38">
        <f t="shared" ref="W7:W42" si="43">T7*U7*V7</f>
        <v>0</v>
      </c>
      <c r="X7" s="31"/>
      <c r="Y7" s="33" t="str">
        <f t="shared" si="41"/>
        <v/>
      </c>
      <c r="Z7" s="53"/>
    </row>
    <row r="8" spans="1:26" s="27" customFormat="1" ht="30" customHeight="1" x14ac:dyDescent="0.15">
      <c r="A8" s="197">
        <v>6</v>
      </c>
      <c r="B8" s="108"/>
      <c r="C8" s="111"/>
      <c r="D8" s="111"/>
      <c r="E8" s="111"/>
      <c r="F8" s="109"/>
      <c r="G8" s="119">
        <f t="shared" si="42"/>
        <v>0</v>
      </c>
      <c r="H8" s="110"/>
      <c r="I8" s="109"/>
      <c r="J8" s="199">
        <f t="shared" si="33"/>
        <v>0</v>
      </c>
      <c r="K8" s="109"/>
      <c r="L8" s="229">
        <f t="shared" si="11"/>
        <v>0</v>
      </c>
      <c r="M8" s="68">
        <f t="shared" si="12"/>
        <v>0</v>
      </c>
      <c r="N8" s="20">
        <f t="shared" si="13"/>
        <v>0</v>
      </c>
      <c r="O8" s="101">
        <f t="shared" si="34"/>
        <v>1</v>
      </c>
      <c r="P8" s="30">
        <f t="shared" si="35"/>
        <v>0</v>
      </c>
      <c r="Q8" s="31"/>
      <c r="R8" s="33" t="str">
        <f t="shared" si="36"/>
        <v/>
      </c>
      <c r="S8" s="49"/>
      <c r="T8" s="32">
        <f t="shared" si="37"/>
        <v>0</v>
      </c>
      <c r="U8" s="19">
        <f t="shared" si="38"/>
        <v>0</v>
      </c>
      <c r="V8" s="29">
        <f t="shared" si="39"/>
        <v>1</v>
      </c>
      <c r="W8" s="38">
        <f t="shared" si="43"/>
        <v>0</v>
      </c>
      <c r="X8" s="31"/>
      <c r="Y8" s="33" t="str">
        <f t="shared" si="41"/>
        <v/>
      </c>
      <c r="Z8" s="53"/>
    </row>
    <row r="9" spans="1:26" s="27" customFormat="1" ht="30" customHeight="1" x14ac:dyDescent="0.15">
      <c r="A9" s="197">
        <v>7</v>
      </c>
      <c r="B9" s="108"/>
      <c r="C9" s="111"/>
      <c r="D9" s="111"/>
      <c r="E9" s="111"/>
      <c r="F9" s="109"/>
      <c r="G9" s="119">
        <f t="shared" si="42"/>
        <v>0</v>
      </c>
      <c r="H9" s="110"/>
      <c r="I9" s="109"/>
      <c r="J9" s="199">
        <f t="shared" si="33"/>
        <v>0</v>
      </c>
      <c r="K9" s="109"/>
      <c r="L9" s="229">
        <f t="shared" si="11"/>
        <v>0</v>
      </c>
      <c r="M9" s="68">
        <f t="shared" si="12"/>
        <v>0</v>
      </c>
      <c r="N9" s="20">
        <f t="shared" si="13"/>
        <v>0</v>
      </c>
      <c r="O9" s="101">
        <f t="shared" si="34"/>
        <v>1</v>
      </c>
      <c r="P9" s="30">
        <f t="shared" si="35"/>
        <v>0</v>
      </c>
      <c r="Q9" s="31"/>
      <c r="R9" s="33" t="str">
        <f t="shared" si="36"/>
        <v/>
      </c>
      <c r="S9" s="49"/>
      <c r="T9" s="32">
        <f t="shared" si="37"/>
        <v>0</v>
      </c>
      <c r="U9" s="19">
        <f t="shared" si="38"/>
        <v>0</v>
      </c>
      <c r="V9" s="29">
        <f t="shared" si="39"/>
        <v>1</v>
      </c>
      <c r="W9" s="38">
        <f t="shared" si="43"/>
        <v>0</v>
      </c>
      <c r="X9" s="31"/>
      <c r="Y9" s="33" t="str">
        <f t="shared" si="41"/>
        <v/>
      </c>
      <c r="Z9" s="53"/>
    </row>
    <row r="10" spans="1:26" s="27" customFormat="1" ht="30" customHeight="1" x14ac:dyDescent="0.15">
      <c r="A10" s="197">
        <v>8</v>
      </c>
      <c r="B10" s="108"/>
      <c r="C10" s="112"/>
      <c r="D10" s="111"/>
      <c r="E10" s="112"/>
      <c r="F10" s="109"/>
      <c r="G10" s="119">
        <f t="shared" si="42"/>
        <v>0</v>
      </c>
      <c r="H10" s="110"/>
      <c r="I10" s="109"/>
      <c r="J10" s="199">
        <f t="shared" si="33"/>
        <v>0</v>
      </c>
      <c r="K10" s="109"/>
      <c r="L10" s="229">
        <f t="shared" si="11"/>
        <v>0</v>
      </c>
      <c r="M10" s="68">
        <f t="shared" si="12"/>
        <v>0</v>
      </c>
      <c r="N10" s="20">
        <f t="shared" si="13"/>
        <v>0</v>
      </c>
      <c r="O10" s="101">
        <f t="shared" si="34"/>
        <v>1</v>
      </c>
      <c r="P10" s="30">
        <f t="shared" si="35"/>
        <v>0</v>
      </c>
      <c r="Q10" s="31"/>
      <c r="R10" s="33" t="str">
        <f t="shared" si="36"/>
        <v/>
      </c>
      <c r="S10" s="49"/>
      <c r="T10" s="32">
        <f t="shared" si="37"/>
        <v>0</v>
      </c>
      <c r="U10" s="19">
        <f t="shared" si="38"/>
        <v>0</v>
      </c>
      <c r="V10" s="29">
        <f t="shared" si="39"/>
        <v>1</v>
      </c>
      <c r="W10" s="38">
        <f t="shared" si="43"/>
        <v>0</v>
      </c>
      <c r="X10" s="31"/>
      <c r="Y10" s="33" t="str">
        <f t="shared" si="41"/>
        <v/>
      </c>
      <c r="Z10" s="53"/>
    </row>
    <row r="11" spans="1:26" s="27" customFormat="1" ht="30" customHeight="1" x14ac:dyDescent="0.15">
      <c r="A11" s="197">
        <v>9</v>
      </c>
      <c r="B11" s="108"/>
      <c r="C11" s="112"/>
      <c r="D11" s="111"/>
      <c r="E11" s="112"/>
      <c r="F11" s="109"/>
      <c r="G11" s="119">
        <f t="shared" si="42"/>
        <v>0</v>
      </c>
      <c r="H11" s="110"/>
      <c r="I11" s="109"/>
      <c r="J11" s="199">
        <f t="shared" si="33"/>
        <v>0</v>
      </c>
      <c r="K11" s="109"/>
      <c r="L11" s="229">
        <f t="shared" si="11"/>
        <v>0</v>
      </c>
      <c r="M11" s="68">
        <f t="shared" si="12"/>
        <v>0</v>
      </c>
      <c r="N11" s="20">
        <f t="shared" si="13"/>
        <v>0</v>
      </c>
      <c r="O11" s="101">
        <f t="shared" si="34"/>
        <v>1</v>
      </c>
      <c r="P11" s="30">
        <f t="shared" si="35"/>
        <v>0</v>
      </c>
      <c r="Q11" s="31"/>
      <c r="R11" s="33" t="str">
        <f t="shared" si="36"/>
        <v/>
      </c>
      <c r="S11" s="49"/>
      <c r="T11" s="32">
        <f t="shared" si="37"/>
        <v>0</v>
      </c>
      <c r="U11" s="19">
        <f t="shared" si="38"/>
        <v>0</v>
      </c>
      <c r="V11" s="29">
        <f t="shared" si="39"/>
        <v>1</v>
      </c>
      <c r="W11" s="38">
        <f t="shared" si="43"/>
        <v>0</v>
      </c>
      <c r="X11" s="31"/>
      <c r="Y11" s="33" t="str">
        <f t="shared" si="41"/>
        <v/>
      </c>
      <c r="Z11" s="53"/>
    </row>
    <row r="12" spans="1:26" s="27" customFormat="1" ht="30" customHeight="1" x14ac:dyDescent="0.15">
      <c r="A12" s="197">
        <v>10</v>
      </c>
      <c r="B12" s="108"/>
      <c r="C12" s="112"/>
      <c r="D12" s="111"/>
      <c r="E12" s="112"/>
      <c r="F12" s="109"/>
      <c r="G12" s="119">
        <f t="shared" si="42"/>
        <v>0</v>
      </c>
      <c r="H12" s="110"/>
      <c r="I12" s="109"/>
      <c r="J12" s="199">
        <f t="shared" si="33"/>
        <v>0</v>
      </c>
      <c r="K12" s="109"/>
      <c r="L12" s="229">
        <f t="shared" si="11"/>
        <v>0</v>
      </c>
      <c r="M12" s="68">
        <f t="shared" si="12"/>
        <v>0</v>
      </c>
      <c r="N12" s="20">
        <f t="shared" si="13"/>
        <v>0</v>
      </c>
      <c r="O12" s="101">
        <f t="shared" si="34"/>
        <v>1</v>
      </c>
      <c r="P12" s="30">
        <f t="shared" si="35"/>
        <v>0</v>
      </c>
      <c r="Q12" s="31"/>
      <c r="R12" s="33" t="str">
        <f t="shared" si="36"/>
        <v/>
      </c>
      <c r="S12" s="49"/>
      <c r="T12" s="32">
        <f t="shared" si="37"/>
        <v>0</v>
      </c>
      <c r="U12" s="19">
        <f t="shared" si="38"/>
        <v>0</v>
      </c>
      <c r="V12" s="29">
        <f t="shared" si="39"/>
        <v>1</v>
      </c>
      <c r="W12" s="38">
        <f t="shared" si="43"/>
        <v>0</v>
      </c>
      <c r="X12" s="31"/>
      <c r="Y12" s="33" t="str">
        <f t="shared" si="41"/>
        <v/>
      </c>
      <c r="Z12" s="53"/>
    </row>
    <row r="13" spans="1:26" s="27" customFormat="1" ht="30" customHeight="1" x14ac:dyDescent="0.15">
      <c r="A13" s="197">
        <v>11</v>
      </c>
      <c r="B13" s="108"/>
      <c r="C13" s="112"/>
      <c r="D13" s="111"/>
      <c r="E13" s="112"/>
      <c r="F13" s="109"/>
      <c r="G13" s="119">
        <f t="shared" si="42"/>
        <v>0</v>
      </c>
      <c r="H13" s="110"/>
      <c r="I13" s="109"/>
      <c r="J13" s="199">
        <f t="shared" si="33"/>
        <v>0</v>
      </c>
      <c r="K13" s="109"/>
      <c r="L13" s="229">
        <f t="shared" si="11"/>
        <v>0</v>
      </c>
      <c r="M13" s="68">
        <f t="shared" si="12"/>
        <v>0</v>
      </c>
      <c r="N13" s="20">
        <f t="shared" si="13"/>
        <v>0</v>
      </c>
      <c r="O13" s="101">
        <f t="shared" si="34"/>
        <v>1</v>
      </c>
      <c r="P13" s="30">
        <f t="shared" si="35"/>
        <v>0</v>
      </c>
      <c r="Q13" s="31"/>
      <c r="R13" s="33" t="str">
        <f t="shared" si="36"/>
        <v/>
      </c>
      <c r="S13" s="49"/>
      <c r="T13" s="32">
        <f t="shared" si="37"/>
        <v>0</v>
      </c>
      <c r="U13" s="19">
        <f t="shared" si="38"/>
        <v>0</v>
      </c>
      <c r="V13" s="29">
        <f t="shared" si="39"/>
        <v>1</v>
      </c>
      <c r="W13" s="38">
        <f t="shared" si="43"/>
        <v>0</v>
      </c>
      <c r="X13" s="31"/>
      <c r="Y13" s="33" t="str">
        <f t="shared" si="41"/>
        <v/>
      </c>
      <c r="Z13" s="53"/>
    </row>
    <row r="14" spans="1:26" s="27" customFormat="1" ht="30" customHeight="1" x14ac:dyDescent="0.15">
      <c r="A14" s="197">
        <v>12</v>
      </c>
      <c r="B14" s="108"/>
      <c r="C14" s="112"/>
      <c r="D14" s="111"/>
      <c r="E14" s="112"/>
      <c r="F14" s="109"/>
      <c r="G14" s="119">
        <f t="shared" si="42"/>
        <v>0</v>
      </c>
      <c r="H14" s="110"/>
      <c r="I14" s="109"/>
      <c r="J14" s="199">
        <f t="shared" si="33"/>
        <v>0</v>
      </c>
      <c r="K14" s="109"/>
      <c r="L14" s="229">
        <f t="shared" si="11"/>
        <v>0</v>
      </c>
      <c r="M14" s="68">
        <f t="shared" si="12"/>
        <v>0</v>
      </c>
      <c r="N14" s="20">
        <f t="shared" si="13"/>
        <v>0</v>
      </c>
      <c r="O14" s="101">
        <f t="shared" si="34"/>
        <v>1</v>
      </c>
      <c r="P14" s="30">
        <f t="shared" si="35"/>
        <v>0</v>
      </c>
      <c r="Q14" s="31"/>
      <c r="R14" s="33" t="str">
        <f t="shared" si="36"/>
        <v/>
      </c>
      <c r="S14" s="49"/>
      <c r="T14" s="32">
        <f t="shared" si="37"/>
        <v>0</v>
      </c>
      <c r="U14" s="19">
        <f t="shared" si="38"/>
        <v>0</v>
      </c>
      <c r="V14" s="29">
        <f t="shared" si="39"/>
        <v>1</v>
      </c>
      <c r="W14" s="38">
        <f t="shared" si="43"/>
        <v>0</v>
      </c>
      <c r="X14" s="31"/>
      <c r="Y14" s="33" t="str">
        <f t="shared" si="41"/>
        <v/>
      </c>
      <c r="Z14" s="53"/>
    </row>
    <row r="15" spans="1:26" s="27" customFormat="1" ht="30" customHeight="1" x14ac:dyDescent="0.15">
      <c r="A15" s="197">
        <v>13</v>
      </c>
      <c r="B15" s="108"/>
      <c r="C15" s="112"/>
      <c r="D15" s="111"/>
      <c r="E15" s="112"/>
      <c r="F15" s="109"/>
      <c r="G15" s="119">
        <f t="shared" si="42"/>
        <v>0</v>
      </c>
      <c r="H15" s="110"/>
      <c r="I15" s="109"/>
      <c r="J15" s="199">
        <f t="shared" si="33"/>
        <v>0</v>
      </c>
      <c r="K15" s="109"/>
      <c r="L15" s="229">
        <f t="shared" si="11"/>
        <v>0</v>
      </c>
      <c r="M15" s="68">
        <f t="shared" si="12"/>
        <v>0</v>
      </c>
      <c r="N15" s="20">
        <f t="shared" si="13"/>
        <v>0</v>
      </c>
      <c r="O15" s="101">
        <f t="shared" si="34"/>
        <v>1</v>
      </c>
      <c r="P15" s="30">
        <f t="shared" si="35"/>
        <v>0</v>
      </c>
      <c r="Q15" s="31"/>
      <c r="R15" s="33" t="str">
        <f t="shared" si="36"/>
        <v/>
      </c>
      <c r="S15" s="49"/>
      <c r="T15" s="32">
        <f t="shared" si="37"/>
        <v>0</v>
      </c>
      <c r="U15" s="19">
        <f t="shared" si="38"/>
        <v>0</v>
      </c>
      <c r="V15" s="29">
        <f t="shared" si="39"/>
        <v>1</v>
      </c>
      <c r="W15" s="38">
        <f t="shared" si="43"/>
        <v>0</v>
      </c>
      <c r="X15" s="31"/>
      <c r="Y15" s="33" t="str">
        <f t="shared" si="41"/>
        <v/>
      </c>
      <c r="Z15" s="53"/>
    </row>
    <row r="16" spans="1:26" s="27" customFormat="1" ht="30" customHeight="1" x14ac:dyDescent="0.15">
      <c r="A16" s="197">
        <v>14</v>
      </c>
      <c r="B16" s="108"/>
      <c r="C16" s="112"/>
      <c r="D16" s="111"/>
      <c r="E16" s="112"/>
      <c r="F16" s="109"/>
      <c r="G16" s="119">
        <f t="shared" si="42"/>
        <v>0</v>
      </c>
      <c r="H16" s="110"/>
      <c r="I16" s="109"/>
      <c r="J16" s="199">
        <f t="shared" si="33"/>
        <v>0</v>
      </c>
      <c r="K16" s="109"/>
      <c r="L16" s="229">
        <f t="shared" si="11"/>
        <v>0</v>
      </c>
      <c r="M16" s="68">
        <f t="shared" si="12"/>
        <v>0</v>
      </c>
      <c r="N16" s="20">
        <f t="shared" si="13"/>
        <v>0</v>
      </c>
      <c r="O16" s="101">
        <f t="shared" si="34"/>
        <v>1</v>
      </c>
      <c r="P16" s="30">
        <f t="shared" si="35"/>
        <v>0</v>
      </c>
      <c r="Q16" s="31"/>
      <c r="R16" s="33" t="str">
        <f t="shared" si="36"/>
        <v/>
      </c>
      <c r="S16" s="49"/>
      <c r="T16" s="32">
        <f t="shared" si="37"/>
        <v>0</v>
      </c>
      <c r="U16" s="19">
        <f t="shared" si="38"/>
        <v>0</v>
      </c>
      <c r="V16" s="29">
        <f t="shared" si="39"/>
        <v>1</v>
      </c>
      <c r="W16" s="38">
        <f t="shared" si="43"/>
        <v>0</v>
      </c>
      <c r="X16" s="31"/>
      <c r="Y16" s="33" t="str">
        <f t="shared" si="41"/>
        <v/>
      </c>
      <c r="Z16" s="53"/>
    </row>
    <row r="17" spans="1:26" s="27" customFormat="1" ht="30" customHeight="1" x14ac:dyDescent="0.15">
      <c r="A17" s="197">
        <v>15</v>
      </c>
      <c r="B17" s="108"/>
      <c r="C17" s="112"/>
      <c r="D17" s="111"/>
      <c r="E17" s="112"/>
      <c r="F17" s="109"/>
      <c r="G17" s="119">
        <f t="shared" si="42"/>
        <v>0</v>
      </c>
      <c r="H17" s="110"/>
      <c r="I17" s="109"/>
      <c r="J17" s="199">
        <f t="shared" si="33"/>
        <v>0</v>
      </c>
      <c r="K17" s="109"/>
      <c r="L17" s="229">
        <f t="shared" si="11"/>
        <v>0</v>
      </c>
      <c r="M17" s="68">
        <f t="shared" si="12"/>
        <v>0</v>
      </c>
      <c r="N17" s="20">
        <f t="shared" si="13"/>
        <v>0</v>
      </c>
      <c r="O17" s="101">
        <f t="shared" si="34"/>
        <v>1</v>
      </c>
      <c r="P17" s="30">
        <f t="shared" si="35"/>
        <v>0</v>
      </c>
      <c r="Q17" s="31"/>
      <c r="R17" s="33" t="str">
        <f t="shared" si="36"/>
        <v/>
      </c>
      <c r="S17" s="49"/>
      <c r="T17" s="32">
        <f t="shared" si="37"/>
        <v>0</v>
      </c>
      <c r="U17" s="19">
        <f t="shared" si="38"/>
        <v>0</v>
      </c>
      <c r="V17" s="29">
        <f t="shared" si="39"/>
        <v>1</v>
      </c>
      <c r="W17" s="38">
        <f t="shared" si="43"/>
        <v>0</v>
      </c>
      <c r="X17" s="31"/>
      <c r="Y17" s="33" t="str">
        <f t="shared" si="41"/>
        <v/>
      </c>
      <c r="Z17" s="53"/>
    </row>
    <row r="18" spans="1:26" s="27" customFormat="1" ht="30" customHeight="1" x14ac:dyDescent="0.15">
      <c r="A18" s="197">
        <v>16</v>
      </c>
      <c r="B18" s="108"/>
      <c r="C18" s="112"/>
      <c r="D18" s="111"/>
      <c r="E18" s="112"/>
      <c r="F18" s="109"/>
      <c r="G18" s="119">
        <f t="shared" si="42"/>
        <v>0</v>
      </c>
      <c r="H18" s="110"/>
      <c r="I18" s="109"/>
      <c r="J18" s="199">
        <f t="shared" si="33"/>
        <v>0</v>
      </c>
      <c r="K18" s="109"/>
      <c r="L18" s="229">
        <f t="shared" si="11"/>
        <v>0</v>
      </c>
      <c r="M18" s="68">
        <f t="shared" si="12"/>
        <v>0</v>
      </c>
      <c r="N18" s="20">
        <f t="shared" si="13"/>
        <v>0</v>
      </c>
      <c r="O18" s="101">
        <f t="shared" si="34"/>
        <v>1</v>
      </c>
      <c r="P18" s="30">
        <f t="shared" si="35"/>
        <v>0</v>
      </c>
      <c r="Q18" s="31"/>
      <c r="R18" s="33" t="str">
        <f t="shared" si="36"/>
        <v/>
      </c>
      <c r="S18" s="49"/>
      <c r="T18" s="32">
        <f t="shared" si="37"/>
        <v>0</v>
      </c>
      <c r="U18" s="19">
        <f t="shared" si="38"/>
        <v>0</v>
      </c>
      <c r="V18" s="29">
        <f t="shared" si="39"/>
        <v>1</v>
      </c>
      <c r="W18" s="38">
        <f t="shared" si="43"/>
        <v>0</v>
      </c>
      <c r="X18" s="31"/>
      <c r="Y18" s="33" t="str">
        <f t="shared" si="41"/>
        <v/>
      </c>
      <c r="Z18" s="53"/>
    </row>
    <row r="19" spans="1:26" s="27" customFormat="1" ht="30" customHeight="1" x14ac:dyDescent="0.15">
      <c r="A19" s="197">
        <v>17</v>
      </c>
      <c r="B19" s="108"/>
      <c r="C19" s="112"/>
      <c r="D19" s="111"/>
      <c r="E19" s="112"/>
      <c r="F19" s="109"/>
      <c r="G19" s="119">
        <f t="shared" si="42"/>
        <v>0</v>
      </c>
      <c r="H19" s="110"/>
      <c r="I19" s="109"/>
      <c r="J19" s="199">
        <f t="shared" si="33"/>
        <v>0</v>
      </c>
      <c r="K19" s="109"/>
      <c r="L19" s="229">
        <f t="shared" si="11"/>
        <v>0</v>
      </c>
      <c r="M19" s="68">
        <f t="shared" si="12"/>
        <v>0</v>
      </c>
      <c r="N19" s="20">
        <f t="shared" si="13"/>
        <v>0</v>
      </c>
      <c r="O19" s="101">
        <f t="shared" si="34"/>
        <v>1</v>
      </c>
      <c r="P19" s="30">
        <f t="shared" si="35"/>
        <v>0</v>
      </c>
      <c r="Q19" s="31"/>
      <c r="R19" s="33" t="str">
        <f t="shared" si="36"/>
        <v/>
      </c>
      <c r="S19" s="49"/>
      <c r="T19" s="32">
        <f t="shared" si="37"/>
        <v>0</v>
      </c>
      <c r="U19" s="19">
        <f t="shared" si="38"/>
        <v>0</v>
      </c>
      <c r="V19" s="29">
        <f t="shared" si="39"/>
        <v>1</v>
      </c>
      <c r="W19" s="38">
        <f t="shared" si="43"/>
        <v>0</v>
      </c>
      <c r="X19" s="31"/>
      <c r="Y19" s="33" t="str">
        <f t="shared" si="41"/>
        <v/>
      </c>
      <c r="Z19" s="53"/>
    </row>
    <row r="20" spans="1:26" s="27" customFormat="1" ht="30" customHeight="1" x14ac:dyDescent="0.15">
      <c r="A20" s="197">
        <v>18</v>
      </c>
      <c r="B20" s="108"/>
      <c r="C20" s="112"/>
      <c r="D20" s="111"/>
      <c r="E20" s="112"/>
      <c r="F20" s="109"/>
      <c r="G20" s="119">
        <f t="shared" si="42"/>
        <v>0</v>
      </c>
      <c r="H20" s="110"/>
      <c r="I20" s="109"/>
      <c r="J20" s="199">
        <f t="shared" si="33"/>
        <v>0</v>
      </c>
      <c r="K20" s="109"/>
      <c r="L20" s="229">
        <f t="shared" si="11"/>
        <v>0</v>
      </c>
      <c r="M20" s="68">
        <f t="shared" si="12"/>
        <v>0</v>
      </c>
      <c r="N20" s="20">
        <f t="shared" si="13"/>
        <v>0</v>
      </c>
      <c r="O20" s="101">
        <f t="shared" si="34"/>
        <v>1</v>
      </c>
      <c r="P20" s="30">
        <f t="shared" si="35"/>
        <v>0</v>
      </c>
      <c r="Q20" s="31"/>
      <c r="R20" s="33" t="str">
        <f t="shared" si="36"/>
        <v/>
      </c>
      <c r="S20" s="49"/>
      <c r="T20" s="32">
        <f t="shared" si="37"/>
        <v>0</v>
      </c>
      <c r="U20" s="19">
        <f t="shared" si="38"/>
        <v>0</v>
      </c>
      <c r="V20" s="29">
        <f t="shared" si="39"/>
        <v>1</v>
      </c>
      <c r="W20" s="38">
        <f t="shared" si="43"/>
        <v>0</v>
      </c>
      <c r="X20" s="31"/>
      <c r="Y20" s="33" t="str">
        <f t="shared" si="41"/>
        <v/>
      </c>
      <c r="Z20" s="53"/>
    </row>
    <row r="21" spans="1:26" s="27" customFormat="1" ht="30" customHeight="1" x14ac:dyDescent="0.15">
      <c r="A21" s="197">
        <v>19</v>
      </c>
      <c r="B21" s="108"/>
      <c r="C21" s="112"/>
      <c r="D21" s="111"/>
      <c r="E21" s="112"/>
      <c r="F21" s="109"/>
      <c r="G21" s="119">
        <f t="shared" si="42"/>
        <v>0</v>
      </c>
      <c r="H21" s="110"/>
      <c r="I21" s="109"/>
      <c r="J21" s="199">
        <f t="shared" si="33"/>
        <v>0</v>
      </c>
      <c r="K21" s="109"/>
      <c r="L21" s="229">
        <f t="shared" si="11"/>
        <v>0</v>
      </c>
      <c r="M21" s="68">
        <f t="shared" si="12"/>
        <v>0</v>
      </c>
      <c r="N21" s="20">
        <f t="shared" si="13"/>
        <v>0</v>
      </c>
      <c r="O21" s="101">
        <f t="shared" si="34"/>
        <v>1</v>
      </c>
      <c r="P21" s="30">
        <f t="shared" si="35"/>
        <v>0</v>
      </c>
      <c r="Q21" s="31"/>
      <c r="R21" s="33" t="str">
        <f t="shared" si="36"/>
        <v/>
      </c>
      <c r="S21" s="49"/>
      <c r="T21" s="32">
        <f t="shared" si="37"/>
        <v>0</v>
      </c>
      <c r="U21" s="19">
        <f t="shared" si="38"/>
        <v>0</v>
      </c>
      <c r="V21" s="29">
        <f t="shared" si="39"/>
        <v>1</v>
      </c>
      <c r="W21" s="38">
        <f t="shared" si="43"/>
        <v>0</v>
      </c>
      <c r="X21" s="31"/>
      <c r="Y21" s="33" t="str">
        <f t="shared" si="41"/>
        <v/>
      </c>
      <c r="Z21" s="53"/>
    </row>
    <row r="22" spans="1:26" s="27" customFormat="1" ht="30" customHeight="1" x14ac:dyDescent="0.15">
      <c r="A22" s="197">
        <v>20</v>
      </c>
      <c r="B22" s="108"/>
      <c r="C22" s="112"/>
      <c r="D22" s="111"/>
      <c r="E22" s="112"/>
      <c r="F22" s="109"/>
      <c r="G22" s="119">
        <f t="shared" si="42"/>
        <v>0</v>
      </c>
      <c r="H22" s="110"/>
      <c r="I22" s="109"/>
      <c r="J22" s="199">
        <f t="shared" si="33"/>
        <v>0</v>
      </c>
      <c r="K22" s="109"/>
      <c r="L22" s="229">
        <f t="shared" si="11"/>
        <v>0</v>
      </c>
      <c r="M22" s="68">
        <f t="shared" si="12"/>
        <v>0</v>
      </c>
      <c r="N22" s="20">
        <f t="shared" si="13"/>
        <v>0</v>
      </c>
      <c r="O22" s="101">
        <f t="shared" si="34"/>
        <v>1</v>
      </c>
      <c r="P22" s="30">
        <f t="shared" si="35"/>
        <v>0</v>
      </c>
      <c r="Q22" s="31"/>
      <c r="R22" s="33" t="str">
        <f t="shared" si="36"/>
        <v/>
      </c>
      <c r="S22" s="49"/>
      <c r="T22" s="32">
        <f t="shared" si="37"/>
        <v>0</v>
      </c>
      <c r="U22" s="19">
        <f t="shared" si="38"/>
        <v>0</v>
      </c>
      <c r="V22" s="29">
        <f t="shared" si="39"/>
        <v>1</v>
      </c>
      <c r="W22" s="38">
        <f t="shared" si="43"/>
        <v>0</v>
      </c>
      <c r="X22" s="31"/>
      <c r="Y22" s="33" t="str">
        <f t="shared" si="41"/>
        <v/>
      </c>
      <c r="Z22" s="53"/>
    </row>
    <row r="23" spans="1:26" s="27" customFormat="1" ht="30" customHeight="1" x14ac:dyDescent="0.15">
      <c r="A23" s="197">
        <v>21</v>
      </c>
      <c r="B23" s="108"/>
      <c r="C23" s="112"/>
      <c r="D23" s="111"/>
      <c r="E23" s="112"/>
      <c r="F23" s="109"/>
      <c r="G23" s="119">
        <f t="shared" si="42"/>
        <v>0</v>
      </c>
      <c r="H23" s="110"/>
      <c r="I23" s="109"/>
      <c r="J23" s="199">
        <f t="shared" si="33"/>
        <v>0</v>
      </c>
      <c r="K23" s="109"/>
      <c r="L23" s="229">
        <f t="shared" si="11"/>
        <v>0</v>
      </c>
      <c r="M23" s="68">
        <f t="shared" si="12"/>
        <v>0</v>
      </c>
      <c r="N23" s="20">
        <f t="shared" si="13"/>
        <v>0</v>
      </c>
      <c r="O23" s="101">
        <f t="shared" si="34"/>
        <v>1</v>
      </c>
      <c r="P23" s="30">
        <f t="shared" si="35"/>
        <v>0</v>
      </c>
      <c r="Q23" s="31"/>
      <c r="R23" s="33" t="str">
        <f t="shared" si="36"/>
        <v/>
      </c>
      <c r="S23" s="49"/>
      <c r="T23" s="32">
        <f t="shared" si="37"/>
        <v>0</v>
      </c>
      <c r="U23" s="19">
        <f t="shared" si="38"/>
        <v>0</v>
      </c>
      <c r="V23" s="29">
        <f t="shared" si="39"/>
        <v>1</v>
      </c>
      <c r="W23" s="38">
        <f t="shared" si="43"/>
        <v>0</v>
      </c>
      <c r="X23" s="31"/>
      <c r="Y23" s="33" t="str">
        <f t="shared" si="41"/>
        <v/>
      </c>
      <c r="Z23" s="53"/>
    </row>
    <row r="24" spans="1:26" s="27" customFormat="1" ht="30" customHeight="1" x14ac:dyDescent="0.15">
      <c r="A24" s="197">
        <v>22</v>
      </c>
      <c r="B24" s="108"/>
      <c r="C24" s="112"/>
      <c r="D24" s="111"/>
      <c r="E24" s="112"/>
      <c r="F24" s="109"/>
      <c r="G24" s="119">
        <f t="shared" si="42"/>
        <v>0</v>
      </c>
      <c r="H24" s="110"/>
      <c r="I24" s="109"/>
      <c r="J24" s="199">
        <f t="shared" si="33"/>
        <v>0</v>
      </c>
      <c r="K24" s="109"/>
      <c r="L24" s="229">
        <f t="shared" si="11"/>
        <v>0</v>
      </c>
      <c r="M24" s="68">
        <f t="shared" si="12"/>
        <v>0</v>
      </c>
      <c r="N24" s="20">
        <f t="shared" si="13"/>
        <v>0</v>
      </c>
      <c r="O24" s="101">
        <f t="shared" si="34"/>
        <v>1</v>
      </c>
      <c r="P24" s="30">
        <f t="shared" si="35"/>
        <v>0</v>
      </c>
      <c r="Q24" s="31"/>
      <c r="R24" s="33" t="str">
        <f t="shared" si="36"/>
        <v/>
      </c>
      <c r="S24" s="49"/>
      <c r="T24" s="32">
        <f t="shared" si="37"/>
        <v>0</v>
      </c>
      <c r="U24" s="19">
        <f t="shared" si="38"/>
        <v>0</v>
      </c>
      <c r="V24" s="29">
        <f t="shared" si="39"/>
        <v>1</v>
      </c>
      <c r="W24" s="38">
        <f t="shared" si="43"/>
        <v>0</v>
      </c>
      <c r="X24" s="31"/>
      <c r="Y24" s="33" t="str">
        <f t="shared" si="41"/>
        <v/>
      </c>
      <c r="Z24" s="53"/>
    </row>
    <row r="25" spans="1:26" s="27" customFormat="1" ht="30" customHeight="1" x14ac:dyDescent="0.15">
      <c r="A25" s="197">
        <v>23</v>
      </c>
      <c r="B25" s="108"/>
      <c r="C25" s="112"/>
      <c r="D25" s="111"/>
      <c r="E25" s="112"/>
      <c r="F25" s="109"/>
      <c r="G25" s="119">
        <f t="shared" si="42"/>
        <v>0</v>
      </c>
      <c r="H25" s="110"/>
      <c r="I25" s="109"/>
      <c r="J25" s="199">
        <f t="shared" si="33"/>
        <v>0</v>
      </c>
      <c r="K25" s="109"/>
      <c r="L25" s="229">
        <f t="shared" si="11"/>
        <v>0</v>
      </c>
      <c r="M25" s="68">
        <f t="shared" si="12"/>
        <v>0</v>
      </c>
      <c r="N25" s="20">
        <f t="shared" si="13"/>
        <v>0</v>
      </c>
      <c r="O25" s="101">
        <f t="shared" si="34"/>
        <v>1</v>
      </c>
      <c r="P25" s="30">
        <f t="shared" si="35"/>
        <v>0</v>
      </c>
      <c r="Q25" s="31"/>
      <c r="R25" s="33" t="str">
        <f t="shared" si="36"/>
        <v/>
      </c>
      <c r="S25" s="49"/>
      <c r="T25" s="32">
        <f t="shared" si="37"/>
        <v>0</v>
      </c>
      <c r="U25" s="19">
        <f t="shared" si="38"/>
        <v>0</v>
      </c>
      <c r="V25" s="29">
        <f t="shared" si="39"/>
        <v>1</v>
      </c>
      <c r="W25" s="38">
        <f t="shared" si="43"/>
        <v>0</v>
      </c>
      <c r="X25" s="31"/>
      <c r="Y25" s="33" t="str">
        <f t="shared" si="41"/>
        <v/>
      </c>
      <c r="Z25" s="53"/>
    </row>
    <row r="26" spans="1:26" s="27" customFormat="1" ht="30" customHeight="1" x14ac:dyDescent="0.15">
      <c r="A26" s="197">
        <v>24</v>
      </c>
      <c r="B26" s="108"/>
      <c r="C26" s="112"/>
      <c r="D26" s="111"/>
      <c r="E26" s="112"/>
      <c r="F26" s="109"/>
      <c r="G26" s="119">
        <f t="shared" si="42"/>
        <v>0</v>
      </c>
      <c r="H26" s="110"/>
      <c r="I26" s="109"/>
      <c r="J26" s="199">
        <f t="shared" si="33"/>
        <v>0</v>
      </c>
      <c r="K26" s="109"/>
      <c r="L26" s="229">
        <f t="shared" si="11"/>
        <v>0</v>
      </c>
      <c r="M26" s="68">
        <f t="shared" si="12"/>
        <v>0</v>
      </c>
      <c r="N26" s="20">
        <f t="shared" si="13"/>
        <v>0</v>
      </c>
      <c r="O26" s="101">
        <f t="shared" si="34"/>
        <v>1</v>
      </c>
      <c r="P26" s="30">
        <f t="shared" si="35"/>
        <v>0</v>
      </c>
      <c r="Q26" s="31"/>
      <c r="R26" s="33" t="str">
        <f t="shared" si="36"/>
        <v/>
      </c>
      <c r="S26" s="49"/>
      <c r="T26" s="32">
        <f t="shared" si="37"/>
        <v>0</v>
      </c>
      <c r="U26" s="19">
        <f t="shared" si="38"/>
        <v>0</v>
      </c>
      <c r="V26" s="29">
        <f t="shared" si="39"/>
        <v>1</v>
      </c>
      <c r="W26" s="38">
        <f t="shared" si="43"/>
        <v>0</v>
      </c>
      <c r="X26" s="31"/>
      <c r="Y26" s="33" t="str">
        <f t="shared" si="41"/>
        <v/>
      </c>
      <c r="Z26" s="53"/>
    </row>
    <row r="27" spans="1:26" s="27" customFormat="1" ht="30" customHeight="1" x14ac:dyDescent="0.15">
      <c r="A27" s="197">
        <v>25</v>
      </c>
      <c r="B27" s="108"/>
      <c r="C27" s="112"/>
      <c r="D27" s="111"/>
      <c r="E27" s="112"/>
      <c r="F27" s="109"/>
      <c r="G27" s="119">
        <f t="shared" si="42"/>
        <v>0</v>
      </c>
      <c r="H27" s="110"/>
      <c r="I27" s="109"/>
      <c r="J27" s="199">
        <f t="shared" si="33"/>
        <v>0</v>
      </c>
      <c r="K27" s="109"/>
      <c r="L27" s="229">
        <f t="shared" si="11"/>
        <v>0</v>
      </c>
      <c r="M27" s="68">
        <f t="shared" si="12"/>
        <v>0</v>
      </c>
      <c r="N27" s="20">
        <f t="shared" si="13"/>
        <v>0</v>
      </c>
      <c r="O27" s="101">
        <f t="shared" si="34"/>
        <v>1</v>
      </c>
      <c r="P27" s="30">
        <f t="shared" si="35"/>
        <v>0</v>
      </c>
      <c r="Q27" s="31"/>
      <c r="R27" s="33" t="str">
        <f t="shared" si="36"/>
        <v/>
      </c>
      <c r="S27" s="49"/>
      <c r="T27" s="32">
        <f t="shared" si="37"/>
        <v>0</v>
      </c>
      <c r="U27" s="19">
        <f t="shared" si="38"/>
        <v>0</v>
      </c>
      <c r="V27" s="29">
        <f t="shared" si="39"/>
        <v>1</v>
      </c>
      <c r="W27" s="38">
        <f t="shared" si="43"/>
        <v>0</v>
      </c>
      <c r="X27" s="31"/>
      <c r="Y27" s="33" t="str">
        <f t="shared" si="41"/>
        <v/>
      </c>
      <c r="Z27" s="53"/>
    </row>
    <row r="28" spans="1:26" s="27" customFormat="1" ht="30" customHeight="1" x14ac:dyDescent="0.15">
      <c r="A28" s="197">
        <v>26</v>
      </c>
      <c r="B28" s="108"/>
      <c r="C28" s="112"/>
      <c r="D28" s="111"/>
      <c r="E28" s="112"/>
      <c r="F28" s="109"/>
      <c r="G28" s="119">
        <f t="shared" si="42"/>
        <v>0</v>
      </c>
      <c r="H28" s="110"/>
      <c r="I28" s="109"/>
      <c r="J28" s="199">
        <f t="shared" si="33"/>
        <v>0</v>
      </c>
      <c r="K28" s="109"/>
      <c r="L28" s="229">
        <f t="shared" si="11"/>
        <v>0</v>
      </c>
      <c r="M28" s="68">
        <f t="shared" si="12"/>
        <v>0</v>
      </c>
      <c r="N28" s="20">
        <f t="shared" si="13"/>
        <v>0</v>
      </c>
      <c r="O28" s="101">
        <f t="shared" si="34"/>
        <v>1</v>
      </c>
      <c r="P28" s="30">
        <f t="shared" si="35"/>
        <v>0</v>
      </c>
      <c r="Q28" s="31"/>
      <c r="R28" s="33" t="str">
        <f t="shared" si="36"/>
        <v/>
      </c>
      <c r="S28" s="49"/>
      <c r="T28" s="32">
        <f t="shared" si="37"/>
        <v>0</v>
      </c>
      <c r="U28" s="19">
        <f t="shared" si="38"/>
        <v>0</v>
      </c>
      <c r="V28" s="29">
        <f t="shared" si="39"/>
        <v>1</v>
      </c>
      <c r="W28" s="38">
        <f t="shared" si="43"/>
        <v>0</v>
      </c>
      <c r="X28" s="31"/>
      <c r="Y28" s="33" t="str">
        <f t="shared" si="41"/>
        <v/>
      </c>
      <c r="Z28" s="53"/>
    </row>
    <row r="29" spans="1:26" s="27" customFormat="1" ht="30" customHeight="1" x14ac:dyDescent="0.15">
      <c r="A29" s="197">
        <v>27</v>
      </c>
      <c r="B29" s="108"/>
      <c r="C29" s="112"/>
      <c r="D29" s="111"/>
      <c r="E29" s="112"/>
      <c r="F29" s="109"/>
      <c r="G29" s="119">
        <f t="shared" si="42"/>
        <v>0</v>
      </c>
      <c r="H29" s="110"/>
      <c r="I29" s="109"/>
      <c r="J29" s="199">
        <f t="shared" si="33"/>
        <v>0</v>
      </c>
      <c r="K29" s="109"/>
      <c r="L29" s="229">
        <f t="shared" si="11"/>
        <v>0</v>
      </c>
      <c r="M29" s="68">
        <f t="shared" si="12"/>
        <v>0</v>
      </c>
      <c r="N29" s="20">
        <f t="shared" si="13"/>
        <v>0</v>
      </c>
      <c r="O29" s="101">
        <f t="shared" si="34"/>
        <v>1</v>
      </c>
      <c r="P29" s="30">
        <f t="shared" si="35"/>
        <v>0</v>
      </c>
      <c r="Q29" s="31"/>
      <c r="R29" s="33" t="str">
        <f t="shared" si="36"/>
        <v/>
      </c>
      <c r="S29" s="49"/>
      <c r="T29" s="32">
        <f t="shared" si="37"/>
        <v>0</v>
      </c>
      <c r="U29" s="19">
        <f t="shared" si="38"/>
        <v>0</v>
      </c>
      <c r="V29" s="29">
        <f t="shared" si="39"/>
        <v>1</v>
      </c>
      <c r="W29" s="38">
        <f t="shared" si="43"/>
        <v>0</v>
      </c>
      <c r="X29" s="31"/>
      <c r="Y29" s="33" t="str">
        <f t="shared" si="41"/>
        <v/>
      </c>
      <c r="Z29" s="53"/>
    </row>
    <row r="30" spans="1:26" s="27" customFormat="1" ht="30" customHeight="1" x14ac:dyDescent="0.15">
      <c r="A30" s="197">
        <v>28</v>
      </c>
      <c r="B30" s="108"/>
      <c r="C30" s="112"/>
      <c r="D30" s="111"/>
      <c r="E30" s="112"/>
      <c r="F30" s="109"/>
      <c r="G30" s="119">
        <f t="shared" si="42"/>
        <v>0</v>
      </c>
      <c r="H30" s="110"/>
      <c r="I30" s="109"/>
      <c r="J30" s="199">
        <f t="shared" si="33"/>
        <v>0</v>
      </c>
      <c r="K30" s="109"/>
      <c r="L30" s="229">
        <f t="shared" si="11"/>
        <v>0</v>
      </c>
      <c r="M30" s="68">
        <f t="shared" si="12"/>
        <v>0</v>
      </c>
      <c r="N30" s="20">
        <f t="shared" si="13"/>
        <v>0</v>
      </c>
      <c r="O30" s="101">
        <f t="shared" si="34"/>
        <v>1</v>
      </c>
      <c r="P30" s="30">
        <f t="shared" si="35"/>
        <v>0</v>
      </c>
      <c r="Q30" s="31"/>
      <c r="R30" s="33" t="str">
        <f t="shared" si="36"/>
        <v/>
      </c>
      <c r="S30" s="49"/>
      <c r="T30" s="32">
        <f t="shared" si="37"/>
        <v>0</v>
      </c>
      <c r="U30" s="19">
        <f t="shared" si="38"/>
        <v>0</v>
      </c>
      <c r="V30" s="29">
        <f t="shared" si="39"/>
        <v>1</v>
      </c>
      <c r="W30" s="38">
        <f t="shared" si="43"/>
        <v>0</v>
      </c>
      <c r="X30" s="31"/>
      <c r="Y30" s="33" t="str">
        <f t="shared" si="41"/>
        <v/>
      </c>
      <c r="Z30" s="53"/>
    </row>
    <row r="31" spans="1:26" s="27" customFormat="1" ht="30" customHeight="1" x14ac:dyDescent="0.15">
      <c r="A31" s="197">
        <v>29</v>
      </c>
      <c r="B31" s="108"/>
      <c r="C31" s="112"/>
      <c r="D31" s="111"/>
      <c r="E31" s="112"/>
      <c r="F31" s="109"/>
      <c r="G31" s="119">
        <f t="shared" si="42"/>
        <v>0</v>
      </c>
      <c r="H31" s="110"/>
      <c r="I31" s="109"/>
      <c r="J31" s="199">
        <f t="shared" si="33"/>
        <v>0</v>
      </c>
      <c r="K31" s="109"/>
      <c r="L31" s="229">
        <f t="shared" si="11"/>
        <v>0</v>
      </c>
      <c r="M31" s="68">
        <f t="shared" si="12"/>
        <v>0</v>
      </c>
      <c r="N31" s="20">
        <f t="shared" si="13"/>
        <v>0</v>
      </c>
      <c r="O31" s="101">
        <f t="shared" si="34"/>
        <v>1</v>
      </c>
      <c r="P31" s="30">
        <f t="shared" si="35"/>
        <v>0</v>
      </c>
      <c r="Q31" s="31"/>
      <c r="R31" s="33" t="str">
        <f t="shared" si="36"/>
        <v/>
      </c>
      <c r="S31" s="49"/>
      <c r="T31" s="32">
        <f t="shared" si="37"/>
        <v>0</v>
      </c>
      <c r="U31" s="19">
        <f t="shared" si="38"/>
        <v>0</v>
      </c>
      <c r="V31" s="29">
        <f t="shared" si="39"/>
        <v>1</v>
      </c>
      <c r="W31" s="38">
        <f t="shared" si="43"/>
        <v>0</v>
      </c>
      <c r="X31" s="31"/>
      <c r="Y31" s="33" t="str">
        <f t="shared" si="41"/>
        <v/>
      </c>
      <c r="Z31" s="53"/>
    </row>
    <row r="32" spans="1:26" s="27" customFormat="1" ht="30" customHeight="1" x14ac:dyDescent="0.15">
      <c r="A32" s="197">
        <v>30</v>
      </c>
      <c r="B32" s="108"/>
      <c r="C32" s="112"/>
      <c r="D32" s="111"/>
      <c r="E32" s="112"/>
      <c r="F32" s="109"/>
      <c r="G32" s="119">
        <f t="shared" si="42"/>
        <v>0</v>
      </c>
      <c r="H32" s="110"/>
      <c r="I32" s="109"/>
      <c r="J32" s="199">
        <f t="shared" si="33"/>
        <v>0</v>
      </c>
      <c r="K32" s="109"/>
      <c r="L32" s="229">
        <f t="shared" si="11"/>
        <v>0</v>
      </c>
      <c r="M32" s="68">
        <f t="shared" si="12"/>
        <v>0</v>
      </c>
      <c r="N32" s="20">
        <f t="shared" si="13"/>
        <v>0</v>
      </c>
      <c r="O32" s="101">
        <f t="shared" si="34"/>
        <v>1</v>
      </c>
      <c r="P32" s="30">
        <f t="shared" si="35"/>
        <v>0</v>
      </c>
      <c r="Q32" s="31"/>
      <c r="R32" s="33" t="str">
        <f t="shared" si="36"/>
        <v/>
      </c>
      <c r="S32" s="49"/>
      <c r="T32" s="32">
        <f t="shared" si="37"/>
        <v>0</v>
      </c>
      <c r="U32" s="19">
        <f t="shared" si="38"/>
        <v>0</v>
      </c>
      <c r="V32" s="29">
        <f t="shared" si="39"/>
        <v>1</v>
      </c>
      <c r="W32" s="38">
        <f t="shared" si="43"/>
        <v>0</v>
      </c>
      <c r="X32" s="31"/>
      <c r="Y32" s="33" t="str">
        <f t="shared" si="41"/>
        <v/>
      </c>
      <c r="Z32" s="53"/>
    </row>
    <row r="33" spans="1:26" s="27" customFormat="1" ht="30" customHeight="1" x14ac:dyDescent="0.15">
      <c r="A33" s="197">
        <v>31</v>
      </c>
      <c r="B33" s="108"/>
      <c r="C33" s="112"/>
      <c r="D33" s="111"/>
      <c r="E33" s="112"/>
      <c r="F33" s="109"/>
      <c r="G33" s="119">
        <f t="shared" si="42"/>
        <v>0</v>
      </c>
      <c r="H33" s="110"/>
      <c r="I33" s="109"/>
      <c r="J33" s="199">
        <f t="shared" si="33"/>
        <v>0</v>
      </c>
      <c r="K33" s="109"/>
      <c r="L33" s="229">
        <f t="shared" si="11"/>
        <v>0</v>
      </c>
      <c r="M33" s="68">
        <f t="shared" si="12"/>
        <v>0</v>
      </c>
      <c r="N33" s="20">
        <f t="shared" si="13"/>
        <v>0</v>
      </c>
      <c r="O33" s="101">
        <f t="shared" si="34"/>
        <v>1</v>
      </c>
      <c r="P33" s="30">
        <f t="shared" si="35"/>
        <v>0</v>
      </c>
      <c r="Q33" s="31"/>
      <c r="R33" s="33" t="str">
        <f t="shared" si="36"/>
        <v/>
      </c>
      <c r="S33" s="49"/>
      <c r="T33" s="32">
        <f t="shared" si="37"/>
        <v>0</v>
      </c>
      <c r="U33" s="19">
        <f t="shared" si="38"/>
        <v>0</v>
      </c>
      <c r="V33" s="29">
        <f t="shared" si="39"/>
        <v>1</v>
      </c>
      <c r="W33" s="38">
        <f t="shared" si="43"/>
        <v>0</v>
      </c>
      <c r="X33" s="31"/>
      <c r="Y33" s="33" t="str">
        <f t="shared" si="41"/>
        <v/>
      </c>
      <c r="Z33" s="53"/>
    </row>
    <row r="34" spans="1:26" s="27" customFormat="1" ht="30" customHeight="1" x14ac:dyDescent="0.15">
      <c r="A34" s="197">
        <v>32</v>
      </c>
      <c r="B34" s="108"/>
      <c r="C34" s="112"/>
      <c r="D34" s="111"/>
      <c r="E34" s="112"/>
      <c r="F34" s="109"/>
      <c r="G34" s="119">
        <f t="shared" si="42"/>
        <v>0</v>
      </c>
      <c r="H34" s="110"/>
      <c r="I34" s="109"/>
      <c r="J34" s="199">
        <f t="shared" si="33"/>
        <v>0</v>
      </c>
      <c r="K34" s="109"/>
      <c r="L34" s="229">
        <f t="shared" si="11"/>
        <v>0</v>
      </c>
      <c r="M34" s="68">
        <f t="shared" si="12"/>
        <v>0</v>
      </c>
      <c r="N34" s="20">
        <f t="shared" si="13"/>
        <v>0</v>
      </c>
      <c r="O34" s="101">
        <f t="shared" si="34"/>
        <v>1</v>
      </c>
      <c r="P34" s="30">
        <f t="shared" si="35"/>
        <v>0</v>
      </c>
      <c r="Q34" s="31"/>
      <c r="R34" s="33" t="str">
        <f t="shared" si="36"/>
        <v/>
      </c>
      <c r="S34" s="49"/>
      <c r="T34" s="32">
        <f t="shared" si="37"/>
        <v>0</v>
      </c>
      <c r="U34" s="19">
        <f t="shared" si="38"/>
        <v>0</v>
      </c>
      <c r="V34" s="29">
        <f t="shared" si="39"/>
        <v>1</v>
      </c>
      <c r="W34" s="38">
        <f t="shared" si="43"/>
        <v>0</v>
      </c>
      <c r="X34" s="31"/>
      <c r="Y34" s="33" t="str">
        <f t="shared" si="41"/>
        <v/>
      </c>
      <c r="Z34" s="53"/>
    </row>
    <row r="35" spans="1:26" s="27" customFormat="1" ht="30" customHeight="1" x14ac:dyDescent="0.15">
      <c r="A35" s="197">
        <v>33</v>
      </c>
      <c r="B35" s="108"/>
      <c r="C35" s="112"/>
      <c r="D35" s="111"/>
      <c r="E35" s="112"/>
      <c r="F35" s="109"/>
      <c r="G35" s="119">
        <f t="shared" si="42"/>
        <v>0</v>
      </c>
      <c r="H35" s="110"/>
      <c r="I35" s="109"/>
      <c r="J35" s="199">
        <f t="shared" si="33"/>
        <v>0</v>
      </c>
      <c r="K35" s="109"/>
      <c r="L35" s="229">
        <f t="shared" si="11"/>
        <v>0</v>
      </c>
      <c r="M35" s="68">
        <f t="shared" si="12"/>
        <v>0</v>
      </c>
      <c r="N35" s="20">
        <f t="shared" si="13"/>
        <v>0</v>
      </c>
      <c r="O35" s="101">
        <f t="shared" si="34"/>
        <v>1</v>
      </c>
      <c r="P35" s="30">
        <f t="shared" si="35"/>
        <v>0</v>
      </c>
      <c r="Q35" s="31"/>
      <c r="R35" s="33" t="str">
        <f t="shared" si="36"/>
        <v/>
      </c>
      <c r="S35" s="49"/>
      <c r="T35" s="32">
        <f t="shared" si="37"/>
        <v>0</v>
      </c>
      <c r="U35" s="19">
        <f t="shared" si="38"/>
        <v>0</v>
      </c>
      <c r="V35" s="29">
        <f t="shared" si="39"/>
        <v>1</v>
      </c>
      <c r="W35" s="38">
        <f t="shared" si="43"/>
        <v>0</v>
      </c>
      <c r="X35" s="31"/>
      <c r="Y35" s="33" t="str">
        <f t="shared" si="41"/>
        <v/>
      </c>
      <c r="Z35" s="53"/>
    </row>
    <row r="36" spans="1:26" s="27" customFormat="1" ht="30" customHeight="1" x14ac:dyDescent="0.15">
      <c r="A36" s="197">
        <v>34</v>
      </c>
      <c r="B36" s="108"/>
      <c r="C36" s="112"/>
      <c r="D36" s="111"/>
      <c r="E36" s="112"/>
      <c r="F36" s="109"/>
      <c r="G36" s="119">
        <f t="shared" si="42"/>
        <v>0</v>
      </c>
      <c r="H36" s="110"/>
      <c r="I36" s="109"/>
      <c r="J36" s="199">
        <f t="shared" si="33"/>
        <v>0</v>
      </c>
      <c r="K36" s="109"/>
      <c r="L36" s="229">
        <f t="shared" si="11"/>
        <v>0</v>
      </c>
      <c r="M36" s="68">
        <f t="shared" si="12"/>
        <v>0</v>
      </c>
      <c r="N36" s="20">
        <f t="shared" si="13"/>
        <v>0</v>
      </c>
      <c r="O36" s="101">
        <f t="shared" si="34"/>
        <v>1</v>
      </c>
      <c r="P36" s="30">
        <f t="shared" si="35"/>
        <v>0</v>
      </c>
      <c r="Q36" s="31"/>
      <c r="R36" s="33" t="str">
        <f t="shared" si="36"/>
        <v/>
      </c>
      <c r="S36" s="49"/>
      <c r="T36" s="32">
        <f t="shared" si="37"/>
        <v>0</v>
      </c>
      <c r="U36" s="19">
        <f t="shared" si="38"/>
        <v>0</v>
      </c>
      <c r="V36" s="29">
        <f t="shared" si="39"/>
        <v>1</v>
      </c>
      <c r="W36" s="38">
        <f t="shared" si="43"/>
        <v>0</v>
      </c>
      <c r="X36" s="31"/>
      <c r="Y36" s="33" t="str">
        <f t="shared" si="41"/>
        <v/>
      </c>
      <c r="Z36" s="53"/>
    </row>
    <row r="37" spans="1:26" s="27" customFormat="1" ht="30" customHeight="1" x14ac:dyDescent="0.15">
      <c r="A37" s="197">
        <v>35</v>
      </c>
      <c r="B37" s="108"/>
      <c r="C37" s="112"/>
      <c r="D37" s="111"/>
      <c r="E37" s="112"/>
      <c r="F37" s="109"/>
      <c r="G37" s="119">
        <f t="shared" si="42"/>
        <v>0</v>
      </c>
      <c r="H37" s="110"/>
      <c r="I37" s="109"/>
      <c r="J37" s="199">
        <f t="shared" si="33"/>
        <v>0</v>
      </c>
      <c r="K37" s="109"/>
      <c r="L37" s="229">
        <f t="shared" si="11"/>
        <v>0</v>
      </c>
      <c r="M37" s="68">
        <f t="shared" si="12"/>
        <v>0</v>
      </c>
      <c r="N37" s="20">
        <f t="shared" si="13"/>
        <v>0</v>
      </c>
      <c r="O37" s="101">
        <f t="shared" si="34"/>
        <v>1</v>
      </c>
      <c r="P37" s="30">
        <f t="shared" si="35"/>
        <v>0</v>
      </c>
      <c r="Q37" s="31"/>
      <c r="R37" s="33" t="str">
        <f t="shared" si="36"/>
        <v/>
      </c>
      <c r="S37" s="49"/>
      <c r="T37" s="32">
        <f t="shared" si="37"/>
        <v>0</v>
      </c>
      <c r="U37" s="19">
        <f t="shared" si="38"/>
        <v>0</v>
      </c>
      <c r="V37" s="29">
        <f t="shared" si="39"/>
        <v>1</v>
      </c>
      <c r="W37" s="38">
        <f t="shared" si="43"/>
        <v>0</v>
      </c>
      <c r="X37" s="31"/>
      <c r="Y37" s="33" t="str">
        <f t="shared" si="41"/>
        <v/>
      </c>
      <c r="Z37" s="53"/>
    </row>
    <row r="38" spans="1:26" s="27" customFormat="1" ht="30" customHeight="1" x14ac:dyDescent="0.15">
      <c r="A38" s="197">
        <v>36</v>
      </c>
      <c r="B38" s="108"/>
      <c r="C38" s="112"/>
      <c r="D38" s="111"/>
      <c r="E38" s="112"/>
      <c r="F38" s="109"/>
      <c r="G38" s="119">
        <f t="shared" si="42"/>
        <v>0</v>
      </c>
      <c r="H38" s="110"/>
      <c r="I38" s="109"/>
      <c r="J38" s="199">
        <f t="shared" si="33"/>
        <v>0</v>
      </c>
      <c r="K38" s="109"/>
      <c r="L38" s="229">
        <f t="shared" si="11"/>
        <v>0</v>
      </c>
      <c r="M38" s="68">
        <f t="shared" si="12"/>
        <v>0</v>
      </c>
      <c r="N38" s="20">
        <f t="shared" si="13"/>
        <v>0</v>
      </c>
      <c r="O38" s="101">
        <f t="shared" si="34"/>
        <v>1</v>
      </c>
      <c r="P38" s="30">
        <f t="shared" si="35"/>
        <v>0</v>
      </c>
      <c r="Q38" s="31"/>
      <c r="R38" s="33" t="str">
        <f t="shared" si="36"/>
        <v/>
      </c>
      <c r="S38" s="49"/>
      <c r="T38" s="32">
        <f t="shared" si="37"/>
        <v>0</v>
      </c>
      <c r="U38" s="19">
        <f t="shared" si="38"/>
        <v>0</v>
      </c>
      <c r="V38" s="29">
        <f t="shared" si="39"/>
        <v>1</v>
      </c>
      <c r="W38" s="38">
        <f t="shared" si="43"/>
        <v>0</v>
      </c>
      <c r="X38" s="31"/>
      <c r="Y38" s="33" t="str">
        <f t="shared" si="41"/>
        <v/>
      </c>
      <c r="Z38" s="53"/>
    </row>
    <row r="39" spans="1:26" s="27" customFormat="1" ht="30" customHeight="1" x14ac:dyDescent="0.15">
      <c r="A39" s="197">
        <v>37</v>
      </c>
      <c r="B39" s="108"/>
      <c r="C39" s="112"/>
      <c r="D39" s="111"/>
      <c r="E39" s="112"/>
      <c r="F39" s="109"/>
      <c r="G39" s="119">
        <f t="shared" si="42"/>
        <v>0</v>
      </c>
      <c r="H39" s="110"/>
      <c r="I39" s="109"/>
      <c r="J39" s="199">
        <f t="shared" si="33"/>
        <v>0</v>
      </c>
      <c r="K39" s="109"/>
      <c r="L39" s="229">
        <f t="shared" si="11"/>
        <v>0</v>
      </c>
      <c r="M39" s="68">
        <f t="shared" si="12"/>
        <v>0</v>
      </c>
      <c r="N39" s="20">
        <f t="shared" si="13"/>
        <v>0</v>
      </c>
      <c r="O39" s="101">
        <f t="shared" si="34"/>
        <v>1</v>
      </c>
      <c r="P39" s="30">
        <f t="shared" si="35"/>
        <v>0</v>
      </c>
      <c r="Q39" s="31"/>
      <c r="R39" s="33" t="str">
        <f t="shared" si="36"/>
        <v/>
      </c>
      <c r="S39" s="49"/>
      <c r="T39" s="32">
        <f t="shared" si="37"/>
        <v>0</v>
      </c>
      <c r="U39" s="19">
        <f t="shared" si="38"/>
        <v>0</v>
      </c>
      <c r="V39" s="29">
        <f t="shared" si="39"/>
        <v>1</v>
      </c>
      <c r="W39" s="38">
        <f t="shared" si="43"/>
        <v>0</v>
      </c>
      <c r="X39" s="31"/>
      <c r="Y39" s="33" t="str">
        <f t="shared" si="41"/>
        <v/>
      </c>
      <c r="Z39" s="53"/>
    </row>
    <row r="40" spans="1:26" s="27" customFormat="1" ht="30" customHeight="1" x14ac:dyDescent="0.15">
      <c r="A40" s="197">
        <v>38</v>
      </c>
      <c r="B40" s="108"/>
      <c r="C40" s="112"/>
      <c r="D40" s="111"/>
      <c r="E40" s="112"/>
      <c r="F40" s="109"/>
      <c r="G40" s="119">
        <f t="shared" si="42"/>
        <v>0</v>
      </c>
      <c r="H40" s="110"/>
      <c r="I40" s="109"/>
      <c r="J40" s="199">
        <f t="shared" si="33"/>
        <v>0</v>
      </c>
      <c r="K40" s="109"/>
      <c r="L40" s="229">
        <f t="shared" si="11"/>
        <v>0</v>
      </c>
      <c r="M40" s="68">
        <f t="shared" si="12"/>
        <v>0</v>
      </c>
      <c r="N40" s="20">
        <f t="shared" si="13"/>
        <v>0</v>
      </c>
      <c r="O40" s="101">
        <f t="shared" si="34"/>
        <v>1</v>
      </c>
      <c r="P40" s="30">
        <f t="shared" si="35"/>
        <v>0</v>
      </c>
      <c r="Q40" s="31"/>
      <c r="R40" s="33" t="str">
        <f t="shared" si="36"/>
        <v/>
      </c>
      <c r="S40" s="49"/>
      <c r="T40" s="32">
        <f t="shared" si="37"/>
        <v>0</v>
      </c>
      <c r="U40" s="19">
        <f t="shared" si="38"/>
        <v>0</v>
      </c>
      <c r="V40" s="29">
        <f t="shared" si="39"/>
        <v>1</v>
      </c>
      <c r="W40" s="38">
        <f t="shared" si="43"/>
        <v>0</v>
      </c>
      <c r="X40" s="31"/>
      <c r="Y40" s="33" t="str">
        <f t="shared" si="41"/>
        <v/>
      </c>
      <c r="Z40" s="53"/>
    </row>
    <row r="41" spans="1:26" s="27" customFormat="1" ht="30" customHeight="1" x14ac:dyDescent="0.15">
      <c r="A41" s="197">
        <v>39</v>
      </c>
      <c r="B41" s="108"/>
      <c r="C41" s="112"/>
      <c r="D41" s="111"/>
      <c r="E41" s="112"/>
      <c r="F41" s="109"/>
      <c r="G41" s="119">
        <f t="shared" si="42"/>
        <v>0</v>
      </c>
      <c r="H41" s="110"/>
      <c r="I41" s="109"/>
      <c r="J41" s="199">
        <f t="shared" si="33"/>
        <v>0</v>
      </c>
      <c r="K41" s="109"/>
      <c r="L41" s="229">
        <f t="shared" si="11"/>
        <v>0</v>
      </c>
      <c r="M41" s="68">
        <f t="shared" si="12"/>
        <v>0</v>
      </c>
      <c r="N41" s="20">
        <f t="shared" si="13"/>
        <v>0</v>
      </c>
      <c r="O41" s="101">
        <f t="shared" si="34"/>
        <v>1</v>
      </c>
      <c r="P41" s="30">
        <f t="shared" si="35"/>
        <v>0</v>
      </c>
      <c r="Q41" s="31"/>
      <c r="R41" s="33" t="str">
        <f t="shared" si="36"/>
        <v/>
      </c>
      <c r="S41" s="49"/>
      <c r="T41" s="32">
        <f t="shared" si="37"/>
        <v>0</v>
      </c>
      <c r="U41" s="19">
        <f t="shared" si="38"/>
        <v>0</v>
      </c>
      <c r="V41" s="29">
        <f t="shared" si="39"/>
        <v>1</v>
      </c>
      <c r="W41" s="38">
        <f t="shared" si="43"/>
        <v>0</v>
      </c>
      <c r="X41" s="31"/>
      <c r="Y41" s="33" t="str">
        <f t="shared" si="41"/>
        <v/>
      </c>
      <c r="Z41" s="53"/>
    </row>
    <row r="42" spans="1:26" s="27" customFormat="1" ht="30" customHeight="1" x14ac:dyDescent="0.15">
      <c r="A42" s="197">
        <v>40</v>
      </c>
      <c r="B42" s="108"/>
      <c r="C42" s="112"/>
      <c r="D42" s="111"/>
      <c r="E42" s="112"/>
      <c r="F42" s="109"/>
      <c r="G42" s="119">
        <f t="shared" si="42"/>
        <v>0</v>
      </c>
      <c r="H42" s="110"/>
      <c r="I42" s="109"/>
      <c r="J42" s="199">
        <f t="shared" si="33"/>
        <v>0</v>
      </c>
      <c r="K42" s="109"/>
      <c r="L42" s="229">
        <f t="shared" si="11"/>
        <v>0</v>
      </c>
      <c r="M42" s="68">
        <f t="shared" si="12"/>
        <v>0</v>
      </c>
      <c r="N42" s="20">
        <f t="shared" si="13"/>
        <v>0</v>
      </c>
      <c r="O42" s="101">
        <f t="shared" si="34"/>
        <v>1</v>
      </c>
      <c r="P42" s="30">
        <f t="shared" si="35"/>
        <v>0</v>
      </c>
      <c r="Q42" s="31"/>
      <c r="R42" s="33" t="str">
        <f t="shared" si="36"/>
        <v/>
      </c>
      <c r="S42" s="49"/>
      <c r="T42" s="32">
        <f t="shared" si="37"/>
        <v>0</v>
      </c>
      <c r="U42" s="19">
        <f t="shared" si="38"/>
        <v>0</v>
      </c>
      <c r="V42" s="29">
        <f t="shared" si="39"/>
        <v>1</v>
      </c>
      <c r="W42" s="38">
        <f t="shared" si="43"/>
        <v>0</v>
      </c>
      <c r="X42" s="31"/>
      <c r="Y42" s="33" t="str">
        <f t="shared" si="41"/>
        <v/>
      </c>
      <c r="Z42" s="53"/>
    </row>
    <row r="43" spans="1:26" s="27" customFormat="1" ht="24" customHeight="1" thickBot="1" x14ac:dyDescent="0.2">
      <c r="A43" s="206"/>
      <c r="B43" s="207" t="s">
        <v>4</v>
      </c>
      <c r="C43" s="200"/>
      <c r="D43" s="200"/>
      <c r="E43" s="200"/>
      <c r="F43" s="200"/>
      <c r="G43" s="200"/>
      <c r="H43" s="200"/>
      <c r="I43" s="200"/>
      <c r="J43" s="200">
        <f>SUM(J3:J42)</f>
        <v>0</v>
      </c>
      <c r="K43" s="200">
        <f>SUM(K3:K42)</f>
        <v>0</v>
      </c>
      <c r="L43" s="229">
        <f t="shared" si="11"/>
        <v>0</v>
      </c>
      <c r="M43" s="69"/>
      <c r="N43" s="34"/>
      <c r="O43" s="34"/>
      <c r="P43" s="34">
        <f>SUM(P3:P42)</f>
        <v>0</v>
      </c>
      <c r="Q43" s="35"/>
      <c r="R43" s="36"/>
      <c r="S43" s="50"/>
      <c r="T43" s="40"/>
      <c r="U43" s="39"/>
      <c r="V43" s="39"/>
      <c r="W43" s="39">
        <f>SUM(W3:W42)</f>
        <v>0</v>
      </c>
      <c r="X43" s="41"/>
      <c r="Y43" s="42"/>
      <c r="Z43" s="54"/>
    </row>
    <row r="44" spans="1:26" x14ac:dyDescent="0.15">
      <c r="D44" s="118">
        <f>COUNTIF(D3:D42,"=פטנט")</f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15">
      <c r="A45" s="118" t="s">
        <v>14</v>
      </c>
      <c r="H45" s="1"/>
      <c r="I45" s="1"/>
      <c r="J45" s="1"/>
      <c r="K45" s="1"/>
      <c r="L45" s="1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"/>
    </row>
    <row r="46" spans="1:26" x14ac:dyDescent="0.15">
      <c r="A46" s="118" t="s">
        <v>140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4"/>
      <c r="S46" s="13"/>
      <c r="T46" s="1"/>
      <c r="U46" s="1"/>
      <c r="V46" s="1"/>
      <c r="W46" s="1"/>
      <c r="X46" s="1"/>
      <c r="Y46" s="14"/>
      <c r="Z46" s="1"/>
    </row>
    <row r="47" spans="1:26" x14ac:dyDescent="0.15">
      <c r="A47" s="118" t="s">
        <v>179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3"/>
      <c r="T47" s="1"/>
      <c r="U47" s="1"/>
      <c r="V47" s="1"/>
      <c r="W47" s="1"/>
      <c r="X47" s="1"/>
      <c r="Y47" s="1"/>
      <c r="Z47" s="1"/>
    </row>
    <row r="48" spans="1:26" ht="12.75" customHeight="1" x14ac:dyDescent="0.15">
      <c r="A48" s="609" t="s">
        <v>82</v>
      </c>
      <c r="B48" s="609"/>
      <c r="H48" s="1"/>
      <c r="I48" s="1"/>
      <c r="J48" s="1"/>
      <c r="K48" s="1"/>
      <c r="L48" s="1"/>
      <c r="M48" s="1"/>
      <c r="N48" s="1"/>
      <c r="O48" s="1"/>
      <c r="P48" s="1"/>
      <c r="Q48" s="609" t="s">
        <v>80</v>
      </c>
      <c r="R48" s="609"/>
      <c r="S48" s="1"/>
      <c r="T48" s="1"/>
      <c r="U48" s="1"/>
      <c r="V48" s="1"/>
      <c r="W48" s="1"/>
      <c r="X48" s="609" t="s">
        <v>80</v>
      </c>
      <c r="Y48" s="609"/>
      <c r="Z48" s="1"/>
    </row>
    <row r="49" spans="1:26" ht="25.5" customHeight="1" x14ac:dyDescent="0.15">
      <c r="A49" s="23" t="s">
        <v>41</v>
      </c>
      <c r="B49" s="16" t="s">
        <v>8</v>
      </c>
      <c r="H49" s="1"/>
      <c r="I49" s="1"/>
      <c r="J49" s="1"/>
      <c r="K49" s="1">
        <v>5</v>
      </c>
      <c r="L49" s="1"/>
      <c r="M49" s="1"/>
      <c r="N49" s="1"/>
      <c r="O49" s="1"/>
      <c r="P49" s="1"/>
      <c r="Q49" s="15" t="s">
        <v>53</v>
      </c>
      <c r="R49" s="16" t="s">
        <v>54</v>
      </c>
      <c r="S49" s="13"/>
      <c r="T49" s="1"/>
      <c r="U49" s="1"/>
      <c r="V49" s="1"/>
      <c r="W49" s="1"/>
      <c r="X49" s="15" t="s">
        <v>53</v>
      </c>
      <c r="Y49" s="16" t="s">
        <v>54</v>
      </c>
      <c r="Z49" s="1"/>
    </row>
    <row r="50" spans="1:26" ht="27" customHeight="1" x14ac:dyDescent="0.15">
      <c r="A50" s="17">
        <v>1</v>
      </c>
      <c r="B50" s="18" t="s">
        <v>42</v>
      </c>
      <c r="H50" s="1"/>
      <c r="I50" s="1"/>
      <c r="J50" s="1"/>
      <c r="K50" s="1"/>
      <c r="L50" s="1"/>
      <c r="M50" s="1"/>
      <c r="N50" s="1"/>
      <c r="O50" s="1"/>
      <c r="P50" s="1"/>
      <c r="Q50" s="17">
        <v>1</v>
      </c>
      <c r="R50" s="24" t="s">
        <v>51</v>
      </c>
      <c r="S50" s="13"/>
      <c r="T50" s="1"/>
      <c r="U50" s="1"/>
      <c r="V50" s="1"/>
      <c r="W50" s="1"/>
      <c r="X50" s="17">
        <v>1</v>
      </c>
      <c r="Y50" s="24" t="s">
        <v>51</v>
      </c>
      <c r="Z50" s="1"/>
    </row>
    <row r="51" spans="1:26" ht="27" customHeight="1" x14ac:dyDescent="0.15">
      <c r="A51" s="17">
        <v>2</v>
      </c>
      <c r="B51" s="17" t="s">
        <v>43</v>
      </c>
      <c r="H51" s="1"/>
      <c r="I51" s="1"/>
      <c r="J51" s="1"/>
      <c r="K51" s="1"/>
      <c r="L51" s="1"/>
      <c r="M51" s="1"/>
      <c r="N51" s="1"/>
      <c r="O51" s="1"/>
      <c r="P51" s="1"/>
      <c r="Q51" s="17">
        <v>2</v>
      </c>
      <c r="R51" s="24" t="s">
        <v>50</v>
      </c>
      <c r="S51" s="13"/>
      <c r="T51" s="1"/>
      <c r="U51" s="1"/>
      <c r="V51" s="1"/>
      <c r="W51" s="1"/>
      <c r="X51" s="17">
        <v>2</v>
      </c>
      <c r="Y51" s="24" t="s">
        <v>50</v>
      </c>
      <c r="Z51" s="1"/>
    </row>
    <row r="52" spans="1:26" ht="27" customHeight="1" x14ac:dyDescent="0.15">
      <c r="A52" s="17">
        <v>3</v>
      </c>
      <c r="B52" s="18" t="s">
        <v>44</v>
      </c>
      <c r="H52" s="1"/>
      <c r="I52" s="1"/>
      <c r="J52" s="1"/>
      <c r="K52" s="1"/>
      <c r="L52" s="1"/>
      <c r="M52" s="1"/>
      <c r="N52" s="1"/>
      <c r="O52" s="1"/>
      <c r="P52" s="1"/>
      <c r="Q52" s="17">
        <v>3</v>
      </c>
      <c r="R52" s="24" t="s">
        <v>49</v>
      </c>
      <c r="S52" s="13"/>
      <c r="T52" s="1"/>
      <c r="U52" s="1"/>
      <c r="V52" s="1"/>
      <c r="W52" s="1"/>
      <c r="X52" s="17">
        <v>3</v>
      </c>
      <c r="Y52" s="24" t="s">
        <v>49</v>
      </c>
      <c r="Z52" s="1"/>
    </row>
    <row r="53" spans="1:26" ht="27" customHeight="1" x14ac:dyDescent="0.15">
      <c r="A53" s="17">
        <v>4</v>
      </c>
      <c r="B53" s="18" t="s">
        <v>45</v>
      </c>
      <c r="H53" s="1"/>
      <c r="I53" s="1"/>
      <c r="J53" s="1"/>
      <c r="K53" s="1"/>
      <c r="L53" s="1"/>
      <c r="M53" s="1"/>
      <c r="N53" s="1"/>
      <c r="O53" s="1"/>
      <c r="P53" s="1"/>
      <c r="Q53" s="17">
        <v>4</v>
      </c>
      <c r="R53" s="24" t="s">
        <v>52</v>
      </c>
      <c r="S53" s="13"/>
      <c r="T53" s="1"/>
      <c r="U53" s="1"/>
      <c r="V53" s="1"/>
      <c r="W53" s="1"/>
      <c r="X53" s="17">
        <v>4</v>
      </c>
      <c r="Y53" s="24" t="s">
        <v>52</v>
      </c>
      <c r="Z53" s="1"/>
    </row>
    <row r="54" spans="1:26" ht="27" customHeight="1" x14ac:dyDescent="0.15">
      <c r="H54" s="1"/>
      <c r="I54" s="1"/>
      <c r="J54" s="1"/>
      <c r="K54" s="1"/>
      <c r="L54" s="1"/>
      <c r="M54" s="1"/>
      <c r="N54" s="1"/>
      <c r="O54" s="1"/>
      <c r="P54" s="1"/>
      <c r="Q54" s="17">
        <v>5</v>
      </c>
      <c r="R54" s="24" t="s">
        <v>84</v>
      </c>
      <c r="S54" s="13"/>
      <c r="T54" s="1"/>
      <c r="U54" s="1"/>
      <c r="V54" s="1"/>
      <c r="W54" s="1"/>
      <c r="X54" s="17">
        <v>5</v>
      </c>
      <c r="Y54" s="24" t="s">
        <v>84</v>
      </c>
      <c r="Z54" s="1"/>
    </row>
    <row r="55" spans="1:26" ht="14" x14ac:dyDescent="0.15">
      <c r="B55" s="140"/>
      <c r="I55" s="1"/>
      <c r="J55" s="1"/>
      <c r="K55" s="1"/>
      <c r="L55" s="1"/>
      <c r="M55" s="1"/>
      <c r="N55" s="1"/>
      <c r="O55" s="1"/>
      <c r="P55" s="1"/>
      <c r="Q55" s="17">
        <v>6</v>
      </c>
      <c r="R55" s="24" t="s">
        <v>14</v>
      </c>
      <c r="S55" s="13"/>
      <c r="T55" s="1"/>
      <c r="U55" s="1"/>
      <c r="V55" s="1"/>
      <c r="W55" s="1"/>
      <c r="X55" s="17">
        <v>6</v>
      </c>
      <c r="Y55" s="24" t="s">
        <v>14</v>
      </c>
      <c r="Z55" s="1"/>
    </row>
    <row r="56" spans="1:26" ht="14" x14ac:dyDescent="0.15">
      <c r="B56" s="139"/>
      <c r="M56" s="6"/>
    </row>
    <row r="57" spans="1:26" x14ac:dyDescent="0.15">
      <c r="M57" s="6"/>
    </row>
    <row r="58" spans="1:26" ht="13.5" customHeight="1" x14ac:dyDescent="0.15">
      <c r="M58" s="6"/>
    </row>
    <row r="59" spans="1:26" hidden="1" x14ac:dyDescent="0.15">
      <c r="A59" s="6">
        <f>'ראשי-פרטים כלליים וריכוז הוצאות'!C108</f>
        <v>1</v>
      </c>
      <c r="M59" s="6"/>
    </row>
    <row r="68" spans="1:1" hidden="1" x14ac:dyDescent="0.15">
      <c r="A68" s="157">
        <f>+'ראשי-פרטים כלליים וריכוז הוצאות'!$C$108</f>
        <v>1</v>
      </c>
    </row>
    <row r="69" spans="1:1" hidden="1" x14ac:dyDescent="0.15">
      <c r="A69" s="160">
        <f>INDEX('ראשי-פרטים כלליים וריכוז הוצאות'!$K$108:$K$159,A68)</f>
        <v>0</v>
      </c>
    </row>
    <row r="70" spans="1:1" hidden="1" x14ac:dyDescent="0.15"/>
  </sheetData>
  <sheetProtection algorithmName="SHA-512" hashValue="CmdmtgrI4NzMdDrnRhEEHMYGkXYpihhPBjIW9xHSEGtNZCYkdpbG6UQjy375qHC8Zf5hr9uy75Ce2zzYbzI7tQ==" saltValue="npAnwkZ6LWi5TneBysweuw==" spinCount="100000" sheet="1" objects="1" scenarios="1"/>
  <customSheetViews>
    <customSheetView guid="{0C0A7354-1E68-4AF0-8238-6CB67405E9AA}">
      <selection activeCell="F9" sqref="F9"/>
      <pageMargins left="0.75" right="0.75" top="1" bottom="1" header="0.5" footer="0.5"/>
      <pageSetup orientation="portrait"/>
      <headerFooter alignWithMargins="0"/>
    </customSheetView>
  </customSheetViews>
  <mergeCells count="10">
    <mergeCell ref="A48:B48"/>
    <mergeCell ref="A1:C1"/>
    <mergeCell ref="P1:Q1"/>
    <mergeCell ref="M1:O1"/>
    <mergeCell ref="W1:X1"/>
    <mergeCell ref="Q48:R48"/>
    <mergeCell ref="X48:Y48"/>
    <mergeCell ref="T1:V1"/>
    <mergeCell ref="D1:F1"/>
    <mergeCell ref="J1:L1"/>
  </mergeCells>
  <conditionalFormatting sqref="A68:A69">
    <cfRule type="expression" dxfId="19" priority="2" stopIfTrue="1">
      <formula>OR($A$68=1,$A$68=3,$A$68=5,$A$68=6)</formula>
    </cfRule>
  </conditionalFormatting>
  <conditionalFormatting sqref="A1:H59 I1:XFD1048576 A60">
    <cfRule type="expression" dxfId="18" priority="5">
      <formula>$A$69=0</formula>
    </cfRule>
  </conditionalFormatting>
  <conditionalFormatting sqref="A62:H1048576">
    <cfRule type="expression" dxfId="17" priority="1">
      <formula>$A$69=0</formula>
    </cfRule>
  </conditionalFormatting>
  <conditionalFormatting sqref="G3:G42">
    <cfRule type="expression" dxfId="16" priority="7" stopIfTrue="1">
      <formula>AA3=1</formula>
    </cfRule>
  </conditionalFormatting>
  <conditionalFormatting sqref="M3:N42">
    <cfRule type="cellIs" dxfId="15" priority="10" stopIfTrue="1" operator="notEqual">
      <formula>F3</formula>
    </cfRule>
  </conditionalFormatting>
  <conditionalFormatting sqref="O3:O42 V3:V42">
    <cfRule type="cellIs" dxfId="14" priority="13" stopIfTrue="1" operator="notEqual">
      <formula>1-$R$1</formula>
    </cfRule>
  </conditionalFormatting>
  <conditionalFormatting sqref="P3:P42">
    <cfRule type="cellIs" dxfId="13" priority="12" stopIfTrue="1" operator="notEqual">
      <formula>L3</formula>
    </cfRule>
  </conditionalFormatting>
  <conditionalFormatting sqref="T3:U42">
    <cfRule type="cellIs" dxfId="12" priority="11" stopIfTrue="1" operator="notEqual">
      <formula>M3</formula>
    </cfRule>
  </conditionalFormatting>
  <dataValidations count="6">
    <dataValidation type="decimal" allowBlank="1" showInputMessage="1" showErrorMessage="1" errorTitle="תא מחושב בנוסחה" error="תא זה מחושב בנוסחה:_x000a_ בידך לשנות את שלושת העמודות מימין וע&quot;י כך לקבוע את הסכום המומלץ._x000a__x000a_על מנת להחזיר המצב לקדמותו, נא הקישו על ביטול_x000a_" promptTitle="תא מחושב בנוסחה" prompt="אין להקליד נתונים בעמודה זו" sqref="P3:P42" xr:uid="{00000000-0002-0000-0700-000000000000}">
      <formula1>M3*N3*O3</formula1>
      <formula2>M3*N3*O3</formula2>
    </dataValidation>
    <dataValidation type="list" allowBlank="1" showInputMessage="1" showErrorMessage="1" errorTitle="בודק מקצועי: נא בחר קוד נימוק" error="במידה והינך מעוניין בנימוק אחר, הקש חמש או השאר התא ריק וכתוב את המלל בתא שמשמאל" promptTitle="לנוחותכם, יש לבחור קוד נימוק" prompt="בחר:_x000a_1.  היקף מבוקש מעבר להיקף הנדרש לביצוע המשימה_x000a_2.  הפחתה בגין תקצוב יתר של החברה_x000a_3.  תחום עיסוק שאינו כלול בתוכנית המו&quot;פ_x000a_4.  משימה שאינה כלולה בתוכנית המומלצת_x000a_5.  קיצוץ אחיד_x000a_6.  אחר (נא פרט בעמודה משמאל)_x000a_" sqref="X3:X42 Q3:Q42" xr:uid="{00000000-0002-0000-0700-000001000000}">
      <formula1>$Q$50:$Q$55</formula1>
    </dataValidation>
    <dataValidation type="list" allowBlank="1" showErrorMessage="1" error="הצעת מחיר, _x000a_חוזה, _x000a_מחירון, _x000a_אמדן." promptTitle=" נא להקיש קוד עלות:" prompt="הצעת מחיר._x000a_חוזה._x000a_מחירון.   _x000a_ אמדן" sqref="H3:H42" xr:uid="{00000000-0002-0000-0700-000002000000}">
      <formula1>$B$50:$B$53</formula1>
    </dataValidation>
    <dataValidation type="whole" operator="greaterThan" allowBlank="1" showInputMessage="1" showErrorMessage="1" sqref="F3:F42" xr:uid="{00000000-0002-0000-0700-000003000000}">
      <formula1>0</formula1>
    </dataValidation>
    <dataValidation type="list" allowBlank="1" showInputMessage="1" showErrorMessage="1" sqref="D3:D42" xr:uid="{00000000-0002-0000-0700-000004000000}">
      <formula1>$A$45:$A$47</formula1>
    </dataValidation>
    <dataValidation type="custom" operator="greaterThan" allowBlank="1" showInputMessage="1" showErrorMessage="1" errorTitle="פטנט" error="במקרה של פטנט יש להקיש 1" promptTitle="כמות במקרה של &quot;פטנט&quot;" prompt="יש להקיש 1" sqref="G3:G42" xr:uid="{00000000-0002-0000-0700-000005000000}">
      <formula1>OR(AND(D3="פטנט",G3=1),AND(D3&lt;&gt;"פטנט",G3&gt;=0))</formula1>
    </dataValidation>
  </dataValidations>
  <printOptions horizontalCentered="1" verticalCentered="1"/>
  <pageMargins left="0.27559055118110198" right="0.23622047244094499" top="0.511811023622047" bottom="0.55118110236220497" header="0.511811023622047" footer="0.39370078740157499"/>
  <pageSetup paperSize="9" scale="44" orientation="portrait" horizontalDpi="300" verticalDpi="300" r:id="rId1"/>
  <headerFooter alignWithMargins="0">
    <oddFooter>&amp;Cעמוד &amp;P מתוך &amp;N</oddFooter>
  </headerFooter>
  <ignoredErrors>
    <ignoredError sqref="G3:G42" unlockedFormula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">
    <tabColor rgb="FFA1C0DD"/>
  </sheetPr>
  <dimension ref="A1:V85"/>
  <sheetViews>
    <sheetView showGridLines="0" rightToLeft="1" zoomScaleNormal="100" workbookViewId="0">
      <pane xSplit="1" ySplit="2" topLeftCell="B3" activePane="bottomRight" state="frozen"/>
      <selection activeCell="C255" sqref="C255"/>
      <selection pane="topRight" activeCell="C255" sqref="C255"/>
      <selection pane="bottomLeft" activeCell="C255" sqref="C255"/>
      <selection pane="bottomRight" sqref="A1:C1"/>
    </sheetView>
  </sheetViews>
  <sheetFormatPr baseColWidth="10" defaultColWidth="8.83203125" defaultRowHeight="13" outlineLevelCol="1" x14ac:dyDescent="0.15"/>
  <cols>
    <col min="6" max="6" width="11.83203125" bestFit="1" customWidth="1"/>
    <col min="7" max="7" width="24.83203125" customWidth="1"/>
    <col min="9" max="14" width="9.1640625" hidden="1" customWidth="1" outlineLevel="1"/>
    <col min="15" max="15" width="9.1640625" customWidth="1" collapsed="1"/>
    <col min="16" max="21" width="9.1640625" hidden="1" customWidth="1" outlineLevel="1"/>
    <col min="22" max="22" width="13.1640625" customWidth="1" collapsed="1"/>
  </cols>
  <sheetData>
    <row r="1" spans="1:22" ht="60.75" customHeight="1" thickBot="1" x14ac:dyDescent="0.25">
      <c r="A1" s="610" t="s">
        <v>169</v>
      </c>
      <c r="B1" s="611"/>
      <c r="C1" s="611"/>
      <c r="D1" s="251"/>
      <c r="E1" s="241"/>
      <c r="F1" s="218"/>
      <c r="G1" s="218"/>
      <c r="H1" s="252"/>
      <c r="I1" s="614" t="s">
        <v>166</v>
      </c>
      <c r="J1" s="615"/>
      <c r="K1" s="616"/>
      <c r="L1" s="607" t="s">
        <v>116</v>
      </c>
      <c r="M1" s="608"/>
      <c r="N1" s="99"/>
      <c r="O1" s="47" t="s">
        <v>57</v>
      </c>
      <c r="P1" s="617" t="s">
        <v>177</v>
      </c>
      <c r="Q1" s="618"/>
      <c r="R1" s="619"/>
      <c r="S1" s="612" t="s">
        <v>85</v>
      </c>
      <c r="T1" s="613"/>
      <c r="U1" s="45"/>
      <c r="V1" s="51" t="s">
        <v>161</v>
      </c>
    </row>
    <row r="2" spans="1:22" ht="56" x14ac:dyDescent="0.15">
      <c r="A2" s="192" t="s">
        <v>167</v>
      </c>
      <c r="B2" s="193" t="s">
        <v>64</v>
      </c>
      <c r="C2" s="253" t="s">
        <v>168</v>
      </c>
      <c r="D2" s="253" t="s">
        <v>46</v>
      </c>
      <c r="E2" s="253" t="s">
        <v>47</v>
      </c>
      <c r="F2" s="253" t="s">
        <v>81</v>
      </c>
      <c r="G2" s="253" t="s">
        <v>220</v>
      </c>
      <c r="H2" s="254" t="s">
        <v>48</v>
      </c>
      <c r="I2" s="67" t="s">
        <v>55</v>
      </c>
      <c r="J2" s="22" t="s">
        <v>47</v>
      </c>
      <c r="K2" s="22" t="s">
        <v>58</v>
      </c>
      <c r="L2" s="22" t="s">
        <v>56</v>
      </c>
      <c r="M2" s="22" t="s">
        <v>120</v>
      </c>
      <c r="N2" s="43" t="s">
        <v>17</v>
      </c>
      <c r="O2" s="48"/>
      <c r="P2" s="46" t="s">
        <v>55</v>
      </c>
      <c r="Q2" s="37" t="s">
        <v>47</v>
      </c>
      <c r="R2" s="37" t="s">
        <v>58</v>
      </c>
      <c r="S2" s="37" t="s">
        <v>83</v>
      </c>
      <c r="T2" s="37" t="s">
        <v>79</v>
      </c>
      <c r="U2" s="44" t="s">
        <v>17</v>
      </c>
      <c r="V2" s="52"/>
    </row>
    <row r="3" spans="1:22" ht="14" x14ac:dyDescent="0.15">
      <c r="A3" s="198">
        <v>1</v>
      </c>
      <c r="B3" s="125"/>
      <c r="C3" s="143"/>
      <c r="D3" s="144"/>
      <c r="E3" s="144"/>
      <c r="F3" s="127"/>
      <c r="G3" s="127"/>
      <c r="H3" s="201">
        <f t="shared" ref="H3" si="0">E3*D3</f>
        <v>0</v>
      </c>
      <c r="I3" s="68">
        <f t="shared" ref="I3:I4" si="1">D3</f>
        <v>0</v>
      </c>
      <c r="J3" s="20">
        <f t="shared" ref="J3:J4" si="2">E3</f>
        <v>0</v>
      </c>
      <c r="K3" s="101">
        <f t="shared" ref="K3" si="3">IF($N$1&gt;0,1-$N$1,100%)</f>
        <v>1</v>
      </c>
      <c r="L3" s="30">
        <f>I3*J3*K3</f>
        <v>0</v>
      </c>
      <c r="M3" s="31"/>
      <c r="N3" s="33" t="str">
        <f t="shared" ref="N3" si="4">IF(M3&gt;0,(VLOOKUP(M3,$M$50:$N$55,2,0)),"")</f>
        <v/>
      </c>
      <c r="O3" s="49"/>
      <c r="P3" s="32">
        <f>I3</f>
        <v>0</v>
      </c>
      <c r="Q3" s="19">
        <f>J3</f>
        <v>0</v>
      </c>
      <c r="R3" s="29">
        <f t="shared" ref="R3" si="5">IF($U$1&gt;0,((1-$U$1)*(1-$N$1)),K3)</f>
        <v>1</v>
      </c>
      <c r="S3" s="38">
        <f>P3*Q3*R3</f>
        <v>0</v>
      </c>
      <c r="T3" s="31"/>
      <c r="U3" s="33" t="str">
        <f t="shared" ref="U3" si="6">IF(T3&gt;0,(VLOOKUP(T3,$M$50:$N$55,2,0)),"")</f>
        <v/>
      </c>
      <c r="V3" s="53"/>
    </row>
    <row r="4" spans="1:22" ht="14" x14ac:dyDescent="0.15">
      <c r="A4" s="198">
        <v>2</v>
      </c>
      <c r="B4" s="125"/>
      <c r="C4" s="144"/>
      <c r="D4" s="144"/>
      <c r="E4" s="144"/>
      <c r="F4" s="127"/>
      <c r="G4" s="127"/>
      <c r="H4" s="201">
        <f t="shared" ref="H4:H42" si="7">E4*D4</f>
        <v>0</v>
      </c>
      <c r="I4" s="68">
        <f t="shared" si="1"/>
        <v>0</v>
      </c>
      <c r="J4" s="20">
        <f t="shared" si="2"/>
        <v>0</v>
      </c>
      <c r="K4" s="101">
        <f t="shared" ref="K4" si="8">IF($N$1&gt;0,1-$N$1,100%)</f>
        <v>1</v>
      </c>
      <c r="L4" s="30">
        <f t="shared" ref="L4" si="9">I4*J4*K4</f>
        <v>0</v>
      </c>
      <c r="M4" s="31"/>
      <c r="N4" s="33" t="str">
        <f t="shared" ref="N4" si="10">IF(M4&gt;0,(VLOOKUP(M4,$M$50:$N$55,2,0)),"")</f>
        <v/>
      </c>
      <c r="O4" s="49"/>
      <c r="P4" s="32">
        <f t="shared" ref="P4" si="11">I4</f>
        <v>0</v>
      </c>
      <c r="Q4" s="19">
        <f t="shared" ref="Q4" si="12">J4</f>
        <v>0</v>
      </c>
      <c r="R4" s="29">
        <f t="shared" ref="R4" si="13">IF($U$1&gt;0,((1-$U$1)*(1-$N$1)),K4)</f>
        <v>1</v>
      </c>
      <c r="S4" s="38">
        <f t="shared" ref="S4" si="14">P4*Q4*R4</f>
        <v>0</v>
      </c>
      <c r="T4" s="31"/>
      <c r="U4" s="33" t="str">
        <f t="shared" ref="U4" si="15">IF(T4&gt;0,(VLOOKUP(T4,$M$50:$N$55,2,0)),"")</f>
        <v/>
      </c>
      <c r="V4" s="53"/>
    </row>
    <row r="5" spans="1:22" ht="14" x14ac:dyDescent="0.15">
      <c r="A5" s="198">
        <v>3</v>
      </c>
      <c r="B5" s="125"/>
      <c r="C5" s="144"/>
      <c r="D5" s="144"/>
      <c r="E5" s="144"/>
      <c r="F5" s="127"/>
      <c r="G5" s="127"/>
      <c r="H5" s="201">
        <f t="shared" si="7"/>
        <v>0</v>
      </c>
      <c r="I5" s="68">
        <f t="shared" ref="I5:I42" si="16">D5</f>
        <v>0</v>
      </c>
      <c r="J5" s="20">
        <f t="shared" ref="J5:J42" si="17">E5</f>
        <v>0</v>
      </c>
      <c r="K5" s="101">
        <f t="shared" ref="K5" si="18">IF($N$1&gt;0,1-$N$1,100%)</f>
        <v>1</v>
      </c>
      <c r="L5" s="30">
        <f t="shared" ref="L5" si="19">I5*J5*K5</f>
        <v>0</v>
      </c>
      <c r="M5" s="31"/>
      <c r="N5" s="33" t="str">
        <f t="shared" ref="N5" si="20">IF(M5&gt;0,(VLOOKUP(M5,$M$50:$N$55,2,0)),"")</f>
        <v/>
      </c>
      <c r="O5" s="49"/>
      <c r="P5" s="32">
        <f t="shared" ref="P5" si="21">I5</f>
        <v>0</v>
      </c>
      <c r="Q5" s="19">
        <f t="shared" ref="Q5" si="22">J5</f>
        <v>0</v>
      </c>
      <c r="R5" s="29">
        <f t="shared" ref="R5" si="23">IF($U$1&gt;0,((1-$U$1)*(1-$N$1)),K5)</f>
        <v>1</v>
      </c>
      <c r="S5" s="38">
        <f t="shared" ref="S5" si="24">P5*Q5*R5</f>
        <v>0</v>
      </c>
      <c r="T5" s="31"/>
      <c r="U5" s="33" t="str">
        <f t="shared" ref="U5" si="25">IF(T5&gt;0,(VLOOKUP(T5,$M$50:$N$55,2,0)),"")</f>
        <v/>
      </c>
      <c r="V5" s="53"/>
    </row>
    <row r="6" spans="1:22" ht="14" x14ac:dyDescent="0.15">
      <c r="A6" s="198">
        <v>4</v>
      </c>
      <c r="B6" s="125"/>
      <c r="C6" s="144"/>
      <c r="D6" s="144"/>
      <c r="E6" s="144"/>
      <c r="F6" s="127"/>
      <c r="G6" s="127"/>
      <c r="H6" s="201">
        <f t="shared" si="7"/>
        <v>0</v>
      </c>
      <c r="I6" s="68">
        <f t="shared" si="16"/>
        <v>0</v>
      </c>
      <c r="J6" s="20">
        <f t="shared" si="17"/>
        <v>0</v>
      </c>
      <c r="K6" s="101">
        <f t="shared" ref="K6:K42" si="26">IF($N$1&gt;0,1-$N$1,100%)</f>
        <v>1</v>
      </c>
      <c r="L6" s="30">
        <f t="shared" ref="L6" si="27">I6*J6*K6</f>
        <v>0</v>
      </c>
      <c r="M6" s="31"/>
      <c r="N6" s="33" t="str">
        <f t="shared" ref="N6:N42" si="28">IF(M6&gt;0,(VLOOKUP(M6,$M$50:$N$55,2,0)),"")</f>
        <v/>
      </c>
      <c r="O6" s="49"/>
      <c r="P6" s="32">
        <f t="shared" ref="P6:P42" si="29">I6</f>
        <v>0</v>
      </c>
      <c r="Q6" s="19">
        <f t="shared" ref="Q6:Q42" si="30">J6</f>
        <v>0</v>
      </c>
      <c r="R6" s="29">
        <f t="shared" ref="R6:R42" si="31">IF($U$1&gt;0,((1-$U$1)*(1-$N$1)),K6)</f>
        <v>1</v>
      </c>
      <c r="S6" s="38">
        <f t="shared" ref="S6" si="32">P6*Q6*R6</f>
        <v>0</v>
      </c>
      <c r="T6" s="31"/>
      <c r="U6" s="33" t="str">
        <f t="shared" ref="U6:U42" si="33">IF(T6&gt;0,(VLOOKUP(T6,$M$50:$N$55,2,0)),"")</f>
        <v/>
      </c>
      <c r="V6" s="53"/>
    </row>
    <row r="7" spans="1:22" ht="14" x14ac:dyDescent="0.15">
      <c r="A7" s="198">
        <v>5</v>
      </c>
      <c r="B7" s="125"/>
      <c r="C7" s="144"/>
      <c r="D7" s="144"/>
      <c r="E7" s="144"/>
      <c r="F7" s="127"/>
      <c r="G7" s="127"/>
      <c r="H7" s="201">
        <f t="shared" si="7"/>
        <v>0</v>
      </c>
      <c r="I7" s="68">
        <f t="shared" si="16"/>
        <v>0</v>
      </c>
      <c r="J7" s="20">
        <f t="shared" si="17"/>
        <v>0</v>
      </c>
      <c r="K7" s="101">
        <f t="shared" si="26"/>
        <v>1</v>
      </c>
      <c r="L7" s="30">
        <f t="shared" ref="L7:L20" si="34">I7*J7*K7</f>
        <v>0</v>
      </c>
      <c r="M7" s="31"/>
      <c r="N7" s="33" t="str">
        <f t="shared" si="28"/>
        <v/>
      </c>
      <c r="O7" s="49"/>
      <c r="P7" s="32">
        <f t="shared" si="29"/>
        <v>0</v>
      </c>
      <c r="Q7" s="19">
        <f t="shared" si="30"/>
        <v>0</v>
      </c>
      <c r="R7" s="29">
        <f t="shared" si="31"/>
        <v>1</v>
      </c>
      <c r="S7" s="38">
        <f t="shared" ref="S7:S42" si="35">P7*Q7*R7</f>
        <v>0</v>
      </c>
      <c r="T7" s="31"/>
      <c r="U7" s="33" t="str">
        <f t="shared" si="33"/>
        <v/>
      </c>
      <c r="V7" s="53"/>
    </row>
    <row r="8" spans="1:22" ht="14" x14ac:dyDescent="0.15">
      <c r="A8" s="198">
        <v>6</v>
      </c>
      <c r="B8" s="125"/>
      <c r="C8" s="144"/>
      <c r="D8" s="144"/>
      <c r="E8" s="144"/>
      <c r="F8" s="127"/>
      <c r="G8" s="127"/>
      <c r="H8" s="201">
        <f t="shared" si="7"/>
        <v>0</v>
      </c>
      <c r="I8" s="68">
        <f t="shared" si="16"/>
        <v>0</v>
      </c>
      <c r="J8" s="20">
        <f t="shared" si="17"/>
        <v>0</v>
      </c>
      <c r="K8" s="101">
        <f t="shared" si="26"/>
        <v>1</v>
      </c>
      <c r="L8" s="30">
        <f t="shared" si="34"/>
        <v>0</v>
      </c>
      <c r="M8" s="31"/>
      <c r="N8" s="33" t="str">
        <f t="shared" si="28"/>
        <v/>
      </c>
      <c r="O8" s="49"/>
      <c r="P8" s="32">
        <f t="shared" si="29"/>
        <v>0</v>
      </c>
      <c r="Q8" s="19">
        <f t="shared" si="30"/>
        <v>0</v>
      </c>
      <c r="R8" s="29">
        <f t="shared" si="31"/>
        <v>1</v>
      </c>
      <c r="S8" s="38">
        <f t="shared" si="35"/>
        <v>0</v>
      </c>
      <c r="T8" s="31"/>
      <c r="U8" s="33" t="str">
        <f t="shared" si="33"/>
        <v/>
      </c>
      <c r="V8" s="53"/>
    </row>
    <row r="9" spans="1:22" ht="14" x14ac:dyDescent="0.15">
      <c r="A9" s="198">
        <v>7</v>
      </c>
      <c r="B9" s="125"/>
      <c r="C9" s="144"/>
      <c r="D9" s="144"/>
      <c r="E9" s="144"/>
      <c r="F9" s="127"/>
      <c r="G9" s="127"/>
      <c r="H9" s="201">
        <f t="shared" si="7"/>
        <v>0</v>
      </c>
      <c r="I9" s="68">
        <f t="shared" si="16"/>
        <v>0</v>
      </c>
      <c r="J9" s="20">
        <f t="shared" si="17"/>
        <v>0</v>
      </c>
      <c r="K9" s="101">
        <f t="shared" si="26"/>
        <v>1</v>
      </c>
      <c r="L9" s="30">
        <f t="shared" si="34"/>
        <v>0</v>
      </c>
      <c r="M9" s="31"/>
      <c r="N9" s="33" t="str">
        <f t="shared" si="28"/>
        <v/>
      </c>
      <c r="O9" s="49"/>
      <c r="P9" s="32">
        <f t="shared" si="29"/>
        <v>0</v>
      </c>
      <c r="Q9" s="19">
        <f t="shared" si="30"/>
        <v>0</v>
      </c>
      <c r="R9" s="29">
        <f t="shared" si="31"/>
        <v>1</v>
      </c>
      <c r="S9" s="38">
        <f t="shared" si="35"/>
        <v>0</v>
      </c>
      <c r="T9" s="31"/>
      <c r="U9" s="33" t="str">
        <f t="shared" si="33"/>
        <v/>
      </c>
      <c r="V9" s="53"/>
    </row>
    <row r="10" spans="1:22" ht="14" x14ac:dyDescent="0.15">
      <c r="A10" s="198">
        <v>8</v>
      </c>
      <c r="B10" s="125"/>
      <c r="C10" s="144"/>
      <c r="D10" s="144"/>
      <c r="E10" s="144"/>
      <c r="F10" s="127"/>
      <c r="G10" s="127"/>
      <c r="H10" s="201">
        <f t="shared" si="7"/>
        <v>0</v>
      </c>
      <c r="I10" s="68">
        <f t="shared" si="16"/>
        <v>0</v>
      </c>
      <c r="J10" s="20">
        <f t="shared" si="17"/>
        <v>0</v>
      </c>
      <c r="K10" s="101">
        <f t="shared" si="26"/>
        <v>1</v>
      </c>
      <c r="L10" s="30">
        <f t="shared" si="34"/>
        <v>0</v>
      </c>
      <c r="M10" s="31"/>
      <c r="N10" s="33" t="str">
        <f t="shared" si="28"/>
        <v/>
      </c>
      <c r="O10" s="49"/>
      <c r="P10" s="32">
        <f t="shared" si="29"/>
        <v>0</v>
      </c>
      <c r="Q10" s="19">
        <f t="shared" si="30"/>
        <v>0</v>
      </c>
      <c r="R10" s="29">
        <f t="shared" si="31"/>
        <v>1</v>
      </c>
      <c r="S10" s="38">
        <f t="shared" si="35"/>
        <v>0</v>
      </c>
      <c r="T10" s="31"/>
      <c r="U10" s="33" t="str">
        <f t="shared" si="33"/>
        <v/>
      </c>
      <c r="V10" s="53"/>
    </row>
    <row r="11" spans="1:22" ht="14" x14ac:dyDescent="0.15">
      <c r="A11" s="198">
        <v>9</v>
      </c>
      <c r="B11" s="125"/>
      <c r="C11" s="144"/>
      <c r="D11" s="144"/>
      <c r="E11" s="144"/>
      <c r="F11" s="127"/>
      <c r="G11" s="127"/>
      <c r="H11" s="201">
        <f t="shared" si="7"/>
        <v>0</v>
      </c>
      <c r="I11" s="68">
        <f t="shared" si="16"/>
        <v>0</v>
      </c>
      <c r="J11" s="20">
        <f t="shared" si="17"/>
        <v>0</v>
      </c>
      <c r="K11" s="101">
        <f t="shared" si="26"/>
        <v>1</v>
      </c>
      <c r="L11" s="30">
        <f t="shared" si="34"/>
        <v>0</v>
      </c>
      <c r="M11" s="31"/>
      <c r="N11" s="33" t="str">
        <f t="shared" si="28"/>
        <v/>
      </c>
      <c r="O11" s="49"/>
      <c r="P11" s="32">
        <f t="shared" si="29"/>
        <v>0</v>
      </c>
      <c r="Q11" s="19">
        <f t="shared" si="30"/>
        <v>0</v>
      </c>
      <c r="R11" s="29">
        <f t="shared" si="31"/>
        <v>1</v>
      </c>
      <c r="S11" s="38">
        <f t="shared" si="35"/>
        <v>0</v>
      </c>
      <c r="T11" s="31"/>
      <c r="U11" s="33" t="str">
        <f t="shared" si="33"/>
        <v/>
      </c>
      <c r="V11" s="53"/>
    </row>
    <row r="12" spans="1:22" ht="14" x14ac:dyDescent="0.15">
      <c r="A12" s="198">
        <v>10</v>
      </c>
      <c r="B12" s="125"/>
      <c r="C12" s="144"/>
      <c r="D12" s="144"/>
      <c r="E12" s="144"/>
      <c r="F12" s="127"/>
      <c r="G12" s="127"/>
      <c r="H12" s="201">
        <f t="shared" si="7"/>
        <v>0</v>
      </c>
      <c r="I12" s="68">
        <f t="shared" si="16"/>
        <v>0</v>
      </c>
      <c r="J12" s="20">
        <f t="shared" si="17"/>
        <v>0</v>
      </c>
      <c r="K12" s="101">
        <f t="shared" si="26"/>
        <v>1</v>
      </c>
      <c r="L12" s="30">
        <f t="shared" si="34"/>
        <v>0</v>
      </c>
      <c r="M12" s="31"/>
      <c r="N12" s="33" t="str">
        <f t="shared" si="28"/>
        <v/>
      </c>
      <c r="O12" s="49"/>
      <c r="P12" s="32">
        <f t="shared" si="29"/>
        <v>0</v>
      </c>
      <c r="Q12" s="19">
        <f t="shared" si="30"/>
        <v>0</v>
      </c>
      <c r="R12" s="29">
        <f t="shared" si="31"/>
        <v>1</v>
      </c>
      <c r="S12" s="38">
        <f t="shared" si="35"/>
        <v>0</v>
      </c>
      <c r="T12" s="31"/>
      <c r="U12" s="33" t="str">
        <f t="shared" si="33"/>
        <v/>
      </c>
      <c r="V12" s="53"/>
    </row>
    <row r="13" spans="1:22" ht="14" x14ac:dyDescent="0.15">
      <c r="A13" s="198">
        <v>11</v>
      </c>
      <c r="B13" s="125"/>
      <c r="C13" s="144"/>
      <c r="D13" s="144"/>
      <c r="E13" s="144"/>
      <c r="F13" s="127"/>
      <c r="G13" s="127"/>
      <c r="H13" s="201">
        <f t="shared" si="7"/>
        <v>0</v>
      </c>
      <c r="I13" s="68">
        <f t="shared" si="16"/>
        <v>0</v>
      </c>
      <c r="J13" s="20">
        <f t="shared" si="17"/>
        <v>0</v>
      </c>
      <c r="K13" s="101">
        <f t="shared" si="26"/>
        <v>1</v>
      </c>
      <c r="L13" s="30">
        <f t="shared" si="34"/>
        <v>0</v>
      </c>
      <c r="M13" s="31"/>
      <c r="N13" s="33" t="str">
        <f t="shared" si="28"/>
        <v/>
      </c>
      <c r="O13" s="49"/>
      <c r="P13" s="32">
        <f t="shared" si="29"/>
        <v>0</v>
      </c>
      <c r="Q13" s="19">
        <f t="shared" si="30"/>
        <v>0</v>
      </c>
      <c r="R13" s="29">
        <f t="shared" si="31"/>
        <v>1</v>
      </c>
      <c r="S13" s="38">
        <f t="shared" si="35"/>
        <v>0</v>
      </c>
      <c r="T13" s="31"/>
      <c r="U13" s="33" t="str">
        <f t="shared" si="33"/>
        <v/>
      </c>
      <c r="V13" s="53"/>
    </row>
    <row r="14" spans="1:22" ht="14" x14ac:dyDescent="0.15">
      <c r="A14" s="198">
        <v>12</v>
      </c>
      <c r="B14" s="125"/>
      <c r="C14" s="144"/>
      <c r="D14" s="144"/>
      <c r="E14" s="144"/>
      <c r="F14" s="127"/>
      <c r="G14" s="127"/>
      <c r="H14" s="201">
        <f t="shared" si="7"/>
        <v>0</v>
      </c>
      <c r="I14" s="68">
        <f t="shared" si="16"/>
        <v>0</v>
      </c>
      <c r="J14" s="20">
        <f t="shared" si="17"/>
        <v>0</v>
      </c>
      <c r="K14" s="101">
        <f t="shared" si="26"/>
        <v>1</v>
      </c>
      <c r="L14" s="30">
        <f t="shared" si="34"/>
        <v>0</v>
      </c>
      <c r="M14" s="31"/>
      <c r="N14" s="33" t="str">
        <f t="shared" si="28"/>
        <v/>
      </c>
      <c r="O14" s="49"/>
      <c r="P14" s="32">
        <f t="shared" si="29"/>
        <v>0</v>
      </c>
      <c r="Q14" s="19">
        <f t="shared" si="30"/>
        <v>0</v>
      </c>
      <c r="R14" s="29">
        <f t="shared" si="31"/>
        <v>1</v>
      </c>
      <c r="S14" s="38">
        <f t="shared" si="35"/>
        <v>0</v>
      </c>
      <c r="T14" s="31"/>
      <c r="U14" s="33" t="str">
        <f t="shared" si="33"/>
        <v/>
      </c>
      <c r="V14" s="53"/>
    </row>
    <row r="15" spans="1:22" ht="14" x14ac:dyDescent="0.15">
      <c r="A15" s="198">
        <v>13</v>
      </c>
      <c r="B15" s="125"/>
      <c r="C15" s="144"/>
      <c r="D15" s="144"/>
      <c r="E15" s="144"/>
      <c r="F15" s="127"/>
      <c r="G15" s="127"/>
      <c r="H15" s="201">
        <f t="shared" si="7"/>
        <v>0</v>
      </c>
      <c r="I15" s="68">
        <f t="shared" si="16"/>
        <v>0</v>
      </c>
      <c r="J15" s="20">
        <f t="shared" si="17"/>
        <v>0</v>
      </c>
      <c r="K15" s="101">
        <f t="shared" si="26"/>
        <v>1</v>
      </c>
      <c r="L15" s="30">
        <f t="shared" si="34"/>
        <v>0</v>
      </c>
      <c r="M15" s="31"/>
      <c r="N15" s="33" t="str">
        <f t="shared" si="28"/>
        <v/>
      </c>
      <c r="O15" s="49"/>
      <c r="P15" s="32">
        <f t="shared" si="29"/>
        <v>0</v>
      </c>
      <c r="Q15" s="19">
        <f t="shared" si="30"/>
        <v>0</v>
      </c>
      <c r="R15" s="29">
        <f t="shared" si="31"/>
        <v>1</v>
      </c>
      <c r="S15" s="38">
        <f t="shared" si="35"/>
        <v>0</v>
      </c>
      <c r="T15" s="31"/>
      <c r="U15" s="33" t="str">
        <f t="shared" si="33"/>
        <v/>
      </c>
      <c r="V15" s="53"/>
    </row>
    <row r="16" spans="1:22" ht="14" x14ac:dyDescent="0.15">
      <c r="A16" s="198">
        <v>14</v>
      </c>
      <c r="B16" s="125"/>
      <c r="C16" s="144"/>
      <c r="D16" s="144"/>
      <c r="E16" s="144"/>
      <c r="F16" s="127"/>
      <c r="G16" s="127"/>
      <c r="H16" s="201">
        <f t="shared" si="7"/>
        <v>0</v>
      </c>
      <c r="I16" s="68">
        <f t="shared" si="16"/>
        <v>0</v>
      </c>
      <c r="J16" s="20">
        <f t="shared" si="17"/>
        <v>0</v>
      </c>
      <c r="K16" s="101">
        <f t="shared" si="26"/>
        <v>1</v>
      </c>
      <c r="L16" s="30">
        <f t="shared" si="34"/>
        <v>0</v>
      </c>
      <c r="M16" s="31"/>
      <c r="N16" s="33" t="str">
        <f t="shared" si="28"/>
        <v/>
      </c>
      <c r="O16" s="49"/>
      <c r="P16" s="32">
        <f t="shared" si="29"/>
        <v>0</v>
      </c>
      <c r="Q16" s="19">
        <f t="shared" si="30"/>
        <v>0</v>
      </c>
      <c r="R16" s="29">
        <f t="shared" si="31"/>
        <v>1</v>
      </c>
      <c r="S16" s="38">
        <f t="shared" si="35"/>
        <v>0</v>
      </c>
      <c r="T16" s="31"/>
      <c r="U16" s="33" t="str">
        <f t="shared" si="33"/>
        <v/>
      </c>
      <c r="V16" s="53"/>
    </row>
    <row r="17" spans="1:22" ht="14" x14ac:dyDescent="0.15">
      <c r="A17" s="198">
        <v>15</v>
      </c>
      <c r="B17" s="125"/>
      <c r="C17" s="144"/>
      <c r="D17" s="144"/>
      <c r="E17" s="144"/>
      <c r="F17" s="127"/>
      <c r="G17" s="127"/>
      <c r="H17" s="201">
        <f t="shared" si="7"/>
        <v>0</v>
      </c>
      <c r="I17" s="68">
        <f t="shared" si="16"/>
        <v>0</v>
      </c>
      <c r="J17" s="20">
        <f t="shared" si="17"/>
        <v>0</v>
      </c>
      <c r="K17" s="101">
        <f t="shared" si="26"/>
        <v>1</v>
      </c>
      <c r="L17" s="30">
        <f t="shared" si="34"/>
        <v>0</v>
      </c>
      <c r="M17" s="31"/>
      <c r="N17" s="33" t="str">
        <f t="shared" si="28"/>
        <v/>
      </c>
      <c r="O17" s="49"/>
      <c r="P17" s="32">
        <f t="shared" si="29"/>
        <v>0</v>
      </c>
      <c r="Q17" s="19">
        <f t="shared" si="30"/>
        <v>0</v>
      </c>
      <c r="R17" s="29">
        <f t="shared" si="31"/>
        <v>1</v>
      </c>
      <c r="S17" s="38">
        <f t="shared" si="35"/>
        <v>0</v>
      </c>
      <c r="T17" s="31"/>
      <c r="U17" s="33" t="str">
        <f t="shared" si="33"/>
        <v/>
      </c>
      <c r="V17" s="53"/>
    </row>
    <row r="18" spans="1:22" ht="14" x14ac:dyDescent="0.15">
      <c r="A18" s="198">
        <v>16</v>
      </c>
      <c r="B18" s="125"/>
      <c r="C18" s="144"/>
      <c r="D18" s="144"/>
      <c r="E18" s="144"/>
      <c r="F18" s="127"/>
      <c r="G18" s="127"/>
      <c r="H18" s="201">
        <f t="shared" si="7"/>
        <v>0</v>
      </c>
      <c r="I18" s="68">
        <f t="shared" si="16"/>
        <v>0</v>
      </c>
      <c r="J18" s="20">
        <f t="shared" si="17"/>
        <v>0</v>
      </c>
      <c r="K18" s="101">
        <f t="shared" si="26"/>
        <v>1</v>
      </c>
      <c r="L18" s="30">
        <f t="shared" si="34"/>
        <v>0</v>
      </c>
      <c r="M18" s="31"/>
      <c r="N18" s="33" t="str">
        <f t="shared" si="28"/>
        <v/>
      </c>
      <c r="O18" s="49"/>
      <c r="P18" s="32">
        <f t="shared" si="29"/>
        <v>0</v>
      </c>
      <c r="Q18" s="19">
        <f t="shared" si="30"/>
        <v>0</v>
      </c>
      <c r="R18" s="29">
        <f t="shared" si="31"/>
        <v>1</v>
      </c>
      <c r="S18" s="38">
        <f t="shared" si="35"/>
        <v>0</v>
      </c>
      <c r="T18" s="31"/>
      <c r="U18" s="33" t="str">
        <f t="shared" si="33"/>
        <v/>
      </c>
      <c r="V18" s="53"/>
    </row>
    <row r="19" spans="1:22" ht="14" x14ac:dyDescent="0.15">
      <c r="A19" s="198">
        <v>17</v>
      </c>
      <c r="B19" s="125"/>
      <c r="C19" s="144"/>
      <c r="D19" s="144"/>
      <c r="E19" s="144"/>
      <c r="F19" s="127"/>
      <c r="G19" s="127"/>
      <c r="H19" s="201">
        <f t="shared" si="7"/>
        <v>0</v>
      </c>
      <c r="I19" s="68">
        <f t="shared" si="16"/>
        <v>0</v>
      </c>
      <c r="J19" s="20">
        <f t="shared" si="17"/>
        <v>0</v>
      </c>
      <c r="K19" s="101">
        <f t="shared" si="26"/>
        <v>1</v>
      </c>
      <c r="L19" s="30">
        <f t="shared" si="34"/>
        <v>0</v>
      </c>
      <c r="M19" s="31"/>
      <c r="N19" s="33" t="str">
        <f t="shared" si="28"/>
        <v/>
      </c>
      <c r="O19" s="49"/>
      <c r="P19" s="32">
        <f t="shared" si="29"/>
        <v>0</v>
      </c>
      <c r="Q19" s="19">
        <f t="shared" si="30"/>
        <v>0</v>
      </c>
      <c r="R19" s="29">
        <f t="shared" si="31"/>
        <v>1</v>
      </c>
      <c r="S19" s="38">
        <f t="shared" si="35"/>
        <v>0</v>
      </c>
      <c r="T19" s="31"/>
      <c r="U19" s="33" t="str">
        <f t="shared" si="33"/>
        <v/>
      </c>
      <c r="V19" s="53"/>
    </row>
    <row r="20" spans="1:22" ht="14" x14ac:dyDescent="0.15">
      <c r="A20" s="198">
        <v>18</v>
      </c>
      <c r="B20" s="125"/>
      <c r="C20" s="144"/>
      <c r="D20" s="144"/>
      <c r="E20" s="144"/>
      <c r="F20" s="127"/>
      <c r="G20" s="127"/>
      <c r="H20" s="201">
        <f t="shared" si="7"/>
        <v>0</v>
      </c>
      <c r="I20" s="68">
        <f t="shared" si="16"/>
        <v>0</v>
      </c>
      <c r="J20" s="20">
        <f t="shared" si="17"/>
        <v>0</v>
      </c>
      <c r="K20" s="101">
        <f t="shared" si="26"/>
        <v>1</v>
      </c>
      <c r="L20" s="30">
        <f t="shared" si="34"/>
        <v>0</v>
      </c>
      <c r="M20" s="31"/>
      <c r="N20" s="33" t="str">
        <f t="shared" si="28"/>
        <v/>
      </c>
      <c r="O20" s="49"/>
      <c r="P20" s="32">
        <f t="shared" si="29"/>
        <v>0</v>
      </c>
      <c r="Q20" s="19">
        <f t="shared" si="30"/>
        <v>0</v>
      </c>
      <c r="R20" s="29">
        <f t="shared" si="31"/>
        <v>1</v>
      </c>
      <c r="S20" s="38">
        <f t="shared" si="35"/>
        <v>0</v>
      </c>
      <c r="T20" s="31"/>
      <c r="U20" s="33" t="str">
        <f t="shared" si="33"/>
        <v/>
      </c>
      <c r="V20" s="53"/>
    </row>
    <row r="21" spans="1:22" ht="14" x14ac:dyDescent="0.15">
      <c r="A21" s="198">
        <v>19</v>
      </c>
      <c r="B21" s="125"/>
      <c r="C21" s="144"/>
      <c r="D21" s="144"/>
      <c r="E21" s="144"/>
      <c r="F21" s="127"/>
      <c r="G21" s="127"/>
      <c r="H21" s="201">
        <f t="shared" si="7"/>
        <v>0</v>
      </c>
      <c r="I21" s="68">
        <f t="shared" si="16"/>
        <v>0</v>
      </c>
      <c r="J21" s="20">
        <f t="shared" si="17"/>
        <v>0</v>
      </c>
      <c r="K21" s="101">
        <f t="shared" si="26"/>
        <v>1</v>
      </c>
      <c r="L21" s="30"/>
      <c r="M21" s="31"/>
      <c r="N21" s="33" t="str">
        <f t="shared" si="28"/>
        <v/>
      </c>
      <c r="O21" s="49"/>
      <c r="P21" s="32">
        <f t="shared" si="29"/>
        <v>0</v>
      </c>
      <c r="Q21" s="19">
        <f t="shared" si="30"/>
        <v>0</v>
      </c>
      <c r="R21" s="29">
        <f t="shared" si="31"/>
        <v>1</v>
      </c>
      <c r="S21" s="38">
        <f t="shared" si="35"/>
        <v>0</v>
      </c>
      <c r="T21" s="31"/>
      <c r="U21" s="33" t="str">
        <f t="shared" si="33"/>
        <v/>
      </c>
      <c r="V21" s="53"/>
    </row>
    <row r="22" spans="1:22" ht="14" x14ac:dyDescent="0.15">
      <c r="A22" s="198">
        <v>20</v>
      </c>
      <c r="B22" s="125"/>
      <c r="C22" s="144"/>
      <c r="D22" s="144"/>
      <c r="E22" s="144"/>
      <c r="F22" s="127"/>
      <c r="G22" s="127"/>
      <c r="H22" s="201">
        <f t="shared" si="7"/>
        <v>0</v>
      </c>
      <c r="I22" s="68">
        <f t="shared" si="16"/>
        <v>0</v>
      </c>
      <c r="J22" s="20">
        <f t="shared" si="17"/>
        <v>0</v>
      </c>
      <c r="K22" s="101">
        <f t="shared" si="26"/>
        <v>1</v>
      </c>
      <c r="L22" s="30">
        <f t="shared" ref="L22" si="36">I22*J22*K22</f>
        <v>0</v>
      </c>
      <c r="M22" s="31"/>
      <c r="N22" s="33" t="str">
        <f t="shared" si="28"/>
        <v/>
      </c>
      <c r="O22" s="49"/>
      <c r="P22" s="32">
        <f t="shared" si="29"/>
        <v>0</v>
      </c>
      <c r="Q22" s="19">
        <f t="shared" si="30"/>
        <v>0</v>
      </c>
      <c r="R22" s="29">
        <f t="shared" si="31"/>
        <v>1</v>
      </c>
      <c r="S22" s="38">
        <f t="shared" si="35"/>
        <v>0</v>
      </c>
      <c r="T22" s="31"/>
      <c r="U22" s="33" t="str">
        <f t="shared" si="33"/>
        <v/>
      </c>
      <c r="V22" s="53"/>
    </row>
    <row r="23" spans="1:22" ht="14" x14ac:dyDescent="0.15">
      <c r="A23" s="198">
        <v>21</v>
      </c>
      <c r="B23" s="125"/>
      <c r="C23" s="144"/>
      <c r="D23" s="144"/>
      <c r="E23" s="144"/>
      <c r="F23" s="127"/>
      <c r="G23" s="127"/>
      <c r="H23" s="201">
        <f t="shared" si="7"/>
        <v>0</v>
      </c>
      <c r="I23" s="68">
        <f t="shared" si="16"/>
        <v>0</v>
      </c>
      <c r="J23" s="20">
        <f t="shared" si="17"/>
        <v>0</v>
      </c>
      <c r="K23" s="101">
        <f t="shared" si="26"/>
        <v>1</v>
      </c>
      <c r="L23" s="30">
        <f t="shared" ref="L23" si="37">I23*J23*K23</f>
        <v>0</v>
      </c>
      <c r="M23" s="31"/>
      <c r="N23" s="33" t="str">
        <f t="shared" si="28"/>
        <v/>
      </c>
      <c r="O23" s="49"/>
      <c r="P23" s="32">
        <f t="shared" si="29"/>
        <v>0</v>
      </c>
      <c r="Q23" s="19">
        <f t="shared" si="30"/>
        <v>0</v>
      </c>
      <c r="R23" s="29">
        <f t="shared" si="31"/>
        <v>1</v>
      </c>
      <c r="S23" s="38">
        <f t="shared" si="35"/>
        <v>0</v>
      </c>
      <c r="T23" s="31"/>
      <c r="U23" s="33" t="str">
        <f t="shared" si="33"/>
        <v/>
      </c>
      <c r="V23" s="53"/>
    </row>
    <row r="24" spans="1:22" ht="14" x14ac:dyDescent="0.15">
      <c r="A24" s="198">
        <v>22</v>
      </c>
      <c r="B24" s="125"/>
      <c r="C24" s="144"/>
      <c r="D24" s="144"/>
      <c r="E24" s="144"/>
      <c r="F24" s="127"/>
      <c r="G24" s="127"/>
      <c r="H24" s="201">
        <f t="shared" si="7"/>
        <v>0</v>
      </c>
      <c r="I24" s="68">
        <f t="shared" si="16"/>
        <v>0</v>
      </c>
      <c r="J24" s="20">
        <f t="shared" si="17"/>
        <v>0</v>
      </c>
      <c r="K24" s="101">
        <f t="shared" si="26"/>
        <v>1</v>
      </c>
      <c r="L24" s="30">
        <f t="shared" ref="L24:L42" si="38">I24*J24*K24</f>
        <v>0</v>
      </c>
      <c r="M24" s="31"/>
      <c r="N24" s="33" t="str">
        <f t="shared" si="28"/>
        <v/>
      </c>
      <c r="O24" s="49"/>
      <c r="P24" s="32">
        <f t="shared" si="29"/>
        <v>0</v>
      </c>
      <c r="Q24" s="19">
        <f t="shared" si="30"/>
        <v>0</v>
      </c>
      <c r="R24" s="29">
        <f t="shared" si="31"/>
        <v>1</v>
      </c>
      <c r="S24" s="38">
        <f t="shared" si="35"/>
        <v>0</v>
      </c>
      <c r="T24" s="31"/>
      <c r="U24" s="33" t="str">
        <f t="shared" si="33"/>
        <v/>
      </c>
      <c r="V24" s="53"/>
    </row>
    <row r="25" spans="1:22" ht="14" x14ac:dyDescent="0.15">
      <c r="A25" s="198">
        <v>23</v>
      </c>
      <c r="B25" s="125"/>
      <c r="C25" s="144"/>
      <c r="D25" s="144"/>
      <c r="E25" s="144"/>
      <c r="F25" s="127"/>
      <c r="G25" s="127"/>
      <c r="H25" s="201">
        <f t="shared" si="7"/>
        <v>0</v>
      </c>
      <c r="I25" s="68">
        <f t="shared" si="16"/>
        <v>0</v>
      </c>
      <c r="J25" s="20">
        <f t="shared" si="17"/>
        <v>0</v>
      </c>
      <c r="K25" s="101">
        <f t="shared" si="26"/>
        <v>1</v>
      </c>
      <c r="L25" s="30">
        <f t="shared" si="38"/>
        <v>0</v>
      </c>
      <c r="M25" s="31"/>
      <c r="N25" s="33" t="str">
        <f t="shared" si="28"/>
        <v/>
      </c>
      <c r="O25" s="49"/>
      <c r="P25" s="32">
        <f t="shared" si="29"/>
        <v>0</v>
      </c>
      <c r="Q25" s="19">
        <f t="shared" si="30"/>
        <v>0</v>
      </c>
      <c r="R25" s="29">
        <f t="shared" si="31"/>
        <v>1</v>
      </c>
      <c r="S25" s="38">
        <f t="shared" si="35"/>
        <v>0</v>
      </c>
      <c r="T25" s="31"/>
      <c r="U25" s="33" t="str">
        <f t="shared" si="33"/>
        <v/>
      </c>
      <c r="V25" s="53"/>
    </row>
    <row r="26" spans="1:22" ht="14" x14ac:dyDescent="0.15">
      <c r="A26" s="198">
        <v>24</v>
      </c>
      <c r="B26" s="125"/>
      <c r="C26" s="144"/>
      <c r="D26" s="144"/>
      <c r="E26" s="144"/>
      <c r="F26" s="127"/>
      <c r="G26" s="127"/>
      <c r="H26" s="201">
        <f t="shared" si="7"/>
        <v>0</v>
      </c>
      <c r="I26" s="68">
        <f t="shared" si="16"/>
        <v>0</v>
      </c>
      <c r="J26" s="20">
        <f t="shared" si="17"/>
        <v>0</v>
      </c>
      <c r="K26" s="101">
        <f t="shared" si="26"/>
        <v>1</v>
      </c>
      <c r="L26" s="30">
        <f t="shared" si="38"/>
        <v>0</v>
      </c>
      <c r="M26" s="31"/>
      <c r="N26" s="33" t="str">
        <f t="shared" si="28"/>
        <v/>
      </c>
      <c r="O26" s="49"/>
      <c r="P26" s="32">
        <f t="shared" si="29"/>
        <v>0</v>
      </c>
      <c r="Q26" s="19">
        <f t="shared" si="30"/>
        <v>0</v>
      </c>
      <c r="R26" s="29">
        <f t="shared" si="31"/>
        <v>1</v>
      </c>
      <c r="S26" s="38">
        <f t="shared" si="35"/>
        <v>0</v>
      </c>
      <c r="T26" s="31"/>
      <c r="U26" s="33" t="str">
        <f t="shared" si="33"/>
        <v/>
      </c>
      <c r="V26" s="53"/>
    </row>
    <row r="27" spans="1:22" ht="14" x14ac:dyDescent="0.15">
      <c r="A27" s="198">
        <v>25</v>
      </c>
      <c r="B27" s="125"/>
      <c r="C27" s="144"/>
      <c r="D27" s="144"/>
      <c r="E27" s="144"/>
      <c r="F27" s="127"/>
      <c r="G27" s="127"/>
      <c r="H27" s="201">
        <f t="shared" si="7"/>
        <v>0</v>
      </c>
      <c r="I27" s="68">
        <f t="shared" si="16"/>
        <v>0</v>
      </c>
      <c r="J27" s="20">
        <f t="shared" si="17"/>
        <v>0</v>
      </c>
      <c r="K27" s="101">
        <f t="shared" si="26"/>
        <v>1</v>
      </c>
      <c r="L27" s="30">
        <f t="shared" si="38"/>
        <v>0</v>
      </c>
      <c r="M27" s="31"/>
      <c r="N27" s="33" t="str">
        <f t="shared" si="28"/>
        <v/>
      </c>
      <c r="O27" s="49"/>
      <c r="P27" s="32">
        <f t="shared" si="29"/>
        <v>0</v>
      </c>
      <c r="Q27" s="19">
        <f t="shared" si="30"/>
        <v>0</v>
      </c>
      <c r="R27" s="29">
        <f t="shared" si="31"/>
        <v>1</v>
      </c>
      <c r="S27" s="38">
        <f t="shared" si="35"/>
        <v>0</v>
      </c>
      <c r="T27" s="31"/>
      <c r="U27" s="33" t="str">
        <f t="shared" si="33"/>
        <v/>
      </c>
      <c r="V27" s="53"/>
    </row>
    <row r="28" spans="1:22" ht="14" x14ac:dyDescent="0.15">
      <c r="A28" s="198">
        <v>26</v>
      </c>
      <c r="B28" s="125"/>
      <c r="C28" s="144"/>
      <c r="D28" s="144"/>
      <c r="E28" s="144"/>
      <c r="F28" s="127"/>
      <c r="G28" s="127"/>
      <c r="H28" s="201">
        <f t="shared" si="7"/>
        <v>0</v>
      </c>
      <c r="I28" s="68">
        <f t="shared" si="16"/>
        <v>0</v>
      </c>
      <c r="J28" s="20">
        <f t="shared" si="17"/>
        <v>0</v>
      </c>
      <c r="K28" s="101">
        <f t="shared" si="26"/>
        <v>1</v>
      </c>
      <c r="L28" s="30">
        <f t="shared" si="38"/>
        <v>0</v>
      </c>
      <c r="M28" s="31"/>
      <c r="N28" s="33" t="str">
        <f t="shared" si="28"/>
        <v/>
      </c>
      <c r="O28" s="49"/>
      <c r="P28" s="32">
        <f t="shared" si="29"/>
        <v>0</v>
      </c>
      <c r="Q28" s="19">
        <f t="shared" si="30"/>
        <v>0</v>
      </c>
      <c r="R28" s="29">
        <f t="shared" si="31"/>
        <v>1</v>
      </c>
      <c r="S28" s="38">
        <f t="shared" si="35"/>
        <v>0</v>
      </c>
      <c r="T28" s="31"/>
      <c r="U28" s="33" t="str">
        <f t="shared" si="33"/>
        <v/>
      </c>
      <c r="V28" s="53"/>
    </row>
    <row r="29" spans="1:22" ht="14" x14ac:dyDescent="0.15">
      <c r="A29" s="198">
        <v>27</v>
      </c>
      <c r="B29" s="125"/>
      <c r="C29" s="144"/>
      <c r="D29" s="144"/>
      <c r="E29" s="144"/>
      <c r="F29" s="127"/>
      <c r="G29" s="127"/>
      <c r="H29" s="201">
        <f t="shared" si="7"/>
        <v>0</v>
      </c>
      <c r="I29" s="68">
        <f t="shared" si="16"/>
        <v>0</v>
      </c>
      <c r="J29" s="20">
        <f t="shared" si="17"/>
        <v>0</v>
      </c>
      <c r="K29" s="101">
        <f t="shared" si="26"/>
        <v>1</v>
      </c>
      <c r="L29" s="30">
        <f t="shared" si="38"/>
        <v>0</v>
      </c>
      <c r="M29" s="31"/>
      <c r="N29" s="33" t="str">
        <f t="shared" si="28"/>
        <v/>
      </c>
      <c r="O29" s="49"/>
      <c r="P29" s="32">
        <f t="shared" si="29"/>
        <v>0</v>
      </c>
      <c r="Q29" s="19">
        <f t="shared" si="30"/>
        <v>0</v>
      </c>
      <c r="R29" s="29">
        <f t="shared" si="31"/>
        <v>1</v>
      </c>
      <c r="S29" s="38">
        <f t="shared" si="35"/>
        <v>0</v>
      </c>
      <c r="T29" s="31"/>
      <c r="U29" s="33" t="str">
        <f t="shared" si="33"/>
        <v/>
      </c>
      <c r="V29" s="53"/>
    </row>
    <row r="30" spans="1:22" ht="14" x14ac:dyDescent="0.15">
      <c r="A30" s="198">
        <v>28</v>
      </c>
      <c r="B30" s="125"/>
      <c r="C30" s="144"/>
      <c r="D30" s="144"/>
      <c r="E30" s="144"/>
      <c r="F30" s="127"/>
      <c r="G30" s="127"/>
      <c r="H30" s="201">
        <f t="shared" si="7"/>
        <v>0</v>
      </c>
      <c r="I30" s="68">
        <f t="shared" si="16"/>
        <v>0</v>
      </c>
      <c r="J30" s="20">
        <f t="shared" si="17"/>
        <v>0</v>
      </c>
      <c r="K30" s="101">
        <f t="shared" si="26"/>
        <v>1</v>
      </c>
      <c r="L30" s="30">
        <f t="shared" si="38"/>
        <v>0</v>
      </c>
      <c r="M30" s="31"/>
      <c r="N30" s="33" t="str">
        <f t="shared" si="28"/>
        <v/>
      </c>
      <c r="O30" s="49"/>
      <c r="P30" s="32">
        <f t="shared" si="29"/>
        <v>0</v>
      </c>
      <c r="Q30" s="19">
        <f t="shared" si="30"/>
        <v>0</v>
      </c>
      <c r="R30" s="29">
        <f t="shared" si="31"/>
        <v>1</v>
      </c>
      <c r="S30" s="38">
        <f t="shared" si="35"/>
        <v>0</v>
      </c>
      <c r="T30" s="31"/>
      <c r="U30" s="33" t="str">
        <f t="shared" si="33"/>
        <v/>
      </c>
      <c r="V30" s="53"/>
    </row>
    <row r="31" spans="1:22" ht="14" x14ac:dyDescent="0.15">
      <c r="A31" s="198">
        <v>29</v>
      </c>
      <c r="B31" s="125"/>
      <c r="C31" s="143"/>
      <c r="D31" s="144"/>
      <c r="E31" s="144"/>
      <c r="F31" s="127"/>
      <c r="G31" s="127"/>
      <c r="H31" s="201">
        <f t="shared" si="7"/>
        <v>0</v>
      </c>
      <c r="I31" s="68">
        <f t="shared" si="16"/>
        <v>0</v>
      </c>
      <c r="J31" s="20">
        <f t="shared" si="17"/>
        <v>0</v>
      </c>
      <c r="K31" s="101">
        <f t="shared" si="26"/>
        <v>1</v>
      </c>
      <c r="L31" s="30">
        <f t="shared" si="38"/>
        <v>0</v>
      </c>
      <c r="M31" s="31"/>
      <c r="N31" s="33" t="str">
        <f t="shared" si="28"/>
        <v/>
      </c>
      <c r="O31" s="49"/>
      <c r="P31" s="32">
        <f t="shared" si="29"/>
        <v>0</v>
      </c>
      <c r="Q31" s="19">
        <f t="shared" si="30"/>
        <v>0</v>
      </c>
      <c r="R31" s="29">
        <f t="shared" si="31"/>
        <v>1</v>
      </c>
      <c r="S31" s="38">
        <f t="shared" si="35"/>
        <v>0</v>
      </c>
      <c r="T31" s="31"/>
      <c r="U31" s="33" t="str">
        <f t="shared" si="33"/>
        <v/>
      </c>
      <c r="V31" s="53"/>
    </row>
    <row r="32" spans="1:22" ht="14" x14ac:dyDescent="0.15">
      <c r="A32" s="198">
        <v>30</v>
      </c>
      <c r="B32" s="125"/>
      <c r="C32" s="144"/>
      <c r="D32" s="144"/>
      <c r="E32" s="144"/>
      <c r="F32" s="127"/>
      <c r="G32" s="127"/>
      <c r="H32" s="201">
        <f t="shared" si="7"/>
        <v>0</v>
      </c>
      <c r="I32" s="68">
        <f t="shared" si="16"/>
        <v>0</v>
      </c>
      <c r="J32" s="20">
        <f t="shared" si="17"/>
        <v>0</v>
      </c>
      <c r="K32" s="101">
        <f t="shared" si="26"/>
        <v>1</v>
      </c>
      <c r="L32" s="30">
        <f t="shared" si="38"/>
        <v>0</v>
      </c>
      <c r="M32" s="31"/>
      <c r="N32" s="33" t="str">
        <f t="shared" si="28"/>
        <v/>
      </c>
      <c r="O32" s="49"/>
      <c r="P32" s="32">
        <f t="shared" si="29"/>
        <v>0</v>
      </c>
      <c r="Q32" s="19">
        <f t="shared" si="30"/>
        <v>0</v>
      </c>
      <c r="R32" s="29">
        <f t="shared" si="31"/>
        <v>1</v>
      </c>
      <c r="S32" s="38">
        <f t="shared" si="35"/>
        <v>0</v>
      </c>
      <c r="T32" s="31"/>
      <c r="U32" s="33" t="str">
        <f t="shared" si="33"/>
        <v/>
      </c>
      <c r="V32" s="53"/>
    </row>
    <row r="33" spans="1:22" ht="14" x14ac:dyDescent="0.15">
      <c r="A33" s="198">
        <v>31</v>
      </c>
      <c r="B33" s="125"/>
      <c r="C33" s="144"/>
      <c r="D33" s="144"/>
      <c r="E33" s="144"/>
      <c r="F33" s="127"/>
      <c r="G33" s="127"/>
      <c r="H33" s="201">
        <f t="shared" si="7"/>
        <v>0</v>
      </c>
      <c r="I33" s="68">
        <f t="shared" si="16"/>
        <v>0</v>
      </c>
      <c r="J33" s="20">
        <f t="shared" si="17"/>
        <v>0</v>
      </c>
      <c r="K33" s="101">
        <f t="shared" si="26"/>
        <v>1</v>
      </c>
      <c r="L33" s="30">
        <f t="shared" si="38"/>
        <v>0</v>
      </c>
      <c r="M33" s="31"/>
      <c r="N33" s="33" t="str">
        <f t="shared" si="28"/>
        <v/>
      </c>
      <c r="O33" s="49"/>
      <c r="P33" s="32">
        <f t="shared" si="29"/>
        <v>0</v>
      </c>
      <c r="Q33" s="19">
        <f t="shared" si="30"/>
        <v>0</v>
      </c>
      <c r="R33" s="29">
        <f t="shared" si="31"/>
        <v>1</v>
      </c>
      <c r="S33" s="38">
        <f t="shared" si="35"/>
        <v>0</v>
      </c>
      <c r="T33" s="31"/>
      <c r="U33" s="33" t="str">
        <f t="shared" si="33"/>
        <v/>
      </c>
      <c r="V33" s="53"/>
    </row>
    <row r="34" spans="1:22" ht="14" x14ac:dyDescent="0.15">
      <c r="A34" s="198">
        <v>32</v>
      </c>
      <c r="B34" s="125"/>
      <c r="C34" s="144"/>
      <c r="D34" s="144"/>
      <c r="E34" s="144"/>
      <c r="F34" s="127"/>
      <c r="G34" s="127"/>
      <c r="H34" s="201">
        <f t="shared" si="7"/>
        <v>0</v>
      </c>
      <c r="I34" s="68">
        <f t="shared" si="16"/>
        <v>0</v>
      </c>
      <c r="J34" s="20">
        <f t="shared" si="17"/>
        <v>0</v>
      </c>
      <c r="K34" s="101">
        <f t="shared" si="26"/>
        <v>1</v>
      </c>
      <c r="L34" s="30">
        <f t="shared" si="38"/>
        <v>0</v>
      </c>
      <c r="M34" s="31"/>
      <c r="N34" s="33" t="str">
        <f t="shared" si="28"/>
        <v/>
      </c>
      <c r="O34" s="49"/>
      <c r="P34" s="32">
        <f t="shared" si="29"/>
        <v>0</v>
      </c>
      <c r="Q34" s="19">
        <f t="shared" si="30"/>
        <v>0</v>
      </c>
      <c r="R34" s="29">
        <f t="shared" si="31"/>
        <v>1</v>
      </c>
      <c r="S34" s="38">
        <f t="shared" si="35"/>
        <v>0</v>
      </c>
      <c r="T34" s="31"/>
      <c r="U34" s="33" t="str">
        <f t="shared" si="33"/>
        <v/>
      </c>
      <c r="V34" s="53"/>
    </row>
    <row r="35" spans="1:22" ht="14" x14ac:dyDescent="0.15">
      <c r="A35" s="198">
        <v>33</v>
      </c>
      <c r="B35" s="125"/>
      <c r="C35" s="144"/>
      <c r="D35" s="144"/>
      <c r="E35" s="144"/>
      <c r="F35" s="127"/>
      <c r="G35" s="127"/>
      <c r="H35" s="201">
        <f t="shared" si="7"/>
        <v>0</v>
      </c>
      <c r="I35" s="68">
        <f t="shared" si="16"/>
        <v>0</v>
      </c>
      <c r="J35" s="20">
        <f t="shared" si="17"/>
        <v>0</v>
      </c>
      <c r="K35" s="101">
        <f t="shared" si="26"/>
        <v>1</v>
      </c>
      <c r="L35" s="30">
        <f t="shared" si="38"/>
        <v>0</v>
      </c>
      <c r="M35" s="31"/>
      <c r="N35" s="33" t="str">
        <f t="shared" si="28"/>
        <v/>
      </c>
      <c r="O35" s="49"/>
      <c r="P35" s="32">
        <f t="shared" si="29"/>
        <v>0</v>
      </c>
      <c r="Q35" s="19">
        <f t="shared" si="30"/>
        <v>0</v>
      </c>
      <c r="R35" s="29">
        <f t="shared" si="31"/>
        <v>1</v>
      </c>
      <c r="S35" s="38">
        <f t="shared" si="35"/>
        <v>0</v>
      </c>
      <c r="T35" s="31"/>
      <c r="U35" s="33" t="str">
        <f t="shared" si="33"/>
        <v/>
      </c>
      <c r="V35" s="53"/>
    </row>
    <row r="36" spans="1:22" ht="14" x14ac:dyDescent="0.15">
      <c r="A36" s="198">
        <v>34</v>
      </c>
      <c r="B36" s="125"/>
      <c r="C36" s="144"/>
      <c r="D36" s="144"/>
      <c r="E36" s="144"/>
      <c r="F36" s="127"/>
      <c r="G36" s="127"/>
      <c r="H36" s="201">
        <f t="shared" si="7"/>
        <v>0</v>
      </c>
      <c r="I36" s="68">
        <f t="shared" si="16"/>
        <v>0</v>
      </c>
      <c r="J36" s="20">
        <f t="shared" si="17"/>
        <v>0</v>
      </c>
      <c r="K36" s="101">
        <f t="shared" si="26"/>
        <v>1</v>
      </c>
      <c r="L36" s="30">
        <f t="shared" si="38"/>
        <v>0</v>
      </c>
      <c r="M36" s="31"/>
      <c r="N36" s="33" t="str">
        <f t="shared" si="28"/>
        <v/>
      </c>
      <c r="O36" s="49"/>
      <c r="P36" s="32">
        <f t="shared" si="29"/>
        <v>0</v>
      </c>
      <c r="Q36" s="19">
        <f t="shared" si="30"/>
        <v>0</v>
      </c>
      <c r="R36" s="29">
        <f t="shared" si="31"/>
        <v>1</v>
      </c>
      <c r="S36" s="38">
        <f t="shared" si="35"/>
        <v>0</v>
      </c>
      <c r="T36" s="31"/>
      <c r="U36" s="33" t="str">
        <f t="shared" si="33"/>
        <v/>
      </c>
      <c r="V36" s="53"/>
    </row>
    <row r="37" spans="1:22" ht="14" x14ac:dyDescent="0.15">
      <c r="A37" s="198">
        <v>35</v>
      </c>
      <c r="B37" s="125"/>
      <c r="C37" s="144"/>
      <c r="D37" s="144"/>
      <c r="E37" s="144"/>
      <c r="F37" s="127"/>
      <c r="G37" s="127"/>
      <c r="H37" s="201">
        <f t="shared" si="7"/>
        <v>0</v>
      </c>
      <c r="I37" s="68">
        <f t="shared" si="16"/>
        <v>0</v>
      </c>
      <c r="J37" s="20">
        <f t="shared" si="17"/>
        <v>0</v>
      </c>
      <c r="K37" s="101">
        <f t="shared" si="26"/>
        <v>1</v>
      </c>
      <c r="L37" s="30">
        <f t="shared" si="38"/>
        <v>0</v>
      </c>
      <c r="M37" s="31"/>
      <c r="N37" s="33" t="str">
        <f t="shared" si="28"/>
        <v/>
      </c>
      <c r="O37" s="49"/>
      <c r="P37" s="32">
        <f t="shared" si="29"/>
        <v>0</v>
      </c>
      <c r="Q37" s="19">
        <f t="shared" si="30"/>
        <v>0</v>
      </c>
      <c r="R37" s="29">
        <f t="shared" si="31"/>
        <v>1</v>
      </c>
      <c r="S37" s="38">
        <f t="shared" si="35"/>
        <v>0</v>
      </c>
      <c r="T37" s="31"/>
      <c r="U37" s="33" t="str">
        <f t="shared" si="33"/>
        <v/>
      </c>
      <c r="V37" s="53"/>
    </row>
    <row r="38" spans="1:22" ht="14" x14ac:dyDescent="0.15">
      <c r="A38" s="198">
        <v>36</v>
      </c>
      <c r="B38" s="125"/>
      <c r="C38" s="144"/>
      <c r="D38" s="144"/>
      <c r="E38" s="144"/>
      <c r="F38" s="127"/>
      <c r="G38" s="127"/>
      <c r="H38" s="201">
        <f t="shared" si="7"/>
        <v>0</v>
      </c>
      <c r="I38" s="68">
        <f t="shared" si="16"/>
        <v>0</v>
      </c>
      <c r="J38" s="20">
        <f t="shared" si="17"/>
        <v>0</v>
      </c>
      <c r="K38" s="101">
        <f t="shared" si="26"/>
        <v>1</v>
      </c>
      <c r="L38" s="30">
        <f t="shared" si="38"/>
        <v>0</v>
      </c>
      <c r="M38" s="31"/>
      <c r="N38" s="33" t="str">
        <f t="shared" si="28"/>
        <v/>
      </c>
      <c r="O38" s="49"/>
      <c r="P38" s="32">
        <f t="shared" si="29"/>
        <v>0</v>
      </c>
      <c r="Q38" s="19">
        <f t="shared" si="30"/>
        <v>0</v>
      </c>
      <c r="R38" s="29">
        <f t="shared" si="31"/>
        <v>1</v>
      </c>
      <c r="S38" s="38">
        <f t="shared" si="35"/>
        <v>0</v>
      </c>
      <c r="T38" s="31"/>
      <c r="U38" s="33" t="str">
        <f t="shared" si="33"/>
        <v/>
      </c>
      <c r="V38" s="53"/>
    </row>
    <row r="39" spans="1:22" ht="14" x14ac:dyDescent="0.15">
      <c r="A39" s="198">
        <v>37</v>
      </c>
      <c r="B39" s="125"/>
      <c r="C39" s="144"/>
      <c r="D39" s="144"/>
      <c r="E39" s="144"/>
      <c r="F39" s="127"/>
      <c r="G39" s="127"/>
      <c r="H39" s="201">
        <f t="shared" si="7"/>
        <v>0</v>
      </c>
      <c r="I39" s="68">
        <f t="shared" si="16"/>
        <v>0</v>
      </c>
      <c r="J39" s="20">
        <f t="shared" si="17"/>
        <v>0</v>
      </c>
      <c r="K39" s="101">
        <f t="shared" si="26"/>
        <v>1</v>
      </c>
      <c r="L39" s="30">
        <f t="shared" si="38"/>
        <v>0</v>
      </c>
      <c r="M39" s="31"/>
      <c r="N39" s="33" t="str">
        <f t="shared" si="28"/>
        <v/>
      </c>
      <c r="O39" s="49"/>
      <c r="P39" s="32">
        <f t="shared" si="29"/>
        <v>0</v>
      </c>
      <c r="Q39" s="19">
        <f t="shared" si="30"/>
        <v>0</v>
      </c>
      <c r="R39" s="29">
        <f t="shared" si="31"/>
        <v>1</v>
      </c>
      <c r="S39" s="38">
        <f t="shared" si="35"/>
        <v>0</v>
      </c>
      <c r="T39" s="31"/>
      <c r="U39" s="33" t="str">
        <f t="shared" si="33"/>
        <v/>
      </c>
      <c r="V39" s="53"/>
    </row>
    <row r="40" spans="1:22" ht="14" x14ac:dyDescent="0.15">
      <c r="A40" s="198">
        <v>38</v>
      </c>
      <c r="B40" s="125"/>
      <c r="C40" s="144"/>
      <c r="D40" s="144"/>
      <c r="E40" s="144"/>
      <c r="F40" s="127"/>
      <c r="G40" s="127"/>
      <c r="H40" s="201">
        <f t="shared" si="7"/>
        <v>0</v>
      </c>
      <c r="I40" s="68">
        <f t="shared" si="16"/>
        <v>0</v>
      </c>
      <c r="J40" s="20">
        <f t="shared" si="17"/>
        <v>0</v>
      </c>
      <c r="K40" s="101">
        <f t="shared" si="26"/>
        <v>1</v>
      </c>
      <c r="L40" s="30">
        <f t="shared" si="38"/>
        <v>0</v>
      </c>
      <c r="M40" s="31"/>
      <c r="N40" s="33" t="str">
        <f t="shared" si="28"/>
        <v/>
      </c>
      <c r="O40" s="49"/>
      <c r="P40" s="32">
        <f t="shared" si="29"/>
        <v>0</v>
      </c>
      <c r="Q40" s="19">
        <f t="shared" si="30"/>
        <v>0</v>
      </c>
      <c r="R40" s="29">
        <f t="shared" si="31"/>
        <v>1</v>
      </c>
      <c r="S40" s="38">
        <f t="shared" si="35"/>
        <v>0</v>
      </c>
      <c r="T40" s="31"/>
      <c r="U40" s="33" t="str">
        <f t="shared" si="33"/>
        <v/>
      </c>
      <c r="V40" s="53"/>
    </row>
    <row r="41" spans="1:22" ht="14" x14ac:dyDescent="0.15">
      <c r="A41" s="198">
        <v>39</v>
      </c>
      <c r="B41" s="125"/>
      <c r="C41" s="144"/>
      <c r="D41" s="144"/>
      <c r="E41" s="144"/>
      <c r="F41" s="127"/>
      <c r="G41" s="127"/>
      <c r="H41" s="201">
        <f t="shared" si="7"/>
        <v>0</v>
      </c>
      <c r="I41" s="68">
        <f t="shared" si="16"/>
        <v>0</v>
      </c>
      <c r="J41" s="20">
        <f t="shared" si="17"/>
        <v>0</v>
      </c>
      <c r="K41" s="101">
        <f t="shared" si="26"/>
        <v>1</v>
      </c>
      <c r="L41" s="30">
        <f t="shared" si="38"/>
        <v>0</v>
      </c>
      <c r="M41" s="31"/>
      <c r="N41" s="33" t="str">
        <f t="shared" si="28"/>
        <v/>
      </c>
      <c r="O41" s="49"/>
      <c r="P41" s="32">
        <f t="shared" si="29"/>
        <v>0</v>
      </c>
      <c r="Q41" s="19">
        <f t="shared" si="30"/>
        <v>0</v>
      </c>
      <c r="R41" s="29">
        <f t="shared" si="31"/>
        <v>1</v>
      </c>
      <c r="S41" s="38">
        <f t="shared" si="35"/>
        <v>0</v>
      </c>
      <c r="T41" s="31"/>
      <c r="U41" s="33" t="str">
        <f t="shared" si="33"/>
        <v/>
      </c>
      <c r="V41" s="53"/>
    </row>
    <row r="42" spans="1:22" ht="14" x14ac:dyDescent="0.15">
      <c r="A42" s="198">
        <v>40</v>
      </c>
      <c r="B42" s="125"/>
      <c r="C42" s="144"/>
      <c r="D42" s="144"/>
      <c r="E42" s="144"/>
      <c r="F42" s="127"/>
      <c r="G42" s="127"/>
      <c r="H42" s="201">
        <f t="shared" si="7"/>
        <v>0</v>
      </c>
      <c r="I42" s="68">
        <f t="shared" si="16"/>
        <v>0</v>
      </c>
      <c r="J42" s="20">
        <f t="shared" si="17"/>
        <v>0</v>
      </c>
      <c r="K42" s="101">
        <f t="shared" si="26"/>
        <v>1</v>
      </c>
      <c r="L42" s="30">
        <f t="shared" si="38"/>
        <v>0</v>
      </c>
      <c r="M42" s="31"/>
      <c r="N42" s="33" t="str">
        <f t="shared" si="28"/>
        <v/>
      </c>
      <c r="O42" s="49"/>
      <c r="P42" s="32">
        <f t="shared" si="29"/>
        <v>0</v>
      </c>
      <c r="Q42" s="19">
        <f t="shared" si="30"/>
        <v>0</v>
      </c>
      <c r="R42" s="29">
        <f t="shared" si="31"/>
        <v>1</v>
      </c>
      <c r="S42" s="38">
        <f t="shared" si="35"/>
        <v>0</v>
      </c>
      <c r="T42" s="31"/>
      <c r="U42" s="33" t="str">
        <f t="shared" si="33"/>
        <v/>
      </c>
      <c r="V42" s="53"/>
    </row>
    <row r="43" spans="1:22" ht="15" thickBot="1" x14ac:dyDescent="0.2">
      <c r="A43" s="215"/>
      <c r="B43" s="216" t="s">
        <v>4</v>
      </c>
      <c r="C43" s="201"/>
      <c r="D43" s="201"/>
      <c r="E43" s="201"/>
      <c r="F43" s="201"/>
      <c r="G43" s="201"/>
      <c r="H43" s="201">
        <f>SUM(H3:H42)</f>
        <v>0</v>
      </c>
      <c r="I43" s="69"/>
      <c r="J43" s="34"/>
      <c r="K43" s="34"/>
      <c r="L43" s="34">
        <f>SUM(L3:L42)</f>
        <v>0</v>
      </c>
      <c r="M43" s="35"/>
      <c r="N43" s="36"/>
      <c r="O43" s="50"/>
      <c r="P43" s="40"/>
      <c r="Q43" s="39"/>
      <c r="R43" s="39"/>
      <c r="S43" s="39">
        <f>SUM(S3:S42)</f>
        <v>0</v>
      </c>
      <c r="T43" s="41"/>
      <c r="U43" s="42"/>
      <c r="V43" s="54"/>
    </row>
    <row r="46" spans="1:22" s="1" customFormat="1" x14ac:dyDescent="0.15">
      <c r="N46" s="14"/>
      <c r="O46" s="13"/>
      <c r="U46" s="14"/>
    </row>
    <row r="47" spans="1:22" s="1" customFormat="1" x14ac:dyDescent="0.15">
      <c r="O47" s="13"/>
    </row>
    <row r="48" spans="1:22" s="1" customFormat="1" ht="30.5" customHeight="1" x14ac:dyDescent="0.15">
      <c r="A48" s="609" t="s">
        <v>82</v>
      </c>
      <c r="B48" s="609"/>
      <c r="M48" s="609" t="s">
        <v>80</v>
      </c>
      <c r="N48" s="609"/>
      <c r="T48" s="609" t="s">
        <v>80</v>
      </c>
      <c r="U48" s="609"/>
    </row>
    <row r="49" spans="1:21" s="1" customFormat="1" ht="25.5" customHeight="1" x14ac:dyDescent="0.15">
      <c r="A49" s="23" t="s">
        <v>41</v>
      </c>
      <c r="B49" s="16" t="s">
        <v>8</v>
      </c>
      <c r="M49" s="15" t="s">
        <v>53</v>
      </c>
      <c r="N49" s="16" t="s">
        <v>54</v>
      </c>
      <c r="O49" s="13"/>
      <c r="T49" s="15" t="s">
        <v>53</v>
      </c>
      <c r="U49" s="16" t="s">
        <v>54</v>
      </c>
    </row>
    <row r="50" spans="1:21" s="1" customFormat="1" ht="26.75" customHeight="1" x14ac:dyDescent="0.15">
      <c r="A50" s="17">
        <v>1</v>
      </c>
      <c r="B50" s="18" t="s">
        <v>42</v>
      </c>
      <c r="M50" s="17">
        <v>1</v>
      </c>
      <c r="N50" s="24" t="s">
        <v>51</v>
      </c>
      <c r="O50" s="13"/>
      <c r="T50" s="17">
        <v>1</v>
      </c>
      <c r="U50" s="24" t="s">
        <v>51</v>
      </c>
    </row>
    <row r="51" spans="1:21" s="1" customFormat="1" ht="26.75" customHeight="1" x14ac:dyDescent="0.15">
      <c r="A51" s="17">
        <v>2</v>
      </c>
      <c r="B51" s="17" t="s">
        <v>43</v>
      </c>
      <c r="M51" s="17">
        <v>2</v>
      </c>
      <c r="N51" s="24" t="s">
        <v>50</v>
      </c>
      <c r="O51" s="13"/>
      <c r="T51" s="17">
        <v>2</v>
      </c>
      <c r="U51" s="24" t="s">
        <v>50</v>
      </c>
    </row>
    <row r="52" spans="1:21" s="1" customFormat="1" ht="26.75" customHeight="1" x14ac:dyDescent="0.15">
      <c r="A52" s="17">
        <v>3</v>
      </c>
      <c r="B52" s="18" t="s">
        <v>44</v>
      </c>
      <c r="M52" s="17">
        <v>3</v>
      </c>
      <c r="N52" s="24" t="s">
        <v>49</v>
      </c>
      <c r="O52" s="13"/>
      <c r="T52" s="17">
        <v>3</v>
      </c>
      <c r="U52" s="24" t="s">
        <v>49</v>
      </c>
    </row>
    <row r="53" spans="1:21" s="1" customFormat="1" ht="26.75" customHeight="1" x14ac:dyDescent="0.15">
      <c r="A53" s="17">
        <v>4</v>
      </c>
      <c r="B53" s="18" t="s">
        <v>45</v>
      </c>
      <c r="M53" s="17">
        <v>4</v>
      </c>
      <c r="N53" s="24" t="s">
        <v>52</v>
      </c>
      <c r="O53" s="13"/>
      <c r="T53" s="17">
        <v>4</v>
      </c>
      <c r="U53" s="24" t="s">
        <v>52</v>
      </c>
    </row>
    <row r="54" spans="1:21" s="1" customFormat="1" ht="26.75" customHeight="1" x14ac:dyDescent="0.15">
      <c r="M54" s="17">
        <v>5</v>
      </c>
      <c r="N54" s="24" t="s">
        <v>84</v>
      </c>
      <c r="O54" s="13"/>
      <c r="T54" s="17">
        <v>5</v>
      </c>
      <c r="U54" s="24" t="s">
        <v>84</v>
      </c>
    </row>
    <row r="55" spans="1:21" s="1" customFormat="1" ht="25.5" customHeight="1" x14ac:dyDescent="0.15">
      <c r="M55" s="17">
        <v>6</v>
      </c>
      <c r="N55" s="24" t="s">
        <v>14</v>
      </c>
      <c r="O55" s="13"/>
      <c r="T55" s="17">
        <v>6</v>
      </c>
      <c r="U55" s="24" t="s">
        <v>14</v>
      </c>
    </row>
    <row r="56" spans="1:21" s="1" customFormat="1" x14ac:dyDescent="0.15">
      <c r="O56" s="13"/>
    </row>
    <row r="57" spans="1:21" s="1" customFormat="1" x14ac:dyDescent="0.15">
      <c r="O57" s="13"/>
    </row>
    <row r="58" spans="1:21" s="1" customFormat="1" x14ac:dyDescent="0.15">
      <c r="O58" s="13"/>
    </row>
    <row r="59" spans="1:21" s="1" customFormat="1" x14ac:dyDescent="0.15">
      <c r="O59" s="13"/>
    </row>
    <row r="60" spans="1:21" s="1" customFormat="1" x14ac:dyDescent="0.15">
      <c r="O60" s="13"/>
    </row>
    <row r="61" spans="1:21" s="1" customFormat="1" x14ac:dyDescent="0.15"/>
    <row r="62" spans="1:21" s="1" customFormat="1" x14ac:dyDescent="0.15"/>
    <row r="63" spans="1:21" s="1" customFormat="1" x14ac:dyDescent="0.15"/>
    <row r="64" spans="1:21" s="1" customFormat="1" x14ac:dyDescent="0.15"/>
    <row r="65" spans="1:1" s="1" customFormat="1" x14ac:dyDescent="0.15"/>
    <row r="66" spans="1:1" s="1" customFormat="1" x14ac:dyDescent="0.15"/>
    <row r="67" spans="1:1" s="156" customFormat="1" hidden="1" x14ac:dyDescent="0.15"/>
    <row r="68" spans="1:1" s="156" customFormat="1" hidden="1" x14ac:dyDescent="0.15">
      <c r="A68" s="156">
        <f>+'ראשי-פרטים כלליים וריכוז הוצאות'!$C$108</f>
        <v>1</v>
      </c>
    </row>
    <row r="69" spans="1:1" s="156" customFormat="1" hidden="1" x14ac:dyDescent="0.15">
      <c r="A69" s="163">
        <f>INDEX('ראשי-פרטים כלליים וריכוז הוצאות'!$P$108:$P$159,A68)</f>
        <v>0</v>
      </c>
    </row>
    <row r="70" spans="1:1" s="1" customFormat="1" x14ac:dyDescent="0.15"/>
    <row r="71" spans="1:1" s="1" customFormat="1" x14ac:dyDescent="0.15"/>
    <row r="72" spans="1:1" s="1" customFormat="1" x14ac:dyDescent="0.15"/>
    <row r="73" spans="1:1" s="1" customFormat="1" x14ac:dyDescent="0.15"/>
    <row r="74" spans="1:1" s="1" customFormat="1" x14ac:dyDescent="0.15"/>
    <row r="75" spans="1:1" s="1" customFormat="1" x14ac:dyDescent="0.15"/>
    <row r="76" spans="1:1" s="1" customFormat="1" x14ac:dyDescent="0.15"/>
    <row r="77" spans="1:1" s="1" customFormat="1" x14ac:dyDescent="0.15"/>
    <row r="78" spans="1:1" s="1" customFormat="1" x14ac:dyDescent="0.15"/>
    <row r="79" spans="1:1" s="1" customFormat="1" x14ac:dyDescent="0.15"/>
    <row r="80" spans="1:1" s="1" customFormat="1" x14ac:dyDescent="0.15"/>
    <row r="81" s="1" customFormat="1" x14ac:dyDescent="0.15"/>
    <row r="82" s="1" customFormat="1" x14ac:dyDescent="0.15"/>
    <row r="83" s="1" customFormat="1" x14ac:dyDescent="0.15"/>
    <row r="84" s="1" customFormat="1" x14ac:dyDescent="0.15"/>
    <row r="85" s="1" customFormat="1" ht="14" thickBot="1" x14ac:dyDescent="0.2"/>
  </sheetData>
  <sheetProtection algorithmName="SHA-512" hashValue="ccdxo2Bm9UJxPUM1u+rxqARuSDS3l2PzgTBRCErIusRTMJ+E9Fj51NTiWwCsMwsyaa56j05twRCwAfdLm7CFcQ==" saltValue="6xSWma4s6H2p/8kN3e32EQ==" spinCount="100000" sheet="1" objects="1" scenarios="1"/>
  <mergeCells count="8">
    <mergeCell ref="A48:B48"/>
    <mergeCell ref="M48:N48"/>
    <mergeCell ref="T48:U48"/>
    <mergeCell ref="A1:C1"/>
    <mergeCell ref="I1:K1"/>
    <mergeCell ref="L1:M1"/>
    <mergeCell ref="P1:R1"/>
    <mergeCell ref="S1:T1"/>
  </mergeCells>
  <conditionalFormatting sqref="A1:XFD1048576">
    <cfRule type="expression" dxfId="11" priority="1">
      <formula>$A$69=0</formula>
    </cfRule>
  </conditionalFormatting>
  <conditionalFormatting sqref="I3:J42">
    <cfRule type="cellIs" dxfId="10" priority="3" stopIfTrue="1" operator="notEqual">
      <formula>D3</formula>
    </cfRule>
  </conditionalFormatting>
  <conditionalFormatting sqref="K3:K42 R3:R42">
    <cfRule type="cellIs" dxfId="9" priority="5" stopIfTrue="1" operator="notEqual">
      <formula>1-$N$1</formula>
    </cfRule>
  </conditionalFormatting>
  <conditionalFormatting sqref="L3:L42">
    <cfRule type="cellIs" dxfId="8" priority="4" stopIfTrue="1" operator="notEqual">
      <formula>H3</formula>
    </cfRule>
  </conditionalFormatting>
  <conditionalFormatting sqref="P3:Q42">
    <cfRule type="cellIs" dxfId="7" priority="2" stopIfTrue="1" operator="notEqual">
      <formula>I3</formula>
    </cfRule>
  </conditionalFormatting>
  <dataValidations count="6">
    <dataValidation type="decimal" allowBlank="1" showInputMessage="1" showErrorMessage="1" errorTitle="תא מחושב בנוסחה" error="תא זה מחושב בנוסחה:_x000a_ בידך לשנות את שלושת העמודות מימין וע&quot;י כך לקבוע את הסכום המומלץ._x000a__x000a_על מנת להחזיר המצב לקדמותו, נא הקישו על ביטול" promptTitle="תא מחושב בנוסחה" prompt="אין להקליד נתונים בעמודה זו" sqref="L3:L42" xr:uid="{00000000-0002-0000-0800-000000000000}">
      <formula1>I3*J3*K3</formula1>
      <formula2>I3*J3*K3</formula2>
    </dataValidation>
    <dataValidation type="list" allowBlank="1" showInputMessage="1" showErrorMessage="1" errorTitle="בודק מקצועי: נא בחר קוד נימוק" error="במידה והינך מעוניין בנימוק אחר, הקש חמש או השאר התא ריק וכתוב את המלל בתא שמשמאל" promptTitle="לנוחותכם, יש לבחור קוד נימוק" prompt="בחר:_x000a_1.  היקף מבוקש מעבר להיקף הנדרש לביצוע המשימה_x000a_2.  הפחתה בגין תקצוב יתר של החברה_x000a_3.  תחום עיסוק שאינו כלול בתוכנית המו&quot;פ_x000a_4.  משימה שאינה כלולה בתוכנית המומלצת_x000a_5.  קיצוץ אחיד_x000a_6.  אחר (נא פרט בעמודה משמאל)_x000a_" sqref="T3:T42 M3:M42" xr:uid="{00000000-0002-0000-0800-000001000000}">
      <formula1>$M$50:$M$55</formula1>
    </dataValidation>
    <dataValidation type="list" allowBlank="1" showErrorMessage="1" error="נא בחר קוד עלות :_x000a_הצעת מחיר, _x000a_חוזה, _x000a_ מחירון, _x000a_אמדן." promptTitle="בחר קוד עלות:" prompt="_x000a_  הצעת מחיר._x000a_ חוזה._x000a_ מחירון.   _x000a_ אמדן" sqref="F3:F42" xr:uid="{00000000-0002-0000-0800-000002000000}">
      <formula1>$B$50:$B$53</formula1>
    </dataValidation>
    <dataValidation type="decimal" allowBlank="1" showInputMessage="1" showErrorMessage="1" error="נא להזין הסכום בש&quot;ח באופן תקין" sqref="D3:D42" xr:uid="{00000000-0002-0000-0800-000003000000}">
      <formula1>0</formula1>
      <formula2>999999999</formula2>
    </dataValidation>
    <dataValidation type="whole" operator="greaterThan" allowBlank="1" showInputMessage="1" showErrorMessage="1" error="נא להזין את הכמות הנדרשת באופן תקין וביחידות שלמות." sqref="E3:E42" xr:uid="{00000000-0002-0000-0800-000004000000}">
      <formula1>0</formula1>
    </dataValidation>
    <dataValidation allowBlank="1" showErrorMessage="1" error="נא בחר קוד עלות :_x000a_הצעת מחיר, _x000a_חוזה, _x000a_ מחירון, _x000a_אמדן." promptTitle="בחר קוד עלות:" prompt="_x000a_  הצעת מחיר._x000a_ חוזה._x000a_ מחירון.   _x000a_ אמדן" sqref="G3:G42" xr:uid="{00000000-0002-0000-0800-000005000000}"/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Contact xmlns="http://schemas.microsoft.com/sharepoint/v3">
      <UserInfo>
        <DisplayName/>
        <AccountId xsi:nil="true"/>
        <AccountType/>
      </UserInfo>
    </PublishingContact>
    <Hamadan xmlns="66d4f5a1-0dd0-43d9-9f6c-c5ab407d47a8">קרן המופ</Hamadan>
    <GovXEventDate xmlns="605e85f2-268e-450d-9afb-d305d42b267e" xsi:nil="true"/>
    <GovXRobotsFollow xmlns="605e85f2-268e-450d-9afb-d305d42b267e">true</GovXRobotsFollow>
    <PublishingRollupImage xmlns="http://schemas.microsoft.com/sharepoint/v3" xsi:nil="true"/>
    <URL xmlns="http://schemas.microsoft.com/sharepoint/v3">
      <Url xsi:nil="true"/>
      <Description xsi:nil="true"/>
    </URL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טופס פיזי</TermName>
          <TermId xmlns="http://schemas.microsoft.com/office/infopath/2007/PartnerControls">7ca24818-2b6d-4f44-918e-2e7db6c243f2</TermId>
        </TermInfo>
      </Terms>
    </MMDTypesTaxHTField0>
    <PublishingContactEmail xmlns="http://schemas.microsoft.com/sharepoint/v3" xsi:nil="true"/>
    <NewStatus xmlns="605e85f2-268e-450d-9afb-d305d42b267e">DonotShow</NewStatus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מחקר ופיתוח</TermName>
          <TermId xmlns="http://schemas.microsoft.com/office/infopath/2007/PartnerControls">3e648f8a-743e-4cc0-a40a-3063a19707eb</TermId>
        </TermInfo>
      </Terms>
    </MMDSubjectsTaxHTField0>
    <GovXLanguage xmlns="605e85f2-268e-450d-9afb-d305d42b267e">heIL</GovXLanguage>
    <PublishingStartDate xmlns="http://schemas.microsoft.com/sharepoint/v3" xsi:nil="true"/>
    <RelevantProcedure xmlns="66d4f5a1-0dd0-43d9-9f6c-c5ab407d47a8" xsi:nil="true"/>
    <GovXMainTitle xmlns="605e85f2-268e-450d-9afb-d305d42b267e">תקציב לבקשות 2017 מעל 50 עובדים</GovXMainTitle>
    <hd629a283e1e41e7b148932bae66dfc5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המדען הראשי</TermName>
          <TermId xmlns="http://schemas.microsoft.com/office/infopath/2007/PartnerControls">44ceba6c-a312-49a8-b6d7-8bc9b6fc6cc6</TermId>
        </TermInfo>
      </Terms>
    </hd629a283e1e41e7b148932bae66dfc5>
    <PublishingVariationRelationshipLinkFieldID xmlns="http://schemas.microsoft.com/sharepoint/v3">
      <Url xsi:nil="true"/>
      <Description xsi:nil="true"/>
    </PublishingVariationRelationshipLinkFieldID>
    <RelatedUnits xmlns="605e85f2-268e-450d-9afb-d305d42b267e" xsi:nil="true"/>
    <TaxCatchAll xmlns="605e85f2-268e-450d-9afb-d305d42b267e">
      <Value>207</Value>
      <Value>84</Value>
      <Value>58</Value>
    </TaxCatchAll>
    <MaslolimMerkazHashkaot xmlns="66d4f5a1-0dd0-43d9-9f6c-c5ab407d47a8" xsi:nil="true"/>
    <MMDAudienceTaxHTField0 xmlns="605e85f2-268e-450d-9afb-d305d42b267e">
      <Terms xmlns="http://schemas.microsoft.com/office/infopath/2007/PartnerControls"/>
    </MMDAudienceTaxHTField0>
    <GovXContentSection xmlns="605e85f2-268e-450d-9afb-d305d42b267e" xsi:nil="true"/>
    <Audience xmlns="http://schemas.microsoft.com/sharepoint/v3" xsi:nil="true"/>
    <MMDUnitsNameTaxHTField0 xmlns="605e85f2-268e-450d-9afb-d305d42b267e">
      <Terms xmlns="http://schemas.microsoft.com/office/infopath/2007/PartnerControls"/>
    </MMDUnitsNameTaxHTField0>
    <GovXDescription xmlns="605e85f2-268e-450d-9afb-d305d42b267e" xsi:nil="true"/>
    <GovXDescriptionImg xmlns="605e85f2-268e-450d-9afb-d305d42b267e" xsi:nil="true"/>
    <StepMadaan xmlns="66d4f5a1-0dd0-43d9-9f6c-c5ab407d47a8">בקשה</StepMadaan>
    <IconOverlay xmlns="http://schemas.microsoft.com/sharepoint/v4" xsi:nil="true"/>
    <PublishingVariationGroupID xmlns="http://schemas.microsoft.com/sharepoint/v3" xsi:nil="true"/>
    <PublishingContactPicture xmlns="http://schemas.microsoft.com/sharepoint/v3">
      <Url xsi:nil="true"/>
      <Description xsi:nil="true"/>
    </PublishingContactPicture>
    <PublishingExpirationDate xmlns="http://schemas.microsoft.com/sharepoint/v3" xsi:nil="true"/>
    <GovXRobotsIndex xmlns="605e85f2-268e-450d-9afb-d305d42b267e">true</GovXRobotsIndex>
    <HiddenURL xmlns="605e85f2-268e-450d-9afb-d305d42b267e">
      <Url xsi:nil="true"/>
      <Description xsi:nil="true"/>
    </HiddenURL>
    <MMDKeywordsTaxHTField0 xmlns="605e85f2-268e-450d-9afb-d305d42b267e">
      <Terms xmlns="http://schemas.microsoft.com/office/infopath/2007/PartnerControls"/>
    </MMDKeywordsTaxHTField0>
    <PublishingContactNam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mtDocumentsCT" ma:contentTypeID="0x010100C568DB52D9D0A14D9B2FDCC96666E9F2007948130EC3DB064584E219954237AF39050108010038E436025776714BB060DB26E4C71BD8" ma:contentTypeVersion="84" ma:contentTypeDescription="" ma:contentTypeScope="" ma:versionID="e2e8a0f023205fcadae131763a22c4fd">
  <xsd:schema xmlns:xsd="http://www.w3.org/2001/XMLSchema" xmlns:xs="http://www.w3.org/2001/XMLSchema" xmlns:p="http://schemas.microsoft.com/office/2006/metadata/properties" xmlns:ns1="http://schemas.microsoft.com/sharepoint/v3" xmlns:ns2="605e85f2-268e-450d-9afb-d305d42b267e" xmlns:ns3="http://schemas.microsoft.com/sharepoint/v4" xmlns:ns4="66d4f5a1-0dd0-43d9-9f6c-c5ab407d47a8" targetNamespace="http://schemas.microsoft.com/office/2006/metadata/properties" ma:root="true" ma:fieldsID="1aa5e1d7622155837454eaf48ccf377c" ns1:_="" ns2:_="" ns3:_="" ns4:_="">
    <xsd:import namespace="http://schemas.microsoft.com/sharepoint/v3"/>
    <xsd:import namespace="605e85f2-268e-450d-9afb-d305d42b267e"/>
    <xsd:import namespace="http://schemas.microsoft.com/sharepoint/v4"/>
    <xsd:import namespace="66d4f5a1-0dd0-43d9-9f6c-c5ab407d47a8"/>
    <xsd:element name="properties">
      <xsd:complexType>
        <xsd:sequence>
          <xsd:element name="documentManagement">
            <xsd:complexType>
              <xsd:all>
                <xsd:element ref="ns2:GovXMainTitle" minOccurs="0"/>
                <xsd:element ref="ns2:GovXDescription" minOccurs="0"/>
                <xsd:element ref="ns2:GovXDescriptionImg" minOccurs="0"/>
                <xsd:element ref="ns2:GovXContentSection" minOccurs="0"/>
                <xsd:element ref="ns1:PublishingStartDate" minOccurs="0"/>
                <xsd:element ref="ns1:PublishingExpirationDate" minOccurs="0"/>
                <xsd:element ref="ns1:PublishingContact" minOccurs="0"/>
                <xsd:element ref="ns1:PublishingContactEmail" minOccurs="0"/>
                <xsd:element ref="ns1:PublishingContactName" minOccurs="0"/>
                <xsd:element ref="ns1:PublishingContactPicture" minOccurs="0"/>
                <xsd:element ref="ns1:PublishingRollupImage" minOccurs="0"/>
                <xsd:element ref="ns1:Audience" minOccurs="0"/>
                <xsd:element ref="ns2:GovXEventDate" minOccurs="0"/>
                <xsd:element ref="ns2:GovXRobotsFollow" minOccurs="0"/>
                <xsd:element ref="ns2:GovXRobotsIndex" minOccurs="0"/>
                <xsd:element ref="ns2:GovXLanguage" minOccurs="0"/>
                <xsd:element ref="ns2:NewStatus" minOccurs="0"/>
                <xsd:element ref="ns2:MMDSubjectsTaxHTField0" minOccurs="0"/>
                <xsd:element ref="ns2:MMDAudienceTaxHTField0" minOccurs="0"/>
                <xsd:element ref="ns1:PublishingPageLayout" minOccurs="0"/>
                <xsd:element ref="ns1:PublishingVariationGroupID" minOccurs="0"/>
                <xsd:element ref="ns1:PublishingVariationRelationshipLinkFieldID" minOccurs="0"/>
                <xsd:element ref="ns2:TaxCatchAll" minOccurs="0"/>
                <xsd:element ref="ns2:TaxCatchAllLabel" minOccurs="0"/>
                <xsd:element ref="ns2:hd629a283e1e41e7b148932bae66dfc5" minOccurs="0"/>
                <xsd:element ref="ns2:MMDTypesTaxHTField0" minOccurs="0"/>
                <xsd:element ref="ns3:IconOverlay" minOccurs="0"/>
                <xsd:element ref="ns1:URL" minOccurs="0"/>
                <xsd:element ref="ns2:MMDUnitsNameTaxHTField0" minOccurs="0"/>
                <xsd:element ref="ns2:RelatedUnits" minOccurs="0"/>
                <xsd:element ref="ns4:Hamadan" minOccurs="0"/>
                <xsd:element ref="ns4:StepMadaan" minOccurs="0"/>
                <xsd:element ref="ns4:RelevantProcedure" minOccurs="0"/>
                <xsd:element ref="ns2:HiddenURL" minOccurs="0"/>
                <xsd:element ref="ns4:MaslolimMerkazHashkaot" minOccurs="0"/>
                <xsd:element ref="ns2:MMDKeywordsTaxHTFiel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0" nillable="true" ma:displayName="מתזמן תאריך התחלה" ma:hidden="true" ma:internalName="PublishingStartDate" ma:readOnly="false">
      <xsd:simpleType>
        <xsd:restriction base="dms:Unknown"/>
      </xsd:simpleType>
    </xsd:element>
    <xsd:element name="PublishingExpirationDate" ma:index="11" nillable="true" ma:displayName="מתזמן תאריך סיום" ma:hidden="true" ma:internalName="PublishingExpirationDate" ma:readOnly="false">
      <xsd:simpleType>
        <xsd:restriction base="dms:Unknown"/>
      </xsd:simpleType>
    </xsd:element>
    <xsd:element name="PublishingContact" ma:index="12" nillable="true" ma:displayName="איש קשר" ma:hidden="true" ma:list="UserInfo" ma:internalName="PublishingContact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ingContactEmail" ma:index="13" nillable="true" ma:displayName="כתובת הדואר האלקטרוני של איש הקשר" ma:hidden="true" ma:internalName="PublishingContactEmail" ma:readOnly="false">
      <xsd:simpleType>
        <xsd:restriction base="dms:Text">
          <xsd:maxLength value="255"/>
        </xsd:restriction>
      </xsd:simpleType>
    </xsd:element>
    <xsd:element name="PublishingContactName" ma:index="14" nillable="true" ma:displayName="שם איש קשר" ma:hidden="true" ma:internalName="PublishingContactName" ma:readOnly="false">
      <xsd:simpleType>
        <xsd:restriction base="dms:Text">
          <xsd:maxLength value="255"/>
        </xsd:restriction>
      </xsd:simpleType>
    </xsd:element>
    <xsd:element name="PublishingContactPicture" ma:index="15" nillable="true" ma:displayName="תמונת איש הקשר" ma:format="Image" ma:hidden="true" ma:internalName="PublishingContactPictur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RollupImage" ma:index="16" nillable="true" ma:displayName="תמונת סיכום" ma:hidden="true" ma:internalName="PublishingRollupImage" ma:readOnly="false">
      <xsd:simpleType>
        <xsd:restriction base="dms:Unknown"/>
      </xsd:simpleType>
    </xsd:element>
    <xsd:element name="Audience" ma:index="17" nillable="true" ma:displayName="קהלי יעד" ma:description="" ma:hidden="true" ma:internalName="Audience" ma:readOnly="false">
      <xsd:simpleType>
        <xsd:restriction base="dms:Unknown"/>
      </xsd:simpleType>
    </xsd:element>
    <xsd:element name="PublishingPageLayout" ma:index="27" nillable="true" ma:displayName="פריסת דף" ma:internalName="PublishingPageLayout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VariationGroupID" ma:index="28" nillable="true" ma:displayName="מזהה קבוצת וריאציות" ma:hidden="true" ma:internalName="PublishingVariationGroupID">
      <xsd:simpleType>
        <xsd:restriction base="dms:Text">
          <xsd:maxLength value="255"/>
        </xsd:restriction>
      </xsd:simpleType>
    </xsd:element>
    <xsd:element name="PublishingVariationRelationshipLinkFieldID" ma:index="29" nillable="true" ma:displayName="קישור יחסי גומלין של וריאציות" ma:hidden="true" ma:internalName="PublishingVariationRelationshipLinkFieldID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URL" ma:index="39" nillable="true" ma:displayName="כתובת URL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GovXMainTitle" ma:index="2" nillable="true" ma:displayName="שם השירות" ma:internalName="GovXMainTitle">
      <xsd:simpleType>
        <xsd:restriction base="dms:Text">
          <xsd:maxLength value="255"/>
        </xsd:restriction>
      </xsd:simpleType>
    </xsd:element>
    <xsd:element name="GovXDescription" ma:index="3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DescriptionImg" ma:index="7" nillable="true" ma:displayName="GovXDescriptionImg" ma:internalName="GovXDescriptionImg">
      <xsd:simpleType>
        <xsd:restriction base="dms:Unknown"/>
      </xsd:simpleType>
    </xsd:element>
    <xsd:element name="GovXContentSection" ma:index="8" nillable="true" ma:displayName="תקציר הדף" ma:hidden="true" ma:internalName="GovXContentSection" ma:readOnly="false">
      <xsd:simpleType>
        <xsd:restriction base="dms:Unknown"/>
      </xsd:simpleType>
    </xsd:element>
    <xsd:element name="GovXEventDate" ma:index="18" nillable="true" ma:displayName="GovXEventDate" ma:format="DateTime" ma:hidden="true" ma:internalName="GovXEventDate" ma:readOnly="false">
      <xsd:simpleType>
        <xsd:restriction base="dms:DateTime"/>
      </xsd:simpleType>
    </xsd:element>
    <xsd:element name="GovXRobotsFollow" ma:index="19" nillable="true" ma:displayName="GovXRobotsFollow" ma:default="1" ma:internalName="GovXRobotsFollow">
      <xsd:simpleType>
        <xsd:restriction base="dms:Boolean"/>
      </xsd:simpleType>
    </xsd:element>
    <xsd:element name="GovXRobotsIndex" ma:index="20" nillable="true" ma:displayName="GovXRobotsIndex" ma:default="1" ma:internalName="GovXRobotsIndex">
      <xsd:simpleType>
        <xsd:restriction base="dms:Boolean"/>
      </xsd:simpleType>
    </xsd:element>
    <xsd:element name="GovXLanguage" ma:index="21" nillable="true" ma:displayName="GovXLanguage" ma:internalName="GovXLanguage">
      <xsd:simpleType>
        <xsd:restriction base="dms:Unknown"/>
      </xsd:simpleType>
    </xsd:element>
    <xsd:element name="NewStatus" ma:index="22" nillable="true" ma:displayName="NewStatus" ma:hidden="true" ma:internalName="NewStatus" ma:readOnly="false">
      <xsd:simpleType>
        <xsd:restriction base="dms:Text"/>
      </xsd:simpleType>
    </xsd:element>
    <xsd:element name="MMDSubjectsTaxHTField0" ma:index="24" nillable="true" ma:taxonomy="true" ma:internalName="MMDSubjectsTaxHTField0" ma:taxonomyFieldName="MMDSubjects" ma:displayName="נושאים" ma:readOnly="false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MMDAudienceTaxHTField0" ma:index="26" nillable="true" ma:taxonomy="true" ma:internalName="MMDAudienceTaxHTField0" ma:taxonomyFieldName="MMDAudience" ma:displayName="MMDAudience" ma:default="" ma:fieldId="{3c15929f-8c37-40c6-8d45-39d2a27c8ebd}" ma:taxonomyMulti="true" ma:sspId="2d5cfe0b-92d6-45e7-9728-978dd18bac77" ma:termSetId="a239ac66-6e19-4894-9a6d-0b635cdc56b4" ma:anchorId="293e6317-d625-4045-86b8-b7c79c02edb4" ma:open="false" ma:isKeyword="false">
      <xsd:complexType>
        <xsd:sequence>
          <xsd:element ref="pc:Terms" minOccurs="0" maxOccurs="1"/>
        </xsd:sequence>
      </xsd:complexType>
    </xsd:element>
    <xsd:element name="TaxCatchAll" ma:index="34" nillable="true" ma:displayName="עמודת 'תפוס הכל' של טקסונומיה" ma:hidden="true" ma:list="{4ea5708e-0740-470e-a7ce-b06ee08034f5}" ma:internalName="TaxCatchAll" ma:showField="CatchAllData" ma:web="605e85f2-268e-450d-9afb-d305d42b26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5" nillable="true" ma:displayName="עמודת 'תפוס הכל' של טקסונומיה1" ma:hidden="true" ma:list="{4ea5708e-0740-470e-a7ce-b06ee08034f5}" ma:internalName="TaxCatchAllLabel" ma:readOnly="true" ma:showField="CatchAllDataLabel" ma:web="605e85f2-268e-450d-9afb-d305d42b26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d629a283e1e41e7b148932bae66dfc5" ma:index="36" nillable="true" ma:taxonomy="true" ma:internalName="hd629a283e1e41e7b148932bae66dfc5" ma:taxonomyFieldName="MMDRelatedUnits" ma:displayName="יחידות קשורות" ma:default="" ma:fieldId="{1d629a28-3e1e-41e7-b148-932bae66dfc5}" ma:taxonomyMulti="true" ma:sspId="2d5cfe0b-92d6-45e7-9728-978dd18bac77" ma:termSetId="a239ac66-6e19-4894-9a6d-0b635cdc56b4" ma:anchorId="3bedd0f0-7648-42b6-8482-dc552c7f0340" ma:open="false" ma:isKeyword="false">
      <xsd:complexType>
        <xsd:sequence>
          <xsd:element ref="pc:Terms" minOccurs="0" maxOccurs="1"/>
        </xsd:sequence>
      </xsd:complexType>
    </xsd:element>
    <xsd:element name="MMDTypesTaxHTField0" ma:index="37" nillable="true" ma:taxonomy="true" ma:internalName="MMDTypesTaxHTField0" ma:taxonomyFieldName="MMDTypes" ma:displayName="סוג מסמך" ma:default="" ma:fieldId="{fa0486b9-0a56-4dae-8d9d-1d0e3ed62ab8}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MMDUnitsNameTaxHTField0" ma:index="41" nillable="true" ma:taxonomy="true" ma:internalName="MMDUnitsNameTaxHTField0" ma:taxonomyFieldName="MMDUnitsName" ma:displayName="MMDUnitsName" ma:readOnly="false" ma:default="" ma:fieldId="{650b01ae-ebd3-442b-8817-15405c5daf08}" ma:sspId="2d5cfe0b-92d6-45e7-9728-978dd18bac77" ma:termSetId="a239ac66-6e19-4894-9a6d-0b635cdc56b4" ma:anchorId="3bedd0f0-7648-42b6-8482-dc552c7f0340" ma:open="false" ma:isKeyword="false">
      <xsd:complexType>
        <xsd:sequence>
          <xsd:element ref="pc:Terms" minOccurs="0" maxOccurs="1"/>
        </xsd:sequence>
      </xsd:complexType>
    </xsd:element>
    <xsd:element name="RelatedUnits" ma:index="42" nillable="true" ma:displayName="RelatedUnits" ma:hidden="true" ma:internalName="RelatedUnits" ma:readOnly="false">
      <xsd:simpleType>
        <xsd:restriction base="dms:Unknown"/>
      </xsd:simpleType>
    </xsd:element>
    <xsd:element name="HiddenURL" ma:index="46" nillable="true" ma:displayName="HiddenURL" ma:format="Hyperlink" ma:internalName="Hidden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MDKeywordsTaxHTField0" ma:index="49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8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4f5a1-0dd0-43d9-9f6c-c5ab407d47a8" elementFormDefault="qualified">
    <xsd:import namespace="http://schemas.microsoft.com/office/2006/documentManagement/types"/>
    <xsd:import namespace="http://schemas.microsoft.com/office/infopath/2007/PartnerControls"/>
    <xsd:element name="Hamadan" ma:index="43" nillable="true" ma:displayName="תכנית" ma:format="Dropdown" ma:internalName="Hamadan">
      <xsd:simpleType>
        <xsd:restriction base="dms:Choice">
          <xsd:enumeration value="קרן המופ"/>
          <xsd:enumeration value="החממות הטכנולוגיות"/>
          <xsd:enumeration value="מסלולי מגנ&quot;ט"/>
          <xsd:enumeration value="מסלולים בינלאומיים"/>
          <xsd:enumeration value="תנופה"/>
          <xsd:enumeration value="מיסוי והשקעות"/>
          <xsd:enumeration value="קרן תמורה"/>
          <xsd:enumeration value="ויזות חדשנות"/>
        </xsd:restriction>
      </xsd:simpleType>
    </xsd:element>
    <xsd:element name="StepMadaan" ma:index="44" nillable="true" ma:displayName="שלב בתהליך" ma:format="Dropdown" ma:internalName="StepMadaan">
      <xsd:simpleType>
        <xsd:restriction base="dms:Choice">
          <xsd:enumeration value="אישור"/>
          <xsd:enumeration value="בדיקה"/>
          <xsd:enumeration value="בקשה"/>
          <xsd:enumeration value="סגירה"/>
          <xsd:enumeration value="תמלוגים"/>
          <xsd:enumeration value="ביצוע"/>
          <xsd:enumeration value="מיסוי והשקעות"/>
          <xsd:enumeration value="ערעור"/>
          <xsd:enumeration value="בנק"/>
        </xsd:restriction>
      </xsd:simpleType>
    </xsd:element>
    <xsd:element name="RelevantProcedure" ma:index="45" nillable="true" ma:displayName="RelevantProcedure" ma:description="נוהל קשור" ma:internalName="RelevantProcedure">
      <xsd:simpleType>
        <xsd:restriction base="dms:Unknown"/>
      </xsd:simpleType>
    </xsd:element>
    <xsd:element name="MaslolimMerkazHashkaot" ma:index="47" nillable="true" ma:displayName="מסלולים" ma:description="לכאו יש להזין שמות מסלולים של מרכז ההשקעות" ma:format="Dropdown" ma:internalName="MaslolimMerkazHashkaot">
      <xsd:simpleType>
        <xsd:restriction base="dms:Choice">
          <xsd:enumeration value="מסלול מענקים"/>
          <xsd:enumeration value="מסלולי תעסוקה"/>
          <xsd:enumeration value="מסלולי כלכלה ירוקה"/>
          <xsd:enumeration value="השכרה למגורים"/>
          <xsd:enumeration value="מסלולים מיוחדים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3" ma:displayName="סוג תוכן"/>
        <xsd:element ref="dc:title" minOccurs="0" maxOccurs="1" ma:index="1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2F27A0-F53E-4BDD-9F41-3AE82564B7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B984CB-7AA4-4F5D-919A-B899287ED44B}">
  <ds:schemaRefs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66d4f5a1-0dd0-43d9-9f6c-c5ab407d47a8"/>
    <ds:schemaRef ds:uri="http://schemas.microsoft.com/sharepoint/v4"/>
    <ds:schemaRef ds:uri="605e85f2-268e-450d-9afb-d305d42b267e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A2DC1095-FD65-4AE3-A7F8-E96CE2345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05e85f2-268e-450d-9afb-d305d42b267e"/>
    <ds:schemaRef ds:uri="http://schemas.microsoft.com/sharepoint/v4"/>
    <ds:schemaRef ds:uri="66d4f5a1-0dd0-43d9-9f6c-c5ab407d47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48</vt:i4>
      </vt:variant>
    </vt:vector>
  </HeadingPairs>
  <TitlesOfParts>
    <vt:vector size="58" baseType="lpstr">
      <vt:lpstr>הנחיות למילוי-התחל כאן</vt:lpstr>
      <vt:lpstr>ראשי-פרטים כלליים וריכוז הוצאות</vt:lpstr>
      <vt:lpstr>כח אדם - שכר</vt:lpstr>
      <vt:lpstr>חומרים </vt:lpstr>
      <vt:lpstr>קבלני משנה </vt:lpstr>
      <vt:lpstr>ציוד</vt:lpstr>
      <vt:lpstr>התאמת מוצר ותיקוף שוק</vt:lpstr>
      <vt:lpstr>שונות</vt:lpstr>
      <vt:lpstr>ציוד ייעודי</vt:lpstr>
      <vt:lpstr>שיווק</vt:lpstr>
      <vt:lpstr>_01_02</vt:lpstr>
      <vt:lpstr>haarot_takzivim</vt:lpstr>
      <vt:lpstr>hachlatat_vaada</vt:lpstr>
      <vt:lpstr>homarim_achuz_tkura</vt:lpstr>
      <vt:lpstr>homarim_kamut</vt:lpstr>
      <vt:lpstr>homarim_takziv</vt:lpstr>
      <vt:lpstr>homarim_teur</vt:lpstr>
      <vt:lpstr>kablanim_hearot</vt:lpstr>
      <vt:lpstr>kablanim_location</vt:lpstr>
      <vt:lpstr>kablanim_takziv</vt:lpstr>
      <vt:lpstr>kablanim_teur</vt:lpstr>
      <vt:lpstr>kablanim_toar</vt:lpstr>
      <vt:lpstr>koah_adam_achuz</vt:lpstr>
      <vt:lpstr>KOAH_ADAM_ACHUZ_MISRA</vt:lpstr>
      <vt:lpstr>koah_adam_code_sachar</vt:lpstr>
      <vt:lpstr>koah_adam_cost</vt:lpstr>
      <vt:lpstr>koah_adam_limit_cost</vt:lpstr>
      <vt:lpstr>koah_adam_mispar_hodashim</vt:lpstr>
      <vt:lpstr>koah_adam_tafkid</vt:lpstr>
      <vt:lpstr>koah_adam_takziv</vt:lpstr>
      <vt:lpstr>koah_adam_teur</vt:lpstr>
      <vt:lpstr>koah_adam_toar</vt:lpstr>
      <vt:lpstr>'חומרים '!Print_Titles</vt:lpstr>
      <vt:lpstr>'כח אדם - שכר'!Print_Titles</vt:lpstr>
      <vt:lpstr>ציוד!Print_Titles</vt:lpstr>
      <vt:lpstr>'קבלני משנה '!Print_Titles</vt:lpstr>
      <vt:lpstr>שונות!Print_Titles</vt:lpstr>
      <vt:lpstr>Product_adjustment_takziv</vt:lpstr>
      <vt:lpstr>Product_adjustment_teur</vt:lpstr>
      <vt:lpstr>Shivuk_Takziv</vt:lpstr>
      <vt:lpstr>Shivuk_Teur</vt:lpstr>
      <vt:lpstr>shonot_takziv</vt:lpstr>
      <vt:lpstr>shonot_teur</vt:lpstr>
      <vt:lpstr>takzivim_mumlazim</vt:lpstr>
      <vt:lpstr>takzivim_teur</vt:lpstr>
      <vt:lpstr>yeudi_takziv</vt:lpstr>
      <vt:lpstr>yeudi_teur</vt:lpstr>
      <vt:lpstr>ziyud_cost</vt:lpstr>
      <vt:lpstr>ziyud_kamut</vt:lpstr>
      <vt:lpstr>ziyud_mispar_hodashim</vt:lpstr>
      <vt:lpstr>ziyud_takziv</vt:lpstr>
      <vt:lpstr>ziyud_teur</vt:lpstr>
      <vt:lpstr>'כח אדם - שכר'!טקסט1</vt:lpstr>
      <vt:lpstr>עדתאריך</vt:lpstr>
      <vt:lpstr>קוד_שכר</vt:lpstr>
      <vt:lpstr>רבעון</vt:lpstr>
      <vt:lpstr>רבעון_ראשון</vt:lpstr>
      <vt:lpstr>תאריך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Ayala Zuaretz</dc:creator>
  <cp:lastModifiedBy>Nir Cafri</cp:lastModifiedBy>
  <cp:lastPrinted>2020-07-16T08:19:15Z</cp:lastPrinted>
  <dcterms:created xsi:type="dcterms:W3CDTF">2020-06-17T08:44:18Z</dcterms:created>
  <dcterms:modified xsi:type="dcterms:W3CDTF">2025-03-29T09:58:45Z</dcterms:modified>
</cp:coreProperties>
</file>