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9940" yWindow="-2500" windowWidth="27560" windowHeight="20340" tabRatio="500" activeTab="5"/>
  </bookViews>
  <sheets>
    <sheet name="工作表1" sheetId="1" r:id="rId1"/>
    <sheet name="2015" sheetId="2" r:id="rId2"/>
    <sheet name="公司款" sheetId="3" r:id="rId3"/>
    <sheet name="2016" sheetId="4" r:id="rId4"/>
    <sheet name="2017" sheetId="5" r:id="rId5"/>
    <sheet name="工作表2" sheetId="6" r:id="rId6"/>
    <sheet name="工作表3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6" l="1"/>
  <c r="G65" i="6"/>
  <c r="F65" i="6"/>
  <c r="G33" i="7"/>
  <c r="G31" i="7"/>
  <c r="F31" i="7"/>
  <c r="E33" i="7"/>
  <c r="E25" i="7"/>
  <c r="B37" i="6"/>
  <c r="B39" i="6"/>
  <c r="G14" i="6"/>
  <c r="F28" i="6"/>
  <c r="F27" i="6"/>
  <c r="F25" i="6"/>
  <c r="B40" i="6"/>
  <c r="J13" i="6"/>
  <c r="F24" i="6"/>
  <c r="F22" i="6"/>
  <c r="B22" i="6"/>
  <c r="F23" i="6"/>
  <c r="F21" i="6"/>
  <c r="B23" i="6"/>
  <c r="G12" i="6"/>
  <c r="B12" i="6"/>
  <c r="F12" i="6"/>
  <c r="F17" i="6"/>
  <c r="F16" i="6"/>
  <c r="F5" i="6"/>
  <c r="B3" i="6"/>
  <c r="F4" i="6"/>
  <c r="G10" i="6"/>
  <c r="G9" i="6"/>
  <c r="F9" i="6"/>
  <c r="G8" i="6"/>
  <c r="F8" i="6"/>
  <c r="G7" i="6"/>
  <c r="F7" i="6"/>
  <c r="D177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72" i="6"/>
  <c r="B91" i="6"/>
  <c r="F57" i="6"/>
  <c r="G57" i="6"/>
  <c r="L71" i="6"/>
  <c r="C86" i="6"/>
  <c r="E86" i="6"/>
  <c r="D86" i="6"/>
  <c r="M71" i="6"/>
  <c r="K71" i="6"/>
  <c r="F3" i="6"/>
  <c r="G3" i="6"/>
  <c r="G16" i="6"/>
  <c r="F20" i="6"/>
  <c r="F34" i="6"/>
  <c r="G34" i="6"/>
  <c r="G70" i="6"/>
  <c r="G67" i="6"/>
  <c r="G56" i="6"/>
  <c r="G50" i="6"/>
  <c r="F67" i="6"/>
  <c r="L64" i="5"/>
  <c r="L63" i="5"/>
  <c r="H63" i="5"/>
  <c r="H54" i="5"/>
  <c r="F56" i="6"/>
  <c r="F43" i="6"/>
  <c r="F50" i="6"/>
  <c r="I10" i="5"/>
  <c r="F5" i="5"/>
  <c r="F10" i="5"/>
  <c r="J31" i="5"/>
  <c r="I41" i="5"/>
  <c r="F9" i="5"/>
  <c r="F78" i="5"/>
  <c r="F60" i="5"/>
  <c r="F56" i="5"/>
  <c r="F57" i="5"/>
  <c r="F58" i="5"/>
  <c r="F59" i="5"/>
  <c r="F61" i="5"/>
  <c r="F20" i="5"/>
  <c r="F21" i="5"/>
  <c r="F22" i="5"/>
  <c r="F23" i="5"/>
  <c r="F24" i="5"/>
  <c r="F25" i="5"/>
  <c r="F26" i="5"/>
  <c r="F27" i="5"/>
  <c r="H30" i="5"/>
  <c r="F28" i="5"/>
  <c r="F29" i="5"/>
  <c r="F31" i="5"/>
  <c r="F34" i="5"/>
  <c r="F35" i="5"/>
  <c r="F36" i="5"/>
  <c r="F37" i="5"/>
  <c r="F38" i="5"/>
  <c r="F39" i="5"/>
  <c r="F40" i="5"/>
  <c r="F41" i="5"/>
  <c r="K28" i="5"/>
  <c r="H28" i="5"/>
  <c r="H29" i="5"/>
  <c r="F43" i="5"/>
  <c r="F44" i="5"/>
  <c r="F45" i="5"/>
  <c r="F46" i="5"/>
  <c r="F47" i="5"/>
  <c r="F50" i="5"/>
  <c r="F51" i="5"/>
  <c r="F52" i="5"/>
  <c r="F53" i="5"/>
  <c r="F54" i="5"/>
  <c r="F63" i="5"/>
  <c r="F64" i="5"/>
  <c r="F65" i="5"/>
  <c r="F67" i="5"/>
  <c r="F68" i="5"/>
  <c r="F69" i="5"/>
  <c r="F70" i="5"/>
  <c r="F71" i="5"/>
  <c r="F72" i="5"/>
  <c r="F8" i="5"/>
  <c r="F7" i="5"/>
  <c r="F6" i="5"/>
  <c r="F4" i="5"/>
  <c r="F3" i="5"/>
  <c r="F19" i="4"/>
  <c r="F20" i="4"/>
  <c r="F14" i="4"/>
  <c r="F15" i="4"/>
  <c r="F16" i="4"/>
  <c r="F17" i="4"/>
  <c r="F18" i="4"/>
  <c r="F3" i="4"/>
  <c r="F4" i="4"/>
  <c r="F5" i="4"/>
  <c r="F6" i="4"/>
  <c r="F7" i="4"/>
  <c r="F51" i="4"/>
  <c r="F52" i="4"/>
  <c r="F53" i="4"/>
  <c r="F54" i="4"/>
  <c r="F55" i="4"/>
  <c r="F23" i="4"/>
  <c r="F24" i="4"/>
  <c r="F25" i="4"/>
  <c r="F26" i="4"/>
  <c r="F30" i="4"/>
  <c r="F31" i="4"/>
  <c r="F32" i="4"/>
  <c r="F33" i="4"/>
  <c r="F37" i="4"/>
  <c r="F38" i="4"/>
  <c r="F39" i="4"/>
  <c r="F40" i="4"/>
  <c r="F43" i="4"/>
  <c r="F44" i="4"/>
  <c r="F45" i="4"/>
  <c r="F46" i="4"/>
  <c r="F48" i="4"/>
  <c r="F24" i="2"/>
  <c r="F25" i="2"/>
  <c r="F26" i="2"/>
  <c r="F31" i="2"/>
  <c r="F32" i="2"/>
  <c r="F33" i="2"/>
  <c r="F35" i="2"/>
  <c r="F38" i="2"/>
  <c r="F9" i="2"/>
  <c r="G9" i="2"/>
  <c r="B22" i="2"/>
  <c r="F19" i="2"/>
  <c r="F20" i="2"/>
  <c r="F21" i="2"/>
  <c r="F22" i="2"/>
  <c r="G22" i="2"/>
  <c r="F12" i="2"/>
  <c r="F13" i="2"/>
  <c r="F14" i="2"/>
  <c r="F15" i="2"/>
  <c r="F16" i="2"/>
  <c r="F17" i="2"/>
  <c r="F3" i="2"/>
  <c r="F4" i="2"/>
  <c r="F5" i="2"/>
  <c r="F6" i="2"/>
  <c r="F7" i="2"/>
  <c r="B38" i="2"/>
  <c r="B41" i="2"/>
</calcChain>
</file>

<file path=xl/sharedStrings.xml><?xml version="1.0" encoding="utf-8"?>
<sst xmlns="http://schemas.openxmlformats.org/spreadsheetml/2006/main" count="134" uniqueCount="73">
  <si>
    <t>刘小琼</t>
    <phoneticPr fontId="1" type="noConversion"/>
  </si>
  <si>
    <t>刘华文</t>
    <phoneticPr fontId="1" type="noConversion"/>
  </si>
  <si>
    <t>时间</t>
    <phoneticPr fontId="1" type="noConversion"/>
  </si>
  <si>
    <t>于凤菊</t>
    <phoneticPr fontId="1" type="noConversion"/>
  </si>
  <si>
    <t>利率</t>
    <phoneticPr fontId="1" type="noConversion"/>
  </si>
  <si>
    <t>刘小琼</t>
    <phoneticPr fontId="1" type="noConversion"/>
  </si>
  <si>
    <t>姓名</t>
    <phoneticPr fontId="1" type="noConversion"/>
  </si>
  <si>
    <t>金额</t>
    <phoneticPr fontId="1" type="noConversion"/>
  </si>
  <si>
    <t>起</t>
    <phoneticPr fontId="1" type="noConversion"/>
  </si>
  <si>
    <t>止</t>
    <phoneticPr fontId="1" type="noConversion"/>
  </si>
  <si>
    <t>利息</t>
    <phoneticPr fontId="1" type="noConversion"/>
  </si>
  <si>
    <t>年利息</t>
    <phoneticPr fontId="1" type="noConversion"/>
  </si>
  <si>
    <t>刘华文</t>
    <phoneticPr fontId="1" type="noConversion"/>
  </si>
  <si>
    <t>陈秀英</t>
    <phoneticPr fontId="1" type="noConversion"/>
  </si>
  <si>
    <t>于凤菊</t>
    <phoneticPr fontId="1" type="noConversion"/>
  </si>
  <si>
    <t>于迎春</t>
    <phoneticPr fontId="1" type="noConversion"/>
  </si>
  <si>
    <t>于凤娟</t>
    <phoneticPr fontId="1" type="noConversion"/>
  </si>
  <si>
    <t>合计</t>
    <phoneticPr fontId="1" type="noConversion"/>
  </si>
  <si>
    <t>本利</t>
    <phoneticPr fontId="1" type="noConversion"/>
  </si>
  <si>
    <t>总计</t>
    <phoneticPr fontId="1" type="noConversion"/>
  </si>
  <si>
    <t>刘华武</t>
    <phoneticPr fontId="1" type="noConversion"/>
  </si>
  <si>
    <t>合计</t>
    <phoneticPr fontId="1" type="noConversion"/>
  </si>
  <si>
    <t>440000转</t>
    <phoneticPr fontId="1" type="noConversion"/>
  </si>
  <si>
    <t>120000转</t>
    <phoneticPr fontId="1" type="noConversion"/>
  </si>
  <si>
    <t>熊华川</t>
    <phoneticPr fontId="1" type="noConversion"/>
  </si>
  <si>
    <t>合计</t>
    <phoneticPr fontId="1" type="noConversion"/>
  </si>
  <si>
    <t>刘金兰</t>
    <phoneticPr fontId="1" type="noConversion"/>
  </si>
  <si>
    <t>取</t>
    <phoneticPr fontId="1" type="noConversion"/>
  </si>
  <si>
    <t>转</t>
    <phoneticPr fontId="1" type="noConversion"/>
  </si>
  <si>
    <t>转</t>
    <phoneticPr fontId="1" type="noConversion"/>
  </si>
  <si>
    <t>新存</t>
    <phoneticPr fontId="1" type="noConversion"/>
  </si>
  <si>
    <t>取6282转20000</t>
    <phoneticPr fontId="1" type="noConversion"/>
  </si>
  <si>
    <t>转</t>
    <phoneticPr fontId="1" type="noConversion"/>
  </si>
  <si>
    <t>转</t>
    <phoneticPr fontId="1" type="noConversion"/>
  </si>
  <si>
    <t>2015年底投资8w的本息</t>
    <phoneticPr fontId="1" type="noConversion"/>
  </si>
  <si>
    <t>2016年底投资8w的本息</t>
    <phoneticPr fontId="1" type="noConversion"/>
  </si>
  <si>
    <t>2017年底投资8w的本息</t>
    <phoneticPr fontId="1" type="noConversion"/>
  </si>
  <si>
    <t>投资款本息</t>
    <phoneticPr fontId="1" type="noConversion"/>
  </si>
  <si>
    <t>取10000</t>
    <phoneticPr fontId="1" type="noConversion"/>
  </si>
  <si>
    <t>合计</t>
    <phoneticPr fontId="1" type="noConversion"/>
  </si>
  <si>
    <t>取4827存10000</t>
    <phoneticPr fontId="1" type="noConversion"/>
  </si>
  <si>
    <t>转</t>
    <phoneticPr fontId="1" type="noConversion"/>
  </si>
  <si>
    <t>刘忠秀</t>
    <phoneticPr fontId="1" type="noConversion"/>
  </si>
  <si>
    <t>取4000转20000</t>
    <phoneticPr fontId="1" type="noConversion"/>
  </si>
  <si>
    <t>44w扣16w股本金</t>
    <phoneticPr fontId="1" type="noConversion"/>
  </si>
  <si>
    <t>16w转为股本金</t>
    <phoneticPr fontId="1" type="noConversion"/>
  </si>
  <si>
    <t>2017/7/1   16万股本金</t>
    <phoneticPr fontId="1" type="noConversion"/>
  </si>
  <si>
    <t>合计</t>
    <phoneticPr fontId="1" type="noConversion"/>
  </si>
  <si>
    <t>合计</t>
    <phoneticPr fontId="1" type="noConversion"/>
  </si>
  <si>
    <t>只剩20万</t>
    <phoneticPr fontId="1" type="noConversion"/>
  </si>
  <si>
    <t>合计</t>
    <phoneticPr fontId="1" type="noConversion"/>
  </si>
  <si>
    <t xml:space="preserve">存款 </t>
    <phoneticPr fontId="1" type="noConversion"/>
  </si>
  <si>
    <t>投资款本息</t>
    <phoneticPr fontId="1" type="noConversion"/>
  </si>
  <si>
    <t>合计</t>
    <phoneticPr fontId="1" type="noConversion"/>
  </si>
  <si>
    <t>期初本金1138016</t>
    <phoneticPr fontId="1" type="noConversion"/>
  </si>
  <si>
    <t>2018/6/26扣投资款本金160000</t>
    <phoneticPr fontId="1" type="noConversion"/>
  </si>
  <si>
    <t>31/10/2018还本500000</t>
    <phoneticPr fontId="1" type="noConversion"/>
  </si>
  <si>
    <t>50万利息及投资款48万的利息</t>
    <phoneticPr fontId="1" type="noConversion"/>
  </si>
  <si>
    <t>刘华文</t>
    <phoneticPr fontId="1" type="noConversion"/>
  </si>
  <si>
    <t>本金93万拆为85万和8万</t>
    <phoneticPr fontId="1" type="noConversion"/>
  </si>
  <si>
    <t>合计</t>
    <phoneticPr fontId="1" type="noConversion"/>
  </si>
  <si>
    <t>陈秀英</t>
    <phoneticPr fontId="1" type="noConversion"/>
  </si>
  <si>
    <t>张秋</t>
    <phoneticPr fontId="1" type="noConversion"/>
  </si>
  <si>
    <t>合计</t>
    <phoneticPr fontId="1" type="noConversion"/>
  </si>
  <si>
    <t>周成星</t>
    <phoneticPr fontId="1" type="noConversion"/>
  </si>
  <si>
    <t>余额=</t>
    <phoneticPr fontId="1" type="noConversion"/>
  </si>
  <si>
    <t>银行</t>
    <phoneticPr fontId="1" type="noConversion"/>
  </si>
  <si>
    <t>公司</t>
    <phoneticPr fontId="1" type="noConversion"/>
  </si>
  <si>
    <t>公司存款</t>
    <phoneticPr fontId="1" type="noConversion"/>
  </si>
  <si>
    <t>差额</t>
    <phoneticPr fontId="1" type="noConversion"/>
  </si>
  <si>
    <t>周成新</t>
    <phoneticPr fontId="1" type="noConversion"/>
  </si>
  <si>
    <t>刘妈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</si>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</sst>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5"/>
      <name val="宋体"/>
      <charset val="134"/>
      <scheme val="minor"/>
    </font>
    <font>
      <sz val="12"/>
      <color theme="6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/>
    <xf numFmtId="0" fontId="6" fillId="0" borderId="0" xfId="0" applyFont="1"/>
    <xf numFmtId="176" fontId="7" fillId="0" borderId="0" xfId="0" applyNumberFormat="1" applyFont="1"/>
    <xf numFmtId="177" fontId="0" fillId="0" borderId="0" xfId="0" applyNumberFormat="1"/>
  </cellXfs>
  <cellStyles count="18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3" sqref="B3"/>
    </sheetView>
  </sheetViews>
  <sheetFormatPr baseColWidth="10" defaultColWidth="11" defaultRowHeight="15" x14ac:dyDescent="0"/>
  <cols>
    <col min="4" max="4" width="18.83203125" customWidth="1"/>
    <col min="5" max="5" width="25.5" customWidth="1"/>
  </cols>
  <sheetData>
    <row r="2" spans="1:4">
      <c r="C2" t="s">
        <v>2</v>
      </c>
      <c r="D2" t="s">
        <v>4</v>
      </c>
    </row>
    <row r="3" spans="1:4">
      <c r="A3" t="s">
        <v>0</v>
      </c>
      <c r="B3">
        <v>182520</v>
      </c>
      <c r="C3" s="1">
        <v>41640</v>
      </c>
      <c r="D3" s="2">
        <v>0.08</v>
      </c>
    </row>
    <row r="4" spans="1:4">
      <c r="A4" t="s">
        <v>1</v>
      </c>
      <c r="B4">
        <v>250280</v>
      </c>
      <c r="C4" s="1">
        <v>41640</v>
      </c>
      <c r="D4" s="2">
        <v>0.08</v>
      </c>
    </row>
    <row r="5" spans="1:4">
      <c r="A5" t="s">
        <v>3</v>
      </c>
      <c r="B5">
        <v>110000</v>
      </c>
      <c r="C5" s="1">
        <v>41395</v>
      </c>
      <c r="D5" s="2">
        <v>0.08</v>
      </c>
    </row>
    <row r="6" spans="1:4">
      <c r="A6" t="s">
        <v>3</v>
      </c>
      <c r="B6">
        <v>56000</v>
      </c>
      <c r="D6" s="2">
        <v>0.08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200" zoomScaleNormal="200" zoomScalePageLayoutView="200" workbookViewId="0">
      <selection activeCell="B4" sqref="B4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2.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97320</v>
      </c>
      <c r="C3" s="1">
        <v>42125</v>
      </c>
      <c r="D3" s="1">
        <v>42369</v>
      </c>
      <c r="E3" s="2">
        <v>0.08</v>
      </c>
      <c r="F3" s="3">
        <f>(D3-C3+1)*B3*E3/365</f>
        <v>5225.9506849315067</v>
      </c>
    </row>
    <row r="4" spans="1:7">
      <c r="B4">
        <v>440000</v>
      </c>
      <c r="C4" s="1">
        <v>42005</v>
      </c>
      <c r="D4" s="1">
        <v>42216</v>
      </c>
      <c r="E4" s="2">
        <v>0.08</v>
      </c>
      <c r="F4" s="3">
        <f>(D4-C4+1)*B4*E4/365</f>
        <v>20444.931506849316</v>
      </c>
    </row>
    <row r="5" spans="1:7">
      <c r="A5" t="s">
        <v>22</v>
      </c>
      <c r="B5">
        <v>360000</v>
      </c>
      <c r="C5" s="1">
        <v>42217</v>
      </c>
      <c r="D5" s="1">
        <v>42369</v>
      </c>
      <c r="E5" s="2">
        <v>0.08</v>
      </c>
      <c r="F5" s="3">
        <f>(D5-C5+1)*B5*E5/365</f>
        <v>12072.328767123288</v>
      </c>
    </row>
    <row r="6" spans="1:7">
      <c r="B6">
        <v>37554</v>
      </c>
      <c r="C6" s="1">
        <v>42005</v>
      </c>
      <c r="D6" s="1">
        <v>42369</v>
      </c>
      <c r="E6" s="2">
        <v>0.08</v>
      </c>
      <c r="F6" s="3">
        <f>(D6-C6+1)*B6*E6/365</f>
        <v>3004.32</v>
      </c>
      <c r="G6" s="3"/>
    </row>
    <row r="7" spans="1:7">
      <c r="C7" s="1"/>
      <c r="D7" s="1"/>
      <c r="E7" s="2"/>
      <c r="F7" s="3">
        <f>SUM(F3:F6)</f>
        <v>40747.530958904114</v>
      </c>
      <c r="G7" s="3"/>
    </row>
    <row r="8" spans="1:7">
      <c r="G8" s="3"/>
    </row>
    <row r="9" spans="1:7">
      <c r="A9" t="s">
        <v>20</v>
      </c>
      <c r="B9">
        <v>30000</v>
      </c>
      <c r="C9" s="1">
        <v>42234</v>
      </c>
      <c r="D9" s="1">
        <v>42369</v>
      </c>
      <c r="E9" s="2">
        <v>0.08</v>
      </c>
      <c r="F9" s="3">
        <f>(D9-C9+1)*B9*E9/365</f>
        <v>894.2465753424658</v>
      </c>
      <c r="G9" s="3">
        <f>B9+F9</f>
        <v>30894.246575342466</v>
      </c>
    </row>
    <row r="10" spans="1:7">
      <c r="G10" s="3"/>
    </row>
    <row r="12" spans="1:7">
      <c r="A12" t="s">
        <v>12</v>
      </c>
      <c r="B12">
        <v>250280</v>
      </c>
      <c r="C12" s="1">
        <v>42005</v>
      </c>
      <c r="D12" s="1">
        <v>42369</v>
      </c>
      <c r="E12" s="2">
        <v>0.08</v>
      </c>
      <c r="F12" s="3">
        <f>(D12-C12+1)*B12*E12/365</f>
        <v>20022.400000000001</v>
      </c>
    </row>
    <row r="13" spans="1:7">
      <c r="B13">
        <v>120000</v>
      </c>
      <c r="C13" s="1">
        <v>42005</v>
      </c>
      <c r="D13" s="1">
        <v>42216</v>
      </c>
      <c r="E13" s="2">
        <v>0.08</v>
      </c>
      <c r="F13" s="3">
        <f>(D13-C13+1)*B13*E13/365</f>
        <v>5575.8904109589039</v>
      </c>
    </row>
    <row r="14" spans="1:7">
      <c r="A14" t="s">
        <v>23</v>
      </c>
      <c r="B14">
        <v>40000</v>
      </c>
      <c r="C14" s="1">
        <v>42217</v>
      </c>
      <c r="D14" s="5">
        <v>42369</v>
      </c>
      <c r="E14" s="2">
        <v>0.08</v>
      </c>
      <c r="F14" s="3">
        <f>(D14-C14+1)*B14*E14/365</f>
        <v>1341.3698630136987</v>
      </c>
    </row>
    <row r="15" spans="1:7">
      <c r="B15">
        <v>300000</v>
      </c>
      <c r="C15" s="1">
        <v>42005</v>
      </c>
      <c r="D15" s="1">
        <v>42369</v>
      </c>
      <c r="E15" s="2">
        <v>0.08</v>
      </c>
      <c r="F15" s="3">
        <f>(D15-C15+1)*B15*E15/365</f>
        <v>24000</v>
      </c>
    </row>
    <row r="16" spans="1:7">
      <c r="B16">
        <v>39091</v>
      </c>
      <c r="C16" s="1">
        <v>42005</v>
      </c>
      <c r="D16" s="1">
        <v>42369</v>
      </c>
      <c r="E16" s="2">
        <v>0.08</v>
      </c>
      <c r="F16" s="3">
        <f>(D16-C16+1)*B16*E16/365</f>
        <v>3127.2799999999997</v>
      </c>
    </row>
    <row r="17" spans="1:8">
      <c r="F17" s="3">
        <f>SUM(F12:F16)</f>
        <v>54066.940273972607</v>
      </c>
      <c r="G17" s="3"/>
      <c r="H17" s="4"/>
    </row>
    <row r="18" spans="1:8">
      <c r="G18" s="3"/>
      <c r="H18" s="4"/>
    </row>
    <row r="19" spans="1:8">
      <c r="A19" t="s">
        <v>13</v>
      </c>
      <c r="B19">
        <v>20000</v>
      </c>
      <c r="C19" s="1">
        <v>42005</v>
      </c>
      <c r="D19" s="1">
        <v>42369</v>
      </c>
      <c r="E19" s="2">
        <v>0.08</v>
      </c>
      <c r="F19" s="3">
        <f>(D19-C19+1)*B19*E19/365</f>
        <v>1600</v>
      </c>
    </row>
    <row r="20" spans="1:8">
      <c r="B20">
        <v>30000</v>
      </c>
      <c r="C20" s="1">
        <v>42005</v>
      </c>
      <c r="D20" s="1">
        <v>42369</v>
      </c>
      <c r="E20" s="2">
        <v>0.08</v>
      </c>
      <c r="F20" s="3">
        <f>(D20-C20+1)*B20*E20/365</f>
        <v>2400</v>
      </c>
    </row>
    <row r="21" spans="1:8">
      <c r="B21">
        <v>2877</v>
      </c>
      <c r="C21" s="1">
        <v>42005</v>
      </c>
      <c r="D21" s="1">
        <v>42369</v>
      </c>
      <c r="E21" s="2">
        <v>0.08</v>
      </c>
      <c r="F21" s="3">
        <f>(D21-C21+1)*B21*E21/365</f>
        <v>230.16000000000003</v>
      </c>
    </row>
    <row r="22" spans="1:8">
      <c r="A22" t="s">
        <v>21</v>
      </c>
      <c r="B22">
        <f>SUM(B19:B21)</f>
        <v>52877</v>
      </c>
      <c r="F22" s="3">
        <f>SUM(F19:F21)</f>
        <v>4230.16</v>
      </c>
      <c r="G22" s="3">
        <f>B22+F22</f>
        <v>57107.16</v>
      </c>
    </row>
    <row r="24" spans="1:8">
      <c r="A24" t="s">
        <v>14</v>
      </c>
      <c r="B24">
        <v>269495</v>
      </c>
      <c r="C24" s="1">
        <v>42005</v>
      </c>
      <c r="D24" s="1">
        <v>42369</v>
      </c>
      <c r="E24" s="2">
        <v>0.08</v>
      </c>
      <c r="F24" s="3">
        <f>(D24-C24+1)*B24*E24/365</f>
        <v>21559.599999999999</v>
      </c>
    </row>
    <row r="25" spans="1:8">
      <c r="B25">
        <v>35000</v>
      </c>
      <c r="C25" s="1">
        <v>42164</v>
      </c>
      <c r="D25" s="1">
        <v>42369</v>
      </c>
      <c r="E25" s="2">
        <v>0.08</v>
      </c>
      <c r="F25" s="3">
        <f>(D25-C25+1)*B25*E25/365</f>
        <v>1580.2739726027398</v>
      </c>
    </row>
    <row r="26" spans="1:8">
      <c r="C26" s="1"/>
      <c r="D26" s="1"/>
      <c r="E26" s="2"/>
      <c r="F26" s="3">
        <f>SUM(F24:F25)</f>
        <v>23139.873972602738</v>
      </c>
    </row>
    <row r="27" spans="1:8">
      <c r="C27" s="1"/>
      <c r="D27" s="1"/>
      <c r="E27" s="2"/>
    </row>
    <row r="28" spans="1:8">
      <c r="C28" s="1"/>
      <c r="D28" s="1"/>
      <c r="E28" s="2"/>
    </row>
    <row r="31" spans="1:8">
      <c r="A31" t="s">
        <v>15</v>
      </c>
      <c r="B31">
        <v>100000</v>
      </c>
      <c r="C31" s="1">
        <v>42005</v>
      </c>
      <c r="D31" s="1">
        <v>42369</v>
      </c>
      <c r="E31" s="2">
        <v>0.08</v>
      </c>
      <c r="F31" s="3">
        <f>(D31-C31+1)*B31*E31/365</f>
        <v>8000</v>
      </c>
    </row>
    <row r="32" spans="1:8">
      <c r="B32">
        <v>6969</v>
      </c>
      <c r="C32" s="1">
        <v>42005</v>
      </c>
      <c r="D32" s="1">
        <v>42369</v>
      </c>
      <c r="E32" s="2">
        <v>0.08</v>
      </c>
      <c r="F32" s="3">
        <f>(D32-C32+1)*B32*E32/365</f>
        <v>557.5200000000001</v>
      </c>
    </row>
    <row r="33" spans="1:6">
      <c r="C33" s="1"/>
      <c r="D33" s="1"/>
      <c r="E33" s="2"/>
      <c r="F33" s="3">
        <f>SUM(F31:F32)</f>
        <v>8557.52</v>
      </c>
    </row>
    <row r="34" spans="1:6">
      <c r="C34" s="1"/>
      <c r="D34" s="1"/>
      <c r="E34" s="2"/>
    </row>
    <row r="35" spans="1:6">
      <c r="A35" t="s">
        <v>16</v>
      </c>
      <c r="B35">
        <v>70000</v>
      </c>
      <c r="C35" s="1">
        <v>42134</v>
      </c>
      <c r="D35" s="1">
        <v>42369</v>
      </c>
      <c r="E35" s="2">
        <v>0.08</v>
      </c>
      <c r="F35" s="3">
        <f>(D35-C35+1)*B35*E35/365</f>
        <v>3620.821917808219</v>
      </c>
    </row>
    <row r="36" spans="1:6">
      <c r="C36" s="1"/>
      <c r="D36" s="1"/>
      <c r="E36" s="2"/>
    </row>
    <row r="37" spans="1:6">
      <c r="C37" s="1"/>
      <c r="D37" s="1"/>
      <c r="E37" s="2"/>
    </row>
    <row r="38" spans="1:6">
      <c r="A38" t="s">
        <v>17</v>
      </c>
      <c r="B38">
        <f>SUM(B31:B37)</f>
        <v>176969</v>
      </c>
      <c r="F38" s="3">
        <f>F35+F36</f>
        <v>3620.821917808219</v>
      </c>
    </row>
    <row r="41" spans="1:6">
      <c r="A41" t="s">
        <v>19</v>
      </c>
      <c r="B41">
        <f>B38+B29+B20+B19+B17+B6</f>
        <v>264523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6"/>
  <sheetViews>
    <sheetView zoomScale="150" zoomScaleNormal="150" zoomScalePageLayoutView="150" workbookViewId="0">
      <selection activeCell="C7" sqref="C7"/>
    </sheetView>
  </sheetViews>
  <sheetFormatPr baseColWidth="10" defaultColWidth="11" defaultRowHeight="15" x14ac:dyDescent="0"/>
  <sheetData>
    <row r="6" spans="4:4">
      <c r="D6">
        <v>80000</v>
      </c>
    </row>
    <row r="7" spans="4:4">
      <c r="D7">
        <v>100000</v>
      </c>
    </row>
    <row r="8" spans="4:4">
      <c r="D8">
        <v>10713</v>
      </c>
    </row>
    <row r="9" spans="4:4">
      <c r="D9">
        <v>200000</v>
      </c>
    </row>
    <row r="10" spans="4:4">
      <c r="D10">
        <v>440000</v>
      </c>
    </row>
    <row r="11" spans="4:4">
      <c r="D11">
        <v>120000</v>
      </c>
    </row>
    <row r="12" spans="4:4">
      <c r="D12">
        <v>300000</v>
      </c>
    </row>
    <row r="13" spans="4:4">
      <c r="D13">
        <v>57000</v>
      </c>
    </row>
    <row r="14" spans="4:4">
      <c r="D14">
        <v>50000</v>
      </c>
    </row>
    <row r="15" spans="4:4">
      <c r="D15">
        <v>23710</v>
      </c>
    </row>
    <row r="16" spans="4:4">
      <c r="D16">
        <v>150000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200" zoomScaleNormal="200" zoomScalePageLayoutView="200" workbookViewId="0">
      <selection activeCell="A9" sqref="A9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8.6640625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17320</v>
      </c>
      <c r="C3" s="1">
        <v>42370</v>
      </c>
      <c r="D3" s="1">
        <v>42735</v>
      </c>
      <c r="E3" s="2">
        <v>0.08</v>
      </c>
      <c r="F3" s="3">
        <f>(D3-C3+1)*B3*E3/365</f>
        <v>1389.3961643835617</v>
      </c>
    </row>
    <row r="4" spans="1:7">
      <c r="B4">
        <v>440000</v>
      </c>
      <c r="C4" s="1">
        <v>42370</v>
      </c>
      <c r="D4" s="1">
        <v>42735</v>
      </c>
      <c r="E4" s="2">
        <v>0.08</v>
      </c>
      <c r="F4" s="3">
        <f>(D4-C4+1)*B4*E4/365</f>
        <v>35296.438356164384</v>
      </c>
    </row>
    <row r="5" spans="1:7">
      <c r="B5">
        <v>37554</v>
      </c>
      <c r="C5" s="1">
        <v>42370</v>
      </c>
      <c r="D5" s="1">
        <v>42735</v>
      </c>
      <c r="E5" s="2">
        <v>0.08</v>
      </c>
      <c r="F5" s="3">
        <f>(D5-C5+1)*B5*E5/365</f>
        <v>3012.5510136986304</v>
      </c>
      <c r="G5" s="3"/>
    </row>
    <row r="6" spans="1:7">
      <c r="B6">
        <v>40748</v>
      </c>
      <c r="C6" s="1">
        <v>42370</v>
      </c>
      <c r="D6" s="1">
        <v>42735</v>
      </c>
      <c r="E6" s="2">
        <v>0.08</v>
      </c>
      <c r="F6" s="3">
        <f>(D6-C6+1)*B6*E6/365</f>
        <v>3268.7710684931503</v>
      </c>
      <c r="G6" s="3"/>
    </row>
    <row r="7" spans="1:7">
      <c r="B7">
        <v>610000</v>
      </c>
      <c r="C7" s="1">
        <v>42582</v>
      </c>
      <c r="D7" s="1">
        <v>42725</v>
      </c>
      <c r="E7" s="2">
        <v>0.08</v>
      </c>
      <c r="F7" s="3">
        <f>(D7-C7+1)*B7*E7/365</f>
        <v>19252.602739726026</v>
      </c>
      <c r="G7" s="3"/>
    </row>
    <row r="8" spans="1:7">
      <c r="C8" s="1"/>
      <c r="D8" s="1"/>
      <c r="E8" s="2"/>
      <c r="F8" s="3">
        <v>62220</v>
      </c>
      <c r="G8" s="3" t="s">
        <v>28</v>
      </c>
    </row>
    <row r="9" spans="1:7">
      <c r="G9" s="3"/>
    </row>
    <row r="10" spans="1:7">
      <c r="A10" t="s">
        <v>20</v>
      </c>
      <c r="B10">
        <v>30000</v>
      </c>
      <c r="C10" s="1">
        <v>42370</v>
      </c>
      <c r="D10" s="1">
        <v>42735</v>
      </c>
      <c r="E10" s="2">
        <v>0.08</v>
      </c>
      <c r="F10" s="3">
        <v>2400</v>
      </c>
      <c r="G10" s="3" t="s">
        <v>27</v>
      </c>
    </row>
    <row r="11" spans="1:7">
      <c r="C11" s="1"/>
      <c r="D11" s="1"/>
      <c r="E11" s="2"/>
      <c r="G11" s="3"/>
    </row>
    <row r="12" spans="1:7">
      <c r="G12" s="3"/>
    </row>
    <row r="14" spans="1:7">
      <c r="A14" t="s">
        <v>12</v>
      </c>
      <c r="B14">
        <v>250280</v>
      </c>
      <c r="C14" s="1">
        <v>42370</v>
      </c>
      <c r="D14" s="1">
        <v>42735</v>
      </c>
      <c r="E14" s="2">
        <v>0.08</v>
      </c>
      <c r="F14" s="3">
        <f t="shared" ref="F14:F20" si="0">(D14-C14+1)*B14*E14/365</f>
        <v>20077.255890410961</v>
      </c>
    </row>
    <row r="15" spans="1:7">
      <c r="B15">
        <v>40000</v>
      </c>
      <c r="C15" s="1">
        <v>42370</v>
      </c>
      <c r="D15" s="1">
        <v>42735</v>
      </c>
      <c r="E15" s="2">
        <v>0.08</v>
      </c>
      <c r="F15" s="3">
        <f t="shared" si="0"/>
        <v>3208.7671232876714</v>
      </c>
    </row>
    <row r="16" spans="1:7">
      <c r="B16">
        <v>300000</v>
      </c>
      <c r="C16" s="1">
        <v>42370</v>
      </c>
      <c r="D16" s="1">
        <v>42735</v>
      </c>
      <c r="E16" s="2">
        <v>0.08</v>
      </c>
      <c r="F16" s="3">
        <f t="shared" si="0"/>
        <v>24065.753424657534</v>
      </c>
    </row>
    <row r="17" spans="1:8">
      <c r="B17">
        <v>40883</v>
      </c>
      <c r="C17" s="1">
        <v>42370</v>
      </c>
      <c r="D17" s="1">
        <v>42735</v>
      </c>
      <c r="E17" s="2">
        <v>0.08</v>
      </c>
      <c r="F17" s="3">
        <f t="shared" si="0"/>
        <v>3279.6006575342467</v>
      </c>
    </row>
    <row r="18" spans="1:8">
      <c r="B18">
        <v>20000</v>
      </c>
      <c r="C18" s="1">
        <v>42370</v>
      </c>
      <c r="D18" s="1">
        <v>42735</v>
      </c>
      <c r="E18" s="2">
        <v>0.08</v>
      </c>
      <c r="F18" s="3">
        <f t="shared" si="0"/>
        <v>1604.3835616438357</v>
      </c>
    </row>
    <row r="19" spans="1:8">
      <c r="B19">
        <v>20000</v>
      </c>
      <c r="C19" s="1">
        <v>42370</v>
      </c>
      <c r="D19" s="1">
        <v>42735</v>
      </c>
      <c r="E19" s="2">
        <v>0.08</v>
      </c>
      <c r="F19" s="3">
        <f t="shared" si="0"/>
        <v>1604.3835616438357</v>
      </c>
    </row>
    <row r="20" spans="1:8">
      <c r="B20">
        <v>55810</v>
      </c>
      <c r="C20" s="1">
        <v>42370</v>
      </c>
      <c r="D20" s="1">
        <v>42735</v>
      </c>
      <c r="E20" s="2">
        <v>0.08</v>
      </c>
      <c r="F20" s="3">
        <f t="shared" si="0"/>
        <v>4477.0323287671235</v>
      </c>
      <c r="G20" s="3"/>
      <c r="H20" s="4"/>
    </row>
    <row r="21" spans="1:8">
      <c r="C21" s="1"/>
      <c r="D21" s="1"/>
      <c r="E21" s="2"/>
      <c r="F21" s="3">
        <v>58305</v>
      </c>
      <c r="G21" s="3" t="s">
        <v>28</v>
      </c>
      <c r="H21" s="4"/>
    </row>
    <row r="22" spans="1:8">
      <c r="G22" s="3"/>
      <c r="H22" s="4"/>
    </row>
    <row r="23" spans="1:8">
      <c r="A23" t="s">
        <v>13</v>
      </c>
      <c r="B23">
        <v>20000</v>
      </c>
      <c r="C23" s="1">
        <v>42370</v>
      </c>
      <c r="D23" s="1">
        <v>42735</v>
      </c>
      <c r="E23" s="2">
        <v>0.08</v>
      </c>
      <c r="F23" s="3">
        <f>(D23-C23+1)*B23*E23/365</f>
        <v>1604.3835616438357</v>
      </c>
    </row>
    <row r="24" spans="1:8">
      <c r="B24">
        <v>30000</v>
      </c>
      <c r="C24" s="1">
        <v>42370</v>
      </c>
      <c r="D24" s="1">
        <v>42735</v>
      </c>
      <c r="E24" s="2">
        <v>0.08</v>
      </c>
      <c r="F24" s="3">
        <f>(D24-C24+1)*B24*E24/365</f>
        <v>2406.5753424657532</v>
      </c>
    </row>
    <row r="25" spans="1:8">
      <c r="B25">
        <v>2877</v>
      </c>
      <c r="C25" s="1">
        <v>42370</v>
      </c>
      <c r="D25" s="1">
        <v>42735</v>
      </c>
      <c r="E25" s="2">
        <v>0.08</v>
      </c>
      <c r="F25" s="3">
        <f>(D25-C25+1)*B25*E25/365</f>
        <v>230.79057534246576</v>
      </c>
    </row>
    <row r="26" spans="1:8">
      <c r="B26">
        <v>4231</v>
      </c>
      <c r="C26" s="1">
        <v>42370</v>
      </c>
      <c r="D26" s="1">
        <v>42735</v>
      </c>
      <c r="E26" s="2">
        <v>0.08</v>
      </c>
      <c r="F26" s="3">
        <f>(D26-C26+1)*B26*E26/365</f>
        <v>339.40734246575346</v>
      </c>
      <c r="G26" s="3"/>
    </row>
    <row r="27" spans="1:8">
      <c r="C27" s="1"/>
      <c r="D27" s="1"/>
      <c r="E27" s="2"/>
      <c r="F27" s="3">
        <v>4851</v>
      </c>
      <c r="G27" s="3" t="s">
        <v>29</v>
      </c>
    </row>
    <row r="28" spans="1:8">
      <c r="B28">
        <v>20000</v>
      </c>
      <c r="C28" s="1"/>
      <c r="D28" s="1"/>
      <c r="E28" s="2"/>
      <c r="G28" s="3" t="s">
        <v>30</v>
      </c>
    </row>
    <row r="30" spans="1:8">
      <c r="A30" t="s">
        <v>14</v>
      </c>
      <c r="B30">
        <v>269495</v>
      </c>
      <c r="C30" s="1">
        <v>42370</v>
      </c>
      <c r="D30" s="5">
        <v>42735</v>
      </c>
      <c r="E30" s="2">
        <v>0.08</v>
      </c>
      <c r="F30" s="3">
        <f>(D30-C30+1)*B30*E30/365</f>
        <v>21618.667397260277</v>
      </c>
    </row>
    <row r="31" spans="1:8">
      <c r="B31">
        <v>35000</v>
      </c>
      <c r="C31" s="1">
        <v>42370</v>
      </c>
      <c r="D31" s="5">
        <v>42735</v>
      </c>
      <c r="E31" s="2">
        <v>0.08</v>
      </c>
      <c r="F31" s="3">
        <f>(D31-C31+1)*B31*E31/365</f>
        <v>2807.6712328767121</v>
      </c>
    </row>
    <row r="32" spans="1:8">
      <c r="B32">
        <v>23139</v>
      </c>
      <c r="C32" s="1">
        <v>42370</v>
      </c>
      <c r="D32" s="5">
        <v>42735</v>
      </c>
      <c r="E32" s="2">
        <v>0.08</v>
      </c>
      <c r="F32" s="3">
        <f>(D32-C32+1)*B32*E32/365</f>
        <v>1856.1915616438357</v>
      </c>
    </row>
    <row r="33" spans="1:7">
      <c r="C33" s="1"/>
      <c r="D33" s="1"/>
      <c r="E33" s="2" t="s">
        <v>25</v>
      </c>
      <c r="F33" s="3">
        <f>SUM(F30:F32)</f>
        <v>26282.530191780825</v>
      </c>
      <c r="G33" t="s">
        <v>31</v>
      </c>
    </row>
    <row r="34" spans="1:7">
      <c r="C34" s="1"/>
      <c r="D34" s="1"/>
      <c r="E34" s="2"/>
    </row>
    <row r="37" spans="1:7">
      <c r="A37" t="s">
        <v>15</v>
      </c>
      <c r="B37">
        <v>100000</v>
      </c>
      <c r="C37" s="1">
        <v>42370</v>
      </c>
      <c r="D37" s="5">
        <v>42735</v>
      </c>
      <c r="E37" s="2">
        <v>0.08</v>
      </c>
      <c r="F37" s="3">
        <f>(D37-C37+1)*B37*E37/365</f>
        <v>8021.9178082191784</v>
      </c>
    </row>
    <row r="38" spans="1:7">
      <c r="B38">
        <v>6969</v>
      </c>
      <c r="C38" s="1">
        <v>42370</v>
      </c>
      <c r="D38" s="5">
        <v>42735</v>
      </c>
      <c r="E38" s="2">
        <v>0.08</v>
      </c>
      <c r="F38" s="3">
        <f>(D38-C38+1)*B38*E38/365</f>
        <v>559.04745205479458</v>
      </c>
    </row>
    <row r="39" spans="1:7">
      <c r="B39">
        <v>8558</v>
      </c>
      <c r="C39" s="1">
        <v>42370</v>
      </c>
      <c r="D39" s="5">
        <v>42735</v>
      </c>
      <c r="E39" s="2">
        <v>0.08</v>
      </c>
      <c r="F39" s="3">
        <f>(D39-C39+1)*B39*E39/365</f>
        <v>686.51572602739725</v>
      </c>
    </row>
    <row r="40" spans="1:7">
      <c r="C40" s="1"/>
      <c r="D40" s="1"/>
      <c r="E40" s="2"/>
      <c r="F40" s="3">
        <f>SUM(F37:F39)</f>
        <v>9267.4809863013706</v>
      </c>
      <c r="G40" t="s">
        <v>28</v>
      </c>
    </row>
    <row r="41" spans="1:7">
      <c r="C41" s="1"/>
      <c r="D41" s="1"/>
      <c r="E41" s="2"/>
    </row>
    <row r="42" spans="1:7">
      <c r="C42" s="1"/>
      <c r="D42" s="1"/>
      <c r="E42" s="2"/>
    </row>
    <row r="43" spans="1:7">
      <c r="A43" t="s">
        <v>16</v>
      </c>
      <c r="B43">
        <v>70000</v>
      </c>
      <c r="C43" s="1">
        <v>42370</v>
      </c>
      <c r="D43" s="1">
        <v>42735</v>
      </c>
      <c r="E43" s="2">
        <v>0.08</v>
      </c>
      <c r="F43" s="3">
        <f>(D43-C43+1)*B43*E43/365</f>
        <v>5615.3424657534242</v>
      </c>
    </row>
    <row r="44" spans="1:7">
      <c r="B44">
        <v>60000</v>
      </c>
      <c r="C44" s="1">
        <v>42565</v>
      </c>
      <c r="D44" s="1">
        <v>42735</v>
      </c>
      <c r="E44" s="2">
        <v>0.08</v>
      </c>
      <c r="F44" s="3">
        <f t="shared" ref="F44:F45" si="1">(D44-C44+1)*B44*E44/365</f>
        <v>2248.7671232876714</v>
      </c>
    </row>
    <row r="45" spans="1:7">
      <c r="B45">
        <v>40000</v>
      </c>
      <c r="C45" s="1">
        <v>42680</v>
      </c>
      <c r="D45" s="5">
        <v>42735</v>
      </c>
      <c r="E45" s="2">
        <v>0.08</v>
      </c>
      <c r="F45" s="3">
        <f t="shared" si="1"/>
        <v>490.95890410958901</v>
      </c>
    </row>
    <row r="46" spans="1:7">
      <c r="C46" s="1"/>
      <c r="D46" s="1"/>
      <c r="E46" s="2" t="s">
        <v>25</v>
      </c>
      <c r="F46" s="3">
        <f>SUM(F43:F45)</f>
        <v>8355.0684931506858</v>
      </c>
    </row>
    <row r="47" spans="1:7">
      <c r="C47" s="1"/>
      <c r="D47" s="1"/>
      <c r="E47" s="2"/>
    </row>
    <row r="48" spans="1:7">
      <c r="A48" t="s">
        <v>24</v>
      </c>
      <c r="B48">
        <v>300000</v>
      </c>
      <c r="C48" s="1">
        <v>42546</v>
      </c>
      <c r="D48" s="1">
        <v>42735</v>
      </c>
      <c r="E48" s="2">
        <v>0.08</v>
      </c>
      <c r="F48" s="3">
        <f>(D48-C48+1)*B48*E48/365</f>
        <v>12493.150684931506</v>
      </c>
      <c r="G48" t="s">
        <v>28</v>
      </c>
    </row>
    <row r="51" spans="1:7">
      <c r="A51" t="s">
        <v>26</v>
      </c>
      <c r="B51">
        <v>100000</v>
      </c>
      <c r="C51" s="1">
        <v>42370</v>
      </c>
      <c r="D51" s="1">
        <v>42735</v>
      </c>
      <c r="E51" s="2">
        <v>0.08</v>
      </c>
      <c r="F51" s="3">
        <f>(D51-C51+1)*B51*E51/365</f>
        <v>8021.9178082191784</v>
      </c>
    </row>
    <row r="52" spans="1:7">
      <c r="B52">
        <v>5348</v>
      </c>
      <c r="C52" s="1">
        <v>42370</v>
      </c>
      <c r="D52" s="1">
        <v>42735</v>
      </c>
      <c r="E52" s="2">
        <v>0.08</v>
      </c>
      <c r="F52" s="3">
        <f t="shared" ref="F52:F54" si="2">(D52-C52+1)*B52*E52/365</f>
        <v>429.01216438356164</v>
      </c>
    </row>
    <row r="53" spans="1:7">
      <c r="B53">
        <v>40000</v>
      </c>
      <c r="C53" s="1">
        <v>42392</v>
      </c>
      <c r="D53" s="1">
        <v>42735</v>
      </c>
      <c r="E53" s="2">
        <v>0.08</v>
      </c>
      <c r="F53" s="3">
        <f t="shared" si="2"/>
        <v>3015.8904109589039</v>
      </c>
    </row>
    <row r="54" spans="1:7">
      <c r="B54">
        <v>135000</v>
      </c>
      <c r="C54" s="1">
        <v>42436</v>
      </c>
      <c r="D54" s="1">
        <v>42735</v>
      </c>
      <c r="E54" s="2">
        <v>0.08</v>
      </c>
      <c r="F54" s="3">
        <f t="shared" si="2"/>
        <v>8876.7123287671238</v>
      </c>
    </row>
    <row r="55" spans="1:7">
      <c r="F55" s="3">
        <f>SUM(F51:F54)</f>
        <v>20343.532712328768</v>
      </c>
      <c r="G55" t="s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="125" zoomScaleNormal="125" zoomScalePageLayoutView="125" workbookViewId="0">
      <selection activeCell="I41" sqref="I41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42736</v>
      </c>
      <c r="D3" s="1">
        <v>43100</v>
      </c>
      <c r="E3" s="2">
        <v>0.08</v>
      </c>
      <c r="F3" s="3">
        <f t="shared" ref="F3:F9" si="0">(D3-C3+1)*B3*E3/365</f>
        <v>1385.6</v>
      </c>
      <c r="I3">
        <v>17320</v>
      </c>
    </row>
    <row r="4" spans="1:9">
      <c r="A4" t="s">
        <v>44</v>
      </c>
      <c r="B4">
        <v>280000</v>
      </c>
      <c r="C4" s="1">
        <v>42736</v>
      </c>
      <c r="D4" s="1">
        <v>43100</v>
      </c>
      <c r="E4" s="2">
        <v>0.08</v>
      </c>
      <c r="F4" s="3">
        <f t="shared" si="0"/>
        <v>22400</v>
      </c>
      <c r="I4">
        <v>280000</v>
      </c>
    </row>
    <row r="5" spans="1:9">
      <c r="A5" t="s">
        <v>45</v>
      </c>
      <c r="B5">
        <v>160000</v>
      </c>
      <c r="C5" s="1">
        <v>42736</v>
      </c>
      <c r="D5" s="1">
        <v>42916</v>
      </c>
      <c r="E5" s="2">
        <v>0.08</v>
      </c>
      <c r="F5" s="3">
        <f t="shared" si="0"/>
        <v>6347.3972602739723</v>
      </c>
    </row>
    <row r="6" spans="1:9">
      <c r="B6">
        <v>37554</v>
      </c>
      <c r="C6" s="1">
        <v>42736</v>
      </c>
      <c r="D6" s="1">
        <v>43100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42736</v>
      </c>
      <c r="D7" s="1">
        <v>43100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42736</v>
      </c>
      <c r="D8" s="1">
        <v>43100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42736</v>
      </c>
      <c r="D9" s="1">
        <v>43100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C10" s="1"/>
      <c r="D10" s="1"/>
      <c r="E10" s="2"/>
      <c r="F10" s="3">
        <f>SUM(F3:F9)</f>
        <v>90174.757260273982</v>
      </c>
      <c r="G10" s="3" t="s">
        <v>41</v>
      </c>
      <c r="H10" t="s">
        <v>48</v>
      </c>
      <c r="I10" s="3">
        <f>SUM(I3:I9)+F10</f>
        <v>1138016.7572602739</v>
      </c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46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42736</v>
      </c>
      <c r="D16" s="1">
        <v>43100</v>
      </c>
      <c r="E16" s="2">
        <v>0.08</v>
      </c>
      <c r="F16" s="3">
        <v>2400</v>
      </c>
      <c r="G16" s="3" t="s">
        <v>27</v>
      </c>
    </row>
    <row r="17" spans="1:11">
      <c r="C17" s="1"/>
      <c r="D17" s="1"/>
      <c r="E17" s="2"/>
      <c r="G17" s="3"/>
    </row>
    <row r="18" spans="1:11">
      <c r="G18" s="3"/>
    </row>
    <row r="20" spans="1:11">
      <c r="A20" t="s">
        <v>12</v>
      </c>
      <c r="B20">
        <v>250280</v>
      </c>
      <c r="C20" s="1">
        <v>42736</v>
      </c>
      <c r="D20" s="1">
        <v>43100</v>
      </c>
      <c r="E20" s="2">
        <v>0.08</v>
      </c>
      <c r="F20" s="3">
        <f t="shared" ref="F20:F27" si="1">(D20-C20+1)*B20*E20/365</f>
        <v>20022.400000000001</v>
      </c>
    </row>
    <row r="21" spans="1:11">
      <c r="B21">
        <v>40000</v>
      </c>
      <c r="C21" s="1">
        <v>42736</v>
      </c>
      <c r="D21" s="1">
        <v>43100</v>
      </c>
      <c r="E21" s="2">
        <v>0.08</v>
      </c>
      <c r="F21" s="3">
        <f t="shared" si="1"/>
        <v>3200</v>
      </c>
    </row>
    <row r="22" spans="1:11">
      <c r="B22">
        <v>300000</v>
      </c>
      <c r="C22" s="1">
        <v>42736</v>
      </c>
      <c r="D22" s="1">
        <v>43100</v>
      </c>
      <c r="E22" s="2">
        <v>0.08</v>
      </c>
      <c r="F22" s="3">
        <f t="shared" si="1"/>
        <v>24000</v>
      </c>
    </row>
    <row r="23" spans="1:11">
      <c r="B23">
        <v>40883</v>
      </c>
      <c r="C23" s="1">
        <v>42736</v>
      </c>
      <c r="D23" s="1">
        <v>43100</v>
      </c>
      <c r="E23" s="2">
        <v>0.08</v>
      </c>
      <c r="F23" s="3">
        <f t="shared" si="1"/>
        <v>3270.6400000000003</v>
      </c>
    </row>
    <row r="24" spans="1:11">
      <c r="B24">
        <v>20000</v>
      </c>
      <c r="C24" s="1">
        <v>42736</v>
      </c>
      <c r="D24" s="1">
        <v>43100</v>
      </c>
      <c r="E24" s="2">
        <v>0.08</v>
      </c>
      <c r="F24" s="3">
        <f t="shared" si="1"/>
        <v>1600</v>
      </c>
    </row>
    <row r="25" spans="1:11">
      <c r="B25">
        <v>20000</v>
      </c>
      <c r="C25" s="1">
        <v>42736</v>
      </c>
      <c r="D25" s="1">
        <v>43100</v>
      </c>
      <c r="E25" s="2">
        <v>0.08</v>
      </c>
      <c r="F25" s="3">
        <f t="shared" si="1"/>
        <v>1600</v>
      </c>
    </row>
    <row r="26" spans="1:11">
      <c r="B26">
        <v>55810</v>
      </c>
      <c r="C26" s="1">
        <v>42736</v>
      </c>
      <c r="D26" s="1">
        <v>43100</v>
      </c>
      <c r="E26" s="2">
        <v>0.08</v>
      </c>
      <c r="F26" s="3">
        <f t="shared" si="1"/>
        <v>4464.8</v>
      </c>
      <c r="G26" s="3"/>
      <c r="H26" s="4"/>
    </row>
    <row r="27" spans="1:11">
      <c r="B27">
        <v>58305</v>
      </c>
      <c r="C27" s="1">
        <v>42736</v>
      </c>
      <c r="D27" s="1">
        <v>43100</v>
      </c>
      <c r="E27" s="2">
        <v>0.08</v>
      </c>
      <c r="F27" s="3">
        <f t="shared" si="1"/>
        <v>4664.3999999999996</v>
      </c>
      <c r="G27" s="3"/>
      <c r="H27" s="4"/>
    </row>
    <row r="28" spans="1:11">
      <c r="C28" s="1"/>
      <c r="D28" s="1"/>
      <c r="E28" t="s">
        <v>37</v>
      </c>
      <c r="F28" s="3">
        <f>H30</f>
        <v>96420.695670000001</v>
      </c>
      <c r="G28" s="3" t="s">
        <v>34</v>
      </c>
      <c r="H28" s="3">
        <f>80000*0.08*K28/365+80000</f>
        <v>82665.205479452052</v>
      </c>
      <c r="I28" s="1">
        <v>42217</v>
      </c>
      <c r="J28" s="1">
        <v>42369</v>
      </c>
      <c r="K28">
        <f>J28-I28</f>
        <v>152</v>
      </c>
    </row>
    <row r="29" spans="1:11">
      <c r="C29" s="1"/>
      <c r="D29" s="1"/>
      <c r="E29" s="2" t="s">
        <v>39</v>
      </c>
      <c r="F29" s="3">
        <f>SUM(F20:F28)</f>
        <v>159242.93567000001</v>
      </c>
      <c r="G29" s="3" t="s">
        <v>35</v>
      </c>
      <c r="H29" s="4">
        <f>H28*1.08</f>
        <v>89278.421917808228</v>
      </c>
    </row>
    <row r="30" spans="1:11">
      <c r="C30" s="1"/>
      <c r="D30" s="1"/>
      <c r="E30" s="2"/>
      <c r="F30" s="3" t="s">
        <v>38</v>
      </c>
      <c r="G30" s="3" t="s">
        <v>36</v>
      </c>
      <c r="H30" s="4">
        <f>96420.69567</f>
        <v>96420.695670000001</v>
      </c>
    </row>
    <row r="31" spans="1:11">
      <c r="C31" s="1"/>
      <c r="D31" s="1"/>
      <c r="E31" s="2"/>
      <c r="F31" s="3">
        <f>F29-10000</f>
        <v>149242.93567000001</v>
      </c>
      <c r="G31" s="3" t="s">
        <v>33</v>
      </c>
      <c r="H31" s="4"/>
      <c r="I31" t="s">
        <v>48</v>
      </c>
      <c r="J31" s="3">
        <f>SUM(B20:B27)+F31</f>
        <v>934520.93567000004</v>
      </c>
    </row>
    <row r="32" spans="1:11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F41" s="3">
        <f>SUM(F34:F40)</f>
        <v>6688.2268493150677</v>
      </c>
      <c r="G41" s="3" t="s">
        <v>33</v>
      </c>
      <c r="H41" t="s">
        <v>47</v>
      </c>
      <c r="I41" s="3">
        <f>SUM(B34:B40)+F41</f>
        <v>128647.22684931506</v>
      </c>
    </row>
    <row r="43" spans="1:9">
      <c r="A43" t="s">
        <v>14</v>
      </c>
      <c r="B43">
        <v>269495</v>
      </c>
      <c r="C43" s="1">
        <v>42736</v>
      </c>
      <c r="D43" s="1">
        <v>43100</v>
      </c>
      <c r="E43" s="2">
        <v>0.08</v>
      </c>
      <c r="F43" s="3">
        <f>(D43-C43+1)*B43*E43/365</f>
        <v>21559.599999999999</v>
      </c>
    </row>
    <row r="44" spans="1:9">
      <c r="B44">
        <v>35000</v>
      </c>
      <c r="C44" s="1">
        <v>42736</v>
      </c>
      <c r="D44" s="1">
        <v>43100</v>
      </c>
      <c r="E44" s="2">
        <v>0.08</v>
      </c>
      <c r="F44" s="3">
        <f>(D44-C44+1)*B44*E44/365</f>
        <v>2800</v>
      </c>
    </row>
    <row r="45" spans="1:9">
      <c r="B45">
        <v>23139</v>
      </c>
      <c r="C45" s="1">
        <v>42736</v>
      </c>
      <c r="D45" s="1">
        <v>43100</v>
      </c>
      <c r="E45" s="2">
        <v>0.08</v>
      </c>
      <c r="F45" s="3">
        <f>(D45-C45+1)*B45*E45/365</f>
        <v>1851.1200000000001</v>
      </c>
    </row>
    <row r="46" spans="1:9">
      <c r="B46">
        <v>20000</v>
      </c>
      <c r="C46" s="1">
        <v>42736</v>
      </c>
      <c r="D46" s="1">
        <v>43100</v>
      </c>
      <c r="E46" s="2">
        <v>0.08</v>
      </c>
      <c r="F46" s="3">
        <f>(D46-C46+1)*B46*E46/365</f>
        <v>1600</v>
      </c>
    </row>
    <row r="47" spans="1:9">
      <c r="C47" s="1"/>
      <c r="D47" s="1"/>
      <c r="E47" s="2"/>
      <c r="F47" s="3">
        <f>SUM(F43:F46)</f>
        <v>27810.719999999998</v>
      </c>
      <c r="G47" t="s">
        <v>33</v>
      </c>
    </row>
    <row r="50" spans="1:12">
      <c r="A50" t="s">
        <v>15</v>
      </c>
      <c r="B50">
        <v>100000</v>
      </c>
      <c r="C50" s="1">
        <v>42736</v>
      </c>
      <c r="D50" s="1">
        <v>43100</v>
      </c>
      <c r="E50" s="2">
        <v>0.08</v>
      </c>
      <c r="F50" s="3">
        <f>(D50-C50+1)*B50*E50/365</f>
        <v>8000</v>
      </c>
    </row>
    <row r="51" spans="1:12">
      <c r="B51">
        <v>6969</v>
      </c>
      <c r="C51" s="1">
        <v>42736</v>
      </c>
      <c r="D51" s="1">
        <v>43100</v>
      </c>
      <c r="E51" s="2">
        <v>0.08</v>
      </c>
      <c r="F51" s="3">
        <f>(D51-C51+1)*B51*E51/365</f>
        <v>557.5200000000001</v>
      </c>
    </row>
    <row r="52" spans="1:12">
      <c r="B52">
        <v>8558</v>
      </c>
      <c r="C52" s="1">
        <v>42736</v>
      </c>
      <c r="D52" s="1">
        <v>43100</v>
      </c>
      <c r="E52" s="2">
        <v>0.08</v>
      </c>
      <c r="F52" s="3">
        <f>(D52-C52+1)*B52*E52/365</f>
        <v>684.64</v>
      </c>
    </row>
    <row r="53" spans="1:12">
      <c r="B53">
        <v>9267.4809863013706</v>
      </c>
      <c r="C53" s="1">
        <v>42736</v>
      </c>
      <c r="D53" s="1">
        <v>43100</v>
      </c>
      <c r="E53" s="2">
        <v>0.08</v>
      </c>
      <c r="F53" s="3">
        <f>(D53-C53+1)*B53*E53/365</f>
        <v>741.39847890410954</v>
      </c>
    </row>
    <row r="54" spans="1:12">
      <c r="C54" s="1"/>
      <c r="D54" s="1"/>
      <c r="E54" s="2"/>
      <c r="F54" s="3">
        <f>SUM(F50:F53)</f>
        <v>9983.5584789041095</v>
      </c>
      <c r="G54" t="s">
        <v>41</v>
      </c>
      <c r="H54" s="3">
        <f>SUM(B50:B53)+F54</f>
        <v>134778.03946520548</v>
      </c>
    </row>
    <row r="55" spans="1:12">
      <c r="C55" s="1"/>
      <c r="D55" s="1"/>
      <c r="E55" s="2"/>
    </row>
    <row r="56" spans="1:12">
      <c r="A56" t="s">
        <v>16</v>
      </c>
      <c r="B56">
        <v>70000</v>
      </c>
      <c r="C56" s="1">
        <v>42736</v>
      </c>
      <c r="D56" s="1">
        <v>43100</v>
      </c>
      <c r="E56" s="2">
        <v>0.08</v>
      </c>
      <c r="F56" s="3">
        <f>(D56-C56+1)*B56*E56/365</f>
        <v>5600</v>
      </c>
    </row>
    <row r="57" spans="1:12">
      <c r="B57">
        <v>60000</v>
      </c>
      <c r="C57" s="1">
        <v>42736</v>
      </c>
      <c r="D57" s="1">
        <v>43100</v>
      </c>
      <c r="E57" s="2">
        <v>0.08</v>
      </c>
      <c r="F57" s="3">
        <f>(D57-C57+1)*B57*E57/365</f>
        <v>4800</v>
      </c>
    </row>
    <row r="58" spans="1:12">
      <c r="B58">
        <v>40000</v>
      </c>
      <c r="C58" s="1">
        <v>42736</v>
      </c>
      <c r="D58" s="1">
        <v>43100</v>
      </c>
      <c r="E58" s="2">
        <v>0.08</v>
      </c>
      <c r="F58" s="3">
        <f>(D58-C58+1)*B58*E58/365</f>
        <v>3200</v>
      </c>
    </row>
    <row r="59" spans="1:12">
      <c r="B59">
        <v>50000</v>
      </c>
      <c r="C59" s="1">
        <v>43062</v>
      </c>
      <c r="D59" s="1">
        <v>43100</v>
      </c>
      <c r="E59" s="2">
        <v>0.08</v>
      </c>
      <c r="F59" s="3">
        <f>(D59-C59+1)*B59*E59/365</f>
        <v>427.39726027397262</v>
      </c>
    </row>
    <row r="60" spans="1:12">
      <c r="B60">
        <v>10000</v>
      </c>
      <c r="C60" s="1">
        <v>42736</v>
      </c>
      <c r="D60" s="1">
        <v>43100</v>
      </c>
      <c r="E60" s="2">
        <v>0.08</v>
      </c>
      <c r="F60" s="3">
        <f>(D60-C60+1)*B60*E60/365</f>
        <v>800</v>
      </c>
    </row>
    <row r="61" spans="1:12">
      <c r="C61" s="1"/>
      <c r="D61" s="1"/>
      <c r="E61" s="2"/>
      <c r="F61" s="3">
        <f>SUM(F56:F60)</f>
        <v>14827.397260273972</v>
      </c>
      <c r="G61" t="s">
        <v>40</v>
      </c>
    </row>
    <row r="62" spans="1:12">
      <c r="C62" s="1"/>
      <c r="D62" s="1"/>
      <c r="E62" s="2"/>
    </row>
    <row r="63" spans="1:12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  <c r="H63" s="3">
        <f>B63+B64+F65</f>
        <v>337492.60200000001</v>
      </c>
      <c r="I63" s="1">
        <v>43101</v>
      </c>
      <c r="J63" s="1">
        <v>43157</v>
      </c>
      <c r="K63" s="2">
        <v>0.08</v>
      </c>
      <c r="L63">
        <f>((J63-I63)+1)*K63/365*H63</f>
        <v>4216.3459318356172</v>
      </c>
    </row>
    <row r="64" spans="1:12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  <c r="L64" s="3">
        <f>H63+L63</f>
        <v>341708.9479318356</v>
      </c>
    </row>
    <row r="65" spans="1:7">
      <c r="C65" s="1"/>
      <c r="D65" s="1"/>
      <c r="E65" s="2"/>
      <c r="F65" s="3">
        <f>SUM(F63:F64)</f>
        <v>24999.452000000001</v>
      </c>
      <c r="G65" t="s">
        <v>32</v>
      </c>
    </row>
    <row r="67" spans="1:7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</row>
    <row r="68" spans="1:7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7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7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7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7">
      <c r="F72" s="3">
        <f>SUM(F67:F71)</f>
        <v>24055.279999999999</v>
      </c>
      <c r="G72" t="s">
        <v>28</v>
      </c>
    </row>
    <row r="78" spans="1:7">
      <c r="A78" t="s">
        <v>42</v>
      </c>
      <c r="B78">
        <v>300000</v>
      </c>
      <c r="C78" s="1">
        <v>42736</v>
      </c>
      <c r="D78" s="1">
        <v>43100</v>
      </c>
      <c r="E78" s="2">
        <v>0.08</v>
      </c>
      <c r="F78" s="3">
        <f>(D78-C78+1)*B78*E78/365</f>
        <v>24000</v>
      </c>
      <c r="G78" t="s">
        <v>43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topLeftCell="A40" zoomScale="160" zoomScaleNormal="160" zoomScalePageLayoutView="160" workbookViewId="0">
      <selection activeCell="G43" sqref="G43"/>
    </sheetView>
  </sheetViews>
  <sheetFormatPr baseColWidth="10" defaultColWidth="11" defaultRowHeight="15" x14ac:dyDescent="0"/>
  <cols>
    <col min="1" max="1" width="28.33203125" customWidth="1"/>
    <col min="2" max="2" width="14.1640625" customWidth="1"/>
    <col min="3" max="4" width="11.5" bestFit="1" customWidth="1"/>
    <col min="6" max="6" width="24.6640625" style="3" customWidth="1"/>
    <col min="7" max="7" width="24" customWidth="1"/>
    <col min="9" max="10" width="12.5" bestFit="1" customWidth="1"/>
  </cols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10">
      <c r="A3" t="s">
        <v>0</v>
      </c>
      <c r="B3">
        <f>1138016-160000-500000</f>
        <v>478016</v>
      </c>
      <c r="C3" s="1">
        <v>43101</v>
      </c>
      <c r="D3" s="1">
        <v>43485</v>
      </c>
      <c r="E3" s="2">
        <v>0.08</v>
      </c>
      <c r="F3" s="3">
        <f t="shared" ref="F3:F9" si="0">(D3-C3+1)*B3*E3/365</f>
        <v>40336.692602739728</v>
      </c>
      <c r="G3" s="6">
        <f>F3+B3</f>
        <v>518352.69260273973</v>
      </c>
      <c r="I3">
        <v>17320</v>
      </c>
    </row>
    <row r="4" spans="1:10">
      <c r="A4" t="s">
        <v>54</v>
      </c>
      <c r="B4">
        <v>160000</v>
      </c>
      <c r="C4" s="1">
        <v>43101</v>
      </c>
      <c r="D4" s="1">
        <v>43277</v>
      </c>
      <c r="E4" s="2">
        <v>0.08</v>
      </c>
      <c r="F4" s="3">
        <f t="shared" si="0"/>
        <v>6207.1232876712329</v>
      </c>
    </row>
    <row r="5" spans="1:10">
      <c r="A5" t="s">
        <v>55</v>
      </c>
      <c r="B5" s="8">
        <v>500000</v>
      </c>
      <c r="C5" s="1">
        <v>43101</v>
      </c>
      <c r="D5" s="1">
        <v>43404</v>
      </c>
      <c r="E5" s="2">
        <v>0.08</v>
      </c>
      <c r="F5" s="3">
        <f t="shared" si="0"/>
        <v>33315.068493150684</v>
      </c>
      <c r="G5" s="3"/>
    </row>
    <row r="6" spans="1:10">
      <c r="A6" s="1" t="s">
        <v>56</v>
      </c>
      <c r="C6" s="1"/>
      <c r="D6" s="1"/>
      <c r="E6" s="2"/>
      <c r="G6" s="3"/>
    </row>
    <row r="7" spans="1:10">
      <c r="A7" t="s">
        <v>52</v>
      </c>
      <c r="B7">
        <v>80000</v>
      </c>
      <c r="C7" s="1">
        <v>42216</v>
      </c>
      <c r="D7" s="1">
        <v>43404</v>
      </c>
      <c r="E7" s="2">
        <v>0.1</v>
      </c>
      <c r="F7" s="3">
        <f t="shared" si="0"/>
        <v>26060.273972602739</v>
      </c>
      <c r="G7" s="3">
        <f>F7+B7</f>
        <v>106060.27397260274</v>
      </c>
    </row>
    <row r="8" spans="1:10">
      <c r="B8">
        <v>160000</v>
      </c>
      <c r="C8" s="1">
        <v>42917</v>
      </c>
      <c r="D8" s="1">
        <v>43404</v>
      </c>
      <c r="E8" s="2">
        <v>0.1</v>
      </c>
      <c r="F8" s="3">
        <f t="shared" si="0"/>
        <v>21391.780821917808</v>
      </c>
      <c r="G8" s="3">
        <f>F8+B8</f>
        <v>181391.78082191781</v>
      </c>
    </row>
    <row r="9" spans="1:10">
      <c r="B9">
        <v>160000</v>
      </c>
      <c r="C9" s="1">
        <v>43277</v>
      </c>
      <c r="D9" s="1">
        <v>43404</v>
      </c>
      <c r="E9" s="2">
        <v>0.1</v>
      </c>
      <c r="F9" s="3">
        <f t="shared" si="0"/>
        <v>5610.9589041095887</v>
      </c>
      <c r="G9" s="3">
        <f>F9+B9</f>
        <v>165610.95890410958</v>
      </c>
    </row>
    <row r="10" spans="1:10">
      <c r="C10" s="1"/>
      <c r="D10" s="1"/>
      <c r="E10" s="2"/>
      <c r="F10" s="3" t="s">
        <v>53</v>
      </c>
      <c r="G10" s="3">
        <f>SUM(G7:G9)</f>
        <v>453063.01369863015</v>
      </c>
      <c r="I10" s="3"/>
    </row>
    <row r="11" spans="1:10">
      <c r="C11" s="1"/>
      <c r="D11" s="1"/>
      <c r="E11" s="2"/>
      <c r="G11" s="3"/>
    </row>
    <row r="12" spans="1:10">
      <c r="A12" t="s">
        <v>57</v>
      </c>
      <c r="B12" s="3">
        <f>F5+G10+F4</f>
        <v>492585.2054794521</v>
      </c>
      <c r="C12" s="1">
        <v>43405</v>
      </c>
      <c r="D12" s="1">
        <v>43485</v>
      </c>
      <c r="E12" s="2">
        <v>0.08</v>
      </c>
      <c r="F12" s="3">
        <f t="shared" ref="F12" si="1">(D12-C12+1)*B12*E12/365</f>
        <v>8745.0743328954777</v>
      </c>
      <c r="G12" s="6">
        <f>F12+B12</f>
        <v>501330.27981234755</v>
      </c>
    </row>
    <row r="13" spans="1:10">
      <c r="C13" s="1"/>
      <c r="D13" s="1"/>
      <c r="E13" s="2"/>
      <c r="G13" s="3"/>
      <c r="I13" t="s">
        <v>63</v>
      </c>
      <c r="J13" s="7">
        <f>G3+G12</f>
        <v>1019682.9724150873</v>
      </c>
    </row>
    <row r="14" spans="1:10">
      <c r="C14" s="1"/>
      <c r="D14" s="1"/>
      <c r="E14" s="2"/>
      <c r="G14" s="9">
        <f>G3+G12+B5</f>
        <v>1519682.9724150873</v>
      </c>
    </row>
    <row r="15" spans="1:10">
      <c r="G15" s="3"/>
    </row>
    <row r="16" spans="1:10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f t="shared" ref="F16:F17" si="2">(D16-C16+1)*B16*E16/365</f>
        <v>2400</v>
      </c>
      <c r="G16" s="3">
        <f>B16+F16</f>
        <v>32400</v>
      </c>
    </row>
    <row r="17" spans="1:10">
      <c r="B17">
        <v>30000</v>
      </c>
      <c r="C17" s="1">
        <v>43112</v>
      </c>
      <c r="D17" s="1">
        <v>43465</v>
      </c>
      <c r="E17" s="2">
        <v>0.08</v>
      </c>
      <c r="F17" s="3">
        <f t="shared" si="2"/>
        <v>2327.6712328767121</v>
      </c>
      <c r="G17" s="3"/>
    </row>
    <row r="18" spans="1:10">
      <c r="G18" s="3"/>
    </row>
    <row r="20" spans="1:10">
      <c r="A20" t="s">
        <v>58</v>
      </c>
      <c r="B20">
        <v>934520</v>
      </c>
      <c r="C20" s="1">
        <v>43101</v>
      </c>
      <c r="D20" s="1">
        <v>43465</v>
      </c>
      <c r="E20" s="2">
        <v>0.08</v>
      </c>
      <c r="F20" s="3">
        <f t="shared" ref="F20:F23" si="3">(D20-C20+1)*B20*E20/365</f>
        <v>74761.600000000006</v>
      </c>
      <c r="G20" s="3"/>
    </row>
    <row r="21" spans="1:10">
      <c r="A21" t="s">
        <v>59</v>
      </c>
      <c r="B21">
        <v>859584</v>
      </c>
      <c r="C21" s="1">
        <v>43101</v>
      </c>
      <c r="D21" s="1">
        <v>43404</v>
      </c>
      <c r="E21" s="2">
        <v>0.08</v>
      </c>
      <c r="F21" s="7">
        <f t="shared" si="3"/>
        <v>57274.199671232876</v>
      </c>
    </row>
    <row r="22" spans="1:10">
      <c r="B22" s="8">
        <f>B20-B21</f>
        <v>74936</v>
      </c>
      <c r="C22" s="1">
        <v>43101</v>
      </c>
      <c r="D22" s="1">
        <v>43485</v>
      </c>
      <c r="E22" s="2">
        <v>0.08</v>
      </c>
      <c r="F22" s="7">
        <f t="shared" si="3"/>
        <v>6323.3665753424666</v>
      </c>
    </row>
    <row r="23" spans="1:10">
      <c r="B23" s="3">
        <f>F21</f>
        <v>57274.199671232876</v>
      </c>
      <c r="C23" s="1">
        <v>43405</v>
      </c>
      <c r="D23" s="1">
        <v>43485</v>
      </c>
      <c r="E23" s="2">
        <v>0.08</v>
      </c>
      <c r="F23" s="7">
        <f t="shared" si="3"/>
        <v>1016.8131886838056</v>
      </c>
    </row>
    <row r="24" spans="1:10">
      <c r="C24" s="1"/>
      <c r="D24" s="1"/>
      <c r="E24" s="2" t="s">
        <v>60</v>
      </c>
      <c r="F24" s="7">
        <f>F21+B22+F22+F23</f>
        <v>139550.37943525912</v>
      </c>
    </row>
    <row r="25" spans="1:10">
      <c r="C25" s="1"/>
      <c r="D25" s="1"/>
      <c r="E25" s="2"/>
      <c r="F25" s="3">
        <f>F21+B22+F22+F23</f>
        <v>139550.37943525912</v>
      </c>
    </row>
    <row r="26" spans="1:10">
      <c r="C26" s="1"/>
      <c r="D26" s="1"/>
      <c r="E26" s="2"/>
      <c r="G26" s="3"/>
      <c r="H26" s="4"/>
    </row>
    <row r="27" spans="1:10">
      <c r="C27" s="1"/>
      <c r="D27" s="1"/>
      <c r="E27" s="2"/>
      <c r="F27" s="3">
        <f>F25+B21</f>
        <v>999134.37943525915</v>
      </c>
      <c r="G27" s="3"/>
      <c r="H27" s="4"/>
    </row>
    <row r="28" spans="1:10">
      <c r="C28" s="1"/>
      <c r="D28" s="1"/>
      <c r="F28" s="3">
        <f>81259+58291+859584</f>
        <v>999134</v>
      </c>
      <c r="G28" s="3"/>
      <c r="H28" s="3"/>
      <c r="I28" s="1"/>
      <c r="J28" s="1"/>
    </row>
    <row r="29" spans="1:10">
      <c r="C29" s="1"/>
      <c r="D29" s="1"/>
      <c r="E29" s="2"/>
      <c r="G29" s="3"/>
      <c r="H29" s="4"/>
    </row>
    <row r="30" spans="1:10">
      <c r="C30" s="1"/>
      <c r="D30" s="1"/>
      <c r="E30" s="2"/>
      <c r="G30" s="3"/>
      <c r="H30" s="4"/>
    </row>
    <row r="31" spans="1:10">
      <c r="C31" s="1"/>
      <c r="D31" s="1"/>
      <c r="E31" s="2"/>
      <c r="G31" s="3"/>
      <c r="H31" s="4"/>
      <c r="J31" s="3"/>
    </row>
    <row r="32" spans="1:10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128647</v>
      </c>
      <c r="C34" s="1">
        <v>43101</v>
      </c>
      <c r="D34" s="5">
        <v>43485</v>
      </c>
      <c r="E34" s="2">
        <v>0.08</v>
      </c>
      <c r="F34" s="3">
        <f>(D34-C34+1)*B34*E34/365</f>
        <v>10855.692054794521</v>
      </c>
      <c r="G34" s="7">
        <f>B34+F34</f>
        <v>139502.69205479452</v>
      </c>
    </row>
    <row r="35" spans="1:9">
      <c r="C35" s="1"/>
      <c r="D35" s="1"/>
      <c r="E35" s="2"/>
    </row>
    <row r="36" spans="1:9">
      <c r="C36" s="1"/>
      <c r="D36" s="1"/>
      <c r="E36" s="2"/>
    </row>
    <row r="37" spans="1:9">
      <c r="A37" t="s">
        <v>61</v>
      </c>
      <c r="B37" s="3">
        <f>G34</f>
        <v>139502.69205479452</v>
      </c>
      <c r="C37" s="1"/>
      <c r="D37" s="1"/>
      <c r="E37" s="2"/>
      <c r="F37" s="3">
        <v>139502</v>
      </c>
      <c r="G37" s="3"/>
    </row>
    <row r="38" spans="1:9">
      <c r="A38" t="s">
        <v>62</v>
      </c>
      <c r="B38">
        <v>139550</v>
      </c>
      <c r="C38" s="1"/>
      <c r="D38" s="1"/>
      <c r="E38" s="2"/>
      <c r="F38" s="3">
        <v>139550</v>
      </c>
      <c r="G38" s="3"/>
    </row>
    <row r="39" spans="1:9">
      <c r="A39" t="s">
        <v>64</v>
      </c>
      <c r="B39" s="3">
        <f>G14-B5</f>
        <v>1019682.9724150873</v>
      </c>
      <c r="C39" s="1"/>
      <c r="D39" s="1"/>
      <c r="E39" s="2"/>
      <c r="F39" s="3">
        <v>1019683</v>
      </c>
      <c r="G39" s="3"/>
    </row>
    <row r="40" spans="1:9">
      <c r="A40" t="s">
        <v>60</v>
      </c>
      <c r="B40">
        <f>SUM(B37:B39)</f>
        <v>1298735.6644698819</v>
      </c>
      <c r="C40" s="1"/>
      <c r="D40" s="1"/>
      <c r="E40" s="2"/>
      <c r="G40" s="3"/>
    </row>
    <row r="41" spans="1:9">
      <c r="C41" s="1"/>
      <c r="D41" s="1"/>
      <c r="E41" s="2"/>
      <c r="G41" s="3"/>
      <c r="I41" s="3"/>
    </row>
    <row r="43" spans="1:9">
      <c r="A43" t="s">
        <v>14</v>
      </c>
      <c r="B43">
        <v>375448</v>
      </c>
      <c r="C43" s="1">
        <v>43101</v>
      </c>
      <c r="D43" s="1">
        <v>43465</v>
      </c>
      <c r="E43" s="2">
        <v>0.08</v>
      </c>
      <c r="F43" s="3">
        <f>(D43-C43+1)*B43*E43/365</f>
        <v>30035.84</v>
      </c>
      <c r="G43" s="3" t="s">
        <v>72</v>
      </c>
      <c r="I43" s="3"/>
    </row>
    <row r="44" spans="1:9">
      <c r="C44" s="1"/>
      <c r="D44" s="1"/>
      <c r="E44" s="2"/>
    </row>
    <row r="45" spans="1:9">
      <c r="C45" s="1"/>
      <c r="D45" s="1"/>
      <c r="E45" s="2"/>
    </row>
    <row r="46" spans="1:9">
      <c r="C46" s="1"/>
      <c r="D46" s="1"/>
      <c r="E46" s="2"/>
    </row>
    <row r="47" spans="1:9">
      <c r="C47" s="1"/>
      <c r="D47" s="1"/>
      <c r="E47" s="2"/>
    </row>
    <row r="50" spans="1:7">
      <c r="A50" t="s">
        <v>15</v>
      </c>
      <c r="B50">
        <v>130000</v>
      </c>
      <c r="C50" s="1">
        <v>43101</v>
      </c>
      <c r="D50" s="1">
        <v>43465</v>
      </c>
      <c r="E50" s="2">
        <v>0.08</v>
      </c>
      <c r="F50" s="3">
        <f>(D50-C50+1)*B50*E50/365</f>
        <v>10400</v>
      </c>
      <c r="G50" s="3">
        <f>B50+F50</f>
        <v>140400</v>
      </c>
    </row>
    <row r="51" spans="1:7">
      <c r="C51" s="1"/>
      <c r="D51" s="1"/>
      <c r="E51" s="2"/>
    </row>
    <row r="52" spans="1:7">
      <c r="C52" s="1"/>
      <c r="D52" s="1"/>
      <c r="E52" s="2"/>
    </row>
    <row r="53" spans="1:7">
      <c r="C53" s="1"/>
      <c r="D53" s="1"/>
      <c r="E53" s="2"/>
    </row>
    <row r="54" spans="1:7">
      <c r="C54" s="1"/>
      <c r="D54" s="1"/>
      <c r="E54" s="2"/>
    </row>
    <row r="55" spans="1:7">
      <c r="C55" s="1"/>
      <c r="D55" s="1"/>
      <c r="E55" s="2"/>
    </row>
    <row r="56" spans="1:7">
      <c r="A56" t="s">
        <v>16</v>
      </c>
      <c r="B56">
        <v>240000</v>
      </c>
      <c r="C56" s="1">
        <v>43101</v>
      </c>
      <c r="D56" s="1">
        <v>43465</v>
      </c>
      <c r="E56" s="2">
        <v>0.08</v>
      </c>
      <c r="F56" s="3">
        <f>(D56-C56+1)*B56*E56/365</f>
        <v>19200</v>
      </c>
      <c r="G56" s="3">
        <f>B56+F56</f>
        <v>259200</v>
      </c>
    </row>
    <row r="57" spans="1:7">
      <c r="B57">
        <v>20000</v>
      </c>
      <c r="C57" s="1">
        <v>43199</v>
      </c>
      <c r="D57" s="1">
        <v>43465</v>
      </c>
      <c r="E57" s="2">
        <v>0.08</v>
      </c>
      <c r="F57" s="3">
        <f>(D57-C57+1)*B57*E57/365</f>
        <v>1170.4109589041095</v>
      </c>
      <c r="G57" s="3">
        <f>B57+F57</f>
        <v>21170.410958904111</v>
      </c>
    </row>
    <row r="58" spans="1:7">
      <c r="C58" s="1"/>
      <c r="D58" s="1"/>
      <c r="E58" s="2"/>
    </row>
    <row r="59" spans="1:7">
      <c r="C59" s="1"/>
      <c r="D59" s="1"/>
      <c r="E59" s="2"/>
    </row>
    <row r="60" spans="1:7">
      <c r="C60" s="1"/>
      <c r="D60" s="1"/>
      <c r="E60" s="2"/>
    </row>
    <row r="61" spans="1:7">
      <c r="A61" t="s">
        <v>66</v>
      </c>
      <c r="B61">
        <v>1030000</v>
      </c>
      <c r="C61" s="1"/>
      <c r="D61" s="1"/>
      <c r="E61" s="2"/>
    </row>
    <row r="62" spans="1:7">
      <c r="A62" t="s">
        <v>67</v>
      </c>
      <c r="C62" s="1"/>
      <c r="D62" s="1"/>
      <c r="E62" s="2"/>
    </row>
    <row r="63" spans="1:7">
      <c r="A63" t="s">
        <v>65</v>
      </c>
      <c r="B63" s="3" t="e">
        <f>B61-B57-B56-G43-G65</f>
        <v>#VALUE!</v>
      </c>
      <c r="C63" s="1"/>
      <c r="D63" s="1"/>
      <c r="E63" s="2"/>
    </row>
    <row r="64" spans="1:7">
      <c r="C64" s="1"/>
      <c r="D64" s="1"/>
      <c r="E64" s="2"/>
    </row>
    <row r="65" spans="1:13">
      <c r="A65" t="s">
        <v>71</v>
      </c>
      <c r="B65">
        <v>150000</v>
      </c>
      <c r="C65" s="1">
        <v>42582</v>
      </c>
      <c r="D65" s="1">
        <v>43485</v>
      </c>
      <c r="E65" s="2">
        <v>0.08</v>
      </c>
      <c r="F65" s="3">
        <f>(D65-C65+1)*B65*E65/365</f>
        <v>29720.547945205479</v>
      </c>
      <c r="G65" s="3">
        <f>B65+F65</f>
        <v>179720.54794520547</v>
      </c>
    </row>
    <row r="67" spans="1:13">
      <c r="A67" t="s">
        <v>26</v>
      </c>
      <c r="B67">
        <v>200000</v>
      </c>
      <c r="C67" s="1">
        <v>43101</v>
      </c>
      <c r="D67" s="1">
        <v>43465</v>
      </c>
      <c r="E67" s="2">
        <v>0.08</v>
      </c>
      <c r="F67" s="3">
        <f>(D67-C67+1)*B67*E67/365</f>
        <v>16000</v>
      </c>
      <c r="G67" s="3">
        <f>B67+F67</f>
        <v>216000</v>
      </c>
      <c r="H67" t="s">
        <v>49</v>
      </c>
    </row>
    <row r="68" spans="1:13">
      <c r="C68" s="1"/>
      <c r="D68" s="1"/>
      <c r="E68" s="2"/>
    </row>
    <row r="69" spans="1:13">
      <c r="C69" s="1"/>
      <c r="D69" s="1"/>
      <c r="E69" s="2"/>
    </row>
    <row r="70" spans="1:13">
      <c r="C70" s="1"/>
      <c r="D70" s="1"/>
      <c r="E70" s="2"/>
      <c r="F70" s="3" t="s">
        <v>50</v>
      </c>
      <c r="G70" s="3">
        <f>SUM(G3:G67)</f>
        <v>4433885.6231863387</v>
      </c>
      <c r="M70" t="s">
        <v>50</v>
      </c>
    </row>
    <row r="71" spans="1:13">
      <c r="C71" s="1"/>
      <c r="D71" s="1"/>
      <c r="E71" s="2"/>
      <c r="J71" t="s">
        <v>51</v>
      </c>
      <c r="K71">
        <f>136/3*2</f>
        <v>90.666666666666671</v>
      </c>
      <c r="L71">
        <f>126*1.06</f>
        <v>133.56</v>
      </c>
      <c r="M71">
        <f>K71+L71</f>
        <v>224.22666666666669</v>
      </c>
    </row>
    <row r="73" spans="1:13">
      <c r="J73" s="3"/>
    </row>
    <row r="78" spans="1:13">
      <c r="C78" s="1"/>
      <c r="D78" s="1"/>
      <c r="E78" s="2"/>
    </row>
    <row r="86" spans="2:6">
      <c r="C86">
        <f>420000*1.08^6</f>
        <v>666487.21563648025</v>
      </c>
      <c r="D86">
        <f>3600*6*12</f>
        <v>259200</v>
      </c>
      <c r="E86">
        <f>C86+D86</f>
        <v>925687.21563648025</v>
      </c>
    </row>
    <row r="91" spans="2:6">
      <c r="B91">
        <f>0.08/12</f>
        <v>6.6666666666666671E-3</v>
      </c>
    </row>
    <row r="96" spans="2:6">
      <c r="D96">
        <v>3700</v>
      </c>
      <c r="E96">
        <v>1</v>
      </c>
      <c r="F96" s="3">
        <f>D96*1.08^(E96/12)</f>
        <v>3723.8059114070129</v>
      </c>
    </row>
    <row r="97" spans="4:6">
      <c r="D97">
        <v>3700</v>
      </c>
      <c r="E97">
        <v>2</v>
      </c>
      <c r="F97" s="3">
        <f t="shared" ref="F97:F160" si="4">D97*1.08^(E97/12)</f>
        <v>3747.7649907648142</v>
      </c>
    </row>
    <row r="98" spans="4:6">
      <c r="D98">
        <v>3700</v>
      </c>
      <c r="E98">
        <v>3</v>
      </c>
      <c r="F98" s="3">
        <f t="shared" si="4"/>
        <v>3771.8782235606118</v>
      </c>
    </row>
    <row r="99" spans="4:6">
      <c r="D99">
        <v>3700</v>
      </c>
      <c r="E99">
        <v>4</v>
      </c>
      <c r="F99" s="3">
        <f t="shared" si="4"/>
        <v>3796.1466016222671</v>
      </c>
    </row>
    <row r="100" spans="4:6">
      <c r="D100">
        <v>3700</v>
      </c>
      <c r="E100">
        <v>5</v>
      </c>
      <c r="F100" s="3">
        <f t="shared" si="4"/>
        <v>3820.5711231590922</v>
      </c>
    </row>
    <row r="101" spans="4:6">
      <c r="D101">
        <v>3700</v>
      </c>
      <c r="E101">
        <v>6</v>
      </c>
      <c r="F101" s="3">
        <f t="shared" si="4"/>
        <v>3845.1527928029082</v>
      </c>
    </row>
    <row r="102" spans="4:6">
      <c r="D102">
        <v>3700</v>
      </c>
      <c r="E102">
        <v>7</v>
      </c>
      <c r="F102" s="3">
        <f t="shared" si="4"/>
        <v>3869.8926216493655</v>
      </c>
    </row>
    <row r="103" spans="4:6">
      <c r="D103">
        <v>3700</v>
      </c>
      <c r="E103">
        <v>8</v>
      </c>
      <c r="F103" s="3">
        <f t="shared" si="4"/>
        <v>3894.791627299538</v>
      </c>
    </row>
    <row r="104" spans="4:6">
      <c r="D104">
        <v>3700</v>
      </c>
      <c r="E104">
        <v>9</v>
      </c>
      <c r="F104" s="3">
        <f t="shared" si="4"/>
        <v>3919.8508339017721</v>
      </c>
    </row>
    <row r="105" spans="4:6">
      <c r="D105">
        <v>3700</v>
      </c>
      <c r="E105">
        <v>10</v>
      </c>
      <c r="F105" s="3">
        <f t="shared" si="4"/>
        <v>3945.071272193818</v>
      </c>
    </row>
    <row r="106" spans="4:6">
      <c r="D106">
        <v>3700</v>
      </c>
      <c r="E106">
        <v>11</v>
      </c>
      <c r="F106" s="3">
        <f t="shared" si="4"/>
        <v>3970.4539795452238</v>
      </c>
    </row>
    <row r="107" spans="4:6">
      <c r="D107">
        <v>3700</v>
      </c>
      <c r="E107">
        <v>12</v>
      </c>
      <c r="F107" s="3">
        <f t="shared" si="4"/>
        <v>3996.0000000000005</v>
      </c>
    </row>
    <row r="108" spans="4:6">
      <c r="D108">
        <v>3700</v>
      </c>
      <c r="E108">
        <v>13</v>
      </c>
      <c r="F108" s="3">
        <f t="shared" si="4"/>
        <v>4021.7103843195737</v>
      </c>
    </row>
    <row r="109" spans="4:6">
      <c r="D109">
        <v>3700</v>
      </c>
      <c r="E109">
        <v>14</v>
      </c>
      <c r="F109" s="3">
        <f t="shared" si="4"/>
        <v>4047.5861900260002</v>
      </c>
    </row>
    <row r="110" spans="4:6">
      <c r="D110">
        <v>3700</v>
      </c>
      <c r="E110">
        <v>15</v>
      </c>
      <c r="F110" s="3">
        <f t="shared" si="4"/>
        <v>4073.6284814454616</v>
      </c>
    </row>
    <row r="111" spans="4:6">
      <c r="D111">
        <v>3700</v>
      </c>
      <c r="E111">
        <v>16</v>
      </c>
      <c r="F111" s="3">
        <f t="shared" si="4"/>
        <v>4099.8383297520486</v>
      </c>
    </row>
    <row r="112" spans="4:6">
      <c r="D112">
        <v>3700</v>
      </c>
      <c r="E112">
        <v>17</v>
      </c>
      <c r="F112" s="3">
        <f t="shared" si="4"/>
        <v>4126.2168130118198</v>
      </c>
    </row>
    <row r="113" spans="4:6">
      <c r="D113">
        <v>3700</v>
      </c>
      <c r="E113">
        <v>18</v>
      </c>
      <c r="F113" s="3">
        <f t="shared" si="4"/>
        <v>4152.7650162271402</v>
      </c>
    </row>
    <row r="114" spans="4:6">
      <c r="D114">
        <v>3700</v>
      </c>
      <c r="E114">
        <v>19</v>
      </c>
      <c r="F114" s="3">
        <f t="shared" si="4"/>
        <v>4179.4840313813147</v>
      </c>
    </row>
    <row r="115" spans="4:6">
      <c r="D115">
        <v>3700</v>
      </c>
      <c r="E115">
        <v>20</v>
      </c>
      <c r="F115" s="3">
        <f t="shared" si="4"/>
        <v>4206.374957483501</v>
      </c>
    </row>
    <row r="116" spans="4:6">
      <c r="D116">
        <v>3700</v>
      </c>
      <c r="E116">
        <v>21</v>
      </c>
      <c r="F116" s="3">
        <f t="shared" si="4"/>
        <v>4233.4389006139145</v>
      </c>
    </row>
    <row r="117" spans="4:6">
      <c r="D117">
        <v>3700</v>
      </c>
      <c r="E117">
        <v>22</v>
      </c>
      <c r="F117" s="3">
        <f t="shared" si="4"/>
        <v>4260.6769739693245</v>
      </c>
    </row>
    <row r="118" spans="4:6">
      <c r="D118">
        <v>3700</v>
      </c>
      <c r="E118">
        <v>23</v>
      </c>
      <c r="F118" s="3">
        <f t="shared" si="4"/>
        <v>4288.0902979088414</v>
      </c>
    </row>
    <row r="119" spans="4:6">
      <c r="D119">
        <v>3700</v>
      </c>
      <c r="E119">
        <v>24</v>
      </c>
      <c r="F119" s="3">
        <f t="shared" si="4"/>
        <v>4315.68</v>
      </c>
    </row>
    <row r="120" spans="4:6">
      <c r="D120">
        <v>3700</v>
      </c>
      <c r="E120">
        <v>25</v>
      </c>
      <c r="F120" s="3">
        <f t="shared" si="4"/>
        <v>4343.4472150651409</v>
      </c>
    </row>
    <row r="121" spans="4:6">
      <c r="D121">
        <v>3700</v>
      </c>
      <c r="E121">
        <v>26</v>
      </c>
      <c r="F121" s="3">
        <f t="shared" si="4"/>
        <v>4371.3930852280801</v>
      </c>
    </row>
    <row r="122" spans="4:6">
      <c r="D122">
        <v>3700</v>
      </c>
      <c r="E122">
        <v>27</v>
      </c>
      <c r="F122" s="3">
        <f t="shared" si="4"/>
        <v>4399.518759961099</v>
      </c>
    </row>
    <row r="123" spans="4:6">
      <c r="D123">
        <v>3700</v>
      </c>
      <c r="E123">
        <v>28</v>
      </c>
      <c r="F123" s="3">
        <f t="shared" si="4"/>
        <v>4427.8253961322134</v>
      </c>
    </row>
    <row r="124" spans="4:6">
      <c r="D124">
        <v>3700</v>
      </c>
      <c r="E124">
        <v>29</v>
      </c>
      <c r="F124" s="3">
        <f t="shared" si="4"/>
        <v>4456.3141580527663</v>
      </c>
    </row>
    <row r="125" spans="4:6">
      <c r="D125">
        <v>3700</v>
      </c>
      <c r="E125">
        <v>30</v>
      </c>
      <c r="F125" s="3">
        <f t="shared" si="4"/>
        <v>4484.986217525312</v>
      </c>
    </row>
    <row r="126" spans="4:6">
      <c r="D126">
        <v>3700</v>
      </c>
      <c r="E126">
        <v>31</v>
      </c>
      <c r="F126" s="3">
        <f t="shared" si="4"/>
        <v>4513.8427538918204</v>
      </c>
    </row>
    <row r="127" spans="4:6">
      <c r="D127">
        <v>3700</v>
      </c>
      <c r="E127">
        <v>32</v>
      </c>
      <c r="F127" s="3">
        <f t="shared" si="4"/>
        <v>4542.8849540821811</v>
      </c>
    </row>
    <row r="128" spans="4:6">
      <c r="D128">
        <v>3700</v>
      </c>
      <c r="E128">
        <v>33</v>
      </c>
      <c r="F128" s="3">
        <f t="shared" si="4"/>
        <v>4572.114012663028</v>
      </c>
    </row>
    <row r="129" spans="4:6">
      <c r="D129">
        <v>3700</v>
      </c>
      <c r="E129">
        <v>34</v>
      </c>
      <c r="F129" s="3">
        <f t="shared" si="4"/>
        <v>4601.5311318868708</v>
      </c>
    </row>
    <row r="130" spans="4:6">
      <c r="D130">
        <v>3700</v>
      </c>
      <c r="E130">
        <v>35</v>
      </c>
      <c r="F130" s="3">
        <f t="shared" si="4"/>
        <v>4631.1375217415489</v>
      </c>
    </row>
    <row r="131" spans="4:6">
      <c r="D131">
        <v>3700</v>
      </c>
      <c r="E131">
        <v>36</v>
      </c>
      <c r="F131" s="3">
        <f t="shared" si="4"/>
        <v>4660.934400000001</v>
      </c>
    </row>
    <row r="132" spans="4:6">
      <c r="D132">
        <v>3700</v>
      </c>
      <c r="E132">
        <v>37</v>
      </c>
      <c r="F132" s="3">
        <f t="shared" si="4"/>
        <v>4690.9229922703526</v>
      </c>
    </row>
    <row r="133" spans="4:6">
      <c r="D133">
        <v>3700</v>
      </c>
      <c r="E133">
        <v>38</v>
      </c>
      <c r="F133" s="3">
        <f t="shared" si="4"/>
        <v>4721.1045320463272</v>
      </c>
    </row>
    <row r="134" spans="4:6">
      <c r="D134">
        <v>3700</v>
      </c>
      <c r="E134">
        <v>39</v>
      </c>
      <c r="F134" s="3">
        <f t="shared" si="4"/>
        <v>4751.4802607579868</v>
      </c>
    </row>
    <row r="135" spans="4:6">
      <c r="D135">
        <v>3700</v>
      </c>
      <c r="E135">
        <v>40</v>
      </c>
      <c r="F135" s="3">
        <f t="shared" si="4"/>
        <v>4782.0514278227911</v>
      </c>
    </row>
    <row r="136" spans="4:6">
      <c r="D136">
        <v>3700</v>
      </c>
      <c r="E136">
        <v>41</v>
      </c>
      <c r="F136" s="3">
        <f t="shared" si="4"/>
        <v>4812.8192906969871</v>
      </c>
    </row>
    <row r="137" spans="4:6">
      <c r="D137">
        <v>3700</v>
      </c>
      <c r="E137">
        <v>42</v>
      </c>
      <c r="F137" s="3">
        <f t="shared" si="4"/>
        <v>4843.7851149273383</v>
      </c>
    </row>
    <row r="138" spans="4:6">
      <c r="D138">
        <v>3700</v>
      </c>
      <c r="E138">
        <v>43</v>
      </c>
      <c r="F138" s="3">
        <f t="shared" si="4"/>
        <v>4874.9501742031671</v>
      </c>
    </row>
    <row r="139" spans="4:6">
      <c r="D139">
        <v>3700</v>
      </c>
      <c r="E139">
        <v>44</v>
      </c>
      <c r="F139" s="3">
        <f t="shared" si="4"/>
        <v>4906.3157504087567</v>
      </c>
    </row>
    <row r="140" spans="4:6">
      <c r="D140">
        <v>3700</v>
      </c>
      <c r="E140">
        <v>45</v>
      </c>
      <c r="F140" s="3">
        <f t="shared" si="4"/>
        <v>4937.8831336760704</v>
      </c>
    </row>
    <row r="141" spans="4:6">
      <c r="D141">
        <v>3700</v>
      </c>
      <c r="E141">
        <v>46</v>
      </c>
      <c r="F141" s="3">
        <f t="shared" si="4"/>
        <v>4969.6536224378206</v>
      </c>
    </row>
    <row r="142" spans="4:6">
      <c r="D142">
        <v>3700</v>
      </c>
      <c r="E142">
        <v>47</v>
      </c>
      <c r="F142" s="3">
        <f t="shared" si="4"/>
        <v>5001.6285234808729</v>
      </c>
    </row>
    <row r="143" spans="4:6">
      <c r="D143">
        <v>3700</v>
      </c>
      <c r="E143">
        <v>48</v>
      </c>
      <c r="F143" s="3">
        <f t="shared" si="4"/>
        <v>5033.8091520000007</v>
      </c>
    </row>
    <row r="144" spans="4:6">
      <c r="D144">
        <v>3700</v>
      </c>
      <c r="E144">
        <v>49</v>
      </c>
      <c r="F144" s="3">
        <f t="shared" si="4"/>
        <v>5066.1968316519797</v>
      </c>
    </row>
    <row r="145" spans="4:6">
      <c r="D145">
        <v>3700</v>
      </c>
      <c r="E145">
        <v>50</v>
      </c>
      <c r="F145" s="3">
        <f t="shared" si="4"/>
        <v>5098.7928946100337</v>
      </c>
    </row>
    <row r="146" spans="4:6">
      <c r="D146">
        <v>3700</v>
      </c>
      <c r="E146">
        <v>51</v>
      </c>
      <c r="F146" s="3">
        <f t="shared" si="4"/>
        <v>5131.598681618626</v>
      </c>
    </row>
    <row r="147" spans="4:6">
      <c r="D147">
        <v>3700</v>
      </c>
      <c r="E147">
        <v>52</v>
      </c>
      <c r="F147" s="3">
        <f t="shared" si="4"/>
        <v>5164.6155420486139</v>
      </c>
    </row>
    <row r="148" spans="4:6">
      <c r="D148">
        <v>3700</v>
      </c>
      <c r="E148">
        <v>53</v>
      </c>
      <c r="F148" s="3">
        <f t="shared" si="4"/>
        <v>5197.8448339527467</v>
      </c>
    </row>
    <row r="149" spans="4:6">
      <c r="D149">
        <v>3700</v>
      </c>
      <c r="E149">
        <v>54</v>
      </c>
      <c r="F149" s="3">
        <f t="shared" si="4"/>
        <v>5231.2879241215242</v>
      </c>
    </row>
    <row r="150" spans="4:6">
      <c r="D150">
        <v>3700</v>
      </c>
      <c r="E150">
        <v>55</v>
      </c>
      <c r="F150" s="3">
        <f t="shared" si="4"/>
        <v>5264.94618813942</v>
      </c>
    </row>
    <row r="151" spans="4:6">
      <c r="D151">
        <v>3700</v>
      </c>
      <c r="E151">
        <v>56</v>
      </c>
      <c r="F151" s="3">
        <f t="shared" si="4"/>
        <v>5298.8210104414575</v>
      </c>
    </row>
    <row r="152" spans="4:6">
      <c r="D152">
        <v>3700</v>
      </c>
      <c r="E152">
        <v>57</v>
      </c>
      <c r="F152" s="3">
        <f t="shared" si="4"/>
        <v>5332.9137843701565</v>
      </c>
    </row>
    <row r="153" spans="4:6">
      <c r="D153">
        <v>3700</v>
      </c>
      <c r="E153">
        <v>58</v>
      </c>
      <c r="F153" s="3">
        <f t="shared" si="4"/>
        <v>5367.2259122328469</v>
      </c>
    </row>
    <row r="154" spans="4:6">
      <c r="D154">
        <v>3700</v>
      </c>
      <c r="E154">
        <v>59</v>
      </c>
      <c r="F154" s="3">
        <f t="shared" si="4"/>
        <v>5401.7588053593436</v>
      </c>
    </row>
    <row r="155" spans="4:6">
      <c r="D155">
        <v>3700</v>
      </c>
      <c r="E155">
        <v>60</v>
      </c>
      <c r="F155" s="3">
        <f t="shared" si="4"/>
        <v>5436.513884160001</v>
      </c>
    </row>
    <row r="156" spans="4:6">
      <c r="D156">
        <v>3700</v>
      </c>
      <c r="E156">
        <v>61</v>
      </c>
      <c r="F156" s="3">
        <f t="shared" si="4"/>
        <v>5471.4925781841393</v>
      </c>
    </row>
    <row r="157" spans="4:6">
      <c r="D157">
        <v>3700</v>
      </c>
      <c r="E157">
        <v>62</v>
      </c>
      <c r="F157" s="3">
        <f t="shared" si="4"/>
        <v>5506.696326178836</v>
      </c>
    </row>
    <row r="158" spans="4:6">
      <c r="D158">
        <v>3700</v>
      </c>
      <c r="E158">
        <v>63</v>
      </c>
      <c r="F158" s="3">
        <f t="shared" si="4"/>
        <v>5542.1265761481163</v>
      </c>
    </row>
    <row r="159" spans="4:6">
      <c r="D159">
        <v>3700</v>
      </c>
      <c r="E159">
        <v>64</v>
      </c>
      <c r="F159" s="3">
        <f t="shared" si="4"/>
        <v>5577.7847854125039</v>
      </c>
    </row>
    <row r="160" spans="4:6">
      <c r="D160">
        <v>3700</v>
      </c>
      <c r="E160">
        <v>65</v>
      </c>
      <c r="F160" s="3">
        <f t="shared" si="4"/>
        <v>5613.6724206689678</v>
      </c>
    </row>
    <row r="161" spans="4:6">
      <c r="D161">
        <v>3700</v>
      </c>
      <c r="E161">
        <v>66</v>
      </c>
      <c r="F161" s="3">
        <f t="shared" ref="F161:F168" si="5">D161*1.08^(E161/12)</f>
        <v>5649.7909580512469</v>
      </c>
    </row>
    <row r="162" spans="4:6">
      <c r="D162">
        <v>3700</v>
      </c>
      <c r="E162">
        <v>67</v>
      </c>
      <c r="F162" s="3">
        <f t="shared" si="5"/>
        <v>5686.1418831905739</v>
      </c>
    </row>
    <row r="163" spans="4:6">
      <c r="D163">
        <v>3700</v>
      </c>
      <c r="E163">
        <v>68</v>
      </c>
      <c r="F163" s="3">
        <f t="shared" si="5"/>
        <v>5722.7266912767736</v>
      </c>
    </row>
    <row r="164" spans="4:6">
      <c r="D164">
        <v>3700</v>
      </c>
      <c r="E164">
        <v>69</v>
      </c>
      <c r="F164" s="3">
        <f t="shared" si="5"/>
        <v>5759.54688711977</v>
      </c>
    </row>
    <row r="165" spans="4:6">
      <c r="D165">
        <v>3700</v>
      </c>
      <c r="E165">
        <v>70</v>
      </c>
      <c r="F165" s="3">
        <f t="shared" si="5"/>
        <v>5796.6039852114745</v>
      </c>
    </row>
    <row r="166" spans="4:6">
      <c r="D166">
        <v>3700</v>
      </c>
      <c r="E166">
        <v>71</v>
      </c>
      <c r="F166" s="3">
        <f t="shared" si="5"/>
        <v>5833.8995097880916</v>
      </c>
    </row>
    <row r="167" spans="4:6">
      <c r="D167">
        <v>3700</v>
      </c>
      <c r="E167">
        <v>72</v>
      </c>
      <c r="F167" s="3">
        <f t="shared" si="5"/>
        <v>5871.434994892802</v>
      </c>
    </row>
    <row r="168" spans="4:6">
      <c r="D168">
        <v>3700</v>
      </c>
      <c r="E168">
        <v>73</v>
      </c>
      <c r="F168" s="3">
        <f t="shared" si="5"/>
        <v>5909.2119844388699</v>
      </c>
    </row>
    <row r="172" spans="4:6">
      <c r="F172" s="3">
        <f>SUM(F96:F168)</f>
        <v>345572.84980827267</v>
      </c>
    </row>
    <row r="177" spans="4:4">
      <c r="D177">
        <f>40*1.08^6</f>
        <v>63.47497291776002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2:I33"/>
  <sheetViews>
    <sheetView topLeftCell="D20" zoomScale="300" zoomScaleNormal="300" zoomScalePageLayoutView="300" workbookViewId="0">
      <selection activeCell="G34" sqref="G34"/>
    </sheetView>
  </sheetViews>
  <sheetFormatPr baseColWidth="10" defaultRowHeight="15" x14ac:dyDescent="0"/>
  <cols>
    <col min="5" max="5" width="35.83203125" customWidth="1"/>
    <col min="6" max="7" width="11" bestFit="1" customWidth="1"/>
    <col min="9" max="9" width="28.83203125" customWidth="1"/>
  </cols>
  <sheetData>
    <row r="22" spans="4:9">
      <c r="D22" t="s">
        <v>13</v>
      </c>
      <c r="E22" s="10">
        <v>139502</v>
      </c>
      <c r="F22" s="1"/>
      <c r="G22" s="1"/>
      <c r="H22" s="2"/>
      <c r="I22" s="3"/>
    </row>
    <row r="23" spans="4:9">
      <c r="D23" t="s">
        <v>62</v>
      </c>
      <c r="E23" s="10">
        <v>139550</v>
      </c>
      <c r="F23" s="1"/>
      <c r="G23" s="1"/>
      <c r="H23" s="2"/>
      <c r="I23" s="3"/>
    </row>
    <row r="24" spans="4:9">
      <c r="D24" t="s">
        <v>70</v>
      </c>
      <c r="E24" s="10">
        <v>1019683</v>
      </c>
      <c r="F24" s="1"/>
      <c r="G24" s="1"/>
      <c r="H24" s="2"/>
      <c r="I24" s="3"/>
    </row>
    <row r="25" spans="4:9">
      <c r="D25" t="s">
        <v>17</v>
      </c>
      <c r="E25" s="10">
        <f>SUM(E22:E24)</f>
        <v>1298735</v>
      </c>
      <c r="F25" s="1"/>
      <c r="G25" s="1"/>
      <c r="H25" s="2"/>
      <c r="I25" s="3"/>
    </row>
    <row r="31" spans="4:9">
      <c r="D31" t="s">
        <v>68</v>
      </c>
      <c r="E31">
        <v>567524</v>
      </c>
      <c r="F31">
        <f>E31*0.08/365*20</f>
        <v>2487.7764383561644</v>
      </c>
      <c r="G31">
        <f>E31+F31</f>
        <v>570011.77643835614</v>
      </c>
    </row>
    <row r="33" spans="4:7">
      <c r="D33" t="s">
        <v>69</v>
      </c>
      <c r="E33" s="10">
        <f>E25-E31</f>
        <v>731211</v>
      </c>
      <c r="G33" s="10">
        <f>E25-G31</f>
        <v>728723.22356164386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2015</vt:lpstr>
      <vt:lpstr>公司款</vt:lpstr>
      <vt:lpstr>2016</vt:lpstr>
      <vt:lpstr>2017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</dc:creator>
  <cp:lastModifiedBy>Moli</cp:lastModifiedBy>
  <dcterms:created xsi:type="dcterms:W3CDTF">2013-11-16T09:58:07Z</dcterms:created>
  <dcterms:modified xsi:type="dcterms:W3CDTF">2019-01-21T14:13:06Z</dcterms:modified>
</cp:coreProperties>
</file>