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ubhrata\Documents\IITJ\financial engg\"/>
    </mc:Choice>
  </mc:AlternateContent>
  <xr:revisionPtr revIDLastSave="0" documentId="13_ncr:1_{7F45C6A5-FC41-48B2-B88F-275D953D2B44}" xr6:coauthVersionLast="47" xr6:coauthVersionMax="47" xr10:uidLastSave="{00000000-0000-0000-0000-000000000000}"/>
  <bookViews>
    <workbookView xWindow="-120" yWindow="-120" windowWidth="20730" windowHeight="11160" activeTab="5" xr2:uid="{2F5B6CFC-9808-48B2-A7DF-0A0137BDB430}"/>
  </bookViews>
  <sheets>
    <sheet name="Sheet1" sheetId="1" r:id="rId1"/>
    <sheet name="Binomial Model" sheetId="2" r:id="rId2"/>
    <sheet name="Sheet3" sheetId="3" r:id="rId3"/>
    <sheet name="Black" sheetId="4" r:id="rId4"/>
    <sheet name="q4" sheetId="5" r:id="rId5"/>
    <sheet name="delta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6" l="1"/>
  <c r="O5" i="6"/>
  <c r="O6" i="6"/>
  <c r="O7" i="6"/>
  <c r="O8" i="6"/>
  <c r="O9" i="6"/>
  <c r="O12" i="6"/>
  <c r="O13" i="6"/>
  <c r="O14" i="6"/>
  <c r="O15" i="6"/>
  <c r="O16" i="6"/>
  <c r="O17" i="6"/>
  <c r="O18" i="6"/>
  <c r="O21" i="6"/>
  <c r="O22" i="6"/>
  <c r="O23" i="6"/>
  <c r="O24" i="6"/>
  <c r="O25" i="6"/>
  <c r="O26" i="6"/>
  <c r="O27" i="6"/>
  <c r="O3" i="6"/>
  <c r="G12" i="6"/>
  <c r="I12" i="6" s="1"/>
  <c r="H12" i="6"/>
  <c r="J12" i="6"/>
  <c r="G13" i="6"/>
  <c r="I13" i="6" s="1"/>
  <c r="H13" i="6"/>
  <c r="J13" i="6"/>
  <c r="G14" i="6"/>
  <c r="I14" i="6" s="1"/>
  <c r="H14" i="6"/>
  <c r="J14" i="6"/>
  <c r="G15" i="6"/>
  <c r="I15" i="6" s="1"/>
  <c r="H15" i="6"/>
  <c r="J15" i="6"/>
  <c r="G16" i="6"/>
  <c r="I16" i="6" s="1"/>
  <c r="H16" i="6"/>
  <c r="J16" i="6"/>
  <c r="G17" i="6"/>
  <c r="I17" i="6" s="1"/>
  <c r="H17" i="6"/>
  <c r="J17" i="6"/>
  <c r="G18" i="6"/>
  <c r="I18" i="6" s="1"/>
  <c r="H18" i="6"/>
  <c r="J18" i="6"/>
  <c r="G21" i="6"/>
  <c r="I21" i="6" s="1"/>
  <c r="H21" i="6"/>
  <c r="J21" i="6"/>
  <c r="G22" i="6"/>
  <c r="I22" i="6" s="1"/>
  <c r="H22" i="6"/>
  <c r="J22" i="6"/>
  <c r="G23" i="6"/>
  <c r="I23" i="6" s="1"/>
  <c r="H23" i="6"/>
  <c r="J23" i="6"/>
  <c r="G24" i="6"/>
  <c r="I24" i="6" s="1"/>
  <c r="H24" i="6"/>
  <c r="J24" i="6"/>
  <c r="G25" i="6"/>
  <c r="I25" i="6" s="1"/>
  <c r="H25" i="6"/>
  <c r="J25" i="6"/>
  <c r="G26" i="6"/>
  <c r="I26" i="6" s="1"/>
  <c r="H26" i="6"/>
  <c r="J26" i="6"/>
  <c r="G27" i="6"/>
  <c r="I27" i="6" s="1"/>
  <c r="H27" i="6"/>
  <c r="J27" i="6"/>
  <c r="J4" i="6"/>
  <c r="J5" i="6"/>
  <c r="J6" i="6"/>
  <c r="J7" i="6"/>
  <c r="J8" i="6"/>
  <c r="J9" i="6"/>
  <c r="H4" i="6"/>
  <c r="H5" i="6"/>
  <c r="H6" i="6"/>
  <c r="H7" i="6"/>
  <c r="H8" i="6"/>
  <c r="H9" i="6"/>
  <c r="G4" i="6"/>
  <c r="I4" i="6" s="1"/>
  <c r="G5" i="6"/>
  <c r="I5" i="6" s="1"/>
  <c r="G6" i="6"/>
  <c r="I6" i="6" s="1"/>
  <c r="G7" i="6"/>
  <c r="I7" i="6" s="1"/>
  <c r="G8" i="6"/>
  <c r="I8" i="6" s="1"/>
  <c r="G9" i="6"/>
  <c r="I9" i="6" s="1"/>
  <c r="J3" i="6"/>
  <c r="H3" i="6"/>
  <c r="G3" i="6"/>
  <c r="I3" i="6" s="1"/>
  <c r="C15" i="3"/>
  <c r="C10" i="3"/>
  <c r="C8" i="3"/>
  <c r="C7" i="3"/>
  <c r="C9" i="3" s="1"/>
  <c r="D19" i="1"/>
  <c r="C12" i="1"/>
  <c r="C9" i="1" s="1"/>
  <c r="C10" i="1" s="1"/>
  <c r="K23" i="6" l="1"/>
  <c r="K22" i="6"/>
  <c r="K27" i="6"/>
  <c r="K26" i="6"/>
  <c r="K24" i="6"/>
  <c r="K16" i="6"/>
  <c r="K18" i="6"/>
  <c r="K15" i="6"/>
  <c r="K14" i="6"/>
  <c r="K12" i="6"/>
  <c r="K25" i="6"/>
  <c r="K17" i="6"/>
  <c r="K21" i="6"/>
  <c r="K13" i="6"/>
  <c r="K9" i="6"/>
  <c r="K5" i="6"/>
  <c r="K8" i="6"/>
  <c r="K4" i="6"/>
  <c r="K7" i="6"/>
  <c r="K6" i="6"/>
  <c r="K3" i="6"/>
  <c r="C11" i="3"/>
  <c r="C12" i="3" s="1"/>
  <c r="C13" i="3"/>
  <c r="C14" i="3" s="1"/>
  <c r="C16" i="3" s="1"/>
  <c r="E18" i="1"/>
  <c r="F19" i="1" s="1"/>
  <c r="F27" i="1" s="1"/>
  <c r="E20" i="1"/>
  <c r="F21" i="1" s="1"/>
  <c r="F29" i="1" s="1"/>
  <c r="C14" i="1"/>
  <c r="L6" i="6" l="1"/>
  <c r="R6" i="6" s="1"/>
  <c r="M6" i="6"/>
  <c r="N6" i="6" s="1"/>
  <c r="P6" i="6" s="1"/>
  <c r="L9" i="6"/>
  <c r="M9" i="6"/>
  <c r="N9" i="6" s="1"/>
  <c r="L27" i="6"/>
  <c r="M27" i="6"/>
  <c r="N27" i="6" s="1"/>
  <c r="L5" i="6"/>
  <c r="M5" i="6"/>
  <c r="N5" i="6" s="1"/>
  <c r="L26" i="6"/>
  <c r="M26" i="6"/>
  <c r="N26" i="6" s="1"/>
  <c r="L7" i="6"/>
  <c r="R7" i="6" s="1"/>
  <c r="M7" i="6"/>
  <c r="N7" i="6" s="1"/>
  <c r="P7" i="6" s="1"/>
  <c r="L18" i="6"/>
  <c r="M18" i="6"/>
  <c r="N18" i="6" s="1"/>
  <c r="L4" i="6"/>
  <c r="R4" i="6" s="1"/>
  <c r="M4" i="6"/>
  <c r="N4" i="6" s="1"/>
  <c r="P4" i="6" s="1"/>
  <c r="L13" i="6"/>
  <c r="M13" i="6"/>
  <c r="N13" i="6" s="1"/>
  <c r="L12" i="6"/>
  <c r="M12" i="6"/>
  <c r="N12" i="6" s="1"/>
  <c r="L16" i="6"/>
  <c r="M16" i="6"/>
  <c r="N16" i="6" s="1"/>
  <c r="L22" i="6"/>
  <c r="M22" i="6"/>
  <c r="N22" i="6" s="1"/>
  <c r="L17" i="6"/>
  <c r="M17" i="6"/>
  <c r="N17" i="6" s="1"/>
  <c r="L15" i="6"/>
  <c r="M15" i="6"/>
  <c r="N15" i="6" s="1"/>
  <c r="L25" i="6"/>
  <c r="M25" i="6"/>
  <c r="N25" i="6" s="1"/>
  <c r="L3" i="6"/>
  <c r="M3" i="6"/>
  <c r="N3" i="6" s="1"/>
  <c r="L8" i="6"/>
  <c r="R8" i="6" s="1"/>
  <c r="M8" i="6"/>
  <c r="N8" i="6" s="1"/>
  <c r="P8" i="6" s="1"/>
  <c r="L21" i="6"/>
  <c r="M21" i="6"/>
  <c r="N21" i="6" s="1"/>
  <c r="L14" i="6"/>
  <c r="M14" i="6"/>
  <c r="N14" i="6" s="1"/>
  <c r="L24" i="6"/>
  <c r="M24" i="6"/>
  <c r="N24" i="6" s="1"/>
  <c r="L23" i="6"/>
  <c r="M23" i="6"/>
  <c r="N23" i="6" s="1"/>
  <c r="F17" i="1"/>
  <c r="F25" i="1" s="1"/>
  <c r="C15" i="1"/>
  <c r="E28" i="1" s="1"/>
  <c r="R21" i="6" l="1"/>
  <c r="P21" i="6"/>
  <c r="R3" i="6"/>
  <c r="P3" i="6"/>
  <c r="R15" i="6"/>
  <c r="P15" i="6"/>
  <c r="R22" i="6"/>
  <c r="P22" i="6"/>
  <c r="R12" i="6"/>
  <c r="P12" i="6"/>
  <c r="R5" i="6"/>
  <c r="P5" i="6"/>
  <c r="R9" i="6"/>
  <c r="P9" i="6"/>
  <c r="R24" i="6"/>
  <c r="P24" i="6"/>
  <c r="R23" i="6"/>
  <c r="P23" i="6"/>
  <c r="R14" i="6"/>
  <c r="P14" i="6"/>
  <c r="R25" i="6"/>
  <c r="P25" i="6"/>
  <c r="R17" i="6"/>
  <c r="P17" i="6"/>
  <c r="R16" i="6"/>
  <c r="P16" i="6"/>
  <c r="R13" i="6"/>
  <c r="P13" i="6"/>
  <c r="R18" i="6"/>
  <c r="P18" i="6"/>
  <c r="R26" i="6"/>
  <c r="P26" i="6"/>
  <c r="R27" i="6"/>
  <c r="P27" i="6"/>
  <c r="E26" i="1"/>
  <c r="D27" i="1" s="1"/>
</calcChain>
</file>

<file path=xl/sharedStrings.xml><?xml version="1.0" encoding="utf-8"?>
<sst xmlns="http://schemas.openxmlformats.org/spreadsheetml/2006/main" count="164" uniqueCount="46">
  <si>
    <t>Stock price</t>
  </si>
  <si>
    <t>strike price</t>
  </si>
  <si>
    <t>time to maturity</t>
  </si>
  <si>
    <t>rate of intrest</t>
  </si>
  <si>
    <t>volatility</t>
  </si>
  <si>
    <t>number of steps</t>
  </si>
  <si>
    <t>up factor</t>
  </si>
  <si>
    <t>down factor</t>
  </si>
  <si>
    <t xml:space="preserve">dt </t>
  </si>
  <si>
    <t>European Call Option</t>
  </si>
  <si>
    <t>risk neutral prob</t>
  </si>
  <si>
    <t>1-p</t>
  </si>
  <si>
    <t>Option type</t>
  </si>
  <si>
    <t>Call</t>
  </si>
  <si>
    <t>AAPL</t>
  </si>
  <si>
    <t>DISCA</t>
  </si>
  <si>
    <t>AT &amp; T Inc</t>
  </si>
  <si>
    <t>Stock price (S)</t>
  </si>
  <si>
    <t>strike price (K)</t>
  </si>
  <si>
    <t>time to maturity (T)</t>
  </si>
  <si>
    <t>volatility (std dev)</t>
  </si>
  <si>
    <t>Variance</t>
  </si>
  <si>
    <t>ln (S/K)</t>
  </si>
  <si>
    <t>[r+o.5(Variance)]*T</t>
  </si>
  <si>
    <t>std dev *sqrt(T)</t>
  </si>
  <si>
    <t>d1</t>
  </si>
  <si>
    <t>N(d1)</t>
  </si>
  <si>
    <t>d2</t>
  </si>
  <si>
    <t>N(d2)</t>
  </si>
  <si>
    <t>K/e^rT</t>
  </si>
  <si>
    <t>Value of Call Option</t>
  </si>
  <si>
    <t>rate of intrest (r)</t>
  </si>
  <si>
    <t>AT &amp; T</t>
  </si>
  <si>
    <t>APPL</t>
  </si>
  <si>
    <t>BINOMIAL</t>
  </si>
  <si>
    <t>BINOMIAL WITH HIGH n</t>
  </si>
  <si>
    <t>BLACK SCHOLES FORMULA</t>
  </si>
  <si>
    <t>DATE</t>
  </si>
  <si>
    <t>STRIKE PRICE</t>
  </si>
  <si>
    <t>LAST PRICE</t>
  </si>
  <si>
    <t>TCS</t>
  </si>
  <si>
    <t>INFOS</t>
  </si>
  <si>
    <t>SBI</t>
  </si>
  <si>
    <t>RF</t>
  </si>
  <si>
    <t>T</t>
  </si>
  <si>
    <t>DELTA = N(d1)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</si>
</sst>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A4A4A"/>
      <name val="Roboto"/>
    </font>
    <font>
      <b/>
      <sz val="11"/>
      <color rgb="FF4A4A4A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E3E3E3"/>
      </bottom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/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4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/>
    </xf>
    <xf numFmtId="15" fontId="2" fillId="3" borderId="2" xfId="0" applyNumberFormat="1" applyFont="1" applyFill="1" applyBorder="1" applyAlignment="1">
      <alignment horizontal="center" vertical="top" wrapText="1"/>
    </xf>
    <xf numFmtId="4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right" vertical="top" wrapText="1"/>
    </xf>
    <xf numFmtId="15" fontId="2" fillId="3" borderId="4" xfId="0" applyNumberFormat="1" applyFont="1" applyFill="1" applyBorder="1" applyAlignment="1">
      <alignment horizontal="center" vertical="top" wrapText="1"/>
    </xf>
    <xf numFmtId="4" fontId="2" fillId="3" borderId="0" xfId="0" applyNumberFormat="1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9529-5F4D-4FD1-8020-95145BE3FC6E}">
  <sheetPr codeName="Sheet1"/>
  <dimension ref="A2:F29"/>
  <sheetViews>
    <sheetView topLeftCell="A10" zoomScale="112" zoomScaleNormal="112" workbookViewId="0">
      <selection activeCell="F6" sqref="F6"/>
    </sheetView>
  </sheetViews>
  <sheetFormatPr defaultRowHeight="15" x14ac:dyDescent="0.25"/>
  <cols>
    <col min="1" max="1" width="17.85546875" customWidth="1"/>
    <col min="6" max="6" width="8.28515625" customWidth="1"/>
  </cols>
  <sheetData>
    <row r="2" spans="1:6" x14ac:dyDescent="0.25">
      <c r="A2" t="s">
        <v>0</v>
      </c>
      <c r="C2">
        <v>24.3</v>
      </c>
    </row>
    <row r="3" spans="1:6" x14ac:dyDescent="0.25">
      <c r="A3" t="s">
        <v>1</v>
      </c>
      <c r="C3">
        <v>43</v>
      </c>
    </row>
    <row r="4" spans="1:6" x14ac:dyDescent="0.25">
      <c r="A4" t="s">
        <v>2</v>
      </c>
      <c r="C4">
        <v>2</v>
      </c>
    </row>
    <row r="5" spans="1:6" x14ac:dyDescent="0.25">
      <c r="A5" t="s">
        <v>3</v>
      </c>
      <c r="C5" s="1">
        <v>2.5999999999999999E-2</v>
      </c>
    </row>
    <row r="6" spans="1:6" x14ac:dyDescent="0.25">
      <c r="A6" t="s">
        <v>4</v>
      </c>
      <c r="C6" s="1">
        <v>0.51100000000000001</v>
      </c>
    </row>
    <row r="7" spans="1:6" x14ac:dyDescent="0.25">
      <c r="A7" t="s">
        <v>5</v>
      </c>
      <c r="C7">
        <v>2</v>
      </c>
    </row>
    <row r="8" spans="1:6" x14ac:dyDescent="0.25">
      <c r="A8" t="s">
        <v>12</v>
      </c>
      <c r="C8" t="s">
        <v>13</v>
      </c>
    </row>
    <row r="9" spans="1:6" x14ac:dyDescent="0.25">
      <c r="A9" t="s">
        <v>6</v>
      </c>
      <c r="C9">
        <f>EXP(C6*SQRT(C12))</f>
        <v>1.6669573190640476</v>
      </c>
    </row>
    <row r="10" spans="1:6" x14ac:dyDescent="0.25">
      <c r="A10" t="s">
        <v>7</v>
      </c>
      <c r="C10">
        <f>1/C9</f>
        <v>0.59989538338118553</v>
      </c>
    </row>
    <row r="12" spans="1:6" x14ac:dyDescent="0.25">
      <c r="A12" t="s">
        <v>8</v>
      </c>
      <c r="C12">
        <f>C4/C7</f>
        <v>1</v>
      </c>
    </row>
    <row r="14" spans="1:6" x14ac:dyDescent="0.25">
      <c r="A14" t="s">
        <v>10</v>
      </c>
      <c r="C14">
        <f>(EXP(C5*C12)-C10)/(C9-C10)</f>
        <v>0.39964462308305876</v>
      </c>
    </row>
    <row r="15" spans="1:6" x14ac:dyDescent="0.25">
      <c r="A15" t="s">
        <v>11</v>
      </c>
      <c r="C15">
        <f>1-C14</f>
        <v>0.60035537691694119</v>
      </c>
    </row>
    <row r="16" spans="1:6" x14ac:dyDescent="0.25">
      <c r="D16">
        <v>0</v>
      </c>
      <c r="E16">
        <v>1</v>
      </c>
      <c r="F16">
        <v>2</v>
      </c>
    </row>
    <row r="17" spans="3:6" x14ac:dyDescent="0.25">
      <c r="F17">
        <f>E18*C9</f>
        <v>119.48610825399149</v>
      </c>
    </row>
    <row r="18" spans="3:6" x14ac:dyDescent="0.25">
      <c r="E18">
        <f>D19*C9</f>
        <v>71.679164719754056</v>
      </c>
    </row>
    <row r="19" spans="3:6" x14ac:dyDescent="0.25">
      <c r="D19">
        <f>C3</f>
        <v>43</v>
      </c>
      <c r="F19">
        <f>E18*C10</f>
        <v>43.000000000000007</v>
      </c>
    </row>
    <row r="20" spans="3:6" x14ac:dyDescent="0.25">
      <c r="E20">
        <f>D19*C10</f>
        <v>25.795501485390979</v>
      </c>
    </row>
    <row r="21" spans="3:6" x14ac:dyDescent="0.25">
      <c r="F21">
        <f>E20*C10</f>
        <v>15.474602253088563</v>
      </c>
    </row>
    <row r="22" spans="3:6" x14ac:dyDescent="0.25">
      <c r="C22" t="s">
        <v>9</v>
      </c>
    </row>
    <row r="24" spans="3:6" x14ac:dyDescent="0.25">
      <c r="D24">
        <v>0</v>
      </c>
      <c r="E24">
        <v>1</v>
      </c>
      <c r="F24">
        <v>2</v>
      </c>
    </row>
    <row r="25" spans="3:6" x14ac:dyDescent="0.25">
      <c r="F25">
        <f>MAX(0,F17-$C$3)</f>
        <v>76.486108253991489</v>
      </c>
    </row>
    <row r="26" spans="3:6" x14ac:dyDescent="0.25">
      <c r="E26">
        <f>($C$14*F25+$C$15*F27)*EXP(-$C$5*$C$12)</f>
        <v>29.78275586657783</v>
      </c>
    </row>
    <row r="27" spans="3:6" x14ac:dyDescent="0.25">
      <c r="D27">
        <f>($C$14*E26+$C$15*E28)*EXP(-$C$5*$C$12)</f>
        <v>11.597041178544821</v>
      </c>
      <c r="F27" s="2">
        <f t="shared" ref="F27:F29" si="0">MAX(0,F19-$C$3)</f>
        <v>7.1054273576010019E-15</v>
      </c>
    </row>
    <row r="28" spans="3:6" x14ac:dyDescent="0.25">
      <c r="E28">
        <f t="shared" ref="E28" si="1">($C$14*F27+$C$15*F29)*EXP(-$C$5*$C$12)</f>
        <v>2.7667665821929213E-15</v>
      </c>
    </row>
    <row r="29" spans="3:6" x14ac:dyDescent="0.25">
      <c r="F2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88722-BF2C-47AC-B895-DBE9331D0DF9}">
  <sheetPr codeName="Sheet2"/>
  <dimension ref="A1:R91"/>
  <sheetViews>
    <sheetView workbookViewId="0">
      <selection activeCell="C5" sqref="C5"/>
    </sheetView>
  </sheetViews>
  <sheetFormatPr defaultRowHeight="15" x14ac:dyDescent="0.25"/>
  <sheetData>
    <row r="1" spans="1:18" x14ac:dyDescent="0.25">
      <c r="A1" s="3" t="s">
        <v>15</v>
      </c>
    </row>
    <row r="2" spans="1:18" x14ac:dyDescent="0.25">
      <c r="A2" t="s">
        <v>0</v>
      </c>
      <c r="C2">
        <v>24.3</v>
      </c>
      <c r="H2">
        <v>24.3</v>
      </c>
      <c r="L2">
        <v>24.3</v>
      </c>
      <c r="P2">
        <v>24.3</v>
      </c>
    </row>
    <row r="3" spans="1:18" x14ac:dyDescent="0.25">
      <c r="A3" t="s">
        <v>1</v>
      </c>
      <c r="C3">
        <v>43</v>
      </c>
      <c r="H3">
        <v>45</v>
      </c>
      <c r="L3">
        <v>50</v>
      </c>
      <c r="P3">
        <v>43</v>
      </c>
    </row>
    <row r="4" spans="1:18" x14ac:dyDescent="0.25">
      <c r="A4" t="s">
        <v>2</v>
      </c>
      <c r="C4">
        <v>2</v>
      </c>
      <c r="H4">
        <v>2</v>
      </c>
      <c r="L4">
        <v>2</v>
      </c>
      <c r="P4">
        <v>2</v>
      </c>
    </row>
    <row r="5" spans="1:18" x14ac:dyDescent="0.25">
      <c r="A5" t="s">
        <v>3</v>
      </c>
      <c r="C5">
        <v>2.5999999999999999E-2</v>
      </c>
      <c r="H5">
        <v>2.5999999999999999E-2</v>
      </c>
      <c r="L5">
        <v>2.5999999999999999E-2</v>
      </c>
      <c r="P5">
        <v>2.5999999999999999E-2</v>
      </c>
    </row>
    <row r="6" spans="1:18" x14ac:dyDescent="0.25">
      <c r="A6" t="s">
        <v>4</v>
      </c>
      <c r="C6">
        <v>0.51100000000000001</v>
      </c>
      <c r="H6">
        <v>0.51100000000000001</v>
      </c>
      <c r="L6">
        <v>0.51100000000000001</v>
      </c>
      <c r="P6">
        <v>0.51100000000000001</v>
      </c>
    </row>
    <row r="7" spans="1:18" x14ac:dyDescent="0.25">
      <c r="A7" t="s">
        <v>5</v>
      </c>
      <c r="C7">
        <v>2</v>
      </c>
    </row>
    <row r="8" spans="1:18" x14ac:dyDescent="0.25">
      <c r="A8" t="s">
        <v>12</v>
      </c>
      <c r="C8" t="s">
        <v>13</v>
      </c>
    </row>
    <row r="9" spans="1:18" x14ac:dyDescent="0.25">
      <c r="A9" t="s">
        <v>6</v>
      </c>
      <c r="C9">
        <v>1.6669573190640476</v>
      </c>
    </row>
    <row r="10" spans="1:18" x14ac:dyDescent="0.25">
      <c r="A10" t="s">
        <v>7</v>
      </c>
      <c r="C10">
        <v>0.59989538338118553</v>
      </c>
    </row>
    <row r="12" spans="1:18" x14ac:dyDescent="0.25">
      <c r="A12" t="s">
        <v>8</v>
      </c>
      <c r="C12">
        <v>1</v>
      </c>
    </row>
    <row r="14" spans="1:18" x14ac:dyDescent="0.25">
      <c r="A14" t="s">
        <v>10</v>
      </c>
      <c r="C14">
        <v>0.39964462308305876</v>
      </c>
    </row>
    <row r="15" spans="1:18" x14ac:dyDescent="0.25">
      <c r="A15" t="s">
        <v>11</v>
      </c>
      <c r="C15">
        <v>0.60035537691694119</v>
      </c>
    </row>
    <row r="16" spans="1:18" x14ac:dyDescent="0.25">
      <c r="D16">
        <v>0</v>
      </c>
      <c r="E16">
        <v>1</v>
      </c>
      <c r="F16">
        <v>2</v>
      </c>
      <c r="H16">
        <v>0</v>
      </c>
      <c r="I16">
        <v>1</v>
      </c>
      <c r="J16">
        <v>2</v>
      </c>
      <c r="L16">
        <v>0</v>
      </c>
      <c r="M16">
        <v>1</v>
      </c>
      <c r="N16">
        <v>2</v>
      </c>
      <c r="P16">
        <v>0</v>
      </c>
      <c r="Q16">
        <v>1</v>
      </c>
      <c r="R16">
        <v>2</v>
      </c>
    </row>
    <row r="17" spans="1:18" x14ac:dyDescent="0.25">
      <c r="F17">
        <v>119.48610825399149</v>
      </c>
      <c r="J17">
        <v>125.04360166115387</v>
      </c>
      <c r="N17">
        <v>138.93733517905986</v>
      </c>
      <c r="R17">
        <v>119.48610825399149</v>
      </c>
    </row>
    <row r="18" spans="1:18" x14ac:dyDescent="0.25">
      <c r="E18">
        <v>71.679164719754056</v>
      </c>
      <c r="I18">
        <v>75.013079357882148</v>
      </c>
      <c r="M18">
        <v>83.347865953202387</v>
      </c>
      <c r="Q18">
        <v>71.679164719754056</v>
      </c>
    </row>
    <row r="19" spans="1:18" x14ac:dyDescent="0.25">
      <c r="D19">
        <v>43</v>
      </c>
      <c r="F19">
        <v>43.000000000000007</v>
      </c>
      <c r="H19">
        <v>45</v>
      </c>
      <c r="J19">
        <v>45.000000000000007</v>
      </c>
      <c r="L19">
        <v>50</v>
      </c>
      <c r="N19">
        <v>50.000000000000007</v>
      </c>
      <c r="P19">
        <v>43</v>
      </c>
      <c r="R19">
        <v>43.000000000000007</v>
      </c>
    </row>
    <row r="20" spans="1:18" x14ac:dyDescent="0.25">
      <c r="E20">
        <v>25.795501485390979</v>
      </c>
      <c r="I20">
        <v>26.995292252153348</v>
      </c>
      <c r="M20">
        <v>29.994769169059275</v>
      </c>
      <c r="Q20">
        <v>25.795501485390979</v>
      </c>
    </row>
    <row r="21" spans="1:18" x14ac:dyDescent="0.25">
      <c r="F21">
        <v>15.474602253088563</v>
      </c>
      <c r="J21">
        <v>16.194351195092679</v>
      </c>
      <c r="N21">
        <v>17.993723550102978</v>
      </c>
      <c r="R21">
        <v>15.474602253088563</v>
      </c>
    </row>
    <row r="22" spans="1:18" x14ac:dyDescent="0.25">
      <c r="C22" t="s">
        <v>9</v>
      </c>
    </row>
    <row r="24" spans="1:18" x14ac:dyDescent="0.25">
      <c r="D24">
        <v>0</v>
      </c>
      <c r="E24">
        <v>1</v>
      </c>
      <c r="F24">
        <v>2</v>
      </c>
      <c r="H24">
        <v>0</v>
      </c>
      <c r="I24">
        <v>1</v>
      </c>
      <c r="J24">
        <v>2</v>
      </c>
      <c r="L24">
        <v>0</v>
      </c>
      <c r="M24">
        <v>1</v>
      </c>
      <c r="N24">
        <v>2</v>
      </c>
      <c r="P24">
        <v>0</v>
      </c>
      <c r="Q24">
        <v>1</v>
      </c>
      <c r="R24">
        <v>2</v>
      </c>
    </row>
    <row r="25" spans="1:18" x14ac:dyDescent="0.25">
      <c r="F25">
        <v>76.486108253991489</v>
      </c>
      <c r="J25">
        <v>80.043601661153872</v>
      </c>
      <c r="N25">
        <v>88.937335179059858</v>
      </c>
      <c r="R25">
        <v>76.486108253991489</v>
      </c>
    </row>
    <row r="26" spans="1:18" x14ac:dyDescent="0.25">
      <c r="E26">
        <v>29.78275586657783</v>
      </c>
      <c r="I26">
        <v>31.168000325488421</v>
      </c>
      <c r="M26">
        <v>34.631111472764914</v>
      </c>
      <c r="Q26">
        <v>29.78275586657783</v>
      </c>
    </row>
    <row r="27" spans="1:18" x14ac:dyDescent="0.25">
      <c r="D27">
        <v>11.597041178544821</v>
      </c>
      <c r="F27">
        <v>7.1054273576010019E-15</v>
      </c>
      <c r="H27">
        <v>12.136438442663183</v>
      </c>
      <c r="J27">
        <v>7.1054273576010019E-15</v>
      </c>
      <c r="L27">
        <v>13.484931602959092</v>
      </c>
      <c r="N27">
        <v>7.1054273576010019E-15</v>
      </c>
      <c r="P27">
        <v>11.597041178544821</v>
      </c>
      <c r="R27">
        <v>7.1054273576010019E-15</v>
      </c>
    </row>
    <row r="28" spans="1:18" x14ac:dyDescent="0.25">
      <c r="E28">
        <v>2.7667665821929213E-15</v>
      </c>
      <c r="I28">
        <v>2.7667665821929213E-15</v>
      </c>
      <c r="M28">
        <v>2.7667665821929213E-15</v>
      </c>
      <c r="Q28">
        <v>2.7667665821929213E-15</v>
      </c>
    </row>
    <row r="29" spans="1:18" x14ac:dyDescent="0.25">
      <c r="F29">
        <v>0</v>
      </c>
      <c r="J29">
        <v>0</v>
      </c>
      <c r="N29">
        <v>0</v>
      </c>
      <c r="R29">
        <v>0</v>
      </c>
    </row>
    <row r="32" spans="1:18" x14ac:dyDescent="0.25">
      <c r="A32" s="3" t="s">
        <v>14</v>
      </c>
    </row>
    <row r="33" spans="1:18" x14ac:dyDescent="0.25">
      <c r="A33" t="s">
        <v>0</v>
      </c>
      <c r="C33">
        <v>170</v>
      </c>
      <c r="H33">
        <v>170</v>
      </c>
      <c r="L33">
        <v>170</v>
      </c>
      <c r="P33">
        <v>170</v>
      </c>
    </row>
    <row r="34" spans="1:18" x14ac:dyDescent="0.25">
      <c r="A34" t="s">
        <v>1</v>
      </c>
      <c r="C34">
        <v>178</v>
      </c>
      <c r="H34">
        <v>180</v>
      </c>
      <c r="L34">
        <v>182</v>
      </c>
      <c r="P34">
        <v>178</v>
      </c>
    </row>
    <row r="35" spans="1:18" x14ac:dyDescent="0.25">
      <c r="A35" t="s">
        <v>2</v>
      </c>
      <c r="C35">
        <v>2</v>
      </c>
      <c r="H35">
        <v>2</v>
      </c>
      <c r="L35">
        <v>2</v>
      </c>
      <c r="P35">
        <v>2</v>
      </c>
    </row>
    <row r="36" spans="1:18" x14ac:dyDescent="0.25">
      <c r="A36" t="s">
        <v>3</v>
      </c>
      <c r="C36">
        <v>2.5999999999999999E-2</v>
      </c>
      <c r="H36">
        <v>2.5999999999999999E-2</v>
      </c>
      <c r="L36">
        <v>2.5999999999999999E-2</v>
      </c>
      <c r="P36">
        <v>2.5999999999999999E-2</v>
      </c>
    </row>
    <row r="37" spans="1:18" x14ac:dyDescent="0.25">
      <c r="A37" t="s">
        <v>4</v>
      </c>
      <c r="C37">
        <v>0.2853</v>
      </c>
      <c r="H37">
        <v>0.2853</v>
      </c>
      <c r="L37">
        <v>0.2853</v>
      </c>
      <c r="P37">
        <v>0.2853</v>
      </c>
    </row>
    <row r="38" spans="1:18" x14ac:dyDescent="0.25">
      <c r="A38" t="s">
        <v>5</v>
      </c>
      <c r="C38">
        <v>2</v>
      </c>
      <c r="H38">
        <v>2</v>
      </c>
      <c r="L38">
        <v>2</v>
      </c>
      <c r="P38">
        <v>2</v>
      </c>
    </row>
    <row r="39" spans="1:18" x14ac:dyDescent="0.25">
      <c r="A39" t="s">
        <v>12</v>
      </c>
      <c r="C39" t="s">
        <v>13</v>
      </c>
      <c r="H39" t="s">
        <v>13</v>
      </c>
      <c r="L39" t="s">
        <v>13</v>
      </c>
      <c r="P39" t="s">
        <v>13</v>
      </c>
    </row>
    <row r="40" spans="1:18" x14ac:dyDescent="0.25">
      <c r="A40" t="s">
        <v>6</v>
      </c>
      <c r="C40">
        <v>1.3301610165751858</v>
      </c>
      <c r="H40">
        <v>1.3301610165751858</v>
      </c>
      <c r="L40">
        <v>1.3301610165751858</v>
      </c>
      <c r="P40">
        <v>1.3301610165751858</v>
      </c>
    </row>
    <row r="41" spans="1:18" x14ac:dyDescent="0.25">
      <c r="A41" t="s">
        <v>7</v>
      </c>
      <c r="C41">
        <v>0.75178868388034448</v>
      </c>
      <c r="H41">
        <v>0.75178868388034448</v>
      </c>
      <c r="L41">
        <v>0.75178868388034448</v>
      </c>
      <c r="P41">
        <v>0.75178868388034448</v>
      </c>
    </row>
    <row r="43" spans="1:18" x14ac:dyDescent="0.25">
      <c r="A43" t="s">
        <v>8</v>
      </c>
      <c r="C43">
        <v>1</v>
      </c>
      <c r="H43">
        <v>1</v>
      </c>
      <c r="L43">
        <v>1</v>
      </c>
      <c r="P43">
        <v>1</v>
      </c>
    </row>
    <row r="45" spans="1:18" x14ac:dyDescent="0.25">
      <c r="A45" t="s">
        <v>10</v>
      </c>
      <c r="C45">
        <v>0.47469812968725772</v>
      </c>
      <c r="H45">
        <v>0.47469812968725772</v>
      </c>
      <c r="L45">
        <v>0.47469812968725772</v>
      </c>
      <c r="P45">
        <v>0.47469812968725772</v>
      </c>
    </row>
    <row r="46" spans="1:18" x14ac:dyDescent="0.25">
      <c r="A46" t="s">
        <v>11</v>
      </c>
      <c r="C46">
        <v>0.52530187031274234</v>
      </c>
      <c r="H46">
        <v>0.52530187031274234</v>
      </c>
      <c r="L46">
        <v>0.52530187031274234</v>
      </c>
      <c r="P46">
        <v>0.52530187031274234</v>
      </c>
    </row>
    <row r="47" spans="1:18" x14ac:dyDescent="0.25">
      <c r="D47">
        <v>0</v>
      </c>
      <c r="E47">
        <v>1</v>
      </c>
      <c r="F47">
        <v>2</v>
      </c>
      <c r="H47">
        <v>0</v>
      </c>
      <c r="I47">
        <v>1</v>
      </c>
      <c r="J47">
        <v>2</v>
      </c>
      <c r="L47">
        <v>0</v>
      </c>
      <c r="M47">
        <v>1</v>
      </c>
      <c r="N47">
        <v>2</v>
      </c>
      <c r="P47">
        <v>0</v>
      </c>
      <c r="Q47">
        <v>1</v>
      </c>
      <c r="R47">
        <v>2</v>
      </c>
    </row>
    <row r="48" spans="1:18" x14ac:dyDescent="0.25">
      <c r="F48">
        <v>314.94044274290707</v>
      </c>
      <c r="J48">
        <v>318.47909940293971</v>
      </c>
      <c r="N48">
        <v>322.01775606297241</v>
      </c>
      <c r="R48">
        <v>314.94044274290707</v>
      </c>
    </row>
    <row r="49" spans="1:18" x14ac:dyDescent="0.25">
      <c r="E49">
        <v>236.76866095038307</v>
      </c>
      <c r="I49">
        <v>239.42898298353344</v>
      </c>
      <c r="M49">
        <v>242.08930501668382</v>
      </c>
      <c r="Q49">
        <v>236.76866095038307</v>
      </c>
    </row>
    <row r="50" spans="1:18" x14ac:dyDescent="0.25">
      <c r="D50">
        <v>178</v>
      </c>
      <c r="F50">
        <v>178</v>
      </c>
      <c r="H50">
        <v>180</v>
      </c>
      <c r="J50">
        <v>180</v>
      </c>
      <c r="L50">
        <v>182</v>
      </c>
      <c r="N50">
        <v>182</v>
      </c>
      <c r="P50">
        <v>178</v>
      </c>
      <c r="R50">
        <v>178</v>
      </c>
    </row>
    <row r="51" spans="1:18" x14ac:dyDescent="0.25">
      <c r="E51">
        <v>133.81838573070132</v>
      </c>
      <c r="I51">
        <v>135.32196309846199</v>
      </c>
      <c r="M51">
        <v>136.82554046622269</v>
      </c>
      <c r="Q51">
        <v>133.81838573070132</v>
      </c>
    </row>
    <row r="52" spans="1:18" x14ac:dyDescent="0.25">
      <c r="F52">
        <v>100.60314808747621</v>
      </c>
      <c r="J52">
        <v>101.73352053789728</v>
      </c>
      <c r="N52">
        <v>102.86389298831837</v>
      </c>
      <c r="R52">
        <v>100.60314808747621</v>
      </c>
    </row>
    <row r="53" spans="1:18" x14ac:dyDescent="0.25">
      <c r="C53" t="s">
        <v>9</v>
      </c>
    </row>
    <row r="55" spans="1:18" x14ac:dyDescent="0.25">
      <c r="D55">
        <v>0</v>
      </c>
      <c r="E55">
        <v>1</v>
      </c>
      <c r="F55">
        <v>2</v>
      </c>
      <c r="H55">
        <v>0</v>
      </c>
      <c r="I55">
        <v>1</v>
      </c>
      <c r="J55">
        <v>2</v>
      </c>
      <c r="L55">
        <v>0</v>
      </c>
      <c r="M55">
        <v>1</v>
      </c>
      <c r="N55">
        <v>2</v>
      </c>
      <c r="P55">
        <v>0</v>
      </c>
      <c r="Q55">
        <v>1</v>
      </c>
      <c r="R55">
        <v>2</v>
      </c>
    </row>
    <row r="56" spans="1:18" x14ac:dyDescent="0.25">
      <c r="F56">
        <v>136.94044274290707</v>
      </c>
      <c r="J56">
        <v>138.47909940293971</v>
      </c>
      <c r="N56">
        <v>140.01775606297241</v>
      </c>
      <c r="R56">
        <v>136.94044274290707</v>
      </c>
    </row>
    <row r="57" spans="1:18" x14ac:dyDescent="0.25">
      <c r="E57">
        <v>63.337015000025687</v>
      </c>
      <c r="I57">
        <v>64.048666853958551</v>
      </c>
      <c r="M57">
        <v>64.760318707891429</v>
      </c>
      <c r="Q57">
        <v>63.337015000025687</v>
      </c>
    </row>
    <row r="58" spans="1:18" x14ac:dyDescent="0.25">
      <c r="D58">
        <v>29.294322325544414</v>
      </c>
      <c r="F58">
        <v>0</v>
      </c>
      <c r="H58">
        <v>29.623472014595468</v>
      </c>
      <c r="J58">
        <v>0</v>
      </c>
      <c r="L58">
        <v>29.952621703646532</v>
      </c>
      <c r="N58">
        <v>0</v>
      </c>
      <c r="P58">
        <v>29.294322325544414</v>
      </c>
      <c r="R58">
        <v>0</v>
      </c>
    </row>
    <row r="59" spans="1:18" x14ac:dyDescent="0.25">
      <c r="E59">
        <v>0</v>
      </c>
      <c r="I59">
        <v>0</v>
      </c>
      <c r="M59">
        <v>0</v>
      </c>
      <c r="Q59">
        <v>0</v>
      </c>
    </row>
    <row r="60" spans="1:18" x14ac:dyDescent="0.25">
      <c r="F60">
        <v>0</v>
      </c>
      <c r="J60">
        <v>0</v>
      </c>
      <c r="N60">
        <v>0</v>
      </c>
      <c r="R60">
        <v>0</v>
      </c>
    </row>
    <row r="63" spans="1:18" x14ac:dyDescent="0.25">
      <c r="A63" s="3" t="s">
        <v>16</v>
      </c>
    </row>
    <row r="64" spans="1:18" x14ac:dyDescent="0.25">
      <c r="A64" t="s">
        <v>0</v>
      </c>
      <c r="C64">
        <v>24.14</v>
      </c>
      <c r="H64">
        <v>24.14</v>
      </c>
      <c r="L64">
        <v>24.14</v>
      </c>
      <c r="P64">
        <v>24.14</v>
      </c>
    </row>
    <row r="65" spans="1:18" x14ac:dyDescent="0.25">
      <c r="A65" t="s">
        <v>1</v>
      </c>
      <c r="C65">
        <v>23</v>
      </c>
      <c r="H65">
        <v>30</v>
      </c>
      <c r="L65">
        <v>25</v>
      </c>
      <c r="P65">
        <v>23</v>
      </c>
    </row>
    <row r="66" spans="1:18" x14ac:dyDescent="0.25">
      <c r="A66" t="s">
        <v>2</v>
      </c>
      <c r="C66">
        <v>2</v>
      </c>
      <c r="H66">
        <v>2</v>
      </c>
      <c r="L66">
        <v>2</v>
      </c>
      <c r="P66">
        <v>2</v>
      </c>
    </row>
    <row r="67" spans="1:18" x14ac:dyDescent="0.25">
      <c r="A67" t="s">
        <v>3</v>
      </c>
      <c r="C67">
        <v>2.5999999999999999E-2</v>
      </c>
      <c r="H67">
        <v>2.5999999999999999E-2</v>
      </c>
      <c r="L67">
        <v>2.5999999999999999E-2</v>
      </c>
      <c r="P67">
        <v>2.5999999999999999E-2</v>
      </c>
    </row>
    <row r="68" spans="1:18" x14ac:dyDescent="0.25">
      <c r="A68" t="s">
        <v>4</v>
      </c>
      <c r="C68">
        <v>0.1721</v>
      </c>
      <c r="H68">
        <v>0.1721</v>
      </c>
      <c r="L68">
        <v>0.1721</v>
      </c>
      <c r="P68">
        <v>0.1721</v>
      </c>
    </row>
    <row r="69" spans="1:18" x14ac:dyDescent="0.25">
      <c r="A69" t="s">
        <v>5</v>
      </c>
      <c r="C69">
        <v>2</v>
      </c>
      <c r="H69">
        <v>2</v>
      </c>
      <c r="L69">
        <v>2</v>
      </c>
      <c r="P69">
        <v>2</v>
      </c>
    </row>
    <row r="70" spans="1:18" x14ac:dyDescent="0.25">
      <c r="A70" t="s">
        <v>12</v>
      </c>
      <c r="C70" t="s">
        <v>13</v>
      </c>
      <c r="H70" t="s">
        <v>13</v>
      </c>
      <c r="L70" t="s">
        <v>13</v>
      </c>
      <c r="P70" t="s">
        <v>13</v>
      </c>
    </row>
    <row r="71" spans="1:18" x14ac:dyDescent="0.25">
      <c r="A71" t="s">
        <v>6</v>
      </c>
      <c r="C71">
        <v>1.1877966069358143</v>
      </c>
      <c r="H71">
        <v>1.1877966069358143</v>
      </c>
      <c r="L71">
        <v>1.1877966069358143</v>
      </c>
      <c r="P71">
        <v>1.1877966069358143</v>
      </c>
    </row>
    <row r="72" spans="1:18" x14ac:dyDescent="0.25">
      <c r="A72" t="s">
        <v>7</v>
      </c>
      <c r="C72">
        <v>0.84189497946093861</v>
      </c>
      <c r="H72">
        <v>0.84189497946093861</v>
      </c>
      <c r="L72">
        <v>0.84189497946093861</v>
      </c>
      <c r="P72">
        <v>0.84189497946093861</v>
      </c>
    </row>
    <row r="74" spans="1:18" x14ac:dyDescent="0.25">
      <c r="A74" t="s">
        <v>8</v>
      </c>
      <c r="C74">
        <v>1</v>
      </c>
      <c r="H74">
        <v>1</v>
      </c>
      <c r="L74">
        <v>1</v>
      </c>
      <c r="P74">
        <v>1</v>
      </c>
    </row>
    <row r="76" spans="1:18" x14ac:dyDescent="0.25">
      <c r="A76" t="s">
        <v>10</v>
      </c>
      <c r="C76">
        <v>0.53323244056115493</v>
      </c>
      <c r="H76">
        <v>0.53323244056115493</v>
      </c>
      <c r="L76">
        <v>0.53323244056115493</v>
      </c>
      <c r="P76">
        <v>0.53323244056115493</v>
      </c>
    </row>
    <row r="77" spans="1:18" x14ac:dyDescent="0.25">
      <c r="A77" t="s">
        <v>11</v>
      </c>
      <c r="C77">
        <v>0.46676755943884507</v>
      </c>
      <c r="H77">
        <v>0.46676755943884507</v>
      </c>
      <c r="L77">
        <v>0.46676755943884507</v>
      </c>
      <c r="P77">
        <v>0.46676755943884507</v>
      </c>
    </row>
    <row r="78" spans="1:18" x14ac:dyDescent="0.25">
      <c r="D78">
        <v>0</v>
      </c>
      <c r="E78">
        <v>1</v>
      </c>
      <c r="F78">
        <v>2</v>
      </c>
      <c r="H78">
        <v>0</v>
      </c>
      <c r="I78">
        <v>1</v>
      </c>
      <c r="J78">
        <v>2</v>
      </c>
      <c r="L78">
        <v>0</v>
      </c>
      <c r="M78">
        <v>1</v>
      </c>
      <c r="N78">
        <v>2</v>
      </c>
      <c r="P78">
        <v>0</v>
      </c>
      <c r="Q78">
        <v>1</v>
      </c>
      <c r="R78">
        <v>2</v>
      </c>
    </row>
    <row r="79" spans="1:18" x14ac:dyDescent="0.25">
      <c r="F79">
        <v>32.449797927309369</v>
      </c>
      <c r="J79">
        <v>42.325823383447002</v>
      </c>
      <c r="N79">
        <v>35.271519486205833</v>
      </c>
      <c r="R79">
        <v>32.449797927309369</v>
      </c>
    </row>
    <row r="80" spans="1:18" x14ac:dyDescent="0.25">
      <c r="E80">
        <v>27.31932195952373</v>
      </c>
      <c r="I80">
        <v>35.633898208074427</v>
      </c>
      <c r="M80">
        <v>29.694915173395358</v>
      </c>
      <c r="Q80">
        <v>27.31932195952373</v>
      </c>
    </row>
    <row r="81" spans="3:18" x14ac:dyDescent="0.25">
      <c r="D81">
        <v>23</v>
      </c>
      <c r="F81">
        <v>23</v>
      </c>
      <c r="H81">
        <v>30</v>
      </c>
      <c r="J81">
        <v>29.999999999999996</v>
      </c>
      <c r="L81">
        <v>25</v>
      </c>
      <c r="N81">
        <v>25</v>
      </c>
      <c r="P81">
        <v>23</v>
      </c>
      <c r="R81">
        <v>23</v>
      </c>
    </row>
    <row r="82" spans="3:18" x14ac:dyDescent="0.25">
      <c r="E82">
        <v>19.363584527601589</v>
      </c>
      <c r="I82">
        <v>25.256849383828158</v>
      </c>
      <c r="M82">
        <v>21.047374486523466</v>
      </c>
      <c r="Q82">
        <v>19.363584527601589</v>
      </c>
    </row>
    <row r="83" spans="3:18" x14ac:dyDescent="0.25">
      <c r="F83">
        <v>16.302104598155289</v>
      </c>
      <c r="J83">
        <v>21.263614693246026</v>
      </c>
      <c r="N83">
        <v>17.719678911038358</v>
      </c>
      <c r="R83">
        <v>16.302104598155289</v>
      </c>
    </row>
    <row r="84" spans="3:18" x14ac:dyDescent="0.25">
      <c r="C84" t="s">
        <v>9</v>
      </c>
    </row>
    <row r="86" spans="3:18" x14ac:dyDescent="0.25">
      <c r="D86">
        <v>0</v>
      </c>
      <c r="E86">
        <v>1</v>
      </c>
      <c r="F86">
        <v>2</v>
      </c>
      <c r="H86">
        <v>0</v>
      </c>
      <c r="I86">
        <v>1</v>
      </c>
      <c r="J86">
        <v>2</v>
      </c>
      <c r="L86">
        <v>0</v>
      </c>
      <c r="M86">
        <v>1</v>
      </c>
      <c r="N86">
        <v>2</v>
      </c>
      <c r="P86">
        <v>0</v>
      </c>
      <c r="Q86">
        <v>1</v>
      </c>
      <c r="R86">
        <v>2</v>
      </c>
    </row>
    <row r="87" spans="3:18" x14ac:dyDescent="0.25">
      <c r="F87">
        <v>9.4497979273093691</v>
      </c>
      <c r="J87">
        <v>12.325823383447002</v>
      </c>
      <c r="N87">
        <v>10.271519486205833</v>
      </c>
      <c r="R87">
        <v>9.4497979273093691</v>
      </c>
    </row>
    <row r="88" spans="3:18" x14ac:dyDescent="0.25">
      <c r="E88">
        <v>4.9096148985224932</v>
      </c>
      <c r="I88">
        <v>6.4038455198119477</v>
      </c>
      <c r="M88">
        <v>5.3365379331766221</v>
      </c>
      <c r="Q88">
        <v>4.9096148985224932</v>
      </c>
    </row>
    <row r="89" spans="3:18" x14ac:dyDescent="0.25">
      <c r="D89">
        <v>2.5507760734368663</v>
      </c>
      <c r="F89">
        <v>0</v>
      </c>
      <c r="H89">
        <v>3.3270992262219998</v>
      </c>
      <c r="J89">
        <v>0</v>
      </c>
      <c r="L89">
        <v>2.7725826885183329</v>
      </c>
      <c r="N89">
        <v>0</v>
      </c>
      <c r="P89">
        <v>2.5507760734368663</v>
      </c>
      <c r="R89">
        <v>0</v>
      </c>
    </row>
    <row r="90" spans="3:18" x14ac:dyDescent="0.25">
      <c r="E90">
        <v>0</v>
      </c>
      <c r="I90">
        <v>0</v>
      </c>
      <c r="M90">
        <v>0</v>
      </c>
      <c r="Q90">
        <v>0</v>
      </c>
    </row>
    <row r="91" spans="3:18" x14ac:dyDescent="0.25">
      <c r="F91">
        <v>0</v>
      </c>
      <c r="J91">
        <v>0</v>
      </c>
      <c r="N91">
        <v>0</v>
      </c>
      <c r="R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DBBA-BF1C-47B3-B6E0-9617742101AA}">
  <sheetPr codeName="Sheet3"/>
  <dimension ref="A2:C16"/>
  <sheetViews>
    <sheetView workbookViewId="0">
      <selection activeCell="C16" sqref="C16"/>
    </sheetView>
  </sheetViews>
  <sheetFormatPr defaultRowHeight="15" x14ac:dyDescent="0.25"/>
  <cols>
    <col min="1" max="1" width="23.140625" customWidth="1"/>
  </cols>
  <sheetData>
    <row r="2" spans="1:3" x14ac:dyDescent="0.25">
      <c r="A2" t="s">
        <v>17</v>
      </c>
      <c r="C2">
        <v>170</v>
      </c>
    </row>
    <row r="3" spans="1:3" x14ac:dyDescent="0.25">
      <c r="A3" t="s">
        <v>18</v>
      </c>
      <c r="C3">
        <v>180</v>
      </c>
    </row>
    <row r="4" spans="1:3" x14ac:dyDescent="0.25">
      <c r="A4" t="s">
        <v>31</v>
      </c>
      <c r="C4">
        <v>2.5999999999999999E-2</v>
      </c>
    </row>
    <row r="5" spans="1:3" x14ac:dyDescent="0.25">
      <c r="A5" t="s">
        <v>19</v>
      </c>
      <c r="C5">
        <v>2</v>
      </c>
    </row>
    <row r="6" spans="1:3" x14ac:dyDescent="0.25">
      <c r="A6" t="s">
        <v>20</v>
      </c>
      <c r="C6">
        <v>0.28499999999999998</v>
      </c>
    </row>
    <row r="7" spans="1:3" x14ac:dyDescent="0.25">
      <c r="A7" t="s">
        <v>21</v>
      </c>
      <c r="C7">
        <f>C6*C6</f>
        <v>8.1224999999999992E-2</v>
      </c>
    </row>
    <row r="8" spans="1:3" x14ac:dyDescent="0.25">
      <c r="A8" t="s">
        <v>22</v>
      </c>
      <c r="C8">
        <f>LN(C2/C3)</f>
        <v>-5.7158413839948637E-2</v>
      </c>
    </row>
    <row r="9" spans="1:3" x14ac:dyDescent="0.25">
      <c r="A9" t="s">
        <v>23</v>
      </c>
      <c r="C9">
        <f>(C4+0.5*(C7))*C5</f>
        <v>0.13322499999999998</v>
      </c>
    </row>
    <row r="10" spans="1:3" x14ac:dyDescent="0.25">
      <c r="A10" t="s">
        <v>24</v>
      </c>
      <c r="C10">
        <f>C6*SQRT(C5)</f>
        <v>0.4030508652763321</v>
      </c>
    </row>
    <row r="11" spans="1:3" x14ac:dyDescent="0.25">
      <c r="A11" t="s">
        <v>25</v>
      </c>
      <c r="C11">
        <f>(C8+C9)/C10</f>
        <v>0.18872701366836173</v>
      </c>
    </row>
    <row r="12" spans="1:3" x14ac:dyDescent="0.25">
      <c r="A12" t="s">
        <v>26</v>
      </c>
      <c r="C12">
        <f>NORMSDIST(C11)</f>
        <v>0.57484661090136091</v>
      </c>
    </row>
    <row r="13" spans="1:3" x14ac:dyDescent="0.25">
      <c r="A13" t="s">
        <v>27</v>
      </c>
      <c r="C13">
        <f>C11-C10</f>
        <v>-0.21432385160797038</v>
      </c>
    </row>
    <row r="14" spans="1:3" x14ac:dyDescent="0.25">
      <c r="A14" t="s">
        <v>28</v>
      </c>
      <c r="C14">
        <f>NORMSDIST(C13)</f>
        <v>0.41514725963344778</v>
      </c>
    </row>
    <row r="15" spans="1:3" x14ac:dyDescent="0.25">
      <c r="A15" t="s">
        <v>29</v>
      </c>
      <c r="C15">
        <f>C3/EXP(C4*C5)</f>
        <v>170.87919603172014</v>
      </c>
    </row>
    <row r="16" spans="1:3" x14ac:dyDescent="0.25">
      <c r="A16" t="s">
        <v>30</v>
      </c>
      <c r="C16">
        <f>(C2*C12)-(C15*C14)</f>
        <v>26.783893892296007</v>
      </c>
    </row>
  </sheetData>
  <pageMargins left="0.7" right="0.7" top="0.75" bottom="0.75" header="0.3" footer="0.3"/>
  <ignoredErrors>
    <ignoredError sqref="C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BAB09-EED1-473C-9F44-737AC55159C6}">
  <sheetPr codeName="Sheet4"/>
  <dimension ref="A1:G16"/>
  <sheetViews>
    <sheetView workbookViewId="0">
      <selection activeCell="A13" sqref="A13:A16"/>
    </sheetView>
  </sheetViews>
  <sheetFormatPr defaultRowHeight="15" x14ac:dyDescent="0.25"/>
  <sheetData>
    <row r="1" spans="1:7" x14ac:dyDescent="0.25">
      <c r="C1" t="s">
        <v>32</v>
      </c>
      <c r="E1" t="s">
        <v>15</v>
      </c>
      <c r="G1" t="s">
        <v>33</v>
      </c>
    </row>
    <row r="2" spans="1:7" x14ac:dyDescent="0.25">
      <c r="A2" t="s">
        <v>17</v>
      </c>
      <c r="C2">
        <v>24.14</v>
      </c>
      <c r="E2">
        <v>24.43</v>
      </c>
      <c r="G2">
        <v>170</v>
      </c>
    </row>
    <row r="3" spans="1:7" x14ac:dyDescent="0.25">
      <c r="A3" t="s">
        <v>18</v>
      </c>
      <c r="C3">
        <v>30</v>
      </c>
      <c r="E3">
        <v>45</v>
      </c>
      <c r="G3">
        <v>180</v>
      </c>
    </row>
    <row r="4" spans="1:7" x14ac:dyDescent="0.25">
      <c r="A4" t="s">
        <v>31</v>
      </c>
      <c r="C4">
        <v>2.5999999999999999E-2</v>
      </c>
      <c r="E4">
        <v>2.5999999999999999E-2</v>
      </c>
      <c r="G4">
        <v>2.5999999999999999E-2</v>
      </c>
    </row>
    <row r="5" spans="1:7" x14ac:dyDescent="0.25">
      <c r="A5" t="s">
        <v>19</v>
      </c>
      <c r="C5">
        <v>2</v>
      </c>
      <c r="E5">
        <v>2</v>
      </c>
      <c r="G5">
        <v>2</v>
      </c>
    </row>
    <row r="6" spans="1:7" x14ac:dyDescent="0.25">
      <c r="A6" t="s">
        <v>20</v>
      </c>
      <c r="C6">
        <v>0.1721</v>
      </c>
      <c r="E6">
        <v>0.51</v>
      </c>
      <c r="G6">
        <v>0.28499999999999998</v>
      </c>
    </row>
    <row r="7" spans="1:7" x14ac:dyDescent="0.25">
      <c r="A7" t="s">
        <v>21</v>
      </c>
      <c r="C7">
        <v>2.9618410000000001E-2</v>
      </c>
      <c r="E7">
        <v>0.2601</v>
      </c>
      <c r="G7">
        <v>8.1224999999999992E-2</v>
      </c>
    </row>
    <row r="8" spans="1:7" x14ac:dyDescent="0.25">
      <c r="A8" t="s">
        <v>22</v>
      </c>
      <c r="C8">
        <v>-0.21732716599276997</v>
      </c>
      <c r="E8">
        <v>-0.61085060450067075</v>
      </c>
      <c r="G8">
        <v>-5.7158413839948637E-2</v>
      </c>
    </row>
    <row r="9" spans="1:7" x14ac:dyDescent="0.25">
      <c r="A9" t="s">
        <v>23</v>
      </c>
      <c r="C9">
        <v>8.1618410000000002E-2</v>
      </c>
      <c r="E9">
        <v>0.31209999999999999</v>
      </c>
      <c r="G9">
        <v>0.13322499999999998</v>
      </c>
    </row>
    <row r="10" spans="1:7" x14ac:dyDescent="0.25">
      <c r="A10" t="s">
        <v>24</v>
      </c>
      <c r="C10">
        <v>0.24338615408440967</v>
      </c>
      <c r="E10">
        <v>0.72124891681027858</v>
      </c>
      <c r="G10">
        <v>0.4030508652763321</v>
      </c>
    </row>
    <row r="11" spans="1:7" x14ac:dyDescent="0.25">
      <c r="A11" t="s">
        <v>25</v>
      </c>
      <c r="C11">
        <v>-0.55758618029563134</v>
      </c>
      <c r="E11">
        <v>-0.4142128986784403</v>
      </c>
      <c r="G11">
        <v>0.18872701366836173</v>
      </c>
    </row>
    <row r="12" spans="1:7" x14ac:dyDescent="0.25">
      <c r="A12" t="s">
        <v>26</v>
      </c>
      <c r="C12">
        <v>0.28856349773562817</v>
      </c>
      <c r="E12">
        <v>0.33935909810341525</v>
      </c>
      <c r="G12">
        <v>0.57484661090136091</v>
      </c>
    </row>
    <row r="13" spans="1:7" x14ac:dyDescent="0.25">
      <c r="A13" t="s">
        <v>27</v>
      </c>
      <c r="C13">
        <v>-0.80097233438004101</v>
      </c>
      <c r="E13">
        <v>-1.1354618154887188</v>
      </c>
      <c r="G13">
        <v>-0.21432385160797038</v>
      </c>
    </row>
    <row r="14" spans="1:7" x14ac:dyDescent="0.25">
      <c r="A14" t="s">
        <v>28</v>
      </c>
      <c r="C14">
        <v>0.21157383109671168</v>
      </c>
      <c r="E14">
        <v>0.12809093608467562</v>
      </c>
      <c r="G14">
        <v>0.41514725963344778</v>
      </c>
    </row>
    <row r="15" spans="1:7" x14ac:dyDescent="0.25">
      <c r="A15" t="s">
        <v>29</v>
      </c>
      <c r="C15">
        <v>28.479866005286688</v>
      </c>
      <c r="E15">
        <v>42.719799007930035</v>
      </c>
      <c r="G15">
        <v>170.87919603172014</v>
      </c>
    </row>
    <row r="16" spans="1:7" x14ac:dyDescent="0.25">
      <c r="A16" t="s">
        <v>30</v>
      </c>
      <c r="C16">
        <v>0.94032847547855791</v>
      </c>
      <c r="E16">
        <v>2.818523722391479</v>
      </c>
      <c r="G16">
        <v>26.783893892296007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F36C-947B-4AA3-A274-44A2E5468D70}">
  <dimension ref="A1:Q29"/>
  <sheetViews>
    <sheetView workbookViewId="0">
      <selection activeCell="O1" sqref="O1:P1"/>
    </sheetView>
  </sheetViews>
  <sheetFormatPr defaultRowHeight="15" x14ac:dyDescent="0.25"/>
  <cols>
    <col min="10" max="10" width="14.28515625" customWidth="1"/>
    <col min="15" max="15" width="19.28515625" customWidth="1"/>
  </cols>
  <sheetData>
    <row r="1" spans="1:17" x14ac:dyDescent="0.25">
      <c r="B1" s="4" t="s">
        <v>34</v>
      </c>
      <c r="C1" s="4"/>
      <c r="I1" s="4" t="s">
        <v>35</v>
      </c>
      <c r="J1" s="4"/>
      <c r="O1" s="4" t="s">
        <v>36</v>
      </c>
      <c r="P1" s="4"/>
    </row>
    <row r="2" spans="1:17" x14ac:dyDescent="0.25">
      <c r="A2" t="s">
        <v>0</v>
      </c>
      <c r="C2">
        <v>24.43</v>
      </c>
      <c r="H2" t="s">
        <v>0</v>
      </c>
      <c r="J2">
        <v>24.43</v>
      </c>
    </row>
    <row r="3" spans="1:17" x14ac:dyDescent="0.25">
      <c r="A3" t="s">
        <v>1</v>
      </c>
      <c r="C3">
        <v>45</v>
      </c>
      <c r="H3" t="s">
        <v>1</v>
      </c>
      <c r="J3">
        <v>45</v>
      </c>
      <c r="O3" t="s">
        <v>17</v>
      </c>
      <c r="Q3">
        <v>24.43</v>
      </c>
    </row>
    <row r="4" spans="1:17" x14ac:dyDescent="0.25">
      <c r="A4" t="s">
        <v>2</v>
      </c>
      <c r="C4">
        <v>2</v>
      </c>
      <c r="H4" t="s">
        <v>2</v>
      </c>
      <c r="J4">
        <v>2</v>
      </c>
      <c r="O4" t="s">
        <v>18</v>
      </c>
      <c r="Q4">
        <v>45</v>
      </c>
    </row>
    <row r="5" spans="1:17" x14ac:dyDescent="0.25">
      <c r="A5" t="s">
        <v>3</v>
      </c>
      <c r="C5">
        <v>2.5999999999999999E-2</v>
      </c>
      <c r="H5" t="s">
        <v>3</v>
      </c>
      <c r="J5">
        <v>2.5999999999999999E-2</v>
      </c>
      <c r="O5" t="s">
        <v>31</v>
      </c>
      <c r="Q5">
        <v>2.5999999999999999E-2</v>
      </c>
    </row>
    <row r="6" spans="1:17" x14ac:dyDescent="0.25">
      <c r="A6" t="s">
        <v>4</v>
      </c>
      <c r="C6">
        <v>0.51100000000000001</v>
      </c>
      <c r="H6" t="s">
        <v>4</v>
      </c>
      <c r="J6">
        <v>0.51100000000000001</v>
      </c>
      <c r="O6" t="s">
        <v>19</v>
      </c>
      <c r="Q6">
        <v>2</v>
      </c>
    </row>
    <row r="7" spans="1:17" x14ac:dyDescent="0.25">
      <c r="A7" t="s">
        <v>5</v>
      </c>
      <c r="C7">
        <v>2</v>
      </c>
      <c r="H7" t="s">
        <v>5</v>
      </c>
      <c r="J7">
        <v>50</v>
      </c>
      <c r="O7" t="s">
        <v>20</v>
      </c>
      <c r="Q7">
        <v>0.51</v>
      </c>
    </row>
    <row r="8" spans="1:17" x14ac:dyDescent="0.25">
      <c r="A8" t="s">
        <v>12</v>
      </c>
      <c r="C8" t="s">
        <v>13</v>
      </c>
      <c r="H8" t="s">
        <v>12</v>
      </c>
      <c r="J8" t="s">
        <v>13</v>
      </c>
      <c r="O8" t="s">
        <v>21</v>
      </c>
      <c r="Q8">
        <v>0.2601</v>
      </c>
    </row>
    <row r="9" spans="1:17" x14ac:dyDescent="0.25">
      <c r="A9" t="s">
        <v>6</v>
      </c>
      <c r="C9">
        <v>1.6669573190640476</v>
      </c>
      <c r="H9" t="s">
        <v>6</v>
      </c>
      <c r="J9">
        <v>1.107604970571425</v>
      </c>
      <c r="O9" t="s">
        <v>22</v>
      </c>
      <c r="Q9">
        <v>-0.61085060450067075</v>
      </c>
    </row>
    <row r="10" spans="1:17" x14ac:dyDescent="0.25">
      <c r="A10" t="s">
        <v>7</v>
      </c>
      <c r="C10">
        <v>0.59989538338118553</v>
      </c>
      <c r="H10" t="s">
        <v>7</v>
      </c>
      <c r="J10">
        <v>0.90284896381793001</v>
      </c>
      <c r="O10" t="s">
        <v>23</v>
      </c>
      <c r="Q10">
        <v>0.31209999999999999</v>
      </c>
    </row>
    <row r="11" spans="1:17" x14ac:dyDescent="0.25">
      <c r="O11" t="s">
        <v>24</v>
      </c>
      <c r="Q11">
        <v>0.72124891681027858</v>
      </c>
    </row>
    <row r="12" spans="1:17" x14ac:dyDescent="0.25">
      <c r="A12" t="s">
        <v>8</v>
      </c>
      <c r="C12">
        <v>1</v>
      </c>
      <c r="H12" t="s">
        <v>8</v>
      </c>
      <c r="J12">
        <v>0.04</v>
      </c>
      <c r="O12" t="s">
        <v>25</v>
      </c>
      <c r="Q12">
        <v>-0.4142128986784403</v>
      </c>
    </row>
    <row r="13" spans="1:17" x14ac:dyDescent="0.25">
      <c r="O13" t="s">
        <v>26</v>
      </c>
      <c r="Q13">
        <v>0.33935909810341525</v>
      </c>
    </row>
    <row r="14" spans="1:17" x14ac:dyDescent="0.25">
      <c r="A14" t="s">
        <v>10</v>
      </c>
      <c r="C14">
        <v>0.39964462308305876</v>
      </c>
      <c r="H14" t="s">
        <v>10</v>
      </c>
      <c r="J14">
        <v>0.47955407378015774</v>
      </c>
      <c r="O14" t="s">
        <v>27</v>
      </c>
      <c r="Q14">
        <v>-1.1354618154887188</v>
      </c>
    </row>
    <row r="15" spans="1:17" x14ac:dyDescent="0.25">
      <c r="A15" t="s">
        <v>11</v>
      </c>
      <c r="C15">
        <v>0.60035537691694119</v>
      </c>
      <c r="H15" t="s">
        <v>11</v>
      </c>
      <c r="J15">
        <v>0.5204459262198422</v>
      </c>
      <c r="O15" t="s">
        <v>28</v>
      </c>
      <c r="Q15">
        <v>0.12809093608467562</v>
      </c>
    </row>
    <row r="16" spans="1:17" x14ac:dyDescent="0.25">
      <c r="D16">
        <v>0</v>
      </c>
      <c r="E16">
        <v>1</v>
      </c>
      <c r="F16">
        <v>2</v>
      </c>
      <c r="K16">
        <v>0</v>
      </c>
      <c r="L16">
        <v>1</v>
      </c>
      <c r="M16">
        <v>2</v>
      </c>
      <c r="O16" t="s">
        <v>29</v>
      </c>
      <c r="Q16">
        <v>42.719799007930035</v>
      </c>
    </row>
    <row r="17" spans="2:17" x14ac:dyDescent="0.25">
      <c r="F17">
        <v>125.04360166115387</v>
      </c>
      <c r="M17">
        <v>55.205494687553724</v>
      </c>
      <c r="O17" t="s">
        <v>30</v>
      </c>
      <c r="Q17" s="6">
        <v>2.818523722391479</v>
      </c>
    </row>
    <row r="18" spans="2:17" x14ac:dyDescent="0.25">
      <c r="E18">
        <v>75.013079357882148</v>
      </c>
      <c r="L18">
        <v>49.842223675714123</v>
      </c>
    </row>
    <row r="19" spans="2:17" x14ac:dyDescent="0.25">
      <c r="D19">
        <v>45</v>
      </c>
      <c r="F19">
        <v>45.000000000000007</v>
      </c>
      <c r="K19">
        <v>45</v>
      </c>
      <c r="M19">
        <v>44.999999999999993</v>
      </c>
    </row>
    <row r="20" spans="2:17" x14ac:dyDescent="0.25">
      <c r="E20">
        <v>26.995292252153348</v>
      </c>
      <c r="L20">
        <v>40.628203371806848</v>
      </c>
    </row>
    <row r="21" spans="2:17" x14ac:dyDescent="0.25">
      <c r="F21">
        <v>16.194351195092679</v>
      </c>
      <c r="M21">
        <v>36.681131316019943</v>
      </c>
    </row>
    <row r="22" spans="2:17" x14ac:dyDescent="0.25">
      <c r="C22" t="s">
        <v>9</v>
      </c>
      <c r="J22" t="s">
        <v>9</v>
      </c>
    </row>
    <row r="23" spans="2:17" x14ac:dyDescent="0.25">
      <c r="B23" s="5"/>
      <c r="C23" s="5"/>
    </row>
    <row r="24" spans="2:17" x14ac:dyDescent="0.25">
      <c r="D24">
        <v>0</v>
      </c>
      <c r="E24">
        <v>1</v>
      </c>
      <c r="F24">
        <v>2</v>
      </c>
      <c r="K24">
        <v>0</v>
      </c>
      <c r="L24">
        <v>1</v>
      </c>
      <c r="M24">
        <v>2</v>
      </c>
    </row>
    <row r="25" spans="2:17" x14ac:dyDescent="0.25">
      <c r="F25">
        <v>80.043601661153872</v>
      </c>
      <c r="M25">
        <v>10.205494687553724</v>
      </c>
    </row>
    <row r="26" spans="2:17" x14ac:dyDescent="0.25">
      <c r="E26">
        <v>31.168000325488421</v>
      </c>
      <c r="L26">
        <v>4.8889993481484098</v>
      </c>
    </row>
    <row r="27" spans="2:17" x14ac:dyDescent="0.25">
      <c r="D27" s="6">
        <v>12.136438442663183</v>
      </c>
      <c r="F27">
        <v>7.1054273576010019E-15</v>
      </c>
      <c r="K27" s="6">
        <v>2.3421025004643852</v>
      </c>
      <c r="M27">
        <v>0</v>
      </c>
    </row>
    <row r="28" spans="2:17" x14ac:dyDescent="0.25">
      <c r="E28">
        <v>2.7667665821929213E-15</v>
      </c>
      <c r="L28">
        <v>0</v>
      </c>
    </row>
    <row r="29" spans="2:17" x14ac:dyDescent="0.25">
      <c r="F29">
        <v>0</v>
      </c>
      <c r="M29">
        <v>0</v>
      </c>
    </row>
  </sheetData>
  <mergeCells count="3">
    <mergeCell ref="B1:C1"/>
    <mergeCell ref="I1:J1"/>
    <mergeCell ref="O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B67A-51A2-43D6-90C5-2D1C5CFE543A}">
  <dimension ref="A1:R27"/>
  <sheetViews>
    <sheetView tabSelected="1" workbookViewId="0">
      <selection activeCell="R1" sqref="R1:R1048576"/>
    </sheetView>
  </sheetViews>
  <sheetFormatPr defaultRowHeight="15" x14ac:dyDescent="0.25"/>
  <cols>
    <col min="1" max="1" width="11.140625" customWidth="1"/>
    <col min="12" max="12" width="12" bestFit="1" customWidth="1"/>
    <col min="13" max="17" width="12" customWidth="1"/>
    <col min="18" max="18" width="12" bestFit="1" customWidth="1"/>
  </cols>
  <sheetData>
    <row r="1" spans="1:18" x14ac:dyDescent="0.25">
      <c r="A1" s="3" t="s">
        <v>37</v>
      </c>
      <c r="B1" s="3" t="s">
        <v>38</v>
      </c>
      <c r="C1" s="3" t="s">
        <v>39</v>
      </c>
      <c r="D1" s="3" t="s">
        <v>43</v>
      </c>
      <c r="E1" s="3" t="s">
        <v>44</v>
      </c>
      <c r="F1" s="3" t="s">
        <v>4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  <c r="M1" s="3" t="s">
        <v>27</v>
      </c>
      <c r="N1" s="3" t="s">
        <v>28</v>
      </c>
      <c r="O1" s="3" t="s">
        <v>29</v>
      </c>
      <c r="P1" s="3" t="s">
        <v>30</v>
      </c>
      <c r="Q1" s="3"/>
      <c r="R1" s="3" t="s">
        <v>45</v>
      </c>
    </row>
    <row r="2" spans="1:18" ht="15.75" thickBot="1" x14ac:dyDescent="0.3">
      <c r="A2" s="17" t="s">
        <v>40</v>
      </c>
    </row>
    <row r="3" spans="1:18" ht="15.75" thickBot="1" x14ac:dyDescent="0.3">
      <c r="A3" s="10">
        <v>44659</v>
      </c>
      <c r="B3" s="11">
        <v>3700</v>
      </c>
      <c r="C3" s="13">
        <v>99.8</v>
      </c>
      <c r="D3">
        <v>2.5999999999999999E-2</v>
      </c>
      <c r="E3" s="15">
        <v>1</v>
      </c>
      <c r="F3" s="15">
        <v>0.26</v>
      </c>
      <c r="G3">
        <f>F3*F3</f>
        <v>6.7600000000000007E-2</v>
      </c>
      <c r="H3">
        <f>LN(C3/B3)</f>
        <v>-3.6129199153148974</v>
      </c>
      <c r="I3">
        <f>(D3+0.5*(G3))*E3</f>
        <v>5.9800000000000006E-2</v>
      </c>
      <c r="J3">
        <f>F3*SQRT(E3)</f>
        <v>0.26</v>
      </c>
      <c r="K3">
        <f>(H3+I3)/J3</f>
        <v>-13.66584582813422</v>
      </c>
      <c r="L3">
        <f>NORMSDIST(K3)</f>
        <v>8.1202822005584482E-43</v>
      </c>
      <c r="M3">
        <f>K3-J3</f>
        <v>-13.92584582813422</v>
      </c>
      <c r="N3">
        <f>NORMSDIST(M3)</f>
        <v>2.206431136160713E-44</v>
      </c>
      <c r="O3">
        <f>B3/EXP(D3*E3)</f>
        <v>3605.0398315523726</v>
      </c>
      <c r="P3">
        <f>(C3*L3)-(O3*N3)</f>
        <v>1.4976950472060428E-42</v>
      </c>
      <c r="R3">
        <f>L3</f>
        <v>8.1202822005584482E-43</v>
      </c>
    </row>
    <row r="4" spans="1:18" ht="15.75" thickBot="1" x14ac:dyDescent="0.3">
      <c r="A4" s="14">
        <v>44658</v>
      </c>
      <c r="B4" s="7">
        <v>3700</v>
      </c>
      <c r="C4" s="9">
        <v>105.8</v>
      </c>
      <c r="D4">
        <v>2.5999999999999999E-2</v>
      </c>
      <c r="E4" s="15">
        <v>1</v>
      </c>
      <c r="F4" s="15">
        <v>0.26</v>
      </c>
      <c r="G4">
        <f t="shared" ref="G4:G27" si="0">F4*F4</f>
        <v>6.7600000000000007E-2</v>
      </c>
      <c r="H4">
        <f t="shared" ref="H4:H9" si="1">LN(C4/B4)</f>
        <v>-3.5545375792081169</v>
      </c>
      <c r="I4">
        <f t="shared" ref="I4:I9" si="2">(D4+0.5*(G4))*E4</f>
        <v>5.9800000000000006E-2</v>
      </c>
      <c r="J4">
        <f t="shared" ref="J4:J9" si="3">F4*SQRT(E4)</f>
        <v>0.26</v>
      </c>
      <c r="K4">
        <f t="shared" ref="K4:K9" si="4">(H4+I4)/J4</f>
        <v>-13.441298381569679</v>
      </c>
      <c r="L4">
        <f t="shared" ref="L4:L27" si="5">NORMSDIST(K4)</f>
        <v>1.7315324593025779E-41</v>
      </c>
      <c r="M4">
        <f t="shared" ref="M4:M9" si="6">K4-J4</f>
        <v>-13.701298381569678</v>
      </c>
      <c r="N4">
        <f t="shared" ref="N4:N27" si="7">NORMSDIST(M4)</f>
        <v>4.9862464565312568E-43</v>
      </c>
      <c r="O4">
        <f t="shared" ref="O4:O27" si="8">B4/EXP(D4*E4)</f>
        <v>3605.0398315523726</v>
      </c>
      <c r="P4">
        <f t="shared" ref="P4:P27" si="9">(C4*L4)-(O4*N4)</f>
        <v>3.439963336892174E-41</v>
      </c>
      <c r="R4">
        <f t="shared" ref="R4:R27" si="10">L4</f>
        <v>1.7315324593025779E-41</v>
      </c>
    </row>
    <row r="5" spans="1:18" ht="15.75" thickBot="1" x14ac:dyDescent="0.3">
      <c r="A5" s="14">
        <v>44657</v>
      </c>
      <c r="B5" s="7">
        <v>3700</v>
      </c>
      <c r="C5" s="9">
        <v>139</v>
      </c>
      <c r="D5">
        <v>2.5999999999999999E-2</v>
      </c>
      <c r="E5" s="15">
        <v>1</v>
      </c>
      <c r="F5" s="15">
        <v>0.26</v>
      </c>
      <c r="G5">
        <f t="shared" si="0"/>
        <v>6.7600000000000007E-2</v>
      </c>
      <c r="H5">
        <f t="shared" si="1"/>
        <v>-3.2816141655016242</v>
      </c>
      <c r="I5">
        <f t="shared" si="2"/>
        <v>5.9800000000000006E-2</v>
      </c>
      <c r="J5">
        <f t="shared" si="3"/>
        <v>0.26</v>
      </c>
      <c r="K5">
        <f t="shared" si="4"/>
        <v>-12.391592944237015</v>
      </c>
      <c r="L5">
        <f t="shared" si="5"/>
        <v>1.4511029516063563E-35</v>
      </c>
      <c r="M5">
        <f t="shared" si="6"/>
        <v>-12.651592944237015</v>
      </c>
      <c r="N5">
        <f t="shared" si="7"/>
        <v>5.4814623314092235E-37</v>
      </c>
      <c r="O5">
        <f t="shared" si="8"/>
        <v>3605.0398315523726</v>
      </c>
      <c r="P5">
        <f t="shared" si="9"/>
        <v>4.0944098744416923E-35</v>
      </c>
      <c r="R5">
        <f t="shared" si="10"/>
        <v>1.4511029516063563E-35</v>
      </c>
    </row>
    <row r="6" spans="1:18" ht="15.75" thickBot="1" x14ac:dyDescent="0.3">
      <c r="A6" s="14">
        <v>44656</v>
      </c>
      <c r="B6" s="7">
        <v>3700</v>
      </c>
      <c r="C6" s="9">
        <v>178</v>
      </c>
      <c r="D6">
        <v>2.5999999999999999E-2</v>
      </c>
      <c r="E6" s="15">
        <v>1</v>
      </c>
      <c r="F6" s="15">
        <v>0.26</v>
      </c>
      <c r="G6">
        <f t="shared" si="0"/>
        <v>6.7600000000000007E-2</v>
      </c>
      <c r="H6">
        <f t="shared" si="1"/>
        <v>-3.0343045483402307</v>
      </c>
      <c r="I6">
        <f t="shared" si="2"/>
        <v>5.9800000000000006E-2</v>
      </c>
      <c r="J6">
        <f t="shared" si="3"/>
        <v>0.26</v>
      </c>
      <c r="K6">
        <f t="shared" si="4"/>
        <v>-11.440402109000887</v>
      </c>
      <c r="L6">
        <f t="shared" si="5"/>
        <v>1.3133264732236929E-30</v>
      </c>
      <c r="M6">
        <f t="shared" si="6"/>
        <v>-11.700402109000887</v>
      </c>
      <c r="N6">
        <f t="shared" si="7"/>
        <v>6.3425485441287027E-32</v>
      </c>
      <c r="O6">
        <f t="shared" si="8"/>
        <v>3605.0398315523726</v>
      </c>
      <c r="P6">
        <f t="shared" si="9"/>
        <v>5.1207108824324962E-30</v>
      </c>
      <c r="R6">
        <f t="shared" si="10"/>
        <v>1.3133264732236929E-30</v>
      </c>
    </row>
    <row r="7" spans="1:18" ht="15.75" thickBot="1" x14ac:dyDescent="0.3">
      <c r="A7" s="14">
        <v>44655</v>
      </c>
      <c r="B7" s="7">
        <v>3700</v>
      </c>
      <c r="C7" s="9">
        <v>151.94999999999999</v>
      </c>
      <c r="D7">
        <v>2.5999999999999999E-2</v>
      </c>
      <c r="E7" s="15">
        <v>1</v>
      </c>
      <c r="F7" s="15">
        <v>0.26</v>
      </c>
      <c r="G7">
        <f t="shared" si="0"/>
        <v>6.7600000000000007E-2</v>
      </c>
      <c r="H7">
        <f t="shared" si="1"/>
        <v>-3.1925365792695137</v>
      </c>
      <c r="I7">
        <f t="shared" si="2"/>
        <v>5.9800000000000006E-2</v>
      </c>
      <c r="J7">
        <f t="shared" si="3"/>
        <v>0.26</v>
      </c>
      <c r="K7">
        <f t="shared" si="4"/>
        <v>-12.048986843344283</v>
      </c>
      <c r="L7">
        <f t="shared" si="5"/>
        <v>9.8174238884013397E-34</v>
      </c>
      <c r="M7">
        <f t="shared" si="6"/>
        <v>-12.308986843344282</v>
      </c>
      <c r="N7">
        <f t="shared" si="7"/>
        <v>4.0517013411257668E-35</v>
      </c>
      <c r="O7">
        <f t="shared" si="8"/>
        <v>3605.0398315523726</v>
      </c>
      <c r="P7">
        <f t="shared" si="9"/>
        <v>3.110308781132778E-33</v>
      </c>
      <c r="R7">
        <f t="shared" si="10"/>
        <v>9.8174238884013397E-34</v>
      </c>
    </row>
    <row r="8" spans="1:18" ht="15.75" thickBot="1" x14ac:dyDescent="0.3">
      <c r="A8" s="14">
        <v>44652</v>
      </c>
      <c r="B8" s="7">
        <v>3700</v>
      </c>
      <c r="C8" s="9">
        <v>138.35</v>
      </c>
      <c r="D8">
        <v>2.5999999999999999E-2</v>
      </c>
      <c r="E8" s="15">
        <v>1</v>
      </c>
      <c r="F8" s="15">
        <v>0.26</v>
      </c>
      <c r="G8">
        <f t="shared" si="0"/>
        <v>6.7600000000000007E-2</v>
      </c>
      <c r="H8">
        <f t="shared" si="1"/>
        <v>-3.2863013923993809</v>
      </c>
      <c r="I8">
        <f t="shared" si="2"/>
        <v>5.9800000000000006E-2</v>
      </c>
      <c r="J8">
        <f t="shared" si="3"/>
        <v>0.26</v>
      </c>
      <c r="K8">
        <f t="shared" si="4"/>
        <v>-12.409620739997617</v>
      </c>
      <c r="L8">
        <f t="shared" si="5"/>
        <v>1.1587395894017944E-35</v>
      </c>
      <c r="M8">
        <f t="shared" si="6"/>
        <v>-12.669620739997617</v>
      </c>
      <c r="N8">
        <f t="shared" si="7"/>
        <v>4.3567326668083302E-37</v>
      </c>
      <c r="O8">
        <f t="shared" si="8"/>
        <v>3605.0398315523726</v>
      </c>
      <c r="P8">
        <f t="shared" si="9"/>
        <v>3.2496742010440344E-35</v>
      </c>
      <c r="R8">
        <f t="shared" si="10"/>
        <v>1.1587395894017944E-35</v>
      </c>
    </row>
    <row r="9" spans="1:18" ht="15.75" thickBot="1" x14ac:dyDescent="0.3">
      <c r="A9" s="14">
        <v>44651</v>
      </c>
      <c r="B9" s="7">
        <v>3700</v>
      </c>
      <c r="C9" s="9">
        <v>135</v>
      </c>
      <c r="D9">
        <v>2.5999999999999999E-2</v>
      </c>
      <c r="E9" s="15">
        <v>1</v>
      </c>
      <c r="F9" s="15">
        <v>0.26</v>
      </c>
      <c r="G9">
        <f t="shared" si="0"/>
        <v>6.7600000000000007E-2</v>
      </c>
      <c r="H9">
        <f t="shared" si="1"/>
        <v>-3.3108133201938865</v>
      </c>
      <c r="I9">
        <f t="shared" si="2"/>
        <v>5.9800000000000006E-2</v>
      </c>
      <c r="J9">
        <f t="shared" si="3"/>
        <v>0.26</v>
      </c>
      <c r="K9">
        <f t="shared" si="4"/>
        <v>-12.503897385361102</v>
      </c>
      <c r="L9">
        <f t="shared" si="5"/>
        <v>3.553960765484814E-36</v>
      </c>
      <c r="M9">
        <f t="shared" si="6"/>
        <v>-12.763897385361101</v>
      </c>
      <c r="N9">
        <f t="shared" si="7"/>
        <v>1.3040885549314246E-37</v>
      </c>
      <c r="O9">
        <f t="shared" si="8"/>
        <v>3605.0398315523726</v>
      </c>
      <c r="P9">
        <f t="shared" si="9"/>
        <v>9.6555849005139115E-36</v>
      </c>
      <c r="R9">
        <f t="shared" si="10"/>
        <v>3.553960765484814E-36</v>
      </c>
    </row>
    <row r="11" spans="1:18" ht="15.75" thickBot="1" x14ac:dyDescent="0.3">
      <c r="A11" s="17" t="s">
        <v>41</v>
      </c>
    </row>
    <row r="12" spans="1:18" ht="15.75" thickBot="1" x14ac:dyDescent="0.3">
      <c r="A12" s="10">
        <v>44659</v>
      </c>
      <c r="B12" s="11">
        <v>1900</v>
      </c>
      <c r="C12" s="13">
        <v>27.5</v>
      </c>
      <c r="D12">
        <v>2.5999999999999999E-2</v>
      </c>
      <c r="E12" s="15">
        <v>1</v>
      </c>
      <c r="F12" s="15">
        <v>0.3</v>
      </c>
      <c r="G12">
        <f t="shared" si="0"/>
        <v>0.09</v>
      </c>
      <c r="H12">
        <f t="shared" ref="H10:H27" si="11">LN(C12/B12)</f>
        <v>-4.2354231604820063</v>
      </c>
      <c r="I12">
        <f t="shared" ref="I10:I27" si="12">(D12+0.5*(G12))*E12</f>
        <v>7.0999999999999994E-2</v>
      </c>
      <c r="J12">
        <f t="shared" ref="J10:J27" si="13">F12*SQRT(E12)</f>
        <v>0.3</v>
      </c>
      <c r="K12">
        <f t="shared" ref="K10:K27" si="14">(H12+I12)/J12</f>
        <v>-13.881410534940022</v>
      </c>
      <c r="L12">
        <f t="shared" si="5"/>
        <v>4.1055997932880314E-44</v>
      </c>
      <c r="M12">
        <f t="shared" ref="M12:M27" si="15">K12-J12</f>
        <v>-14.181410534940023</v>
      </c>
      <c r="N12">
        <f t="shared" si="7"/>
        <v>5.971089321839068E-46</v>
      </c>
      <c r="O12">
        <f t="shared" si="8"/>
        <v>1851.2366702566239</v>
      </c>
      <c r="P12">
        <f t="shared" si="9"/>
        <v>2.3649991757584602E-44</v>
      </c>
      <c r="R12">
        <f t="shared" si="10"/>
        <v>4.1055997932880314E-44</v>
      </c>
    </row>
    <row r="13" spans="1:18" ht="15.75" thickBot="1" x14ac:dyDescent="0.3">
      <c r="A13" s="14">
        <v>44658</v>
      </c>
      <c r="B13" s="7">
        <v>1900</v>
      </c>
      <c r="C13" s="9">
        <v>29.4</v>
      </c>
      <c r="D13">
        <v>2.5999999999999999E-2</v>
      </c>
      <c r="E13" s="15">
        <v>1</v>
      </c>
      <c r="F13" s="15">
        <v>0.3</v>
      </c>
      <c r="G13">
        <f t="shared" si="0"/>
        <v>0.09</v>
      </c>
      <c r="H13">
        <f t="shared" si="11"/>
        <v>-4.1686144908098957</v>
      </c>
      <c r="I13">
        <f t="shared" si="12"/>
        <v>7.0999999999999994E-2</v>
      </c>
      <c r="J13">
        <f t="shared" si="13"/>
        <v>0.3</v>
      </c>
      <c r="K13">
        <f t="shared" si="14"/>
        <v>-13.65871496936632</v>
      </c>
      <c r="L13">
        <f t="shared" si="5"/>
        <v>8.9558342254951745E-43</v>
      </c>
      <c r="M13">
        <f t="shared" si="15"/>
        <v>-13.958714969366321</v>
      </c>
      <c r="N13">
        <f t="shared" si="7"/>
        <v>1.3920419449651446E-44</v>
      </c>
      <c r="O13">
        <f t="shared" si="8"/>
        <v>1851.2366702566239</v>
      </c>
      <c r="P13">
        <f t="shared" si="9"/>
        <v>5.60161672407523E-43</v>
      </c>
      <c r="R13">
        <f t="shared" si="10"/>
        <v>8.9558342254951745E-43</v>
      </c>
    </row>
    <row r="14" spans="1:18" ht="15.75" thickBot="1" x14ac:dyDescent="0.3">
      <c r="A14" s="14">
        <v>44657</v>
      </c>
      <c r="B14" s="7">
        <v>1900</v>
      </c>
      <c r="C14" s="9">
        <v>35</v>
      </c>
      <c r="D14">
        <v>2.5999999999999999E-2</v>
      </c>
      <c r="E14" s="15">
        <v>1</v>
      </c>
      <c r="F14" s="15">
        <v>0.3</v>
      </c>
      <c r="G14">
        <f t="shared" si="0"/>
        <v>0.09</v>
      </c>
      <c r="H14">
        <f t="shared" si="11"/>
        <v>-3.9942611036651181</v>
      </c>
      <c r="I14">
        <f t="shared" si="12"/>
        <v>7.0999999999999994E-2</v>
      </c>
      <c r="J14">
        <f t="shared" si="13"/>
        <v>0.3</v>
      </c>
      <c r="K14">
        <f t="shared" si="14"/>
        <v>-13.077537012217061</v>
      </c>
      <c r="L14">
        <f t="shared" si="5"/>
        <v>2.2127427713387161E-39</v>
      </c>
      <c r="M14">
        <f t="shared" si="15"/>
        <v>-13.377537012217061</v>
      </c>
      <c r="N14">
        <f t="shared" si="7"/>
        <v>4.0906879888918949E-41</v>
      </c>
      <c r="O14">
        <f t="shared" si="8"/>
        <v>1851.2366702566239</v>
      </c>
      <c r="P14">
        <f t="shared" si="9"/>
        <v>1.7176808807050957E-39</v>
      </c>
      <c r="R14">
        <f t="shared" si="10"/>
        <v>2.2127427713387161E-39</v>
      </c>
    </row>
    <row r="15" spans="1:18" ht="15.75" thickBot="1" x14ac:dyDescent="0.3">
      <c r="A15" s="14">
        <v>44656</v>
      </c>
      <c r="B15" s="7">
        <v>1900</v>
      </c>
      <c r="C15" s="9">
        <v>45</v>
      </c>
      <c r="D15">
        <v>2.5999999999999999E-2</v>
      </c>
      <c r="E15" s="15">
        <v>1</v>
      </c>
      <c r="F15" s="15">
        <v>0.3</v>
      </c>
      <c r="G15">
        <f t="shared" si="0"/>
        <v>0.09</v>
      </c>
      <c r="H15">
        <f t="shared" si="11"/>
        <v>-3.742946675384212</v>
      </c>
      <c r="I15">
        <f t="shared" si="12"/>
        <v>7.0999999999999994E-2</v>
      </c>
      <c r="J15">
        <f t="shared" si="13"/>
        <v>0.3</v>
      </c>
      <c r="K15">
        <f t="shared" si="14"/>
        <v>-12.239822251280707</v>
      </c>
      <c r="L15">
        <f t="shared" si="5"/>
        <v>9.5224627106048372E-35</v>
      </c>
      <c r="M15">
        <f t="shared" si="15"/>
        <v>-12.539822251280707</v>
      </c>
      <c r="N15">
        <f t="shared" si="7"/>
        <v>2.2600412401086146E-36</v>
      </c>
      <c r="O15">
        <f t="shared" si="8"/>
        <v>1851.2366702566239</v>
      </c>
      <c r="P15">
        <f t="shared" si="9"/>
        <v>1.0123699979085373E-34</v>
      </c>
      <c r="R15">
        <f t="shared" si="10"/>
        <v>9.5224627106048372E-35</v>
      </c>
    </row>
    <row r="16" spans="1:18" ht="15.75" thickBot="1" x14ac:dyDescent="0.3">
      <c r="A16" s="14">
        <v>44655</v>
      </c>
      <c r="B16" s="7">
        <v>1900</v>
      </c>
      <c r="C16" s="9">
        <v>52.3</v>
      </c>
      <c r="D16">
        <v>2.5999999999999999E-2</v>
      </c>
      <c r="E16" s="15">
        <v>1</v>
      </c>
      <c r="F16" s="15">
        <v>0.3</v>
      </c>
      <c r="G16">
        <f t="shared" si="0"/>
        <v>0.09</v>
      </c>
      <c r="H16">
        <f t="shared" si="11"/>
        <v>-3.5926127940836547</v>
      </c>
      <c r="I16">
        <f t="shared" si="12"/>
        <v>7.0999999999999994E-2</v>
      </c>
      <c r="J16">
        <f t="shared" si="13"/>
        <v>0.3</v>
      </c>
      <c r="K16">
        <f t="shared" si="14"/>
        <v>-11.738709313612182</v>
      </c>
      <c r="L16">
        <f t="shared" si="5"/>
        <v>4.0354367636226864E-32</v>
      </c>
      <c r="M16">
        <f t="shared" si="15"/>
        <v>-12.038709313612182</v>
      </c>
      <c r="N16">
        <f t="shared" si="7"/>
        <v>1.112040517264129E-33</v>
      </c>
      <c r="O16">
        <f t="shared" si="8"/>
        <v>1851.2366702566239</v>
      </c>
      <c r="P16">
        <f t="shared" si="9"/>
        <v>5.1883243004164908E-32</v>
      </c>
      <c r="R16">
        <f t="shared" si="10"/>
        <v>4.0354367636226864E-32</v>
      </c>
    </row>
    <row r="17" spans="1:18" ht="15.75" thickBot="1" x14ac:dyDescent="0.3">
      <c r="A17" s="14">
        <v>44652</v>
      </c>
      <c r="B17" s="7">
        <v>1900</v>
      </c>
      <c r="C17" s="9">
        <v>62.5</v>
      </c>
      <c r="D17">
        <v>2.5999999999999999E-2</v>
      </c>
      <c r="E17" s="15">
        <v>1</v>
      </c>
      <c r="F17" s="15">
        <v>0.3</v>
      </c>
      <c r="G17">
        <f t="shared" si="0"/>
        <v>0.09</v>
      </c>
      <c r="H17">
        <f t="shared" si="11"/>
        <v>-3.414442608412176</v>
      </c>
      <c r="I17">
        <f t="shared" si="12"/>
        <v>7.0999999999999994E-2</v>
      </c>
      <c r="J17">
        <f t="shared" si="13"/>
        <v>0.3</v>
      </c>
      <c r="K17">
        <f t="shared" si="14"/>
        <v>-11.144808694707253</v>
      </c>
      <c r="L17">
        <f t="shared" si="5"/>
        <v>3.7953620529853019E-29</v>
      </c>
      <c r="M17">
        <f t="shared" si="15"/>
        <v>-11.444808694707254</v>
      </c>
      <c r="N17">
        <f t="shared" si="7"/>
        <v>1.2482729501361701E-30</v>
      </c>
      <c r="O17">
        <f t="shared" si="8"/>
        <v>1851.2366702566239</v>
      </c>
      <c r="P17">
        <f t="shared" si="9"/>
        <v>6.1252623334317419E-29</v>
      </c>
      <c r="R17">
        <f t="shared" si="10"/>
        <v>3.7953620529853019E-29</v>
      </c>
    </row>
    <row r="18" spans="1:18" ht="15.75" thickBot="1" x14ac:dyDescent="0.3">
      <c r="A18" s="14">
        <v>44651</v>
      </c>
      <c r="B18" s="7">
        <v>1900</v>
      </c>
      <c r="C18" s="9">
        <v>70.3</v>
      </c>
      <c r="D18">
        <v>2.5999999999999999E-2</v>
      </c>
      <c r="E18" s="15">
        <v>1</v>
      </c>
      <c r="F18" s="15">
        <v>0.3</v>
      </c>
      <c r="G18">
        <f t="shared" si="0"/>
        <v>0.09</v>
      </c>
      <c r="H18">
        <f t="shared" si="11"/>
        <v>-3.2968373663379125</v>
      </c>
      <c r="I18">
        <f t="shared" si="12"/>
        <v>7.0999999999999994E-2</v>
      </c>
      <c r="J18">
        <f t="shared" si="13"/>
        <v>0.3</v>
      </c>
      <c r="K18">
        <f t="shared" si="14"/>
        <v>-10.752791221126374</v>
      </c>
      <c r="L18">
        <f t="shared" si="5"/>
        <v>2.8747471886375086E-27</v>
      </c>
      <c r="M18">
        <f t="shared" si="15"/>
        <v>-11.052791221126375</v>
      </c>
      <c r="N18">
        <f t="shared" si="7"/>
        <v>1.0625159147666037E-28</v>
      </c>
      <c r="O18">
        <f t="shared" si="8"/>
        <v>1851.2366702566239</v>
      </c>
      <c r="P18">
        <f t="shared" si="9"/>
        <v>5.3978849464970342E-27</v>
      </c>
      <c r="R18">
        <f t="shared" si="10"/>
        <v>2.8747471886375086E-27</v>
      </c>
    </row>
    <row r="20" spans="1:18" ht="15.75" thickBot="1" x14ac:dyDescent="0.3">
      <c r="A20" s="17" t="s">
        <v>42</v>
      </c>
    </row>
    <row r="21" spans="1:18" ht="15.75" thickBot="1" x14ac:dyDescent="0.3">
      <c r="A21" s="10">
        <v>44659</v>
      </c>
      <c r="B21" s="12">
        <v>520</v>
      </c>
      <c r="C21" s="13">
        <v>13.85</v>
      </c>
      <c r="D21">
        <v>2.5999999999999999E-2</v>
      </c>
      <c r="E21" s="15">
        <v>1</v>
      </c>
      <c r="F21" s="16">
        <v>0.35</v>
      </c>
      <c r="G21">
        <f t="shared" si="0"/>
        <v>0.12249999999999998</v>
      </c>
      <c r="H21">
        <f t="shared" si="11"/>
        <v>-3.6255435789421253</v>
      </c>
      <c r="I21">
        <f t="shared" si="12"/>
        <v>8.7249999999999994E-2</v>
      </c>
      <c r="J21">
        <f t="shared" si="13"/>
        <v>0.35</v>
      </c>
      <c r="K21">
        <f t="shared" si="14"/>
        <v>-10.109410225548929</v>
      </c>
      <c r="L21">
        <f t="shared" si="5"/>
        <v>2.5092735041977076E-24</v>
      </c>
      <c r="M21">
        <f t="shared" si="15"/>
        <v>-10.459410225548929</v>
      </c>
      <c r="N21">
        <f t="shared" si="7"/>
        <v>6.6339465584075612E-26</v>
      </c>
      <c r="O21">
        <f t="shared" si="8"/>
        <v>506.65424659654968</v>
      </c>
      <c r="P21">
        <f t="shared" si="9"/>
        <v>1.1422660780206848E-24</v>
      </c>
      <c r="R21">
        <f t="shared" si="10"/>
        <v>2.5092735041977076E-24</v>
      </c>
    </row>
    <row r="22" spans="1:18" ht="15.75" thickBot="1" x14ac:dyDescent="0.3">
      <c r="A22" s="14">
        <v>44658</v>
      </c>
      <c r="B22" s="8">
        <v>520</v>
      </c>
      <c r="C22" s="9">
        <v>15.5</v>
      </c>
      <c r="D22">
        <v>2.5999999999999999E-2</v>
      </c>
      <c r="E22" s="15">
        <v>1</v>
      </c>
      <c r="F22" s="16">
        <v>0.35</v>
      </c>
      <c r="G22">
        <f t="shared" si="0"/>
        <v>0.12249999999999998</v>
      </c>
      <c r="H22">
        <f t="shared" si="11"/>
        <v>-3.5129887876502721</v>
      </c>
      <c r="I22">
        <f t="shared" si="12"/>
        <v>8.7249999999999994E-2</v>
      </c>
      <c r="J22">
        <f t="shared" si="13"/>
        <v>0.35</v>
      </c>
      <c r="K22">
        <f t="shared" si="14"/>
        <v>-9.7878251075722069</v>
      </c>
      <c r="L22">
        <f t="shared" si="5"/>
        <v>6.3499074307127628E-23</v>
      </c>
      <c r="M22">
        <f t="shared" si="15"/>
        <v>-10.137825107572207</v>
      </c>
      <c r="N22">
        <f t="shared" si="7"/>
        <v>1.8768171822339157E-24</v>
      </c>
      <c r="O22">
        <f t="shared" si="8"/>
        <v>506.65424659654968</v>
      </c>
      <c r="P22">
        <f t="shared" si="9"/>
        <v>3.3338256296294394E-23</v>
      </c>
      <c r="R22">
        <f t="shared" si="10"/>
        <v>6.3499074307127628E-23</v>
      </c>
    </row>
    <row r="23" spans="1:18" ht="15.75" thickBot="1" x14ac:dyDescent="0.3">
      <c r="A23" s="14">
        <v>44657</v>
      </c>
      <c r="B23" s="8">
        <v>520</v>
      </c>
      <c r="C23" s="9">
        <v>13.2</v>
      </c>
      <c r="D23">
        <v>2.5999999999999999E-2</v>
      </c>
      <c r="E23" s="15">
        <v>1</v>
      </c>
      <c r="F23" s="16">
        <v>0.35</v>
      </c>
      <c r="G23">
        <f t="shared" si="0"/>
        <v>0.12249999999999998</v>
      </c>
      <c r="H23">
        <f t="shared" si="11"/>
        <v>-3.6736119819831479</v>
      </c>
      <c r="I23">
        <f t="shared" si="12"/>
        <v>8.7249999999999994E-2</v>
      </c>
      <c r="J23">
        <f t="shared" si="13"/>
        <v>0.35</v>
      </c>
      <c r="K23">
        <f t="shared" si="14"/>
        <v>-10.246748519951852</v>
      </c>
      <c r="L23">
        <f t="shared" si="5"/>
        <v>6.1195792319452833E-25</v>
      </c>
      <c r="M23">
        <f t="shared" si="15"/>
        <v>-10.596748519951852</v>
      </c>
      <c r="N23">
        <f t="shared" si="7"/>
        <v>1.5426037245694218E-26</v>
      </c>
      <c r="O23">
        <f t="shared" si="8"/>
        <v>506.65424659654968</v>
      </c>
      <c r="P23">
        <f t="shared" si="9"/>
        <v>2.6217730748025548E-25</v>
      </c>
      <c r="R23">
        <f t="shared" si="10"/>
        <v>6.1195792319452833E-25</v>
      </c>
    </row>
    <row r="24" spans="1:18" ht="15.75" thickBot="1" x14ac:dyDescent="0.3">
      <c r="A24" s="14">
        <v>44656</v>
      </c>
      <c r="B24" s="8">
        <v>520</v>
      </c>
      <c r="C24" s="9">
        <v>10.95</v>
      </c>
      <c r="D24">
        <v>2.5999999999999999E-2</v>
      </c>
      <c r="E24" s="15">
        <v>1</v>
      </c>
      <c r="F24" s="16">
        <v>0.35</v>
      </c>
      <c r="G24">
        <f t="shared" si="0"/>
        <v>0.12249999999999998</v>
      </c>
      <c r="H24">
        <f t="shared" si="11"/>
        <v>-3.8604893553129633</v>
      </c>
      <c r="I24">
        <f t="shared" si="12"/>
        <v>8.7249999999999994E-2</v>
      </c>
      <c r="J24">
        <f t="shared" si="13"/>
        <v>0.35</v>
      </c>
      <c r="K24">
        <f t="shared" si="14"/>
        <v>-10.780683872322752</v>
      </c>
      <c r="L24">
        <f t="shared" si="5"/>
        <v>2.123581669716454E-27</v>
      </c>
      <c r="M24">
        <f t="shared" si="15"/>
        <v>-11.130683872322752</v>
      </c>
      <c r="N24">
        <f t="shared" si="7"/>
        <v>4.4475217141825909E-29</v>
      </c>
      <c r="O24">
        <f t="shared" si="8"/>
        <v>506.65424659654968</v>
      </c>
      <c r="P24">
        <f t="shared" si="9"/>
        <v>7.1966165018541453E-28</v>
      </c>
      <c r="R24">
        <f t="shared" si="10"/>
        <v>2.123581669716454E-27</v>
      </c>
    </row>
    <row r="25" spans="1:18" ht="15.75" thickBot="1" x14ac:dyDescent="0.3">
      <c r="A25" s="14">
        <v>44655</v>
      </c>
      <c r="B25" s="8">
        <v>520</v>
      </c>
      <c r="C25" s="9">
        <v>13.8</v>
      </c>
      <c r="D25">
        <v>2.5999999999999999E-2</v>
      </c>
      <c r="E25" s="15">
        <v>1</v>
      </c>
      <c r="F25" s="16">
        <v>0.35</v>
      </c>
      <c r="G25">
        <f t="shared" si="0"/>
        <v>0.12249999999999998</v>
      </c>
      <c r="H25">
        <f t="shared" si="11"/>
        <v>-3.6291602194123138</v>
      </c>
      <c r="I25">
        <f t="shared" si="12"/>
        <v>8.7249999999999994E-2</v>
      </c>
      <c r="J25">
        <f t="shared" si="13"/>
        <v>0.35</v>
      </c>
      <c r="K25">
        <f t="shared" si="14"/>
        <v>-10.119743484035183</v>
      </c>
      <c r="L25">
        <f t="shared" si="5"/>
        <v>2.2579880507114313E-24</v>
      </c>
      <c r="M25">
        <f t="shared" si="15"/>
        <v>-10.469743484035183</v>
      </c>
      <c r="N25">
        <f t="shared" si="7"/>
        <v>5.9482467853133838E-26</v>
      </c>
      <c r="O25">
        <f t="shared" si="8"/>
        <v>506.65424659654968</v>
      </c>
      <c r="P25">
        <f t="shared" si="9"/>
        <v>1.0231901639847386E-24</v>
      </c>
      <c r="R25">
        <f t="shared" si="10"/>
        <v>2.2579880507114313E-24</v>
      </c>
    </row>
    <row r="26" spans="1:18" ht="15.75" thickBot="1" x14ac:dyDescent="0.3">
      <c r="A26" s="14">
        <v>44652</v>
      </c>
      <c r="B26" s="8">
        <v>520</v>
      </c>
      <c r="C26" s="9">
        <v>12.2</v>
      </c>
      <c r="D26">
        <v>2.5999999999999999E-2</v>
      </c>
      <c r="E26" s="15">
        <v>1</v>
      </c>
      <c r="F26" s="16">
        <v>0.35</v>
      </c>
      <c r="G26">
        <f t="shared" si="0"/>
        <v>0.12249999999999998</v>
      </c>
      <c r="H26">
        <f t="shared" si="11"/>
        <v>-3.7523928598362621</v>
      </c>
      <c r="I26">
        <f t="shared" si="12"/>
        <v>8.7249999999999994E-2</v>
      </c>
      <c r="J26">
        <f t="shared" si="13"/>
        <v>0.35</v>
      </c>
      <c r="K26">
        <f t="shared" si="14"/>
        <v>-10.471836742389321</v>
      </c>
      <c r="L26">
        <f t="shared" si="5"/>
        <v>5.8181481632188368E-26</v>
      </c>
      <c r="M26">
        <f t="shared" si="15"/>
        <v>-10.821836742389321</v>
      </c>
      <c r="N26">
        <f t="shared" si="7"/>
        <v>1.3564268644052846E-27</v>
      </c>
      <c r="O26">
        <f t="shared" si="8"/>
        <v>506.65424659654968</v>
      </c>
      <c r="P26">
        <f t="shared" si="9"/>
        <v>2.2574644864118297E-26</v>
      </c>
      <c r="R26">
        <f t="shared" si="10"/>
        <v>5.8181481632188368E-26</v>
      </c>
    </row>
    <row r="27" spans="1:18" ht="15.75" thickBot="1" x14ac:dyDescent="0.3">
      <c r="A27" s="14">
        <v>44651</v>
      </c>
      <c r="B27" s="8">
        <v>520</v>
      </c>
      <c r="C27" s="9">
        <v>9.5</v>
      </c>
      <c r="D27">
        <v>2.5999999999999999E-2</v>
      </c>
      <c r="E27" s="15">
        <v>1</v>
      </c>
      <c r="F27" s="16">
        <v>0.35</v>
      </c>
      <c r="G27">
        <f t="shared" si="0"/>
        <v>0.12249999999999998</v>
      </c>
      <c r="H27">
        <f t="shared" si="11"/>
        <v>-4.0025370129689781</v>
      </c>
      <c r="I27">
        <f t="shared" si="12"/>
        <v>8.7249999999999994E-2</v>
      </c>
      <c r="J27">
        <f t="shared" si="13"/>
        <v>0.35</v>
      </c>
      <c r="K27">
        <f t="shared" si="14"/>
        <v>-11.186534322768509</v>
      </c>
      <c r="L27">
        <f t="shared" si="5"/>
        <v>2.3731207688287434E-29</v>
      </c>
      <c r="M27">
        <f t="shared" si="15"/>
        <v>-11.536534322768508</v>
      </c>
      <c r="N27">
        <f t="shared" si="7"/>
        <v>4.3166986520488871E-31</v>
      </c>
      <c r="O27">
        <f t="shared" si="8"/>
        <v>506.65424659654968</v>
      </c>
      <c r="P27">
        <f t="shared" si="9"/>
        <v>6.7391027049136135E-30</v>
      </c>
      <c r="R27">
        <f t="shared" si="10"/>
        <v>2.3731207688287434E-29</v>
      </c>
    </row>
  </sheetData>
  <pageMargins left="0.7" right="0.7" top="0.75" bottom="0.75" header="0.3" footer="0.3"/>
  <ignoredErrors>
    <ignoredError sqref="M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Binomial Model</vt:lpstr>
      <vt:lpstr>Sheet3</vt:lpstr>
      <vt:lpstr>Black</vt:lpstr>
      <vt:lpstr>q4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Shubhrata</dc:creator>
  <cp:lastModifiedBy>Shubhrata</cp:lastModifiedBy>
  <dcterms:created xsi:type="dcterms:W3CDTF">2022-04-11T07:27:55Z</dcterms:created>
  <dcterms:modified xsi:type="dcterms:W3CDTF">2022-04-11T13:22:24Z</dcterms:modified>
</cp:coreProperties>
</file>