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9095" windowHeight="795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AE40" i="1"/>
  <c r="AB40" s="1"/>
  <c r="Z40"/>
  <c r="Y40"/>
  <c r="X40"/>
  <c r="AA40" s="1"/>
  <c r="AC40" s="1"/>
  <c r="V40"/>
  <c r="T40"/>
  <c r="R40"/>
  <c r="I40"/>
  <c r="E40"/>
  <c r="D40"/>
  <c r="AE39"/>
  <c r="Z39"/>
  <c r="Y39"/>
  <c r="X39"/>
  <c r="AB39" s="1"/>
  <c r="V39"/>
  <c r="T39"/>
  <c r="R39"/>
  <c r="I39"/>
  <c r="E39"/>
  <c r="D39"/>
  <c r="AE38"/>
  <c r="Z38"/>
  <c r="Y38"/>
  <c r="X38"/>
  <c r="AB38" s="1"/>
  <c r="V38"/>
  <c r="T38"/>
  <c r="R38"/>
  <c r="I38"/>
  <c r="E38"/>
  <c r="D38"/>
  <c r="AE37"/>
  <c r="Z37"/>
  <c r="Y37"/>
  <c r="X37"/>
  <c r="AB37" s="1"/>
  <c r="V37"/>
  <c r="T37"/>
  <c r="R37"/>
  <c r="I37"/>
  <c r="E37"/>
  <c r="D37"/>
  <c r="AE36"/>
  <c r="Z36"/>
  <c r="Y36"/>
  <c r="X36"/>
  <c r="AB36" s="1"/>
  <c r="V36"/>
  <c r="T36"/>
  <c r="R36"/>
  <c r="I36"/>
  <c r="E36"/>
  <c r="D36"/>
  <c r="AE35"/>
  <c r="Z35"/>
  <c r="Y35"/>
  <c r="X35"/>
  <c r="AB35" s="1"/>
  <c r="V35"/>
  <c r="T35"/>
  <c r="R35"/>
  <c r="I35"/>
  <c r="E35"/>
  <c r="D35"/>
  <c r="AE34"/>
  <c r="Z34"/>
  <c r="Y34"/>
  <c r="X34"/>
  <c r="AB34" s="1"/>
  <c r="V34"/>
  <c r="T34"/>
  <c r="R34"/>
  <c r="I34"/>
  <c r="E34"/>
  <c r="D34"/>
  <c r="AE33"/>
  <c r="Z33"/>
  <c r="Y33"/>
  <c r="X33"/>
  <c r="AB33" s="1"/>
  <c r="V33"/>
  <c r="T33"/>
  <c r="R33"/>
  <c r="I33"/>
  <c r="E33"/>
  <c r="D33"/>
  <c r="AE32"/>
  <c r="Z32"/>
  <c r="Y32"/>
  <c r="X32"/>
  <c r="AB32" s="1"/>
  <c r="V32"/>
  <c r="T32"/>
  <c r="R32"/>
  <c r="I32"/>
  <c r="E32"/>
  <c r="D32"/>
  <c r="AE31"/>
  <c r="Z31"/>
  <c r="Y31"/>
  <c r="X31"/>
  <c r="AB31" s="1"/>
  <c r="V31"/>
  <c r="T31"/>
  <c r="R31"/>
  <c r="I31"/>
  <c r="E31"/>
  <c r="D31"/>
  <c r="AE30"/>
  <c r="Z30"/>
  <c r="Y30"/>
  <c r="X30"/>
  <c r="AB30" s="1"/>
  <c r="V30"/>
  <c r="T30"/>
  <c r="R30"/>
  <c r="I30"/>
  <c r="E30"/>
  <c r="D30"/>
  <c r="AE29"/>
  <c r="Z29"/>
  <c r="Y29"/>
  <c r="X29"/>
  <c r="AB29" s="1"/>
  <c r="V29"/>
  <c r="T29"/>
  <c r="R29"/>
  <c r="I29"/>
  <c r="E29"/>
  <c r="D29"/>
  <c r="AE28"/>
  <c r="Z28"/>
  <c r="Y28"/>
  <c r="X28"/>
  <c r="AB28" s="1"/>
  <c r="V28"/>
  <c r="T28"/>
  <c r="R28"/>
  <c r="I28"/>
  <c r="E28"/>
  <c r="D28"/>
  <c r="AE27"/>
  <c r="Z27"/>
  <c r="Y27"/>
  <c r="X27"/>
  <c r="AB27" s="1"/>
  <c r="V27"/>
  <c r="T27"/>
  <c r="R27"/>
  <c r="I27"/>
  <c r="E27"/>
  <c r="D27"/>
  <c r="AE26"/>
  <c r="Z26"/>
  <c r="Y26"/>
  <c r="X26"/>
  <c r="AB26" s="1"/>
  <c r="V26"/>
  <c r="T26"/>
  <c r="R26"/>
  <c r="I26"/>
  <c r="E26"/>
  <c r="D26"/>
  <c r="AE25"/>
  <c r="Z25"/>
  <c r="Y25"/>
  <c r="X25"/>
  <c r="AA25" s="1"/>
  <c r="V25"/>
  <c r="T25"/>
  <c r="R25"/>
  <c r="I25"/>
  <c r="E25"/>
  <c r="D25" s="1"/>
  <c r="AE24"/>
  <c r="Z24"/>
  <c r="Y24"/>
  <c r="X24"/>
  <c r="V24"/>
  <c r="T24"/>
  <c r="R24"/>
  <c r="I24"/>
  <c r="E24"/>
  <c r="D24" s="1"/>
  <c r="AE23"/>
  <c r="Z23"/>
  <c r="Y23"/>
  <c r="X23"/>
  <c r="AA23" s="1"/>
  <c r="V23"/>
  <c r="T23"/>
  <c r="R23"/>
  <c r="I23"/>
  <c r="E23"/>
  <c r="D23" s="1"/>
  <c r="AE22"/>
  <c r="Z22"/>
  <c r="Y22"/>
  <c r="X22"/>
  <c r="V22"/>
  <c r="T22"/>
  <c r="R22"/>
  <c r="I22"/>
  <c r="E22"/>
  <c r="D22" s="1"/>
  <c r="AE21"/>
  <c r="Z21"/>
  <c r="Y21"/>
  <c r="X21"/>
  <c r="AA21" s="1"/>
  <c r="V21"/>
  <c r="T21"/>
  <c r="R21"/>
  <c r="I21"/>
  <c r="E21"/>
  <c r="D21" s="1"/>
  <c r="AE20"/>
  <c r="Z20"/>
  <c r="Y20"/>
  <c r="X20"/>
  <c r="V20"/>
  <c r="T20"/>
  <c r="R20"/>
  <c r="I20"/>
  <c r="E20"/>
  <c r="D20" s="1"/>
  <c r="AE19"/>
  <c r="Z19"/>
  <c r="Y19"/>
  <c r="X19"/>
  <c r="AA19" s="1"/>
  <c r="V19"/>
  <c r="T19"/>
  <c r="R19"/>
  <c r="I19"/>
  <c r="E19"/>
  <c r="D19" s="1"/>
  <c r="AE18"/>
  <c r="Z18"/>
  <c r="Y18"/>
  <c r="X18"/>
  <c r="V18"/>
  <c r="T18"/>
  <c r="R18"/>
  <c r="I18"/>
  <c r="E18"/>
  <c r="D18" s="1"/>
  <c r="AE17"/>
  <c r="Z17"/>
  <c r="Y17"/>
  <c r="X17"/>
  <c r="AA17" s="1"/>
  <c r="V17"/>
  <c r="T17"/>
  <c r="R17"/>
  <c r="I17"/>
  <c r="E17"/>
  <c r="D17" s="1"/>
  <c r="AE16"/>
  <c r="Z16"/>
  <c r="Y16"/>
  <c r="X16"/>
  <c r="V16"/>
  <c r="T16"/>
  <c r="R16"/>
  <c r="I16"/>
  <c r="E16"/>
  <c r="D16" s="1"/>
  <c r="AE15"/>
  <c r="Z15"/>
  <c r="Y15"/>
  <c r="X15"/>
  <c r="V15"/>
  <c r="T15"/>
  <c r="R15"/>
  <c r="I15"/>
  <c r="E15"/>
  <c r="D15" s="1"/>
  <c r="AE14"/>
  <c r="Z14"/>
  <c r="Y14"/>
  <c r="X14"/>
  <c r="V14"/>
  <c r="T14"/>
  <c r="R14"/>
  <c r="I14"/>
  <c r="E14"/>
  <c r="D14" s="1"/>
  <c r="AE13"/>
  <c r="Z13"/>
  <c r="Y13"/>
  <c r="X13"/>
  <c r="V13"/>
  <c r="T13"/>
  <c r="R13"/>
  <c r="I13"/>
  <c r="E13"/>
  <c r="D13" s="1"/>
  <c r="AE12"/>
  <c r="Z12"/>
  <c r="Y12"/>
  <c r="X12"/>
  <c r="V12"/>
  <c r="T12"/>
  <c r="R12"/>
  <c r="I12"/>
  <c r="E12"/>
  <c r="D12" s="1"/>
  <c r="AE11"/>
  <c r="Z11"/>
  <c r="Y11"/>
  <c r="X11"/>
  <c r="V11"/>
  <c r="T11"/>
  <c r="R11"/>
  <c r="I11"/>
  <c r="E11"/>
  <c r="D11" s="1"/>
  <c r="AE10"/>
  <c r="Z10"/>
  <c r="Y10"/>
  <c r="X10"/>
  <c r="V10"/>
  <c r="T10"/>
  <c r="R10"/>
  <c r="I10"/>
  <c r="E10"/>
  <c r="D10" s="1"/>
  <c r="C10"/>
  <c r="AE9"/>
  <c r="Z9"/>
  <c r="Y9"/>
  <c r="X9"/>
  <c r="AB9" s="1"/>
  <c r="V9"/>
  <c r="T9"/>
  <c r="R9"/>
  <c r="I9"/>
  <c r="E9"/>
  <c r="D9"/>
  <c r="C9"/>
  <c r="AA9" s="1"/>
  <c r="AC9" s="1"/>
  <c r="AE8"/>
  <c r="Z8"/>
  <c r="Y8"/>
  <c r="X8"/>
  <c r="V8"/>
  <c r="T8"/>
  <c r="R8"/>
  <c r="I8"/>
  <c r="E8"/>
  <c r="D8" s="1"/>
  <c r="C8"/>
  <c r="AA8" s="1"/>
  <c r="AE7"/>
  <c r="Z7"/>
  <c r="Y7"/>
  <c r="X7"/>
  <c r="V7"/>
  <c r="T7"/>
  <c r="R7"/>
  <c r="Q7"/>
  <c r="I7"/>
  <c r="E7"/>
  <c r="D7" s="1"/>
  <c r="C7"/>
  <c r="AE6"/>
  <c r="Z6"/>
  <c r="Y6"/>
  <c r="X6"/>
  <c r="AB6" s="1"/>
  <c r="W6"/>
  <c r="V6"/>
  <c r="T6"/>
  <c r="R6"/>
  <c r="Q6"/>
  <c r="I6"/>
  <c r="E6"/>
  <c r="D6"/>
  <c r="C6"/>
  <c r="AA6" s="1"/>
  <c r="AC6" s="1"/>
  <c r="AE5"/>
  <c r="AB5" s="1"/>
  <c r="Z5"/>
  <c r="Y5"/>
  <c r="X5"/>
  <c r="V5"/>
  <c r="T5"/>
  <c r="R5"/>
  <c r="AA5" s="1"/>
  <c r="AC5" s="1"/>
  <c r="Q5"/>
  <c r="I5"/>
  <c r="E5"/>
  <c r="D5"/>
  <c r="C5"/>
  <c r="AE4"/>
  <c r="AB4" s="1"/>
  <c r="Z4"/>
  <c r="Y4"/>
  <c r="X4"/>
  <c r="V4"/>
  <c r="T4"/>
  <c r="R4"/>
  <c r="AA4" s="1"/>
  <c r="AC4" s="1"/>
  <c r="Q4"/>
  <c r="I4"/>
  <c r="E4"/>
  <c r="D4"/>
  <c r="C4"/>
  <c r="AE3"/>
  <c r="Y3"/>
  <c r="X3"/>
  <c r="V3"/>
  <c r="U3"/>
  <c r="T3"/>
  <c r="R3"/>
  <c r="Q3"/>
  <c r="I3"/>
  <c r="E3"/>
  <c r="D3" s="1"/>
  <c r="C3"/>
  <c r="AH40" l="1"/>
  <c r="AJ40" s="1"/>
  <c r="AD40"/>
  <c r="AA3"/>
  <c r="AB3"/>
  <c r="AD4"/>
  <c r="AH4" s="1"/>
  <c r="AJ4" s="1"/>
  <c r="AD5"/>
  <c r="AH5" s="1"/>
  <c r="AJ5" s="1"/>
  <c r="AD6"/>
  <c r="AH6" s="1"/>
  <c r="AJ6" s="1"/>
  <c r="AA7"/>
  <c r="AB8"/>
  <c r="AD9"/>
  <c r="AH9" s="1"/>
  <c r="AJ9" s="1"/>
  <c r="AA10"/>
  <c r="AA11"/>
  <c r="AC11" s="1"/>
  <c r="AD11"/>
  <c r="AH11" s="1"/>
  <c r="AJ11" s="1"/>
  <c r="AB11"/>
  <c r="AA13"/>
  <c r="AC13" s="1"/>
  <c r="AD13"/>
  <c r="AH13" s="1"/>
  <c r="AJ13" s="1"/>
  <c r="AB13"/>
  <c r="AA15"/>
  <c r="AC15" s="1"/>
  <c r="AD15"/>
  <c r="AH15" s="1"/>
  <c r="AJ15" s="1"/>
  <c r="AB15"/>
  <c r="AA16"/>
  <c r="AB17"/>
  <c r="AA18"/>
  <c r="AB19"/>
  <c r="AA20"/>
  <c r="AB21"/>
  <c r="AA22"/>
  <c r="AB23"/>
  <c r="AA24"/>
  <c r="AB25"/>
  <c r="AB7"/>
  <c r="AC8"/>
  <c r="AD8" s="1"/>
  <c r="AH8" s="1"/>
  <c r="AJ8" s="1"/>
  <c r="AB10"/>
  <c r="AA12"/>
  <c r="AB12"/>
  <c r="AA14"/>
  <c r="AB14"/>
  <c r="AB16"/>
  <c r="AC17"/>
  <c r="AD17" s="1"/>
  <c r="AH17" s="1"/>
  <c r="AJ17" s="1"/>
  <c r="AB18"/>
  <c r="AC19"/>
  <c r="AD19" s="1"/>
  <c r="AH19" s="1"/>
  <c r="AJ19" s="1"/>
  <c r="AB20"/>
  <c r="AC21"/>
  <c r="AD21" s="1"/>
  <c r="AH21" s="1"/>
  <c r="AJ21" s="1"/>
  <c r="AB22"/>
  <c r="AC23"/>
  <c r="AD23" s="1"/>
  <c r="AH23" s="1"/>
  <c r="AJ23" s="1"/>
  <c r="AB24"/>
  <c r="AC25"/>
  <c r="AD25" s="1"/>
  <c r="AH25" s="1"/>
  <c r="AJ25" s="1"/>
  <c r="AD38"/>
  <c r="AH38" s="1"/>
  <c r="AJ38" s="1"/>
  <c r="AA26"/>
  <c r="AC26" s="1"/>
  <c r="AD26" s="1"/>
  <c r="AH26" s="1"/>
  <c r="AJ26" s="1"/>
  <c r="AA27"/>
  <c r="AC27" s="1"/>
  <c r="AD27" s="1"/>
  <c r="AH27" s="1"/>
  <c r="AJ27" s="1"/>
  <c r="AA28"/>
  <c r="AC28" s="1"/>
  <c r="AD28" s="1"/>
  <c r="AH28" s="1"/>
  <c r="AJ28" s="1"/>
  <c r="AA29"/>
  <c r="AC29" s="1"/>
  <c r="AD29" s="1"/>
  <c r="AH29" s="1"/>
  <c r="AJ29" s="1"/>
  <c r="AA30"/>
  <c r="AC30" s="1"/>
  <c r="AD30" s="1"/>
  <c r="AH30" s="1"/>
  <c r="AJ30" s="1"/>
  <c r="AA31"/>
  <c r="AC31" s="1"/>
  <c r="AD31" s="1"/>
  <c r="AH31" s="1"/>
  <c r="AJ31" s="1"/>
  <c r="AA32"/>
  <c r="AC32" s="1"/>
  <c r="AD32" s="1"/>
  <c r="AH32" s="1"/>
  <c r="AJ32" s="1"/>
  <c r="AA33"/>
  <c r="AC33" s="1"/>
  <c r="AD33" s="1"/>
  <c r="AH33" s="1"/>
  <c r="AJ33" s="1"/>
  <c r="AA34"/>
  <c r="AC34" s="1"/>
  <c r="AD34" s="1"/>
  <c r="AH34" s="1"/>
  <c r="AJ34" s="1"/>
  <c r="AA35"/>
  <c r="AC35" s="1"/>
  <c r="AD35" s="1"/>
  <c r="AH35" s="1"/>
  <c r="AJ35" s="1"/>
  <c r="AA36"/>
  <c r="AC36" s="1"/>
  <c r="AD36" s="1"/>
  <c r="AH36" s="1"/>
  <c r="AJ36" s="1"/>
  <c r="AA37"/>
  <c r="AC37" s="1"/>
  <c r="AD37" s="1"/>
  <c r="AH37" s="1"/>
  <c r="AJ37" s="1"/>
  <c r="AA38"/>
  <c r="AC38" s="1"/>
  <c r="AA39"/>
  <c r="AC39" s="1"/>
  <c r="AD39" s="1"/>
  <c r="AH39" s="1"/>
  <c r="AJ39" s="1"/>
  <c r="Z3"/>
  <c r="AD3" l="1"/>
  <c r="AH3" s="1"/>
  <c r="AJ3" s="1"/>
  <c r="AC14"/>
  <c r="AD14" s="1"/>
  <c r="AH14" s="1"/>
  <c r="AJ14" s="1"/>
  <c r="AC12"/>
  <c r="AD12" s="1"/>
  <c r="AH12" s="1"/>
  <c r="AJ12" s="1"/>
  <c r="AC10"/>
  <c r="AD10" s="1"/>
  <c r="AH10" s="1"/>
  <c r="AJ10" s="1"/>
  <c r="AC7"/>
  <c r="AD7" s="1"/>
  <c r="AH7" s="1"/>
  <c r="AJ7" s="1"/>
  <c r="AC3"/>
  <c r="AC24"/>
  <c r="AD24" s="1"/>
  <c r="AH24" s="1"/>
  <c r="AJ24" s="1"/>
  <c r="AC22"/>
  <c r="AD22" s="1"/>
  <c r="AH22" s="1"/>
  <c r="AJ22" s="1"/>
  <c r="AC20"/>
  <c r="AD20" s="1"/>
  <c r="AH20" s="1"/>
  <c r="AJ20" s="1"/>
  <c r="AC18"/>
  <c r="AD18" s="1"/>
  <c r="AH18" s="1"/>
  <c r="AJ18" s="1"/>
  <c r="AC16"/>
  <c r="AD16" s="1"/>
  <c r="AH16" s="1"/>
  <c r="AJ16" s="1"/>
</calcChain>
</file>

<file path=xl/sharedStrings.xml><?xml version="1.0" encoding="utf-8"?>
<sst xmlns="http://schemas.openxmlformats.org/spreadsheetml/2006/main" count="63" uniqueCount="45">
  <si>
    <t xml:space="preserve">time of 
the day </t>
  </si>
  <si>
    <t>I</t>
  </si>
  <si>
    <t>C</t>
  </si>
  <si>
    <t>f</t>
  </si>
  <si>
    <t>ha</t>
  </si>
  <si>
    <t>v</t>
  </si>
  <si>
    <t>Kb</t>
  </si>
  <si>
    <t>Xb</t>
  </si>
  <si>
    <t>Ae</t>
  </si>
  <si>
    <t>Ac</t>
  </si>
  <si>
    <t>β</t>
  </si>
  <si>
    <t>N</t>
  </si>
  <si>
    <t>m dot</t>
  </si>
  <si>
    <t>Cp</t>
  </si>
  <si>
    <t>Tau</t>
  </si>
  <si>
    <t>alpha</t>
  </si>
  <si>
    <t xml:space="preserve">T ambient </t>
  </si>
  <si>
    <t xml:space="preserve">Tin </t>
  </si>
  <si>
    <t xml:space="preserve">T out </t>
  </si>
  <si>
    <t xml:space="preserve">T plate </t>
  </si>
  <si>
    <t>Ub</t>
  </si>
  <si>
    <t>Ue</t>
  </si>
  <si>
    <t>Ut 1</t>
  </si>
  <si>
    <t>Ut2</t>
  </si>
  <si>
    <t>Ut</t>
  </si>
  <si>
    <t>UL</t>
  </si>
  <si>
    <t>σ</t>
  </si>
  <si>
    <t>εp</t>
  </si>
  <si>
    <t>εg</t>
  </si>
  <si>
    <t>Fr</t>
  </si>
  <si>
    <t>η(Themosyphoe mode@ β 60)</t>
  </si>
  <si>
    <t>η(Forced mode@ β 60)</t>
  </si>
  <si>
    <t>T tank</t>
  </si>
  <si>
    <t xml:space="preserve">Pin </t>
  </si>
  <si>
    <t xml:space="preserve">Pout </t>
  </si>
  <si>
    <t>W/m2</t>
  </si>
  <si>
    <t>degree</t>
  </si>
  <si>
    <t>Kg/sec</t>
  </si>
  <si>
    <t>Deg ©</t>
  </si>
  <si>
    <t>Kelvin</t>
  </si>
  <si>
    <t>W/m2 K</t>
  </si>
  <si>
    <t>W/m2 K4</t>
  </si>
  <si>
    <t>Factor</t>
  </si>
  <si>
    <t>Kpa</t>
  </si>
  <si>
    <r>
      <t xml:space="preserve">Thermosyphoe Mode for Radiatio (I) 450 at </t>
    </r>
    <r>
      <rPr>
        <sz val="11"/>
        <color rgb="FFFF0000"/>
        <rFont val="Calibri"/>
        <family val="2"/>
        <scheme val="minor"/>
      </rPr>
      <t>β 60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</si>
</sst>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="1" i="0" baseline="0"/>
              <a:t>Time V/S </a:t>
            </a:r>
            <a:r>
              <a:rPr lang="el-GR" sz="1400" b="1" i="0" baseline="0"/>
              <a:t>η</a:t>
            </a:r>
            <a:endParaRPr lang="en-US" sz="1400" b="1" i="0" baseline="0"/>
          </a:p>
          <a:p>
            <a:pPr>
              <a:defRPr/>
            </a:pPr>
            <a:r>
              <a:rPr lang="en-US" sz="1400" b="1" i="0" baseline="0"/>
              <a:t> between differe</a:t>
            </a:r>
            <a:r>
              <a:rPr lang="en-US" sz="1400" b="1" i="0" u="none" strike="noStrike" baseline="0"/>
              <a:t>n</a:t>
            </a:r>
            <a:r>
              <a:rPr lang="en-US" sz="1400" b="1" i="0" baseline="0"/>
              <a:t>t modes for Forced mode a</a:t>
            </a:r>
            <a:r>
              <a:rPr lang="en-US" sz="1400" b="1" i="0" u="none" strike="noStrike" baseline="0"/>
              <a:t>n</a:t>
            </a:r>
            <a:r>
              <a:rPr lang="en-US" sz="1400" b="1" i="0" baseline="0"/>
              <a:t>d Themosyphoe</a:t>
            </a:r>
            <a:r>
              <a:rPr lang="en-US" sz="1400" b="1" i="0" u="none" strike="noStrike" baseline="0"/>
              <a:t>n </a:t>
            </a:r>
            <a:r>
              <a:rPr lang="en-US" sz="1400" b="1" i="0" baseline="0"/>
              <a:t> mode for same tilt </a:t>
            </a:r>
            <a:r>
              <a:rPr lang="en-US" sz="1400" b="1" i="0" u="none" strike="noStrike" baseline="0"/>
              <a:t>angle</a:t>
            </a:r>
            <a:r>
              <a:rPr lang="en-US" sz="1400" b="1" i="0" baseline="0"/>
              <a:t> @ </a:t>
            </a:r>
            <a:r>
              <a:rPr lang="el-GR" sz="1400" b="1" i="0" baseline="0"/>
              <a:t>β 60</a:t>
            </a:r>
            <a:endParaRPr lang="en-US" sz="1400" b="1" i="0" baseline="0"/>
          </a:p>
        </c:rich>
      </c:tx>
      <c:layout/>
    </c:title>
    <c:plotArea>
      <c:layout/>
      <c:lineChart>
        <c:grouping val="stacked"/>
        <c:ser>
          <c:idx val="1"/>
          <c:order val="0"/>
          <c:tx>
            <c:strRef>
              <c:f>[1]Sheet1!$AJ$1</c:f>
              <c:strCache>
                <c:ptCount val="1"/>
                <c:pt idx="0">
                  <c:v>η(Themosyphoe mode@ β 60)</c:v>
                </c:pt>
              </c:strCache>
            </c:strRef>
          </c:tx>
          <c:marker>
            <c:symbol val="none"/>
          </c:marker>
          <c:cat>
            <c:numRef>
              <c:f>[1]Sheet1!$AI$3:$AI$41</c:f>
              <c:numCache>
                <c:formatCode>General</c:formatCode>
                <c:ptCount val="39"/>
                <c:pt idx="0">
                  <c:v>10.4</c:v>
                </c:pt>
                <c:pt idx="1">
                  <c:v>11</c:v>
                </c:pt>
                <c:pt idx="2">
                  <c:v>11.1</c:v>
                </c:pt>
                <c:pt idx="3">
                  <c:v>11.2</c:v>
                </c:pt>
                <c:pt idx="4">
                  <c:v>11.3</c:v>
                </c:pt>
                <c:pt idx="5">
                  <c:v>11.4</c:v>
                </c:pt>
                <c:pt idx="6">
                  <c:v>11.5</c:v>
                </c:pt>
                <c:pt idx="7">
                  <c:v>12</c:v>
                </c:pt>
                <c:pt idx="8">
                  <c:v>12.1</c:v>
                </c:pt>
                <c:pt idx="9">
                  <c:v>12.2</c:v>
                </c:pt>
                <c:pt idx="10">
                  <c:v>12.3</c:v>
                </c:pt>
                <c:pt idx="11">
                  <c:v>12.4</c:v>
                </c:pt>
                <c:pt idx="12">
                  <c:v>12.5</c:v>
                </c:pt>
                <c:pt idx="13">
                  <c:v>13</c:v>
                </c:pt>
                <c:pt idx="14">
                  <c:v>13.1</c:v>
                </c:pt>
                <c:pt idx="15">
                  <c:v>13.2</c:v>
                </c:pt>
                <c:pt idx="16">
                  <c:v>13.3</c:v>
                </c:pt>
                <c:pt idx="17">
                  <c:v>13.4</c:v>
                </c:pt>
                <c:pt idx="18">
                  <c:v>13.5</c:v>
                </c:pt>
                <c:pt idx="19">
                  <c:v>14</c:v>
                </c:pt>
                <c:pt idx="20">
                  <c:v>14.1</c:v>
                </c:pt>
                <c:pt idx="21">
                  <c:v>14.2</c:v>
                </c:pt>
                <c:pt idx="22">
                  <c:v>14.3</c:v>
                </c:pt>
                <c:pt idx="23">
                  <c:v>14.4</c:v>
                </c:pt>
                <c:pt idx="24">
                  <c:v>14.5</c:v>
                </c:pt>
                <c:pt idx="25">
                  <c:v>15</c:v>
                </c:pt>
                <c:pt idx="26">
                  <c:v>15.1</c:v>
                </c:pt>
                <c:pt idx="27">
                  <c:v>15.2</c:v>
                </c:pt>
                <c:pt idx="28">
                  <c:v>15.3</c:v>
                </c:pt>
                <c:pt idx="29">
                  <c:v>15.4</c:v>
                </c:pt>
                <c:pt idx="30">
                  <c:v>15.5</c:v>
                </c:pt>
                <c:pt idx="31">
                  <c:v>16</c:v>
                </c:pt>
                <c:pt idx="32">
                  <c:v>16.100000000000001</c:v>
                </c:pt>
                <c:pt idx="33">
                  <c:v>16.2</c:v>
                </c:pt>
                <c:pt idx="34">
                  <c:v>16.3</c:v>
                </c:pt>
                <c:pt idx="35">
                  <c:v>16.399999999999999</c:v>
                </c:pt>
                <c:pt idx="36">
                  <c:v>16.5</c:v>
                </c:pt>
                <c:pt idx="37">
                  <c:v>17.5</c:v>
                </c:pt>
                <c:pt idx="38">
                  <c:v>18.5</c:v>
                </c:pt>
              </c:numCache>
            </c:numRef>
          </c:cat>
          <c:val>
            <c:numRef>
              <c:f>[1]Sheet1!$AJ$2:$AJ$41</c:f>
              <c:numCache>
                <c:formatCode>General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0.10636706666666662</c:v>
                </c:pt>
                <c:pt idx="15">
                  <c:v>9.5331866666666557E-2</c:v>
                </c:pt>
                <c:pt idx="16">
                  <c:v>9.5944933333333357E-2</c:v>
                </c:pt>
                <c:pt idx="17">
                  <c:v>9.5331866666666751E-2</c:v>
                </c:pt>
                <c:pt idx="18">
                  <c:v>9.3799200000000055E-2</c:v>
                </c:pt>
                <c:pt idx="19">
                  <c:v>0.13498613333333342</c:v>
                </c:pt>
                <c:pt idx="20">
                  <c:v>0.11860053333333347</c:v>
                </c:pt>
                <c:pt idx="21">
                  <c:v>0.11782026666666662</c:v>
                </c:pt>
                <c:pt idx="22">
                  <c:v>0.11196826666666664</c:v>
                </c:pt>
                <c:pt idx="23">
                  <c:v>0.1146991999999999</c:v>
                </c:pt>
                <c:pt idx="24">
                  <c:v>8.6442399999999961E-2</c:v>
                </c:pt>
                <c:pt idx="25">
                  <c:v>9.8397199999999879E-2</c:v>
                </c:pt>
                <c:pt idx="26">
                  <c:v>8.7055466666666775E-2</c:v>
                </c:pt>
                <c:pt idx="27">
                  <c:v>8.7055466666666775E-2</c:v>
                </c:pt>
                <c:pt idx="28">
                  <c:v>8.5216266666666693E-2</c:v>
                </c:pt>
                <c:pt idx="29">
                  <c:v>9.4598044444444279E-2</c:v>
                </c:pt>
                <c:pt idx="30">
                  <c:v>9.7421866666666745E-2</c:v>
                </c:pt>
                <c:pt idx="31">
                  <c:v>9.5656977777777652E-2</c:v>
                </c:pt>
                <c:pt idx="32">
                  <c:v>9.2833155555555574E-2</c:v>
                </c:pt>
                <c:pt idx="33">
                  <c:v>0.10162787555555561</c:v>
                </c:pt>
                <c:pt idx="34">
                  <c:v>0.11244757333333344</c:v>
                </c:pt>
                <c:pt idx="35">
                  <c:v>0.10046862222222222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2"/>
          <c:order val="1"/>
          <c:tx>
            <c:strRef>
              <c:f>[1]Sheet1!$AK$1</c:f>
              <c:strCache>
                <c:ptCount val="1"/>
                <c:pt idx="0">
                  <c:v>η(Forced mode@ β 60)</c:v>
                </c:pt>
              </c:strCache>
            </c:strRef>
          </c:tx>
          <c:marker>
            <c:symbol val="none"/>
          </c:marker>
          <c:cat>
            <c:numRef>
              <c:f>[1]Sheet1!$AI$3:$AI$41</c:f>
              <c:numCache>
                <c:formatCode>General</c:formatCode>
                <c:ptCount val="39"/>
                <c:pt idx="0">
                  <c:v>10.4</c:v>
                </c:pt>
                <c:pt idx="1">
                  <c:v>11</c:v>
                </c:pt>
                <c:pt idx="2">
                  <c:v>11.1</c:v>
                </c:pt>
                <c:pt idx="3">
                  <c:v>11.2</c:v>
                </c:pt>
                <c:pt idx="4">
                  <c:v>11.3</c:v>
                </c:pt>
                <c:pt idx="5">
                  <c:v>11.4</c:v>
                </c:pt>
                <c:pt idx="6">
                  <c:v>11.5</c:v>
                </c:pt>
                <c:pt idx="7">
                  <c:v>12</c:v>
                </c:pt>
                <c:pt idx="8">
                  <c:v>12.1</c:v>
                </c:pt>
                <c:pt idx="9">
                  <c:v>12.2</c:v>
                </c:pt>
                <c:pt idx="10">
                  <c:v>12.3</c:v>
                </c:pt>
                <c:pt idx="11">
                  <c:v>12.4</c:v>
                </c:pt>
                <c:pt idx="12">
                  <c:v>12.5</c:v>
                </c:pt>
                <c:pt idx="13">
                  <c:v>13</c:v>
                </c:pt>
                <c:pt idx="14">
                  <c:v>13.1</c:v>
                </c:pt>
                <c:pt idx="15">
                  <c:v>13.2</c:v>
                </c:pt>
                <c:pt idx="16">
                  <c:v>13.3</c:v>
                </c:pt>
                <c:pt idx="17">
                  <c:v>13.4</c:v>
                </c:pt>
                <c:pt idx="18">
                  <c:v>13.5</c:v>
                </c:pt>
                <c:pt idx="19">
                  <c:v>14</c:v>
                </c:pt>
                <c:pt idx="20">
                  <c:v>14.1</c:v>
                </c:pt>
                <c:pt idx="21">
                  <c:v>14.2</c:v>
                </c:pt>
                <c:pt idx="22">
                  <c:v>14.3</c:v>
                </c:pt>
                <c:pt idx="23">
                  <c:v>14.4</c:v>
                </c:pt>
                <c:pt idx="24">
                  <c:v>14.5</c:v>
                </c:pt>
                <c:pt idx="25">
                  <c:v>15</c:v>
                </c:pt>
                <c:pt idx="26">
                  <c:v>15.1</c:v>
                </c:pt>
                <c:pt idx="27">
                  <c:v>15.2</c:v>
                </c:pt>
                <c:pt idx="28">
                  <c:v>15.3</c:v>
                </c:pt>
                <c:pt idx="29">
                  <c:v>15.4</c:v>
                </c:pt>
                <c:pt idx="30">
                  <c:v>15.5</c:v>
                </c:pt>
                <c:pt idx="31">
                  <c:v>16</c:v>
                </c:pt>
                <c:pt idx="32">
                  <c:v>16.100000000000001</c:v>
                </c:pt>
                <c:pt idx="33">
                  <c:v>16.2</c:v>
                </c:pt>
                <c:pt idx="34">
                  <c:v>16.3</c:v>
                </c:pt>
                <c:pt idx="35">
                  <c:v>16.399999999999999</c:v>
                </c:pt>
                <c:pt idx="36">
                  <c:v>16.5</c:v>
                </c:pt>
                <c:pt idx="37">
                  <c:v>17.5</c:v>
                </c:pt>
                <c:pt idx="38">
                  <c:v>18.5</c:v>
                </c:pt>
              </c:numCache>
            </c:numRef>
          </c:cat>
          <c:val>
            <c:numRef>
              <c:f>[1]Sheet1!$AK$2:$AK$41</c:f>
              <c:numCache>
                <c:formatCode>General</c:formatCode>
                <c:ptCount val="40"/>
                <c:pt idx="1">
                  <c:v>0.42720000000000002</c:v>
                </c:pt>
                <c:pt idx="6">
                  <c:v>0.3947</c:v>
                </c:pt>
                <c:pt idx="12">
                  <c:v>0.3831</c:v>
                </c:pt>
                <c:pt idx="18">
                  <c:v>0.30959999999999999</c:v>
                </c:pt>
                <c:pt idx="24">
                  <c:v>0.27779999999999999</c:v>
                </c:pt>
                <c:pt idx="30">
                  <c:v>0.22289999999999999</c:v>
                </c:pt>
                <c:pt idx="36">
                  <c:v>0.1857</c:v>
                </c:pt>
                <c:pt idx="38">
                  <c:v>0.13420000000000001</c:v>
                </c:pt>
                <c:pt idx="39">
                  <c:v>0.80269999999999997</c:v>
                </c:pt>
              </c:numCache>
            </c:numRef>
          </c:val>
        </c:ser>
        <c:marker val="1"/>
        <c:axId val="77119488"/>
        <c:axId val="77121408"/>
      </c:lineChart>
      <c:catAx>
        <c:axId val="77119488"/>
        <c:scaling>
          <c:orientation val="minMax"/>
        </c:scaling>
        <c:axPos val="b"/>
        <c:title>
          <c:layout/>
        </c:title>
        <c:numFmt formatCode="General" sourceLinked="1"/>
        <c:majorTickMark val="none"/>
        <c:tickLblPos val="nextTo"/>
        <c:crossAx val="77121408"/>
        <c:crosses val="autoZero"/>
        <c:auto val="1"/>
        <c:lblAlgn val="ctr"/>
        <c:lblOffset val="100"/>
      </c:catAx>
      <c:valAx>
        <c:axId val="77121408"/>
        <c:scaling>
          <c:orientation val="minMax"/>
        </c:scaling>
        <c:axPos val="l"/>
        <c:majorGridlines/>
        <c:title>
          <c:layout/>
        </c:title>
        <c:numFmt formatCode="General" sourceLinked="1"/>
        <c:tickLblPos val="nextTo"/>
        <c:crossAx val="77119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333375</xdr:colOff>
      <xdr:row>20</xdr:row>
      <xdr:rowOff>85725</xdr:rowOff>
    </xdr:from>
    <xdr:to>
      <xdr:col>50</xdr:col>
      <xdr:colOff>190500</xdr:colOff>
      <xdr:row>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%20from%20KP%20toDP/swh%20expt%20data%20(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J1" t="str">
            <v>η(Themosyphoe mode@ β 60)</v>
          </cell>
          <cell r="AK1" t="str">
            <v>η(Forced mode@ β 60)</v>
          </cell>
        </row>
        <row r="3">
          <cell r="AI3">
            <v>10.4</v>
          </cell>
          <cell r="AJ3" t="e">
            <v>#NUM!</v>
          </cell>
          <cell r="AK3">
            <v>0.42720000000000002</v>
          </cell>
        </row>
        <row r="4">
          <cell r="AI4">
            <v>11</v>
          </cell>
          <cell r="AJ4">
            <v>0</v>
          </cell>
        </row>
        <row r="5">
          <cell r="AI5">
            <v>11.1</v>
          </cell>
          <cell r="AJ5">
            <v>0</v>
          </cell>
        </row>
        <row r="6">
          <cell r="AI6">
            <v>11.2</v>
          </cell>
          <cell r="AJ6">
            <v>0</v>
          </cell>
        </row>
        <row r="7">
          <cell r="AI7">
            <v>11.3</v>
          </cell>
          <cell r="AJ7">
            <v>0</v>
          </cell>
        </row>
        <row r="8">
          <cell r="AI8">
            <v>11.4</v>
          </cell>
          <cell r="AJ8">
            <v>0</v>
          </cell>
          <cell r="AK8">
            <v>0.3947</v>
          </cell>
        </row>
        <row r="9">
          <cell r="AI9">
            <v>11.5</v>
          </cell>
          <cell r="AJ9">
            <v>0</v>
          </cell>
        </row>
        <row r="10">
          <cell r="AI10">
            <v>12</v>
          </cell>
          <cell r="AJ10">
            <v>0</v>
          </cell>
        </row>
        <row r="11">
          <cell r="AI11">
            <v>12.1</v>
          </cell>
          <cell r="AJ11">
            <v>0</v>
          </cell>
        </row>
        <row r="12">
          <cell r="AI12">
            <v>12.2</v>
          </cell>
          <cell r="AJ12">
            <v>0</v>
          </cell>
        </row>
        <row r="13">
          <cell r="AI13">
            <v>12.3</v>
          </cell>
          <cell r="AJ13">
            <v>0</v>
          </cell>
        </row>
        <row r="14">
          <cell r="AI14">
            <v>12.4</v>
          </cell>
          <cell r="AJ14">
            <v>0</v>
          </cell>
          <cell r="AK14">
            <v>0.3831</v>
          </cell>
        </row>
        <row r="15">
          <cell r="AI15">
            <v>12.5</v>
          </cell>
          <cell r="AJ15">
            <v>0</v>
          </cell>
        </row>
        <row r="16">
          <cell r="AI16">
            <v>13</v>
          </cell>
          <cell r="AJ16">
            <v>0.10636706666666662</v>
          </cell>
        </row>
        <row r="17">
          <cell r="AI17">
            <v>13.1</v>
          </cell>
          <cell r="AJ17">
            <v>9.5331866666666557E-2</v>
          </cell>
        </row>
        <row r="18">
          <cell r="AI18">
            <v>13.2</v>
          </cell>
          <cell r="AJ18">
            <v>9.5944933333333357E-2</v>
          </cell>
        </row>
        <row r="19">
          <cell r="AI19">
            <v>13.3</v>
          </cell>
          <cell r="AJ19">
            <v>9.5331866666666751E-2</v>
          </cell>
        </row>
        <row r="20">
          <cell r="AI20">
            <v>13.4</v>
          </cell>
          <cell r="AJ20">
            <v>9.3799200000000055E-2</v>
          </cell>
          <cell r="AK20">
            <v>0.30959999999999999</v>
          </cell>
        </row>
        <row r="21">
          <cell r="AI21">
            <v>13.5</v>
          </cell>
          <cell r="AJ21">
            <v>0.13498613333333342</v>
          </cell>
        </row>
        <row r="22">
          <cell r="AI22">
            <v>14</v>
          </cell>
          <cell r="AJ22">
            <v>0.11860053333333347</v>
          </cell>
        </row>
        <row r="23">
          <cell r="AI23">
            <v>14.1</v>
          </cell>
          <cell r="AJ23">
            <v>0.11782026666666662</v>
          </cell>
        </row>
        <row r="24">
          <cell r="AI24">
            <v>14.2</v>
          </cell>
          <cell r="AJ24">
            <v>0.11196826666666664</v>
          </cell>
        </row>
        <row r="25">
          <cell r="AI25">
            <v>14.3</v>
          </cell>
          <cell r="AJ25">
            <v>0.1146991999999999</v>
          </cell>
        </row>
        <row r="26">
          <cell r="AI26">
            <v>14.4</v>
          </cell>
          <cell r="AJ26">
            <v>8.6442399999999961E-2</v>
          </cell>
          <cell r="AK26">
            <v>0.27779999999999999</v>
          </cell>
        </row>
        <row r="27">
          <cell r="AI27">
            <v>14.5</v>
          </cell>
          <cell r="AJ27">
            <v>9.8397199999999879E-2</v>
          </cell>
        </row>
        <row r="28">
          <cell r="AI28">
            <v>15</v>
          </cell>
          <cell r="AJ28">
            <v>8.7055466666666775E-2</v>
          </cell>
        </row>
        <row r="29">
          <cell r="AI29">
            <v>15.1</v>
          </cell>
          <cell r="AJ29">
            <v>8.7055466666666775E-2</v>
          </cell>
        </row>
        <row r="30">
          <cell r="AI30">
            <v>15.2</v>
          </cell>
          <cell r="AJ30">
            <v>8.5216266666666693E-2</v>
          </cell>
        </row>
        <row r="31">
          <cell r="AI31">
            <v>15.3</v>
          </cell>
          <cell r="AJ31">
            <v>9.4598044444444279E-2</v>
          </cell>
        </row>
        <row r="32">
          <cell r="AI32">
            <v>15.4</v>
          </cell>
          <cell r="AJ32">
            <v>9.7421866666666745E-2</v>
          </cell>
          <cell r="AK32">
            <v>0.22289999999999999</v>
          </cell>
        </row>
        <row r="33">
          <cell r="AI33">
            <v>15.5</v>
          </cell>
          <cell r="AJ33">
            <v>9.5656977777777652E-2</v>
          </cell>
        </row>
        <row r="34">
          <cell r="AI34">
            <v>16</v>
          </cell>
          <cell r="AJ34">
            <v>9.2833155555555574E-2</v>
          </cell>
        </row>
        <row r="35">
          <cell r="AI35">
            <v>16.100000000000001</v>
          </cell>
          <cell r="AJ35">
            <v>0.10162787555555561</v>
          </cell>
        </row>
        <row r="36">
          <cell r="AI36">
            <v>16.2</v>
          </cell>
          <cell r="AJ36">
            <v>0.11244757333333344</v>
          </cell>
        </row>
        <row r="37">
          <cell r="AI37">
            <v>16.3</v>
          </cell>
          <cell r="AJ37">
            <v>0.10046862222222222</v>
          </cell>
        </row>
        <row r="38">
          <cell r="AI38">
            <v>16.399999999999999</v>
          </cell>
          <cell r="AJ38" t="e">
            <v>#DIV/0!</v>
          </cell>
          <cell r="AK38">
            <v>0.1857</v>
          </cell>
        </row>
        <row r="39">
          <cell r="AI39">
            <v>16.5</v>
          </cell>
          <cell r="AJ39" t="e">
            <v>#DIV/0!</v>
          </cell>
        </row>
        <row r="40">
          <cell r="AI40">
            <v>17.5</v>
          </cell>
          <cell r="AJ40" t="e">
            <v>#DIV/0!</v>
          </cell>
          <cell r="AK40">
            <v>0.13420000000000001</v>
          </cell>
        </row>
        <row r="41">
          <cell r="AI41">
            <v>18.5</v>
          </cell>
          <cell r="AK41">
            <v>0.80269999999999997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42"/>
  <sheetViews>
    <sheetView tabSelected="1" topLeftCell="A22" workbookViewId="0">
      <selection activeCell="Q45" sqref="Q45"/>
    </sheetView>
  </sheetViews>
  <sheetFormatPr defaultRowHeight="15"/>
  <sheetData>
    <row r="1" spans="1:40" ht="30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t="s">
        <v>16</v>
      </c>
      <c r="R1" t="s">
        <v>16</v>
      </c>
      <c r="S1" t="s">
        <v>17</v>
      </c>
      <c r="T1" t="s">
        <v>17</v>
      </c>
      <c r="U1" t="s">
        <v>18</v>
      </c>
      <c r="V1" t="s">
        <v>18</v>
      </c>
      <c r="W1" t="s">
        <v>19</v>
      </c>
      <c r="X1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1" t="s">
        <v>0</v>
      </c>
      <c r="AJ1" s="2" t="s">
        <v>30</v>
      </c>
      <c r="AK1" s="2" t="s">
        <v>31</v>
      </c>
      <c r="AL1" t="s">
        <v>32</v>
      </c>
      <c r="AM1" t="s">
        <v>33</v>
      </c>
      <c r="AN1" t="s">
        <v>34</v>
      </c>
    </row>
    <row r="2" spans="1:40">
      <c r="A2" s="1"/>
      <c r="B2" t="s">
        <v>35</v>
      </c>
      <c r="K2" t="s">
        <v>36</v>
      </c>
      <c r="M2" t="s">
        <v>37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Y2" t="s">
        <v>40</v>
      </c>
      <c r="Z2" t="s">
        <v>40</v>
      </c>
      <c r="AA2" t="s">
        <v>40</v>
      </c>
      <c r="AB2" t="s">
        <v>40</v>
      </c>
      <c r="AC2" t="s">
        <v>40</v>
      </c>
      <c r="AD2" t="s">
        <v>40</v>
      </c>
      <c r="AE2" t="s">
        <v>41</v>
      </c>
      <c r="AH2" t="s">
        <v>42</v>
      </c>
      <c r="AI2" s="1"/>
      <c r="AL2" t="s">
        <v>38</v>
      </c>
      <c r="AM2" t="s">
        <v>43</v>
      </c>
      <c r="AN2" t="s">
        <v>43</v>
      </c>
    </row>
    <row r="3" spans="1:40">
      <c r="A3">
        <v>10.4</v>
      </c>
      <c r="B3">
        <v>450</v>
      </c>
      <c r="C3">
        <f>365.9*(1-(0.00883*K3)+(0.0001296*K3*K3))</f>
        <v>342.76048400000002</v>
      </c>
      <c r="D3">
        <f>(1+(0.04*E3)-(0.0005*E3*E3))*(1+(0.091*L3))</f>
        <v>1.4563486249999997</v>
      </c>
      <c r="E3">
        <f>5.7+(3.8*F3)</f>
        <v>9.5</v>
      </c>
      <c r="F3">
        <v>1</v>
      </c>
      <c r="G3">
        <v>0.04</v>
      </c>
      <c r="H3">
        <v>0.05</v>
      </c>
      <c r="I3">
        <f>0.8*0.75</f>
        <v>0.60000000000000009</v>
      </c>
      <c r="J3">
        <v>1</v>
      </c>
      <c r="K3">
        <v>60</v>
      </c>
      <c r="L3">
        <v>1</v>
      </c>
      <c r="M3" s="1">
        <v>0</v>
      </c>
      <c r="N3">
        <v>4180</v>
      </c>
      <c r="O3">
        <v>0.85</v>
      </c>
      <c r="P3">
        <v>0.96</v>
      </c>
      <c r="Q3">
        <f>34.5</f>
        <v>34.5</v>
      </c>
      <c r="R3">
        <f>34.5+273</f>
        <v>307.5</v>
      </c>
      <c r="S3">
        <v>30.8</v>
      </c>
      <c r="T3">
        <f>CONVERT(S3,"cel","kel")</f>
        <v>303.95</v>
      </c>
      <c r="U3">
        <f>31.2</f>
        <v>31.2</v>
      </c>
      <c r="V3">
        <f>CONVERT(U3,"cel","kel")</f>
        <v>304.34999999999997</v>
      </c>
      <c r="W3">
        <v>32.4</v>
      </c>
      <c r="X3">
        <f>CONVERT(W3,"cel","kel")</f>
        <v>305.54999999999995</v>
      </c>
      <c r="Y3">
        <f t="shared" ref="Y3:Y40" si="0">G3/H3</f>
        <v>0.79999999999999993</v>
      </c>
      <c r="Z3">
        <f>Y3*I3/J3</f>
        <v>0.48000000000000004</v>
      </c>
      <c r="AA3" t="e">
        <f>1/(L3*((C3/X3)*(X3-R3/L3+D3)^0.33+1/E3))</f>
        <v>#NUM!</v>
      </c>
      <c r="AB3">
        <f>(AE3*(X3+R3)*(X3*X3+R3*R3))/(((AF3+0.05*L3*(1-AF3))^-1)+((2*L3+D3-1)/AG3)-L3)</f>
        <v>0.82800041714259909</v>
      </c>
      <c r="AC3" t="e">
        <f>AA3+AB3</f>
        <v>#NUM!</v>
      </c>
      <c r="AD3" t="e">
        <f>Y3+Z3+AC3</f>
        <v>#NUM!</v>
      </c>
      <c r="AE3">
        <f>5.67*10^-8</f>
        <v>5.6699999999999998E-8</v>
      </c>
      <c r="AF3">
        <v>0.12</v>
      </c>
      <c r="AG3">
        <v>0.88</v>
      </c>
      <c r="AH3" t="e">
        <f>((M3*N3)*(V3-T3))/(J3*((B3*O3*P3)-(AD3*(T3-R3))))</f>
        <v>#NUM!</v>
      </c>
      <c r="AI3">
        <v>10.4</v>
      </c>
      <c r="AJ3" t="e">
        <f t="shared" ref="AJ3:AJ40" si="1">AH3*((P3*O3)-(((T3-R3)*AD3)/B3))</f>
        <v>#NUM!</v>
      </c>
      <c r="AK3">
        <v>0.42720000000000002</v>
      </c>
      <c r="AL3">
        <v>37.5</v>
      </c>
      <c r="AM3">
        <v>108.1</v>
      </c>
      <c r="AN3">
        <v>103.3</v>
      </c>
    </row>
    <row r="4" spans="1:40">
      <c r="A4">
        <v>11</v>
      </c>
      <c r="B4">
        <v>450</v>
      </c>
      <c r="C4">
        <f t="shared" ref="C4:C10" si="2">365.9*(1-(0.00883*K4)+(0.0001296*K4*K4))</f>
        <v>342.76048400000002</v>
      </c>
      <c r="D4">
        <f t="shared" ref="D4:D40" si="3">(1+(0.04*E4)-(0.0005*E4*E4))*(1+(0.091*L4))</f>
        <v>1.4563486249999997</v>
      </c>
      <c r="E4">
        <f t="shared" ref="E4:E40" si="4">5.7+(3.8*F4)</f>
        <v>9.5</v>
      </c>
      <c r="F4">
        <v>1</v>
      </c>
      <c r="G4">
        <v>0.04</v>
      </c>
      <c r="H4">
        <v>0.05</v>
      </c>
      <c r="I4">
        <f t="shared" ref="I4:I40" si="5">0.8*0.75</f>
        <v>0.60000000000000009</v>
      </c>
      <c r="J4">
        <v>1</v>
      </c>
      <c r="K4">
        <v>60</v>
      </c>
      <c r="L4">
        <v>1</v>
      </c>
      <c r="M4" s="1">
        <v>0</v>
      </c>
      <c r="N4">
        <v>4180</v>
      </c>
      <c r="O4">
        <v>0.85</v>
      </c>
      <c r="P4">
        <v>0.96</v>
      </c>
      <c r="Q4">
        <f>35.26</f>
        <v>35.26</v>
      </c>
      <c r="R4">
        <f>35.26+273</f>
        <v>308.26</v>
      </c>
      <c r="S4">
        <v>37.6</v>
      </c>
      <c r="T4">
        <f t="shared" ref="T4:T40" si="6">CONVERT(S4,"cel","kel")</f>
        <v>310.75</v>
      </c>
      <c r="U4">
        <v>63.3</v>
      </c>
      <c r="V4">
        <f t="shared" ref="V4:V40" si="7">CONVERT(U4,"cel","kel")</f>
        <v>336.45</v>
      </c>
      <c r="W4">
        <v>77.900000000000006</v>
      </c>
      <c r="X4">
        <f t="shared" ref="X4:X40" si="8">CONVERT(W4,"cel","kel")</f>
        <v>351.04999999999995</v>
      </c>
      <c r="Y4">
        <f t="shared" si="0"/>
        <v>0.79999999999999993</v>
      </c>
      <c r="Z4">
        <f t="shared" ref="Z4:Z40" si="9">Y7*I7/J7</f>
        <v>0.48000000000000004</v>
      </c>
      <c r="AA4">
        <f>1/(L4*((C4/X4)*(X4-R4/L4+D4)^0.33+1/E4))</f>
        <v>0.28446931057579655</v>
      </c>
      <c r="AB4">
        <f t="shared" ref="AB4:AB40" si="10">(AE4*(X4+R4)*(X4*X4+R4*R4))/(((AF4+0.05*L4*(1-AF4))^-1)+((2*L4+D4-1)/AG4)-L4)</f>
        <v>1.0342676418753096</v>
      </c>
      <c r="AC4">
        <f t="shared" ref="AC4:AC40" si="11">AA4+AB4</f>
        <v>1.3187369524511061</v>
      </c>
      <c r="AD4">
        <f t="shared" ref="AD4:AD40" si="12">Y4+Z4+AC4</f>
        <v>2.5987369524511061</v>
      </c>
      <c r="AE4">
        <f t="shared" ref="AE4:AE40" si="13">5.67*10^-8</f>
        <v>5.6699999999999998E-8</v>
      </c>
      <c r="AF4">
        <v>0.12</v>
      </c>
      <c r="AG4">
        <v>0.88</v>
      </c>
      <c r="AH4">
        <f t="shared" ref="AH4:AH40" si="14">((M4*N4)*(V4-T4))/(J4*((B4*O4*P4)-(AD4*(T4-R4))))</f>
        <v>0</v>
      </c>
      <c r="AI4">
        <v>11</v>
      </c>
      <c r="AJ4">
        <f t="shared" si="1"/>
        <v>0</v>
      </c>
      <c r="AL4">
        <v>37.5</v>
      </c>
      <c r="AM4">
        <v>108.1</v>
      </c>
      <c r="AN4">
        <v>103.3</v>
      </c>
    </row>
    <row r="5" spans="1:40">
      <c r="A5">
        <v>11.1</v>
      </c>
      <c r="B5">
        <v>450</v>
      </c>
      <c r="C5">
        <f t="shared" si="2"/>
        <v>342.76048400000002</v>
      </c>
      <c r="D5">
        <f t="shared" si="3"/>
        <v>1.4563486249999997</v>
      </c>
      <c r="E5">
        <f t="shared" si="4"/>
        <v>9.5</v>
      </c>
      <c r="F5">
        <v>1</v>
      </c>
      <c r="G5">
        <v>0.04</v>
      </c>
      <c r="H5">
        <v>0.05</v>
      </c>
      <c r="I5">
        <f t="shared" si="5"/>
        <v>0.60000000000000009</v>
      </c>
      <c r="J5">
        <v>1</v>
      </c>
      <c r="K5">
        <v>60</v>
      </c>
      <c r="L5">
        <v>1</v>
      </c>
      <c r="M5" s="1">
        <v>0</v>
      </c>
      <c r="N5">
        <v>4180</v>
      </c>
      <c r="O5">
        <v>0.85</v>
      </c>
      <c r="P5">
        <v>0.96</v>
      </c>
      <c r="Q5">
        <f>35.2</f>
        <v>35.200000000000003</v>
      </c>
      <c r="R5">
        <f>35.2+273</f>
        <v>308.2</v>
      </c>
      <c r="S5">
        <v>37.6</v>
      </c>
      <c r="T5">
        <f t="shared" si="6"/>
        <v>310.75</v>
      </c>
      <c r="U5">
        <v>64.3</v>
      </c>
      <c r="V5">
        <f t="shared" si="7"/>
        <v>337.45</v>
      </c>
      <c r="W5">
        <v>78.099999999999994</v>
      </c>
      <c r="X5">
        <f t="shared" si="8"/>
        <v>351.25</v>
      </c>
      <c r="Y5">
        <f t="shared" si="0"/>
        <v>0.79999999999999993</v>
      </c>
      <c r="Z5">
        <f t="shared" si="9"/>
        <v>0.48000000000000004</v>
      </c>
      <c r="AA5">
        <f>1/(L5*((C5/X5)*(X5-R5/L5+D5)^0.33+1/E5))</f>
        <v>0.28409317908563764</v>
      </c>
      <c r="AB5">
        <f t="shared" si="10"/>
        <v>1.034977689137123</v>
      </c>
      <c r="AC5">
        <f t="shared" si="11"/>
        <v>1.3190708682227605</v>
      </c>
      <c r="AD5">
        <f t="shared" si="12"/>
        <v>2.5990708682227606</v>
      </c>
      <c r="AE5">
        <f t="shared" si="13"/>
        <v>5.6699999999999998E-8</v>
      </c>
      <c r="AF5">
        <v>0.12</v>
      </c>
      <c r="AG5">
        <v>0.88</v>
      </c>
      <c r="AH5">
        <f t="shared" si="14"/>
        <v>0</v>
      </c>
      <c r="AI5">
        <v>11.1</v>
      </c>
      <c r="AJ5">
        <f t="shared" si="1"/>
        <v>0</v>
      </c>
      <c r="AL5">
        <v>37.700000000000003</v>
      </c>
      <c r="AM5">
        <v>108.2</v>
      </c>
      <c r="AN5">
        <v>103.3</v>
      </c>
    </row>
    <row r="6" spans="1:40">
      <c r="A6">
        <v>11.2</v>
      </c>
      <c r="B6">
        <v>450</v>
      </c>
      <c r="C6">
        <f t="shared" si="2"/>
        <v>342.76048400000002</v>
      </c>
      <c r="D6">
        <f t="shared" si="3"/>
        <v>1.4563486249999997</v>
      </c>
      <c r="E6">
        <f t="shared" si="4"/>
        <v>9.5</v>
      </c>
      <c r="F6">
        <v>1</v>
      </c>
      <c r="G6">
        <v>0.04</v>
      </c>
      <c r="H6">
        <v>0.05</v>
      </c>
      <c r="I6">
        <f t="shared" si="5"/>
        <v>0.60000000000000009</v>
      </c>
      <c r="J6">
        <v>1</v>
      </c>
      <c r="K6">
        <v>60</v>
      </c>
      <c r="L6">
        <v>1</v>
      </c>
      <c r="M6" s="1">
        <v>0</v>
      </c>
      <c r="N6">
        <v>4180</v>
      </c>
      <c r="O6">
        <v>0.85</v>
      </c>
      <c r="P6">
        <v>0.96</v>
      </c>
      <c r="Q6">
        <f>35.4</f>
        <v>35.4</v>
      </c>
      <c r="R6">
        <f>35.4+273</f>
        <v>308.39999999999998</v>
      </c>
      <c r="S6">
        <v>37.700000000000003</v>
      </c>
      <c r="T6">
        <f t="shared" si="6"/>
        <v>310.84999999999997</v>
      </c>
      <c r="U6">
        <v>63.7</v>
      </c>
      <c r="V6">
        <f t="shared" si="7"/>
        <v>336.84999999999997</v>
      </c>
      <c r="W6">
        <f>77.8</f>
        <v>77.8</v>
      </c>
      <c r="X6">
        <f t="shared" si="8"/>
        <v>350.95</v>
      </c>
      <c r="Y6">
        <f t="shared" si="0"/>
        <v>0.79999999999999993</v>
      </c>
      <c r="Z6">
        <f t="shared" si="9"/>
        <v>0.48000000000000004</v>
      </c>
      <c r="AA6">
        <f>1/(L6*((C6/X6)*(X6-R6/L6+D6)^0.33+1/E6))</f>
        <v>0.28488627887747842</v>
      </c>
      <c r="AB6">
        <f t="shared" si="10"/>
        <v>1.0344068414142127</v>
      </c>
      <c r="AC6">
        <f t="shared" si="11"/>
        <v>1.3192931202916911</v>
      </c>
      <c r="AD6">
        <f t="shared" si="12"/>
        <v>2.5992931202916911</v>
      </c>
      <c r="AE6">
        <f t="shared" si="13"/>
        <v>5.6699999999999998E-8</v>
      </c>
      <c r="AF6">
        <v>0.12</v>
      </c>
      <c r="AG6">
        <v>0.88</v>
      </c>
      <c r="AH6">
        <f t="shared" si="14"/>
        <v>0</v>
      </c>
      <c r="AI6">
        <v>11.2</v>
      </c>
      <c r="AJ6">
        <f t="shared" si="1"/>
        <v>0</v>
      </c>
      <c r="AL6">
        <v>37.700000000000003</v>
      </c>
      <c r="AM6">
        <v>108.1</v>
      </c>
      <c r="AN6">
        <v>103.1</v>
      </c>
    </row>
    <row r="7" spans="1:40">
      <c r="A7">
        <v>11.3</v>
      </c>
      <c r="B7">
        <v>450</v>
      </c>
      <c r="C7">
        <f t="shared" si="2"/>
        <v>342.76048400000002</v>
      </c>
      <c r="D7">
        <f t="shared" si="3"/>
        <v>1.4563486249999997</v>
      </c>
      <c r="E7">
        <f t="shared" si="4"/>
        <v>9.5</v>
      </c>
      <c r="F7">
        <v>1</v>
      </c>
      <c r="G7">
        <v>0.04</v>
      </c>
      <c r="H7">
        <v>0.05</v>
      </c>
      <c r="I7">
        <f t="shared" si="5"/>
        <v>0.60000000000000009</v>
      </c>
      <c r="J7">
        <v>1</v>
      </c>
      <c r="K7">
        <v>60</v>
      </c>
      <c r="L7">
        <v>1</v>
      </c>
      <c r="M7" s="1">
        <v>0</v>
      </c>
      <c r="N7">
        <v>4180</v>
      </c>
      <c r="O7">
        <v>0.85</v>
      </c>
      <c r="P7">
        <v>0.96</v>
      </c>
      <c r="Q7">
        <f>35.4</f>
        <v>35.4</v>
      </c>
      <c r="R7">
        <f>35.4+273</f>
        <v>308.39999999999998</v>
      </c>
      <c r="S7">
        <v>37.700000000000003</v>
      </c>
      <c r="T7">
        <f t="shared" si="6"/>
        <v>310.84999999999997</v>
      </c>
      <c r="U7">
        <v>63.7</v>
      </c>
      <c r="V7">
        <f t="shared" si="7"/>
        <v>336.84999999999997</v>
      </c>
      <c r="W7">
        <v>77.599999999999994</v>
      </c>
      <c r="X7">
        <f t="shared" si="8"/>
        <v>350.75</v>
      </c>
      <c r="Y7">
        <f t="shared" si="0"/>
        <v>0.79999999999999993</v>
      </c>
      <c r="Z7">
        <f t="shared" si="9"/>
        <v>0.48000000000000004</v>
      </c>
      <c r="AA7">
        <f t="shared" ref="AA7:AA40" si="15">1/(L7*((C7/X7)*(X7-R7/L7+D7)^0.33+1/E7))</f>
        <v>0.28514426375063362</v>
      </c>
      <c r="AB7">
        <f t="shared" si="10"/>
        <v>1.0334282096752405</v>
      </c>
      <c r="AC7">
        <f t="shared" si="11"/>
        <v>1.3185724734258741</v>
      </c>
      <c r="AD7">
        <f t="shared" si="12"/>
        <v>2.5985724734258744</v>
      </c>
      <c r="AE7">
        <f t="shared" si="13"/>
        <v>5.6699999999999998E-8</v>
      </c>
      <c r="AF7">
        <v>0.12</v>
      </c>
      <c r="AG7">
        <v>0.88</v>
      </c>
      <c r="AH7">
        <f t="shared" si="14"/>
        <v>0</v>
      </c>
      <c r="AI7">
        <v>11.3</v>
      </c>
      <c r="AJ7">
        <f t="shared" si="1"/>
        <v>0</v>
      </c>
      <c r="AL7">
        <v>37.799999999999997</v>
      </c>
      <c r="AM7">
        <v>108.1</v>
      </c>
      <c r="AN7">
        <v>103.3</v>
      </c>
    </row>
    <row r="8" spans="1:40">
      <c r="A8">
        <v>11.4</v>
      </c>
      <c r="B8">
        <v>450</v>
      </c>
      <c r="C8">
        <f t="shared" si="2"/>
        <v>342.76048400000002</v>
      </c>
      <c r="D8">
        <f t="shared" si="3"/>
        <v>1.4563486249999997</v>
      </c>
      <c r="E8">
        <f t="shared" si="4"/>
        <v>9.5</v>
      </c>
      <c r="F8">
        <v>1</v>
      </c>
      <c r="G8">
        <v>0.04</v>
      </c>
      <c r="H8">
        <v>0.05</v>
      </c>
      <c r="I8">
        <f t="shared" si="5"/>
        <v>0.60000000000000009</v>
      </c>
      <c r="J8">
        <v>1</v>
      </c>
      <c r="K8">
        <v>60</v>
      </c>
      <c r="L8">
        <v>1</v>
      </c>
      <c r="M8" s="1">
        <v>0</v>
      </c>
      <c r="N8">
        <v>4180</v>
      </c>
      <c r="O8">
        <v>0.85</v>
      </c>
      <c r="P8">
        <v>0.96</v>
      </c>
      <c r="Q8">
        <v>36.1</v>
      </c>
      <c r="R8">
        <f t="shared" ref="R8:R40" si="16">CONVERT(Q8,"cel","kel")</f>
        <v>309.25</v>
      </c>
      <c r="S8">
        <v>37.799999999999997</v>
      </c>
      <c r="T8">
        <f t="shared" si="6"/>
        <v>310.95</v>
      </c>
      <c r="U8">
        <v>63.5</v>
      </c>
      <c r="V8">
        <f t="shared" si="7"/>
        <v>336.65</v>
      </c>
      <c r="W8">
        <v>78.2</v>
      </c>
      <c r="X8">
        <f t="shared" si="8"/>
        <v>351.34999999999997</v>
      </c>
      <c r="Y8">
        <f t="shared" si="0"/>
        <v>0.79999999999999993</v>
      </c>
      <c r="Z8">
        <f t="shared" si="9"/>
        <v>0.48000000000000004</v>
      </c>
      <c r="AA8">
        <f t="shared" si="15"/>
        <v>0.2861410594310857</v>
      </c>
      <c r="AB8">
        <f t="shared" si="10"/>
        <v>1.0401943642621776</v>
      </c>
      <c r="AC8">
        <f t="shared" si="11"/>
        <v>1.3263354236932634</v>
      </c>
      <c r="AD8">
        <f t="shared" si="12"/>
        <v>2.6063354236932632</v>
      </c>
      <c r="AE8">
        <f t="shared" si="13"/>
        <v>5.6699999999999998E-8</v>
      </c>
      <c r="AF8">
        <v>0.12</v>
      </c>
      <c r="AG8">
        <v>0.88</v>
      </c>
      <c r="AH8">
        <f t="shared" si="14"/>
        <v>0</v>
      </c>
      <c r="AI8">
        <v>11.4</v>
      </c>
      <c r="AJ8">
        <f t="shared" si="1"/>
        <v>0</v>
      </c>
      <c r="AK8">
        <v>0.3947</v>
      </c>
      <c r="AL8">
        <v>38.200000000000003</v>
      </c>
      <c r="AM8">
        <v>108.1</v>
      </c>
      <c r="AN8">
        <v>103.3</v>
      </c>
    </row>
    <row r="9" spans="1:40">
      <c r="A9">
        <v>11.5</v>
      </c>
      <c r="B9">
        <v>450</v>
      </c>
      <c r="C9">
        <f t="shared" si="2"/>
        <v>342.76048400000002</v>
      </c>
      <c r="D9">
        <f t="shared" si="3"/>
        <v>1.4563486249999997</v>
      </c>
      <c r="E9">
        <f t="shared" si="4"/>
        <v>9.5</v>
      </c>
      <c r="F9">
        <v>1</v>
      </c>
      <c r="G9">
        <v>0.04</v>
      </c>
      <c r="H9">
        <v>0.05</v>
      </c>
      <c r="I9">
        <f t="shared" si="5"/>
        <v>0.60000000000000009</v>
      </c>
      <c r="J9">
        <v>1</v>
      </c>
      <c r="K9">
        <v>60</v>
      </c>
      <c r="L9">
        <v>1</v>
      </c>
      <c r="M9" s="1">
        <v>0</v>
      </c>
      <c r="N9">
        <v>4180</v>
      </c>
      <c r="O9">
        <v>0.85</v>
      </c>
      <c r="P9">
        <v>0.96</v>
      </c>
      <c r="Q9">
        <v>35.9</v>
      </c>
      <c r="R9">
        <f t="shared" si="16"/>
        <v>309.04999999999995</v>
      </c>
      <c r="S9">
        <v>37.799999999999997</v>
      </c>
      <c r="T9">
        <f t="shared" si="6"/>
        <v>310.95</v>
      </c>
      <c r="U9">
        <v>63.5</v>
      </c>
      <c r="V9">
        <f t="shared" si="7"/>
        <v>336.65</v>
      </c>
      <c r="W9">
        <v>77.2</v>
      </c>
      <c r="X9">
        <f t="shared" si="8"/>
        <v>350.34999999999997</v>
      </c>
      <c r="Y9">
        <f t="shared" si="0"/>
        <v>0.79999999999999993</v>
      </c>
      <c r="Z9">
        <f t="shared" si="9"/>
        <v>0.48000000000000004</v>
      </c>
      <c r="AA9">
        <f t="shared" si="15"/>
        <v>0.28704918656880357</v>
      </c>
      <c r="AB9">
        <f t="shared" si="10"/>
        <v>1.0343931619973106</v>
      </c>
      <c r="AC9">
        <f t="shared" si="11"/>
        <v>1.3214423485661142</v>
      </c>
      <c r="AD9">
        <f t="shared" si="12"/>
        <v>2.6014423485661142</v>
      </c>
      <c r="AE9">
        <f t="shared" si="13"/>
        <v>5.6699999999999998E-8</v>
      </c>
      <c r="AF9">
        <v>0.12</v>
      </c>
      <c r="AG9">
        <v>0.88</v>
      </c>
      <c r="AH9">
        <f t="shared" si="14"/>
        <v>0</v>
      </c>
      <c r="AI9">
        <v>11.5</v>
      </c>
      <c r="AJ9">
        <f t="shared" si="1"/>
        <v>0</v>
      </c>
      <c r="AL9">
        <v>39.1</v>
      </c>
      <c r="AM9">
        <v>108.2</v>
      </c>
      <c r="AN9">
        <v>103.3</v>
      </c>
    </row>
    <row r="10" spans="1:40">
      <c r="A10">
        <v>12</v>
      </c>
      <c r="B10">
        <v>450</v>
      </c>
      <c r="C10">
        <f t="shared" si="2"/>
        <v>342.76048400000002</v>
      </c>
      <c r="D10">
        <f t="shared" si="3"/>
        <v>1.4563486249999997</v>
      </c>
      <c r="E10">
        <f t="shared" si="4"/>
        <v>9.5</v>
      </c>
      <c r="F10">
        <v>1</v>
      </c>
      <c r="G10">
        <v>0.04</v>
      </c>
      <c r="H10">
        <v>0.05</v>
      </c>
      <c r="I10">
        <f t="shared" si="5"/>
        <v>0.60000000000000009</v>
      </c>
      <c r="J10">
        <v>1</v>
      </c>
      <c r="K10">
        <v>60</v>
      </c>
      <c r="L10">
        <v>1</v>
      </c>
      <c r="M10" s="1">
        <v>0</v>
      </c>
      <c r="N10">
        <v>4180</v>
      </c>
      <c r="O10">
        <v>0.85</v>
      </c>
      <c r="P10">
        <v>0.96</v>
      </c>
      <c r="Q10">
        <v>36.9</v>
      </c>
      <c r="R10">
        <f t="shared" si="16"/>
        <v>310.04999999999995</v>
      </c>
      <c r="S10">
        <v>37.9</v>
      </c>
      <c r="T10">
        <f t="shared" si="6"/>
        <v>311.04999999999995</v>
      </c>
      <c r="U10">
        <v>63.3</v>
      </c>
      <c r="V10">
        <f t="shared" si="7"/>
        <v>336.45</v>
      </c>
      <c r="W10">
        <v>77.599999999999994</v>
      </c>
      <c r="X10">
        <f t="shared" si="8"/>
        <v>350.75</v>
      </c>
      <c r="Y10">
        <f t="shared" si="0"/>
        <v>0.79999999999999993</v>
      </c>
      <c r="Z10">
        <f t="shared" si="9"/>
        <v>0.48000000000000004</v>
      </c>
      <c r="AA10">
        <f t="shared" si="15"/>
        <v>0.28866950395070828</v>
      </c>
      <c r="AB10">
        <f t="shared" si="10"/>
        <v>1.0408615986728489</v>
      </c>
      <c r="AC10">
        <f t="shared" si="11"/>
        <v>1.3295311026235572</v>
      </c>
      <c r="AD10">
        <f t="shared" si="12"/>
        <v>2.6095311026235573</v>
      </c>
      <c r="AE10">
        <f t="shared" si="13"/>
        <v>5.6699999999999998E-8</v>
      </c>
      <c r="AF10">
        <v>0.12</v>
      </c>
      <c r="AG10">
        <v>0.88</v>
      </c>
      <c r="AH10">
        <f t="shared" si="14"/>
        <v>0</v>
      </c>
      <c r="AI10">
        <v>12</v>
      </c>
      <c r="AJ10">
        <f t="shared" si="1"/>
        <v>0</v>
      </c>
      <c r="AL10">
        <v>40.1</v>
      </c>
      <c r="AM10">
        <v>108.1</v>
      </c>
      <c r="AN10">
        <v>103.4</v>
      </c>
    </row>
    <row r="11" spans="1:40">
      <c r="A11">
        <v>12.1</v>
      </c>
      <c r="B11">
        <v>450</v>
      </c>
      <c r="C11">
        <v>342.76047999999997</v>
      </c>
      <c r="D11">
        <f t="shared" si="3"/>
        <v>1.4563486249999997</v>
      </c>
      <c r="E11">
        <f t="shared" si="4"/>
        <v>9.5</v>
      </c>
      <c r="F11">
        <v>1</v>
      </c>
      <c r="G11">
        <v>0.04</v>
      </c>
      <c r="H11">
        <v>0.05</v>
      </c>
      <c r="I11">
        <f t="shared" si="5"/>
        <v>0.60000000000000009</v>
      </c>
      <c r="J11">
        <v>1</v>
      </c>
      <c r="K11">
        <v>60</v>
      </c>
      <c r="L11">
        <v>1</v>
      </c>
      <c r="M11" s="1">
        <v>0</v>
      </c>
      <c r="N11">
        <v>4180</v>
      </c>
      <c r="O11">
        <v>0.85</v>
      </c>
      <c r="P11">
        <v>0.96</v>
      </c>
      <c r="Q11">
        <v>36.200000000000003</v>
      </c>
      <c r="R11">
        <f t="shared" si="16"/>
        <v>309.34999999999997</v>
      </c>
      <c r="S11">
        <v>38</v>
      </c>
      <c r="T11">
        <f t="shared" si="6"/>
        <v>311.14999999999998</v>
      </c>
      <c r="U11">
        <v>64</v>
      </c>
      <c r="V11">
        <f t="shared" si="7"/>
        <v>337.15</v>
      </c>
      <c r="W11">
        <v>77.5</v>
      </c>
      <c r="X11">
        <f t="shared" si="8"/>
        <v>350.65</v>
      </c>
      <c r="Y11">
        <f t="shared" si="0"/>
        <v>0.79999999999999993</v>
      </c>
      <c r="Z11">
        <f t="shared" si="9"/>
        <v>0.48000000000000004</v>
      </c>
      <c r="AA11">
        <f t="shared" si="15"/>
        <v>0.28728755310622967</v>
      </c>
      <c r="AB11">
        <f t="shared" si="10"/>
        <v>1.0372120055901068</v>
      </c>
      <c r="AC11">
        <f t="shared" si="11"/>
        <v>1.3244995586963366</v>
      </c>
      <c r="AD11">
        <f t="shared" si="12"/>
        <v>2.6044995586963369</v>
      </c>
      <c r="AE11">
        <f t="shared" si="13"/>
        <v>5.6699999999999998E-8</v>
      </c>
      <c r="AF11">
        <v>0.12</v>
      </c>
      <c r="AG11">
        <v>0.88</v>
      </c>
      <c r="AH11">
        <f t="shared" si="14"/>
        <v>0</v>
      </c>
      <c r="AI11">
        <v>12.1</v>
      </c>
      <c r="AJ11">
        <f t="shared" si="1"/>
        <v>0</v>
      </c>
      <c r="AL11">
        <v>40.9</v>
      </c>
      <c r="AM11">
        <v>108.3</v>
      </c>
      <c r="AN11">
        <v>103.3</v>
      </c>
    </row>
    <row r="12" spans="1:40">
      <c r="A12">
        <v>12.2</v>
      </c>
      <c r="B12">
        <v>450</v>
      </c>
      <c r="C12">
        <v>342.76047999999997</v>
      </c>
      <c r="D12">
        <f t="shared" si="3"/>
        <v>1.4563486249999997</v>
      </c>
      <c r="E12">
        <f t="shared" si="4"/>
        <v>9.5</v>
      </c>
      <c r="F12">
        <v>1</v>
      </c>
      <c r="G12">
        <v>0.04</v>
      </c>
      <c r="H12">
        <v>0.05</v>
      </c>
      <c r="I12">
        <f t="shared" si="5"/>
        <v>0.60000000000000009</v>
      </c>
      <c r="J12">
        <v>1</v>
      </c>
      <c r="K12">
        <v>60</v>
      </c>
      <c r="L12">
        <v>1</v>
      </c>
      <c r="M12" s="1">
        <v>0</v>
      </c>
      <c r="N12">
        <v>4180</v>
      </c>
      <c r="O12">
        <v>0.85</v>
      </c>
      <c r="P12">
        <v>0.96</v>
      </c>
      <c r="Q12">
        <v>36.4</v>
      </c>
      <c r="R12">
        <f t="shared" si="16"/>
        <v>309.54999999999995</v>
      </c>
      <c r="S12">
        <v>38.200000000000003</v>
      </c>
      <c r="T12">
        <f t="shared" si="6"/>
        <v>311.34999999999997</v>
      </c>
      <c r="U12">
        <v>63.8</v>
      </c>
      <c r="V12">
        <f t="shared" si="7"/>
        <v>336.95</v>
      </c>
      <c r="W12">
        <v>78.2</v>
      </c>
      <c r="X12">
        <f t="shared" si="8"/>
        <v>351.34999999999997</v>
      </c>
      <c r="Y12">
        <f t="shared" si="0"/>
        <v>0.79999999999999993</v>
      </c>
      <c r="Z12">
        <f t="shared" si="9"/>
        <v>0.48000000000000004</v>
      </c>
      <c r="AA12">
        <f t="shared" si="15"/>
        <v>0.286774709548891</v>
      </c>
      <c r="AB12">
        <f t="shared" si="10"/>
        <v>1.0415485619814486</v>
      </c>
      <c r="AC12">
        <f t="shared" si="11"/>
        <v>1.3283232715303397</v>
      </c>
      <c r="AD12">
        <f t="shared" si="12"/>
        <v>2.6083232715303399</v>
      </c>
      <c r="AE12">
        <f t="shared" si="13"/>
        <v>5.6699999999999998E-8</v>
      </c>
      <c r="AF12">
        <v>0.12</v>
      </c>
      <c r="AG12">
        <v>0.88</v>
      </c>
      <c r="AH12">
        <f t="shared" si="14"/>
        <v>0</v>
      </c>
      <c r="AI12">
        <v>12.2</v>
      </c>
      <c r="AJ12">
        <f t="shared" si="1"/>
        <v>0</v>
      </c>
      <c r="AL12">
        <v>43.2</v>
      </c>
      <c r="AM12">
        <v>108.1</v>
      </c>
      <c r="AN12">
        <v>103.2</v>
      </c>
    </row>
    <row r="13" spans="1:40">
      <c r="A13">
        <v>12.3</v>
      </c>
      <c r="B13">
        <v>450</v>
      </c>
      <c r="C13">
        <v>342.76047999999997</v>
      </c>
      <c r="D13">
        <f t="shared" si="3"/>
        <v>1.4563486249999997</v>
      </c>
      <c r="E13">
        <f t="shared" si="4"/>
        <v>9.5</v>
      </c>
      <c r="F13">
        <v>1</v>
      </c>
      <c r="G13">
        <v>0.04</v>
      </c>
      <c r="H13">
        <v>0.05</v>
      </c>
      <c r="I13">
        <f t="shared" si="5"/>
        <v>0.60000000000000009</v>
      </c>
      <c r="J13">
        <v>1</v>
      </c>
      <c r="K13">
        <v>60</v>
      </c>
      <c r="L13">
        <v>1</v>
      </c>
      <c r="M13" s="1">
        <v>0</v>
      </c>
      <c r="N13">
        <v>4180</v>
      </c>
      <c r="O13">
        <v>0.85</v>
      </c>
      <c r="P13">
        <v>0.96</v>
      </c>
      <c r="Q13">
        <v>36.5</v>
      </c>
      <c r="R13">
        <f t="shared" si="16"/>
        <v>309.64999999999998</v>
      </c>
      <c r="S13">
        <v>38.5</v>
      </c>
      <c r="T13">
        <f t="shared" si="6"/>
        <v>311.64999999999998</v>
      </c>
      <c r="U13">
        <v>66.7</v>
      </c>
      <c r="V13">
        <f t="shared" si="7"/>
        <v>339.84999999999997</v>
      </c>
      <c r="W13">
        <v>79.5</v>
      </c>
      <c r="X13">
        <f t="shared" si="8"/>
        <v>352.65</v>
      </c>
      <c r="Y13">
        <f t="shared" si="0"/>
        <v>0.79999999999999993</v>
      </c>
      <c r="Z13">
        <f t="shared" si="9"/>
        <v>0.48000000000000004</v>
      </c>
      <c r="AA13">
        <f t="shared" si="15"/>
        <v>0.28529414990493651</v>
      </c>
      <c r="AB13">
        <f t="shared" si="10"/>
        <v>1.0484061642144686</v>
      </c>
      <c r="AC13">
        <f t="shared" si="11"/>
        <v>1.333700314119405</v>
      </c>
      <c r="AD13">
        <f t="shared" si="12"/>
        <v>2.6137003141194048</v>
      </c>
      <c r="AE13">
        <f t="shared" si="13"/>
        <v>5.6699999999999998E-8</v>
      </c>
      <c r="AF13">
        <v>0.12</v>
      </c>
      <c r="AG13">
        <v>0.88</v>
      </c>
      <c r="AH13">
        <f t="shared" si="14"/>
        <v>0</v>
      </c>
      <c r="AI13">
        <v>12.3</v>
      </c>
      <c r="AJ13">
        <f t="shared" si="1"/>
        <v>0</v>
      </c>
      <c r="AL13">
        <v>44.1</v>
      </c>
      <c r="AM13">
        <v>108.1</v>
      </c>
      <c r="AN13">
        <v>103.3</v>
      </c>
    </row>
    <row r="14" spans="1:40">
      <c r="A14">
        <v>12.4</v>
      </c>
      <c r="B14">
        <v>450</v>
      </c>
      <c r="C14">
        <v>342.76047999999997</v>
      </c>
      <c r="D14">
        <f t="shared" si="3"/>
        <v>1.4563486249999997</v>
      </c>
      <c r="E14">
        <f t="shared" si="4"/>
        <v>9.5</v>
      </c>
      <c r="F14">
        <v>1</v>
      </c>
      <c r="G14">
        <v>0.04</v>
      </c>
      <c r="H14">
        <v>0.05</v>
      </c>
      <c r="I14">
        <f t="shared" si="5"/>
        <v>0.60000000000000009</v>
      </c>
      <c r="J14">
        <v>1</v>
      </c>
      <c r="K14">
        <v>60</v>
      </c>
      <c r="L14">
        <v>1</v>
      </c>
      <c r="M14" s="1">
        <v>0</v>
      </c>
      <c r="N14">
        <v>4180</v>
      </c>
      <c r="O14">
        <v>0.85</v>
      </c>
      <c r="P14">
        <v>0.96</v>
      </c>
      <c r="Q14">
        <v>36.4</v>
      </c>
      <c r="R14">
        <f t="shared" si="16"/>
        <v>309.54999999999995</v>
      </c>
      <c r="S14">
        <v>38.4</v>
      </c>
      <c r="T14">
        <f t="shared" si="6"/>
        <v>311.54999999999995</v>
      </c>
      <c r="U14">
        <v>68.400000000000006</v>
      </c>
      <c r="V14">
        <f t="shared" si="7"/>
        <v>341.54999999999995</v>
      </c>
      <c r="W14">
        <v>80.099999999999994</v>
      </c>
      <c r="X14">
        <f t="shared" si="8"/>
        <v>353.25</v>
      </c>
      <c r="Y14">
        <f t="shared" si="0"/>
        <v>0.79999999999999993</v>
      </c>
      <c r="Z14">
        <f t="shared" si="9"/>
        <v>0.48000000000000004</v>
      </c>
      <c r="AA14">
        <f t="shared" si="15"/>
        <v>0.28433942694944353</v>
      </c>
      <c r="AB14">
        <f t="shared" si="10"/>
        <v>1.0509203283174515</v>
      </c>
      <c r="AC14">
        <f t="shared" si="11"/>
        <v>1.335259755266895</v>
      </c>
      <c r="AD14">
        <f t="shared" si="12"/>
        <v>2.6152597552668952</v>
      </c>
      <c r="AE14">
        <f t="shared" si="13"/>
        <v>5.6699999999999998E-8</v>
      </c>
      <c r="AF14">
        <v>0.12</v>
      </c>
      <c r="AG14">
        <v>0.88</v>
      </c>
      <c r="AH14">
        <f t="shared" si="14"/>
        <v>0</v>
      </c>
      <c r="AI14">
        <v>12.4</v>
      </c>
      <c r="AJ14">
        <f t="shared" si="1"/>
        <v>0</v>
      </c>
      <c r="AK14">
        <v>0.3831</v>
      </c>
      <c r="AL14">
        <v>45.5</v>
      </c>
      <c r="AM14">
        <v>108.4</v>
      </c>
      <c r="AN14">
        <v>103.5</v>
      </c>
    </row>
    <row r="15" spans="1:40">
      <c r="A15">
        <v>12.5</v>
      </c>
      <c r="B15">
        <v>450</v>
      </c>
      <c r="C15">
        <v>342.76047999999997</v>
      </c>
      <c r="D15">
        <f t="shared" si="3"/>
        <v>1.4563486249999997</v>
      </c>
      <c r="E15">
        <f t="shared" si="4"/>
        <v>9.5</v>
      </c>
      <c r="F15">
        <v>1</v>
      </c>
      <c r="G15">
        <v>0.04</v>
      </c>
      <c r="H15">
        <v>0.05</v>
      </c>
      <c r="I15">
        <f t="shared" si="5"/>
        <v>0.60000000000000009</v>
      </c>
      <c r="J15">
        <v>1</v>
      </c>
      <c r="K15">
        <v>60</v>
      </c>
      <c r="L15">
        <v>1</v>
      </c>
      <c r="M15" s="1">
        <v>0</v>
      </c>
      <c r="N15">
        <v>4180</v>
      </c>
      <c r="O15">
        <v>0.85</v>
      </c>
      <c r="P15">
        <v>0.96</v>
      </c>
      <c r="Q15">
        <v>36.6</v>
      </c>
      <c r="R15">
        <f t="shared" si="16"/>
        <v>309.75</v>
      </c>
      <c r="S15">
        <v>38.700000000000003</v>
      </c>
      <c r="T15">
        <f t="shared" si="6"/>
        <v>311.84999999999997</v>
      </c>
      <c r="U15">
        <v>68.7</v>
      </c>
      <c r="V15">
        <f t="shared" si="7"/>
        <v>341.84999999999997</v>
      </c>
      <c r="W15">
        <v>81.5</v>
      </c>
      <c r="X15">
        <f t="shared" si="8"/>
        <v>354.65</v>
      </c>
      <c r="Y15">
        <f t="shared" si="0"/>
        <v>0.79999999999999993</v>
      </c>
      <c r="Z15">
        <f t="shared" si="9"/>
        <v>0.48000000000000004</v>
      </c>
      <c r="AA15">
        <f t="shared" si="15"/>
        <v>0.28304598231747641</v>
      </c>
      <c r="AB15">
        <f t="shared" si="10"/>
        <v>1.0587812972303761</v>
      </c>
      <c r="AC15">
        <f t="shared" si="11"/>
        <v>1.3418272795478525</v>
      </c>
      <c r="AD15">
        <f t="shared" si="12"/>
        <v>2.6218272795478526</v>
      </c>
      <c r="AE15">
        <f t="shared" si="13"/>
        <v>5.6699999999999998E-8</v>
      </c>
      <c r="AF15">
        <v>0.12</v>
      </c>
      <c r="AG15">
        <v>0.88</v>
      </c>
      <c r="AH15">
        <f t="shared" si="14"/>
        <v>0</v>
      </c>
      <c r="AI15">
        <v>12.5</v>
      </c>
      <c r="AJ15">
        <f t="shared" si="1"/>
        <v>0</v>
      </c>
      <c r="AL15">
        <v>46.08</v>
      </c>
      <c r="AM15">
        <v>108.2</v>
      </c>
      <c r="AN15">
        <v>103.4</v>
      </c>
    </row>
    <row r="16" spans="1:40">
      <c r="A16">
        <v>13</v>
      </c>
      <c r="B16">
        <v>450</v>
      </c>
      <c r="C16">
        <v>342.76047999999997</v>
      </c>
      <c r="D16">
        <f t="shared" si="3"/>
        <v>1.4563486249999997</v>
      </c>
      <c r="E16">
        <f t="shared" si="4"/>
        <v>9.5</v>
      </c>
      <c r="F16">
        <v>1</v>
      </c>
      <c r="G16">
        <v>0.04</v>
      </c>
      <c r="H16">
        <v>0.05</v>
      </c>
      <c r="I16">
        <f t="shared" si="5"/>
        <v>0.60000000000000009</v>
      </c>
      <c r="J16">
        <v>1</v>
      </c>
      <c r="K16">
        <v>60</v>
      </c>
      <c r="L16">
        <v>1</v>
      </c>
      <c r="M16">
        <v>3.3E-4</v>
      </c>
      <c r="N16">
        <v>4180</v>
      </c>
      <c r="O16">
        <v>0.85</v>
      </c>
      <c r="P16">
        <v>0.96</v>
      </c>
      <c r="Q16">
        <v>36.799999999999997</v>
      </c>
      <c r="R16">
        <f t="shared" si="16"/>
        <v>309.95</v>
      </c>
      <c r="S16">
        <v>38.799999999999997</v>
      </c>
      <c r="T16">
        <f t="shared" si="6"/>
        <v>311.95</v>
      </c>
      <c r="U16">
        <v>73.5</v>
      </c>
      <c r="V16">
        <f t="shared" si="7"/>
        <v>346.65</v>
      </c>
      <c r="W16">
        <v>84.2</v>
      </c>
      <c r="X16">
        <f t="shared" si="8"/>
        <v>357.34999999999997</v>
      </c>
      <c r="Y16">
        <f t="shared" si="0"/>
        <v>0.79999999999999993</v>
      </c>
      <c r="Z16">
        <f t="shared" si="9"/>
        <v>0.48000000000000004</v>
      </c>
      <c r="AA16">
        <f t="shared" si="15"/>
        <v>0.28038093779077111</v>
      </c>
      <c r="AB16">
        <f t="shared" si="10"/>
        <v>1.0732171907282562</v>
      </c>
      <c r="AC16">
        <f t="shared" si="11"/>
        <v>1.3535981285190273</v>
      </c>
      <c r="AD16">
        <f t="shared" si="12"/>
        <v>2.6335981285190275</v>
      </c>
      <c r="AE16">
        <f t="shared" si="13"/>
        <v>5.6699999999999998E-8</v>
      </c>
      <c r="AF16">
        <v>0.12</v>
      </c>
      <c r="AG16">
        <v>0.88</v>
      </c>
      <c r="AH16">
        <f t="shared" si="14"/>
        <v>0.13224880283024293</v>
      </c>
      <c r="AI16">
        <v>13</v>
      </c>
      <c r="AJ16">
        <f t="shared" si="1"/>
        <v>0.10636706666666662</v>
      </c>
      <c r="AL16">
        <v>47.7</v>
      </c>
      <c r="AM16">
        <v>108.5</v>
      </c>
      <c r="AN16">
        <v>103.4</v>
      </c>
    </row>
    <row r="17" spans="1:40">
      <c r="A17">
        <v>13.1</v>
      </c>
      <c r="B17">
        <v>450</v>
      </c>
      <c r="C17">
        <v>342.76047999999997</v>
      </c>
      <c r="D17">
        <f t="shared" si="3"/>
        <v>1.4563486249999997</v>
      </c>
      <c r="E17">
        <f t="shared" si="4"/>
        <v>9.5</v>
      </c>
      <c r="F17">
        <v>1</v>
      </c>
      <c r="G17">
        <v>0.04</v>
      </c>
      <c r="H17">
        <v>0.05</v>
      </c>
      <c r="I17">
        <f t="shared" si="5"/>
        <v>0.60000000000000009</v>
      </c>
      <c r="J17">
        <v>1</v>
      </c>
      <c r="K17">
        <v>60</v>
      </c>
      <c r="L17">
        <v>1</v>
      </c>
      <c r="M17">
        <v>3.3E-4</v>
      </c>
      <c r="N17">
        <v>4180</v>
      </c>
      <c r="O17">
        <v>0.85</v>
      </c>
      <c r="P17">
        <v>0.96</v>
      </c>
      <c r="Q17">
        <v>36.6</v>
      </c>
      <c r="R17">
        <f t="shared" si="16"/>
        <v>309.75</v>
      </c>
      <c r="S17">
        <v>39.1</v>
      </c>
      <c r="T17">
        <f t="shared" si="6"/>
        <v>312.25</v>
      </c>
      <c r="U17">
        <v>70.2</v>
      </c>
      <c r="V17">
        <f t="shared" si="7"/>
        <v>343.34999999999997</v>
      </c>
      <c r="W17">
        <v>83.2</v>
      </c>
      <c r="X17">
        <f t="shared" si="8"/>
        <v>356.34999999999997</v>
      </c>
      <c r="Y17">
        <f t="shared" si="0"/>
        <v>0.79999999999999993</v>
      </c>
      <c r="Z17">
        <f t="shared" si="9"/>
        <v>0.48000000000000004</v>
      </c>
      <c r="AA17">
        <f t="shared" si="15"/>
        <v>0.28110183409167555</v>
      </c>
      <c r="AB17">
        <f t="shared" si="10"/>
        <v>1.067277039929156</v>
      </c>
      <c r="AC17">
        <f t="shared" si="11"/>
        <v>1.3483788740208316</v>
      </c>
      <c r="AD17">
        <f t="shared" si="12"/>
        <v>2.6283788740208314</v>
      </c>
      <c r="AE17">
        <f t="shared" si="13"/>
        <v>5.6699999999999998E-8</v>
      </c>
      <c r="AF17">
        <v>0.12</v>
      </c>
      <c r="AG17">
        <v>0.88</v>
      </c>
      <c r="AH17">
        <f t="shared" si="14"/>
        <v>0.11895697161707376</v>
      </c>
      <c r="AI17">
        <v>13.1</v>
      </c>
      <c r="AJ17">
        <f t="shared" si="1"/>
        <v>9.5331866666666557E-2</v>
      </c>
      <c r="AL17">
        <v>48.9</v>
      </c>
      <c r="AM17">
        <v>108.4</v>
      </c>
      <c r="AN17">
        <v>103.4</v>
      </c>
    </row>
    <row r="18" spans="1:40">
      <c r="A18">
        <v>13.2</v>
      </c>
      <c r="B18">
        <v>450</v>
      </c>
      <c r="C18">
        <v>342.76047999999997</v>
      </c>
      <c r="D18">
        <f t="shared" si="3"/>
        <v>1.4563486249999997</v>
      </c>
      <c r="E18">
        <f t="shared" si="4"/>
        <v>9.5</v>
      </c>
      <c r="F18">
        <v>1</v>
      </c>
      <c r="G18">
        <v>0.04</v>
      </c>
      <c r="H18">
        <v>0.05</v>
      </c>
      <c r="I18">
        <f t="shared" si="5"/>
        <v>0.60000000000000009</v>
      </c>
      <c r="J18">
        <v>1</v>
      </c>
      <c r="K18">
        <v>60</v>
      </c>
      <c r="L18">
        <v>1</v>
      </c>
      <c r="M18">
        <v>3.3E-4</v>
      </c>
      <c r="N18">
        <v>4180</v>
      </c>
      <c r="O18">
        <v>0.85</v>
      </c>
      <c r="P18">
        <v>0.96</v>
      </c>
      <c r="Q18">
        <v>36.6</v>
      </c>
      <c r="R18">
        <f t="shared" si="16"/>
        <v>309.75</v>
      </c>
      <c r="S18">
        <v>39.5</v>
      </c>
      <c r="T18">
        <f t="shared" si="6"/>
        <v>312.64999999999998</v>
      </c>
      <c r="U18">
        <v>70.8</v>
      </c>
      <c r="V18">
        <f t="shared" si="7"/>
        <v>343.95</v>
      </c>
      <c r="W18">
        <v>83.1</v>
      </c>
      <c r="X18">
        <f t="shared" si="8"/>
        <v>356.25</v>
      </c>
      <c r="Y18">
        <f t="shared" si="0"/>
        <v>0.79999999999999993</v>
      </c>
      <c r="Z18">
        <f t="shared" si="9"/>
        <v>0.48000000000000004</v>
      </c>
      <c r="AA18">
        <f t="shared" si="15"/>
        <v>0.28121280943861354</v>
      </c>
      <c r="AB18">
        <f t="shared" si="10"/>
        <v>1.0667757068428805</v>
      </c>
      <c r="AC18">
        <f t="shared" si="11"/>
        <v>1.347988516281494</v>
      </c>
      <c r="AD18">
        <f t="shared" si="12"/>
        <v>2.6279885162814942</v>
      </c>
      <c r="AE18">
        <f t="shared" si="13"/>
        <v>5.6699999999999998E-8</v>
      </c>
      <c r="AF18">
        <v>0.12</v>
      </c>
      <c r="AG18">
        <v>0.88</v>
      </c>
      <c r="AH18">
        <f t="shared" si="14"/>
        <v>0.12007163937718292</v>
      </c>
      <c r="AI18">
        <v>13.2</v>
      </c>
      <c r="AJ18">
        <f t="shared" si="1"/>
        <v>9.5944933333333357E-2</v>
      </c>
      <c r="AL18">
        <v>49.8</v>
      </c>
      <c r="AM18">
        <v>108.4</v>
      </c>
      <c r="AN18">
        <v>103.4</v>
      </c>
    </row>
    <row r="19" spans="1:40">
      <c r="A19">
        <v>13.3</v>
      </c>
      <c r="B19">
        <v>450</v>
      </c>
      <c r="C19">
        <v>342.76047999999997</v>
      </c>
      <c r="D19">
        <f t="shared" si="3"/>
        <v>1.4563486249999997</v>
      </c>
      <c r="E19">
        <f t="shared" si="4"/>
        <v>9.5</v>
      </c>
      <c r="F19">
        <v>1</v>
      </c>
      <c r="G19">
        <v>0.04</v>
      </c>
      <c r="H19">
        <v>0.05</v>
      </c>
      <c r="I19">
        <f t="shared" si="5"/>
        <v>0.60000000000000009</v>
      </c>
      <c r="J19">
        <v>1</v>
      </c>
      <c r="K19">
        <v>60</v>
      </c>
      <c r="L19">
        <v>1</v>
      </c>
      <c r="M19">
        <v>3.3E-4</v>
      </c>
      <c r="N19">
        <v>4180</v>
      </c>
      <c r="O19">
        <v>0.85</v>
      </c>
      <c r="P19">
        <v>0.96</v>
      </c>
      <c r="Q19">
        <v>36.6</v>
      </c>
      <c r="R19">
        <f t="shared" si="16"/>
        <v>309.75</v>
      </c>
      <c r="S19">
        <v>40</v>
      </c>
      <c r="T19">
        <f t="shared" si="6"/>
        <v>313.14999999999998</v>
      </c>
      <c r="U19">
        <v>71.099999999999994</v>
      </c>
      <c r="V19">
        <f t="shared" si="7"/>
        <v>344.25</v>
      </c>
      <c r="W19">
        <v>82.9</v>
      </c>
      <c r="X19">
        <f t="shared" si="8"/>
        <v>356.04999999999995</v>
      </c>
      <c r="Y19">
        <f t="shared" si="0"/>
        <v>0.79999999999999993</v>
      </c>
      <c r="Z19">
        <f t="shared" si="9"/>
        <v>0.48000000000000004</v>
      </c>
      <c r="AA19">
        <f t="shared" si="15"/>
        <v>0.28143600025165905</v>
      </c>
      <c r="AB19">
        <f t="shared" si="10"/>
        <v>1.0657736350924758</v>
      </c>
      <c r="AC19">
        <f t="shared" si="11"/>
        <v>1.347209635344135</v>
      </c>
      <c r="AD19">
        <f t="shared" si="12"/>
        <v>2.6272096353441352</v>
      </c>
      <c r="AE19">
        <f t="shared" si="13"/>
        <v>5.6699999999999998E-8</v>
      </c>
      <c r="AF19">
        <v>0.12</v>
      </c>
      <c r="AG19">
        <v>0.88</v>
      </c>
      <c r="AH19">
        <f t="shared" si="14"/>
        <v>0.11974109158077895</v>
      </c>
      <c r="AI19">
        <v>13.3</v>
      </c>
      <c r="AJ19">
        <f t="shared" si="1"/>
        <v>9.5331866666666751E-2</v>
      </c>
      <c r="AL19">
        <v>51</v>
      </c>
      <c r="AM19">
        <v>108.4</v>
      </c>
      <c r="AN19">
        <v>103.4</v>
      </c>
    </row>
    <row r="20" spans="1:40">
      <c r="A20">
        <v>13.4</v>
      </c>
      <c r="B20">
        <v>450</v>
      </c>
      <c r="C20">
        <v>342.76047999999997</v>
      </c>
      <c r="D20">
        <f t="shared" si="3"/>
        <v>1.4563486249999997</v>
      </c>
      <c r="E20">
        <f t="shared" si="4"/>
        <v>9.5</v>
      </c>
      <c r="F20">
        <v>1</v>
      </c>
      <c r="G20">
        <v>0.04</v>
      </c>
      <c r="H20">
        <v>0.05</v>
      </c>
      <c r="I20">
        <f t="shared" si="5"/>
        <v>0.60000000000000009</v>
      </c>
      <c r="J20">
        <v>1</v>
      </c>
      <c r="K20">
        <v>60</v>
      </c>
      <c r="L20">
        <v>1</v>
      </c>
      <c r="M20">
        <v>3.3E-4</v>
      </c>
      <c r="N20">
        <v>4180</v>
      </c>
      <c r="O20">
        <v>0.85</v>
      </c>
      <c r="P20">
        <v>0.96</v>
      </c>
      <c r="Q20">
        <v>37</v>
      </c>
      <c r="R20">
        <f t="shared" si="16"/>
        <v>310.14999999999998</v>
      </c>
      <c r="S20">
        <v>40.5</v>
      </c>
      <c r="T20">
        <f t="shared" si="6"/>
        <v>313.64999999999998</v>
      </c>
      <c r="U20">
        <v>71.099999999999994</v>
      </c>
      <c r="V20">
        <f t="shared" si="7"/>
        <v>344.25</v>
      </c>
      <c r="W20">
        <v>83.1</v>
      </c>
      <c r="X20">
        <f t="shared" si="8"/>
        <v>356.25</v>
      </c>
      <c r="Y20">
        <f t="shared" si="0"/>
        <v>0.79999999999999993</v>
      </c>
      <c r="Z20">
        <f t="shared" si="9"/>
        <v>0.48000000000000004</v>
      </c>
      <c r="AA20">
        <f t="shared" si="15"/>
        <v>0.2819680675561802</v>
      </c>
      <c r="AB20">
        <f t="shared" si="10"/>
        <v>1.0686040537024823</v>
      </c>
      <c r="AC20">
        <f t="shared" si="11"/>
        <v>1.3505721212586626</v>
      </c>
      <c r="AD20">
        <f t="shared" si="12"/>
        <v>2.6305721212586626</v>
      </c>
      <c r="AE20">
        <f t="shared" si="13"/>
        <v>5.6699999999999998E-8</v>
      </c>
      <c r="AF20">
        <v>0.12</v>
      </c>
      <c r="AG20">
        <v>0.88</v>
      </c>
      <c r="AH20">
        <f t="shared" si="14"/>
        <v>0.11790632857584579</v>
      </c>
      <c r="AI20">
        <v>13.4</v>
      </c>
      <c r="AJ20">
        <f t="shared" si="1"/>
        <v>9.3799200000000055E-2</v>
      </c>
      <c r="AK20">
        <v>0.30959999999999999</v>
      </c>
      <c r="AL20">
        <v>52</v>
      </c>
      <c r="AM20">
        <v>108.5</v>
      </c>
      <c r="AN20">
        <v>103.4</v>
      </c>
    </row>
    <row r="21" spans="1:40">
      <c r="A21">
        <v>13.5</v>
      </c>
      <c r="B21">
        <v>450</v>
      </c>
      <c r="C21">
        <v>342.76047999999997</v>
      </c>
      <c r="D21">
        <f t="shared" si="3"/>
        <v>1.4563486249999997</v>
      </c>
      <c r="E21">
        <f t="shared" si="4"/>
        <v>9.5</v>
      </c>
      <c r="F21">
        <v>1</v>
      </c>
      <c r="G21">
        <v>0.04</v>
      </c>
      <c r="H21">
        <v>0.05</v>
      </c>
      <c r="I21">
        <f t="shared" si="5"/>
        <v>0.60000000000000009</v>
      </c>
      <c r="J21">
        <v>1</v>
      </c>
      <c r="K21">
        <v>60</v>
      </c>
      <c r="L21">
        <v>1</v>
      </c>
      <c r="M21">
        <v>4.2000000000000002E-4</v>
      </c>
      <c r="N21">
        <v>4180</v>
      </c>
      <c r="O21">
        <v>0.85</v>
      </c>
      <c r="P21">
        <v>0.96</v>
      </c>
      <c r="Q21">
        <v>36.9</v>
      </c>
      <c r="R21">
        <f t="shared" si="16"/>
        <v>310.04999999999995</v>
      </c>
      <c r="S21">
        <v>40.9</v>
      </c>
      <c r="T21">
        <f t="shared" si="6"/>
        <v>314.04999999999995</v>
      </c>
      <c r="U21">
        <v>75.5</v>
      </c>
      <c r="V21">
        <f t="shared" si="7"/>
        <v>348.65</v>
      </c>
      <c r="W21">
        <v>83.1</v>
      </c>
      <c r="X21">
        <f t="shared" si="8"/>
        <v>356.25</v>
      </c>
      <c r="Y21">
        <f t="shared" si="0"/>
        <v>0.79999999999999993</v>
      </c>
      <c r="Z21">
        <f t="shared" si="9"/>
        <v>0.48000000000000004</v>
      </c>
      <c r="AA21">
        <f t="shared" si="15"/>
        <v>0.28177847460990291</v>
      </c>
      <c r="AB21">
        <f t="shared" si="10"/>
        <v>1.0681466896567036</v>
      </c>
      <c r="AC21">
        <f t="shared" si="11"/>
        <v>1.3499251642666064</v>
      </c>
      <c r="AD21">
        <f t="shared" si="12"/>
        <v>2.6299251642666066</v>
      </c>
      <c r="AE21">
        <f t="shared" si="13"/>
        <v>5.6699999999999998E-8</v>
      </c>
      <c r="AF21">
        <v>0.12</v>
      </c>
      <c r="AG21">
        <v>0.88</v>
      </c>
      <c r="AH21">
        <f t="shared" si="14"/>
        <v>0.17030309807382268</v>
      </c>
      <c r="AI21">
        <v>13.5</v>
      </c>
      <c r="AJ21">
        <f t="shared" si="1"/>
        <v>0.13498613333333342</v>
      </c>
      <c r="AL21">
        <v>52.7</v>
      </c>
      <c r="AM21">
        <v>108.6</v>
      </c>
      <c r="AN21">
        <v>103.4</v>
      </c>
    </row>
    <row r="22" spans="1:40">
      <c r="A22">
        <v>14</v>
      </c>
      <c r="B22">
        <v>450</v>
      </c>
      <c r="C22">
        <v>342.76047999999997</v>
      </c>
      <c r="D22">
        <f t="shared" si="3"/>
        <v>1.4563486249999997</v>
      </c>
      <c r="E22">
        <f t="shared" si="4"/>
        <v>9.5</v>
      </c>
      <c r="F22">
        <v>1</v>
      </c>
      <c r="G22">
        <v>0.04</v>
      </c>
      <c r="H22">
        <v>0.05</v>
      </c>
      <c r="I22">
        <f t="shared" si="5"/>
        <v>0.60000000000000009</v>
      </c>
      <c r="J22">
        <v>1</v>
      </c>
      <c r="K22">
        <v>60</v>
      </c>
      <c r="L22">
        <v>1</v>
      </c>
      <c r="M22">
        <v>4.2000000000000002E-4</v>
      </c>
      <c r="N22">
        <v>4180</v>
      </c>
      <c r="O22">
        <v>0.85</v>
      </c>
      <c r="P22">
        <v>0.96</v>
      </c>
      <c r="Q22">
        <v>37.6</v>
      </c>
      <c r="R22">
        <f t="shared" si="16"/>
        <v>310.75</v>
      </c>
      <c r="S22">
        <v>41.4</v>
      </c>
      <c r="T22">
        <f t="shared" si="6"/>
        <v>314.54999999999995</v>
      </c>
      <c r="U22">
        <v>71.8</v>
      </c>
      <c r="V22">
        <f t="shared" si="7"/>
        <v>344.95</v>
      </c>
      <c r="W22">
        <v>84.7</v>
      </c>
      <c r="X22">
        <f t="shared" si="8"/>
        <v>357.84999999999997</v>
      </c>
      <c r="Y22">
        <f t="shared" si="0"/>
        <v>0.79999999999999993</v>
      </c>
      <c r="Z22">
        <f t="shared" si="9"/>
        <v>0.48000000000000004</v>
      </c>
      <c r="AA22">
        <f t="shared" si="15"/>
        <v>0.28131598856612666</v>
      </c>
      <c r="AB22">
        <f t="shared" si="10"/>
        <v>1.0794126085118771</v>
      </c>
      <c r="AC22">
        <f t="shared" si="11"/>
        <v>1.3607285970780039</v>
      </c>
      <c r="AD22">
        <f t="shared" si="12"/>
        <v>2.6407285970780041</v>
      </c>
      <c r="AE22">
        <f t="shared" si="13"/>
        <v>5.6699999999999998E-8</v>
      </c>
      <c r="AF22">
        <v>0.12</v>
      </c>
      <c r="AG22">
        <v>0.88</v>
      </c>
      <c r="AH22">
        <f t="shared" si="14"/>
        <v>0.14942731071861842</v>
      </c>
      <c r="AI22">
        <v>14</v>
      </c>
      <c r="AJ22">
        <f t="shared" si="1"/>
        <v>0.11860053333333347</v>
      </c>
      <c r="AL22">
        <v>53.6</v>
      </c>
      <c r="AM22">
        <v>108.5</v>
      </c>
      <c r="AN22">
        <v>103.4</v>
      </c>
    </row>
    <row r="23" spans="1:40">
      <c r="A23">
        <v>14.1</v>
      </c>
      <c r="B23">
        <v>450</v>
      </c>
      <c r="C23">
        <v>342.76047999999997</v>
      </c>
      <c r="D23">
        <f t="shared" si="3"/>
        <v>1.4563486249999997</v>
      </c>
      <c r="E23">
        <f t="shared" si="4"/>
        <v>9.5</v>
      </c>
      <c r="F23">
        <v>1</v>
      </c>
      <c r="G23">
        <v>0.04</v>
      </c>
      <c r="H23">
        <v>0.05</v>
      </c>
      <c r="I23">
        <f t="shared" si="5"/>
        <v>0.60000000000000009</v>
      </c>
      <c r="J23">
        <v>1</v>
      </c>
      <c r="K23">
        <v>60</v>
      </c>
      <c r="L23">
        <v>1</v>
      </c>
      <c r="M23">
        <v>4.2000000000000002E-4</v>
      </c>
      <c r="N23">
        <v>4180</v>
      </c>
      <c r="O23">
        <v>0.85</v>
      </c>
      <c r="P23">
        <v>0.96</v>
      </c>
      <c r="Q23">
        <v>37.200000000000003</v>
      </c>
      <c r="R23">
        <f t="shared" si="16"/>
        <v>310.34999999999997</v>
      </c>
      <c r="S23">
        <v>42.3</v>
      </c>
      <c r="T23">
        <f t="shared" si="6"/>
        <v>315.45</v>
      </c>
      <c r="U23">
        <v>72.5</v>
      </c>
      <c r="V23">
        <f t="shared" si="7"/>
        <v>345.65</v>
      </c>
      <c r="W23">
        <v>83.7</v>
      </c>
      <c r="X23">
        <f t="shared" si="8"/>
        <v>356.84999999999997</v>
      </c>
      <c r="Y23">
        <f t="shared" si="0"/>
        <v>0.79999999999999993</v>
      </c>
      <c r="Z23">
        <f t="shared" si="9"/>
        <v>0.48000000000000004</v>
      </c>
      <c r="AA23">
        <f t="shared" si="15"/>
        <v>0.28167238826294988</v>
      </c>
      <c r="AB23">
        <f t="shared" si="10"/>
        <v>1.0725337586482995</v>
      </c>
      <c r="AC23">
        <f t="shared" si="11"/>
        <v>1.3542061469112494</v>
      </c>
      <c r="AD23">
        <f t="shared" si="12"/>
        <v>2.6342061469112492</v>
      </c>
      <c r="AE23">
        <f t="shared" si="13"/>
        <v>5.6699999999999998E-8</v>
      </c>
      <c r="AF23">
        <v>0.12</v>
      </c>
      <c r="AG23">
        <v>0.88</v>
      </c>
      <c r="AH23">
        <f t="shared" si="14"/>
        <v>0.14987078363682599</v>
      </c>
      <c r="AI23">
        <v>14.1</v>
      </c>
      <c r="AJ23">
        <f t="shared" si="1"/>
        <v>0.11782026666666662</v>
      </c>
      <c r="AL23">
        <v>54.6</v>
      </c>
      <c r="AM23">
        <v>108.4</v>
      </c>
      <c r="AN23">
        <v>103.4</v>
      </c>
    </row>
    <row r="24" spans="1:40">
      <c r="A24">
        <v>14.2</v>
      </c>
      <c r="B24">
        <v>450</v>
      </c>
      <c r="C24">
        <v>342.76047999999997</v>
      </c>
      <c r="D24">
        <f t="shared" si="3"/>
        <v>1.4563486249999997</v>
      </c>
      <c r="E24">
        <f t="shared" si="4"/>
        <v>9.5</v>
      </c>
      <c r="F24">
        <v>1</v>
      </c>
      <c r="G24">
        <v>0.04</v>
      </c>
      <c r="H24">
        <v>0.05</v>
      </c>
      <c r="I24">
        <f t="shared" si="5"/>
        <v>0.60000000000000009</v>
      </c>
      <c r="J24">
        <v>1</v>
      </c>
      <c r="K24">
        <v>60</v>
      </c>
      <c r="L24">
        <v>1</v>
      </c>
      <c r="M24">
        <v>4.2000000000000002E-4</v>
      </c>
      <c r="N24">
        <v>4180</v>
      </c>
      <c r="O24">
        <v>0.85</v>
      </c>
      <c r="P24">
        <v>0.96</v>
      </c>
      <c r="Q24">
        <v>37.700000000000003</v>
      </c>
      <c r="R24">
        <f t="shared" si="16"/>
        <v>310.84999999999997</v>
      </c>
      <c r="S24">
        <v>43.7</v>
      </c>
      <c r="T24">
        <f t="shared" si="6"/>
        <v>316.84999999999997</v>
      </c>
      <c r="U24">
        <v>72.400000000000006</v>
      </c>
      <c r="V24">
        <f t="shared" si="7"/>
        <v>345.54999999999995</v>
      </c>
      <c r="W24">
        <v>83.6</v>
      </c>
      <c r="X24">
        <f t="shared" si="8"/>
        <v>356.75</v>
      </c>
      <c r="Y24">
        <f t="shared" si="0"/>
        <v>0.79999999999999993</v>
      </c>
      <c r="Z24">
        <f t="shared" si="9"/>
        <v>0.48000000000000004</v>
      </c>
      <c r="AA24">
        <f t="shared" si="15"/>
        <v>0.28273331065506707</v>
      </c>
      <c r="AB24">
        <f t="shared" si="10"/>
        <v>1.0743247029116665</v>
      </c>
      <c r="AC24">
        <f t="shared" si="11"/>
        <v>1.3570580135667336</v>
      </c>
      <c r="AD24">
        <f t="shared" si="12"/>
        <v>2.6370580135667336</v>
      </c>
      <c r="AE24">
        <f t="shared" si="13"/>
        <v>5.6699999999999998E-8</v>
      </c>
      <c r="AF24">
        <v>0.12</v>
      </c>
      <c r="AG24">
        <v>0.88</v>
      </c>
      <c r="AH24">
        <f t="shared" si="14"/>
        <v>0.14339477688715496</v>
      </c>
      <c r="AI24">
        <v>14.2</v>
      </c>
      <c r="AJ24">
        <f t="shared" si="1"/>
        <v>0.11196826666666664</v>
      </c>
      <c r="AL24">
        <v>55.2</v>
      </c>
      <c r="AM24">
        <v>108.5</v>
      </c>
      <c r="AN24">
        <v>103.3</v>
      </c>
    </row>
    <row r="25" spans="1:40">
      <c r="A25">
        <v>14.3</v>
      </c>
      <c r="B25">
        <v>450</v>
      </c>
      <c r="C25">
        <v>342.76047999999997</v>
      </c>
      <c r="D25">
        <f t="shared" si="3"/>
        <v>1.4563486249999997</v>
      </c>
      <c r="E25">
        <f t="shared" si="4"/>
        <v>9.5</v>
      </c>
      <c r="F25">
        <v>1</v>
      </c>
      <c r="G25">
        <v>0.04</v>
      </c>
      <c r="H25">
        <v>0.05</v>
      </c>
      <c r="I25">
        <f t="shared" si="5"/>
        <v>0.60000000000000009</v>
      </c>
      <c r="J25">
        <v>1</v>
      </c>
      <c r="K25">
        <v>60</v>
      </c>
      <c r="L25">
        <v>1</v>
      </c>
      <c r="M25">
        <v>4.2000000000000002E-4</v>
      </c>
      <c r="N25">
        <v>4180</v>
      </c>
      <c r="O25">
        <v>0.85</v>
      </c>
      <c r="P25">
        <v>0.96</v>
      </c>
      <c r="Q25">
        <v>37.5</v>
      </c>
      <c r="R25">
        <f t="shared" si="16"/>
        <v>310.64999999999998</v>
      </c>
      <c r="S25">
        <v>43.5</v>
      </c>
      <c r="T25">
        <f t="shared" si="6"/>
        <v>316.64999999999998</v>
      </c>
      <c r="U25">
        <v>72.900000000000006</v>
      </c>
      <c r="V25">
        <f t="shared" si="7"/>
        <v>346.04999999999995</v>
      </c>
      <c r="W25">
        <v>84.4</v>
      </c>
      <c r="X25">
        <f t="shared" si="8"/>
        <v>357.54999999999995</v>
      </c>
      <c r="Y25">
        <f t="shared" si="0"/>
        <v>0.79999999999999993</v>
      </c>
      <c r="Z25">
        <f t="shared" si="9"/>
        <v>0.48000000000000004</v>
      </c>
      <c r="AA25">
        <f t="shared" si="15"/>
        <v>0.28145889372502852</v>
      </c>
      <c r="AB25">
        <f t="shared" si="10"/>
        <v>1.0774376706420472</v>
      </c>
      <c r="AC25">
        <f t="shared" si="11"/>
        <v>1.3588965643670758</v>
      </c>
      <c r="AD25">
        <f t="shared" si="12"/>
        <v>2.6388965643670756</v>
      </c>
      <c r="AE25">
        <f t="shared" si="13"/>
        <v>5.6699999999999998E-8</v>
      </c>
      <c r="AF25">
        <v>0.12</v>
      </c>
      <c r="AG25">
        <v>0.88</v>
      </c>
      <c r="AH25">
        <f t="shared" si="14"/>
        <v>0.14689682221331968</v>
      </c>
      <c r="AI25">
        <v>14.3</v>
      </c>
      <c r="AJ25">
        <f t="shared" si="1"/>
        <v>0.1146991999999999</v>
      </c>
      <c r="AL25">
        <v>56.1</v>
      </c>
      <c r="AM25">
        <v>108.5</v>
      </c>
      <c r="AN25">
        <v>103.3</v>
      </c>
    </row>
    <row r="26" spans="1:40">
      <c r="A26">
        <v>14.4</v>
      </c>
      <c r="B26">
        <v>450</v>
      </c>
      <c r="C26">
        <v>342.76047999999997</v>
      </c>
      <c r="D26">
        <f t="shared" si="3"/>
        <v>1.4563486249999997</v>
      </c>
      <c r="E26">
        <f t="shared" si="4"/>
        <v>9.5</v>
      </c>
      <c r="F26">
        <v>1</v>
      </c>
      <c r="G26">
        <v>0.04</v>
      </c>
      <c r="H26">
        <v>0.05</v>
      </c>
      <c r="I26">
        <f t="shared" si="5"/>
        <v>0.60000000000000009</v>
      </c>
      <c r="J26">
        <v>1</v>
      </c>
      <c r="K26">
        <v>60</v>
      </c>
      <c r="L26">
        <v>1</v>
      </c>
      <c r="M26">
        <v>3.3E-4</v>
      </c>
      <c r="N26">
        <v>4180</v>
      </c>
      <c r="O26">
        <v>0.85</v>
      </c>
      <c r="P26">
        <v>0.96</v>
      </c>
      <c r="Q26">
        <v>38.1</v>
      </c>
      <c r="R26">
        <f t="shared" si="16"/>
        <v>311.25</v>
      </c>
      <c r="S26">
        <v>44.5</v>
      </c>
      <c r="T26">
        <f t="shared" si="6"/>
        <v>317.64999999999998</v>
      </c>
      <c r="U26">
        <v>72.7</v>
      </c>
      <c r="V26">
        <f t="shared" si="7"/>
        <v>345.84999999999997</v>
      </c>
      <c r="W26">
        <v>83.6</v>
      </c>
      <c r="X26">
        <f t="shared" si="8"/>
        <v>356.75</v>
      </c>
      <c r="Y26">
        <f t="shared" si="0"/>
        <v>0.79999999999999993</v>
      </c>
      <c r="Z26">
        <f t="shared" si="9"/>
        <v>0.48000000000000004</v>
      </c>
      <c r="AA26">
        <f t="shared" si="15"/>
        <v>0.28350219965242673</v>
      </c>
      <c r="AB26">
        <f t="shared" si="10"/>
        <v>1.0761631137786523</v>
      </c>
      <c r="AC26">
        <f t="shared" si="11"/>
        <v>1.359665313431079</v>
      </c>
      <c r="AD26">
        <f t="shared" si="12"/>
        <v>2.6396653134310792</v>
      </c>
      <c r="AE26">
        <f t="shared" si="13"/>
        <v>5.6699999999999998E-8</v>
      </c>
      <c r="AF26">
        <v>0.12</v>
      </c>
      <c r="AG26">
        <v>0.88</v>
      </c>
      <c r="AH26">
        <f t="shared" si="14"/>
        <v>0.11104310012543735</v>
      </c>
      <c r="AI26">
        <v>14.4</v>
      </c>
      <c r="AJ26">
        <f t="shared" si="1"/>
        <v>8.6442399999999961E-2</v>
      </c>
      <c r="AK26">
        <v>0.27779999999999999</v>
      </c>
      <c r="AL26">
        <v>57.9</v>
      </c>
      <c r="AM26">
        <v>108.6</v>
      </c>
      <c r="AN26">
        <v>103.3</v>
      </c>
    </row>
    <row r="27" spans="1:40">
      <c r="A27">
        <v>14.5</v>
      </c>
      <c r="B27">
        <v>450</v>
      </c>
      <c r="C27">
        <v>342.76047999999997</v>
      </c>
      <c r="D27">
        <f t="shared" si="3"/>
        <v>1.4563486249999997</v>
      </c>
      <c r="E27">
        <f t="shared" si="4"/>
        <v>9.5</v>
      </c>
      <c r="F27">
        <v>1</v>
      </c>
      <c r="G27">
        <v>0.04</v>
      </c>
      <c r="H27">
        <v>0.05</v>
      </c>
      <c r="I27">
        <f t="shared" si="5"/>
        <v>0.60000000000000009</v>
      </c>
      <c r="J27">
        <v>1</v>
      </c>
      <c r="K27">
        <v>60</v>
      </c>
      <c r="L27">
        <v>1</v>
      </c>
      <c r="M27">
        <v>3.3E-4</v>
      </c>
      <c r="N27">
        <v>4180</v>
      </c>
      <c r="O27">
        <v>0.85</v>
      </c>
      <c r="P27">
        <v>0.96</v>
      </c>
      <c r="Q27">
        <v>37.799999999999997</v>
      </c>
      <c r="R27">
        <f t="shared" si="16"/>
        <v>310.95</v>
      </c>
      <c r="S27">
        <v>45.1</v>
      </c>
      <c r="T27">
        <f t="shared" si="6"/>
        <v>318.25</v>
      </c>
      <c r="U27">
        <v>77.2</v>
      </c>
      <c r="V27">
        <f t="shared" si="7"/>
        <v>350.34999999999997</v>
      </c>
      <c r="W27">
        <v>84</v>
      </c>
      <c r="X27">
        <f t="shared" si="8"/>
        <v>357.15</v>
      </c>
      <c r="Y27">
        <f t="shared" si="0"/>
        <v>0.79999999999999993</v>
      </c>
      <c r="Z27">
        <f t="shared" si="9"/>
        <v>0.48000000000000004</v>
      </c>
      <c r="AA27">
        <f t="shared" si="15"/>
        <v>0.28246916981929859</v>
      </c>
      <c r="AB27">
        <f t="shared" si="10"/>
        <v>1.0767991204815983</v>
      </c>
      <c r="AC27">
        <f t="shared" si="11"/>
        <v>1.3592682903008968</v>
      </c>
      <c r="AD27">
        <f t="shared" si="12"/>
        <v>2.6392682903008966</v>
      </c>
      <c r="AE27">
        <f t="shared" si="13"/>
        <v>5.6699999999999998E-8</v>
      </c>
      <c r="AF27">
        <v>0.12</v>
      </c>
      <c r="AG27">
        <v>0.88</v>
      </c>
      <c r="AH27">
        <f t="shared" si="14"/>
        <v>0.12726213536061173</v>
      </c>
      <c r="AI27">
        <v>14.5</v>
      </c>
      <c r="AJ27">
        <f t="shared" si="1"/>
        <v>9.8397199999999879E-2</v>
      </c>
      <c r="AL27">
        <v>58.1</v>
      </c>
      <c r="AM27">
        <v>108.6</v>
      </c>
      <c r="AN27">
        <v>103.3</v>
      </c>
    </row>
    <row r="28" spans="1:40">
      <c r="A28">
        <v>15</v>
      </c>
      <c r="B28">
        <v>450</v>
      </c>
      <c r="C28">
        <v>342.76047999999997</v>
      </c>
      <c r="D28">
        <f t="shared" si="3"/>
        <v>1.4563486249999997</v>
      </c>
      <c r="E28">
        <f t="shared" si="4"/>
        <v>9.5</v>
      </c>
      <c r="F28">
        <v>1</v>
      </c>
      <c r="G28">
        <v>0.04</v>
      </c>
      <c r="H28">
        <v>0.05</v>
      </c>
      <c r="I28">
        <f t="shared" si="5"/>
        <v>0.60000000000000009</v>
      </c>
      <c r="J28">
        <v>1</v>
      </c>
      <c r="K28">
        <v>60</v>
      </c>
      <c r="L28">
        <v>1</v>
      </c>
      <c r="M28">
        <v>3.3E-4</v>
      </c>
      <c r="N28">
        <v>4180</v>
      </c>
      <c r="O28">
        <v>0.85</v>
      </c>
      <c r="P28">
        <v>0.96</v>
      </c>
      <c r="Q28">
        <v>38.200000000000003</v>
      </c>
      <c r="R28">
        <f t="shared" si="16"/>
        <v>311.34999999999997</v>
      </c>
      <c r="S28">
        <v>45.7</v>
      </c>
      <c r="T28">
        <f t="shared" si="6"/>
        <v>318.84999999999997</v>
      </c>
      <c r="U28">
        <v>74.099999999999994</v>
      </c>
      <c r="V28">
        <f t="shared" si="7"/>
        <v>347.25</v>
      </c>
      <c r="W28">
        <v>85.1</v>
      </c>
      <c r="X28">
        <f t="shared" si="8"/>
        <v>358.25</v>
      </c>
      <c r="Y28">
        <f t="shared" si="0"/>
        <v>0.79999999999999993</v>
      </c>
      <c r="Z28">
        <f t="shared" si="9"/>
        <v>0.48000000000000004</v>
      </c>
      <c r="AA28">
        <f t="shared" si="15"/>
        <v>0.28199356842633833</v>
      </c>
      <c r="AB28">
        <f t="shared" si="10"/>
        <v>1.0842019480805509</v>
      </c>
      <c r="AC28">
        <f t="shared" si="11"/>
        <v>1.3661955165068893</v>
      </c>
      <c r="AD28">
        <f t="shared" si="12"/>
        <v>2.6461955165068893</v>
      </c>
      <c r="AE28">
        <f t="shared" si="13"/>
        <v>5.6699999999999998E-8</v>
      </c>
      <c r="AF28">
        <v>0.12</v>
      </c>
      <c r="AG28">
        <v>0.88</v>
      </c>
      <c r="AH28">
        <f t="shared" si="14"/>
        <v>0.11278123354909601</v>
      </c>
      <c r="AI28">
        <v>15</v>
      </c>
      <c r="AJ28">
        <f t="shared" si="1"/>
        <v>8.7055466666666775E-2</v>
      </c>
      <c r="AL28">
        <v>58.5</v>
      </c>
      <c r="AM28">
        <v>108.6</v>
      </c>
      <c r="AN28">
        <v>103.3</v>
      </c>
    </row>
    <row r="29" spans="1:40">
      <c r="A29">
        <v>15.1</v>
      </c>
      <c r="B29">
        <v>450</v>
      </c>
      <c r="C29">
        <v>342.76047999999997</v>
      </c>
      <c r="D29">
        <f t="shared" si="3"/>
        <v>1.4563486249999997</v>
      </c>
      <c r="E29">
        <f t="shared" si="4"/>
        <v>9.5</v>
      </c>
      <c r="F29">
        <v>1</v>
      </c>
      <c r="G29">
        <v>0.04</v>
      </c>
      <c r="H29">
        <v>0.05</v>
      </c>
      <c r="I29">
        <f t="shared" si="5"/>
        <v>0.60000000000000009</v>
      </c>
      <c r="J29">
        <v>1</v>
      </c>
      <c r="K29">
        <v>60</v>
      </c>
      <c r="L29">
        <v>1</v>
      </c>
      <c r="M29">
        <v>3.3E-4</v>
      </c>
      <c r="N29">
        <v>4180</v>
      </c>
      <c r="O29">
        <v>0.85</v>
      </c>
      <c r="P29">
        <v>0.96</v>
      </c>
      <c r="Q29">
        <v>38.200000000000003</v>
      </c>
      <c r="R29">
        <f t="shared" si="16"/>
        <v>311.34999999999997</v>
      </c>
      <c r="S29">
        <v>46.7</v>
      </c>
      <c r="T29">
        <f t="shared" si="6"/>
        <v>319.84999999999997</v>
      </c>
      <c r="U29">
        <v>75.099999999999994</v>
      </c>
      <c r="V29">
        <f t="shared" si="7"/>
        <v>348.25</v>
      </c>
      <c r="W29">
        <v>84.7</v>
      </c>
      <c r="X29">
        <f t="shared" si="8"/>
        <v>357.84999999999997</v>
      </c>
      <c r="Y29">
        <f t="shared" si="0"/>
        <v>0.79999999999999993</v>
      </c>
      <c r="Z29">
        <f t="shared" si="9"/>
        <v>0.48000000000000004</v>
      </c>
      <c r="AA29">
        <f t="shared" si="15"/>
        <v>0.2824382511514581</v>
      </c>
      <c r="AB29">
        <f t="shared" si="10"/>
        <v>1.082176565861491</v>
      </c>
      <c r="AC29">
        <f t="shared" si="11"/>
        <v>1.3646148170129491</v>
      </c>
      <c r="AD29">
        <f t="shared" si="12"/>
        <v>2.6446148170129491</v>
      </c>
      <c r="AE29">
        <f t="shared" si="13"/>
        <v>5.6699999999999998E-8</v>
      </c>
      <c r="AF29">
        <v>0.12</v>
      </c>
      <c r="AG29">
        <v>0.88</v>
      </c>
      <c r="AH29">
        <f t="shared" si="14"/>
        <v>0.11364258538623899</v>
      </c>
      <c r="AI29">
        <v>15.1</v>
      </c>
      <c r="AJ29">
        <f t="shared" si="1"/>
        <v>8.7055466666666775E-2</v>
      </c>
      <c r="AL29">
        <v>59.2</v>
      </c>
      <c r="AM29">
        <v>108.5</v>
      </c>
      <c r="AN29">
        <v>103.3</v>
      </c>
    </row>
    <row r="30" spans="1:40">
      <c r="A30">
        <v>15.2</v>
      </c>
      <c r="B30">
        <v>450</v>
      </c>
      <c r="C30">
        <v>342.76047999999997</v>
      </c>
      <c r="D30">
        <f t="shared" si="3"/>
        <v>1.4563486249999997</v>
      </c>
      <c r="E30">
        <f t="shared" si="4"/>
        <v>9.5</v>
      </c>
      <c r="F30">
        <v>1</v>
      </c>
      <c r="G30">
        <v>0.04</v>
      </c>
      <c r="H30">
        <v>0.05</v>
      </c>
      <c r="I30">
        <f t="shared" si="5"/>
        <v>0.60000000000000009</v>
      </c>
      <c r="J30">
        <v>1</v>
      </c>
      <c r="K30">
        <v>60</v>
      </c>
      <c r="L30">
        <v>1</v>
      </c>
      <c r="M30">
        <v>3.3E-4</v>
      </c>
      <c r="N30">
        <v>4180</v>
      </c>
      <c r="O30">
        <v>0.85</v>
      </c>
      <c r="P30">
        <v>0.96</v>
      </c>
      <c r="Q30">
        <v>38.200000000000003</v>
      </c>
      <c r="R30">
        <f t="shared" si="16"/>
        <v>311.34999999999997</v>
      </c>
      <c r="S30">
        <v>47.4</v>
      </c>
      <c r="T30">
        <f t="shared" si="6"/>
        <v>320.54999999999995</v>
      </c>
      <c r="U30">
        <v>75.2</v>
      </c>
      <c r="V30">
        <f t="shared" si="7"/>
        <v>348.34999999999997</v>
      </c>
      <c r="W30">
        <v>85.4</v>
      </c>
      <c r="X30">
        <f t="shared" si="8"/>
        <v>358.54999999999995</v>
      </c>
      <c r="Y30">
        <f t="shared" si="0"/>
        <v>0.79999999999999993</v>
      </c>
      <c r="Z30">
        <f t="shared" si="9"/>
        <v>0.48000000000000004</v>
      </c>
      <c r="AA30">
        <f t="shared" si="15"/>
        <v>0.28166433390492579</v>
      </c>
      <c r="AB30">
        <f t="shared" si="10"/>
        <v>1.0857230766933608</v>
      </c>
      <c r="AC30">
        <f t="shared" si="11"/>
        <v>1.3673874105982866</v>
      </c>
      <c r="AD30">
        <f t="shared" si="12"/>
        <v>2.6473874105982866</v>
      </c>
      <c r="AE30">
        <f t="shared" si="13"/>
        <v>5.6699999999999998E-8</v>
      </c>
      <c r="AF30">
        <v>0.12</v>
      </c>
      <c r="AG30">
        <v>0.88</v>
      </c>
      <c r="AH30">
        <f t="shared" si="14"/>
        <v>0.11185062592091867</v>
      </c>
      <c r="AI30">
        <v>15.2</v>
      </c>
      <c r="AJ30">
        <f t="shared" si="1"/>
        <v>8.5216266666666693E-2</v>
      </c>
      <c r="AL30">
        <v>60.2</v>
      </c>
      <c r="AM30">
        <v>108.4</v>
      </c>
      <c r="AN30">
        <v>103.3</v>
      </c>
    </row>
    <row r="31" spans="1:40">
      <c r="A31">
        <v>15.3</v>
      </c>
      <c r="B31">
        <v>450</v>
      </c>
      <c r="C31">
        <v>342.76047999999997</v>
      </c>
      <c r="D31">
        <f t="shared" si="3"/>
        <v>1.4563486249999997</v>
      </c>
      <c r="E31">
        <f t="shared" si="4"/>
        <v>9.5</v>
      </c>
      <c r="F31">
        <v>1</v>
      </c>
      <c r="G31">
        <v>0.04</v>
      </c>
      <c r="H31">
        <v>0.05</v>
      </c>
      <c r="I31">
        <f t="shared" si="5"/>
        <v>0.60000000000000009</v>
      </c>
      <c r="J31">
        <v>1</v>
      </c>
      <c r="K31">
        <v>60</v>
      </c>
      <c r="L31">
        <v>1</v>
      </c>
      <c r="M31">
        <v>3.8000000000000002E-4</v>
      </c>
      <c r="N31">
        <v>4180</v>
      </c>
      <c r="O31">
        <v>0.85</v>
      </c>
      <c r="P31">
        <v>0.96</v>
      </c>
      <c r="Q31">
        <v>38.200000000000003</v>
      </c>
      <c r="R31">
        <f t="shared" si="16"/>
        <v>311.34999999999997</v>
      </c>
      <c r="S31">
        <v>48.1</v>
      </c>
      <c r="T31">
        <f t="shared" si="6"/>
        <v>321.25</v>
      </c>
      <c r="U31">
        <v>74.900000000000006</v>
      </c>
      <c r="V31">
        <f t="shared" si="7"/>
        <v>348.04999999999995</v>
      </c>
      <c r="W31">
        <v>86.1</v>
      </c>
      <c r="X31">
        <f t="shared" si="8"/>
        <v>359.25</v>
      </c>
      <c r="Y31">
        <f t="shared" si="0"/>
        <v>0.79999999999999993</v>
      </c>
      <c r="Z31">
        <f t="shared" si="9"/>
        <v>0.48000000000000004</v>
      </c>
      <c r="AA31">
        <f t="shared" si="15"/>
        <v>0.28091005430224053</v>
      </c>
      <c r="AB31">
        <f t="shared" si="10"/>
        <v>1.0892793569952339</v>
      </c>
      <c r="AC31">
        <f t="shared" si="11"/>
        <v>1.3701894112974744</v>
      </c>
      <c r="AD31">
        <f t="shared" si="12"/>
        <v>2.6501894112974744</v>
      </c>
      <c r="AE31">
        <f t="shared" si="13"/>
        <v>5.6699999999999998E-8</v>
      </c>
      <c r="AF31">
        <v>0.12</v>
      </c>
      <c r="AG31">
        <v>0.88</v>
      </c>
      <c r="AH31">
        <f t="shared" si="14"/>
        <v>0.1248496300632355</v>
      </c>
      <c r="AI31">
        <v>15.3</v>
      </c>
      <c r="AJ31">
        <f t="shared" si="1"/>
        <v>9.4598044444444279E-2</v>
      </c>
      <c r="AL31">
        <v>60.8</v>
      </c>
      <c r="AM31">
        <v>108.6</v>
      </c>
      <c r="AN31">
        <v>103.3</v>
      </c>
    </row>
    <row r="32" spans="1:40">
      <c r="A32">
        <v>15.4</v>
      </c>
      <c r="B32">
        <v>450</v>
      </c>
      <c r="C32">
        <v>342.76047999999997</v>
      </c>
      <c r="D32">
        <f t="shared" si="3"/>
        <v>1.4563486249999997</v>
      </c>
      <c r="E32">
        <f t="shared" si="4"/>
        <v>9.5</v>
      </c>
      <c r="F32">
        <v>1</v>
      </c>
      <c r="G32">
        <v>0.04</v>
      </c>
      <c r="H32">
        <v>0.05</v>
      </c>
      <c r="I32">
        <f t="shared" si="5"/>
        <v>0.60000000000000009</v>
      </c>
      <c r="J32">
        <v>1</v>
      </c>
      <c r="K32">
        <v>60</v>
      </c>
      <c r="L32">
        <v>1</v>
      </c>
      <c r="M32">
        <v>3.8000000000000002E-4</v>
      </c>
      <c r="N32">
        <v>4180</v>
      </c>
      <c r="O32">
        <v>0.85</v>
      </c>
      <c r="P32">
        <v>0.96</v>
      </c>
      <c r="Q32">
        <v>38.200000000000003</v>
      </c>
      <c r="R32">
        <f t="shared" si="16"/>
        <v>311.34999999999997</v>
      </c>
      <c r="S32">
        <v>48.9</v>
      </c>
      <c r="T32">
        <f t="shared" si="6"/>
        <v>322.04999999999995</v>
      </c>
      <c r="U32">
        <v>76.5</v>
      </c>
      <c r="V32">
        <f t="shared" si="7"/>
        <v>349.65</v>
      </c>
      <c r="W32">
        <v>86.8</v>
      </c>
      <c r="X32">
        <f t="shared" si="8"/>
        <v>359.95</v>
      </c>
      <c r="Y32">
        <f t="shared" si="0"/>
        <v>0.79999999999999993</v>
      </c>
      <c r="Z32">
        <f t="shared" si="9"/>
        <v>0.48000000000000004</v>
      </c>
      <c r="AA32">
        <f t="shared" si="15"/>
        <v>0.28017475113389528</v>
      </c>
      <c r="AB32">
        <f t="shared" si="10"/>
        <v>1.092845421558664</v>
      </c>
      <c r="AC32">
        <f t="shared" si="11"/>
        <v>1.3730201726925593</v>
      </c>
      <c r="AD32">
        <f t="shared" si="12"/>
        <v>2.6530201726925595</v>
      </c>
      <c r="AE32">
        <f t="shared" si="13"/>
        <v>5.6699999999999998E-8</v>
      </c>
      <c r="AF32">
        <v>0.12</v>
      </c>
      <c r="AG32">
        <v>0.88</v>
      </c>
      <c r="AH32">
        <f t="shared" si="14"/>
        <v>0.12939255833854152</v>
      </c>
      <c r="AI32">
        <v>15.4</v>
      </c>
      <c r="AJ32">
        <f t="shared" si="1"/>
        <v>9.7421866666666745E-2</v>
      </c>
      <c r="AK32">
        <v>0.22289999999999999</v>
      </c>
      <c r="AL32">
        <v>61</v>
      </c>
      <c r="AM32">
        <v>108.6</v>
      </c>
      <c r="AN32">
        <v>103.3</v>
      </c>
    </row>
    <row r="33" spans="1:40">
      <c r="A33">
        <v>15.5</v>
      </c>
      <c r="B33">
        <v>450</v>
      </c>
      <c r="C33">
        <v>342.76047999999997</v>
      </c>
      <c r="D33">
        <f t="shared" si="3"/>
        <v>1.4563486249999997</v>
      </c>
      <c r="E33">
        <f t="shared" si="4"/>
        <v>9.5</v>
      </c>
      <c r="F33">
        <v>1</v>
      </c>
      <c r="G33">
        <v>0.04</v>
      </c>
      <c r="H33">
        <v>0.05</v>
      </c>
      <c r="I33">
        <f t="shared" si="5"/>
        <v>0.60000000000000009</v>
      </c>
      <c r="J33">
        <v>1</v>
      </c>
      <c r="K33">
        <v>60</v>
      </c>
      <c r="L33">
        <v>1</v>
      </c>
      <c r="M33">
        <v>3.8000000000000002E-4</v>
      </c>
      <c r="N33">
        <v>4180</v>
      </c>
      <c r="O33">
        <v>0.85</v>
      </c>
      <c r="P33">
        <v>0.96</v>
      </c>
      <c r="Q33">
        <v>37.4</v>
      </c>
      <c r="R33">
        <f t="shared" si="16"/>
        <v>310.54999999999995</v>
      </c>
      <c r="S33">
        <v>49.6</v>
      </c>
      <c r="T33">
        <f t="shared" si="6"/>
        <v>322.75</v>
      </c>
      <c r="U33">
        <v>76.7</v>
      </c>
      <c r="V33">
        <f t="shared" si="7"/>
        <v>349.84999999999997</v>
      </c>
      <c r="W33">
        <v>87.9</v>
      </c>
      <c r="X33">
        <f t="shared" si="8"/>
        <v>361.04999999999995</v>
      </c>
      <c r="Y33">
        <f t="shared" si="0"/>
        <v>0.79999999999999993</v>
      </c>
      <c r="Z33">
        <f t="shared" si="9"/>
        <v>0.48000000000000004</v>
      </c>
      <c r="AA33">
        <f t="shared" si="15"/>
        <v>0.27767245444458022</v>
      </c>
      <c r="AB33">
        <f t="shared" si="10"/>
        <v>1.0947605784706826</v>
      </c>
      <c r="AC33">
        <f t="shared" si="11"/>
        <v>1.372433032915263</v>
      </c>
      <c r="AD33">
        <f t="shared" si="12"/>
        <v>2.6524330329152628</v>
      </c>
      <c r="AE33">
        <f t="shared" si="13"/>
        <v>5.6699999999999998E-8</v>
      </c>
      <c r="AF33">
        <v>0.12</v>
      </c>
      <c r="AG33">
        <v>0.88</v>
      </c>
      <c r="AH33">
        <f t="shared" si="14"/>
        <v>0.12855572586320693</v>
      </c>
      <c r="AI33">
        <v>15.5</v>
      </c>
      <c r="AJ33">
        <f t="shared" si="1"/>
        <v>9.5656977777777652E-2</v>
      </c>
      <c r="AL33">
        <v>61.6</v>
      </c>
      <c r="AM33">
        <v>108.5</v>
      </c>
      <c r="AN33">
        <v>103.4</v>
      </c>
    </row>
    <row r="34" spans="1:40">
      <c r="A34">
        <v>16</v>
      </c>
      <c r="B34">
        <v>450</v>
      </c>
      <c r="C34">
        <v>342.76047999999997</v>
      </c>
      <c r="D34">
        <f t="shared" si="3"/>
        <v>1.4563486249999997</v>
      </c>
      <c r="E34">
        <f t="shared" si="4"/>
        <v>9.5</v>
      </c>
      <c r="F34">
        <v>1</v>
      </c>
      <c r="G34">
        <v>0.04</v>
      </c>
      <c r="H34">
        <v>0.05</v>
      </c>
      <c r="I34">
        <f t="shared" si="5"/>
        <v>0.60000000000000009</v>
      </c>
      <c r="J34">
        <v>1</v>
      </c>
      <c r="K34">
        <v>60</v>
      </c>
      <c r="L34">
        <v>1</v>
      </c>
      <c r="M34">
        <v>3.8000000000000002E-4</v>
      </c>
      <c r="N34">
        <v>4180</v>
      </c>
      <c r="O34">
        <v>0.85</v>
      </c>
      <c r="P34">
        <v>0.96</v>
      </c>
      <c r="Q34">
        <v>37.4</v>
      </c>
      <c r="R34">
        <f t="shared" si="16"/>
        <v>310.54999999999995</v>
      </c>
      <c r="S34">
        <v>50.4</v>
      </c>
      <c r="T34">
        <f t="shared" si="6"/>
        <v>323.54999999999995</v>
      </c>
      <c r="U34">
        <v>76.7</v>
      </c>
      <c r="V34">
        <f t="shared" si="7"/>
        <v>349.84999999999997</v>
      </c>
      <c r="W34">
        <v>88.4</v>
      </c>
      <c r="X34">
        <f t="shared" si="8"/>
        <v>361.54999999999995</v>
      </c>
      <c r="Y34">
        <f t="shared" si="0"/>
        <v>0.79999999999999993</v>
      </c>
      <c r="Z34">
        <f t="shared" si="9"/>
        <v>0.48000000000000004</v>
      </c>
      <c r="AA34">
        <f t="shared" si="15"/>
        <v>0.2771939425826474</v>
      </c>
      <c r="AB34">
        <f t="shared" si="10"/>
        <v>1.0973209185601918</v>
      </c>
      <c r="AC34">
        <f t="shared" si="11"/>
        <v>1.3745148611428393</v>
      </c>
      <c r="AD34">
        <f t="shared" si="12"/>
        <v>2.6545148611428395</v>
      </c>
      <c r="AE34">
        <f t="shared" si="13"/>
        <v>5.6699999999999998E-8</v>
      </c>
      <c r="AF34">
        <v>0.12</v>
      </c>
      <c r="AG34">
        <v>0.88</v>
      </c>
      <c r="AH34">
        <f t="shared" si="14"/>
        <v>0.12556661128650271</v>
      </c>
      <c r="AI34">
        <v>16</v>
      </c>
      <c r="AJ34">
        <f t="shared" si="1"/>
        <v>9.2833155555555574E-2</v>
      </c>
      <c r="AL34">
        <v>62.1</v>
      </c>
      <c r="AM34">
        <v>108.5</v>
      </c>
      <c r="AN34">
        <v>103.4</v>
      </c>
    </row>
    <row r="35" spans="1:40">
      <c r="A35">
        <v>16.100000000000001</v>
      </c>
      <c r="B35">
        <v>450</v>
      </c>
      <c r="C35">
        <v>342.76047999999997</v>
      </c>
      <c r="D35">
        <f t="shared" si="3"/>
        <v>1.4563486249999997</v>
      </c>
      <c r="E35">
        <f t="shared" si="4"/>
        <v>9.5</v>
      </c>
      <c r="F35">
        <v>1</v>
      </c>
      <c r="G35">
        <v>0.04</v>
      </c>
      <c r="H35">
        <v>0.05</v>
      </c>
      <c r="I35">
        <f t="shared" si="5"/>
        <v>0.60000000000000009</v>
      </c>
      <c r="J35">
        <v>1</v>
      </c>
      <c r="K35">
        <v>60</v>
      </c>
      <c r="L35">
        <v>1</v>
      </c>
      <c r="M35">
        <v>4.1599999999999997E-4</v>
      </c>
      <c r="N35">
        <v>4180</v>
      </c>
      <c r="O35">
        <v>0.85</v>
      </c>
      <c r="P35">
        <v>0.96</v>
      </c>
      <c r="Q35">
        <v>37.799999999999997</v>
      </c>
      <c r="R35">
        <f t="shared" si="16"/>
        <v>310.95</v>
      </c>
      <c r="S35">
        <v>51</v>
      </c>
      <c r="T35">
        <f t="shared" si="6"/>
        <v>324.14999999999998</v>
      </c>
      <c r="U35">
        <v>77.3</v>
      </c>
      <c r="V35">
        <f t="shared" si="7"/>
        <v>350.45</v>
      </c>
      <c r="W35">
        <v>88.4</v>
      </c>
      <c r="X35">
        <f t="shared" si="8"/>
        <v>361.54999999999995</v>
      </c>
      <c r="Y35">
        <f t="shared" si="0"/>
        <v>0.79999999999999993</v>
      </c>
      <c r="Z35">
        <f t="shared" si="9"/>
        <v>0.48000000000000004</v>
      </c>
      <c r="AA35">
        <f t="shared" si="15"/>
        <v>0.2778745188220933</v>
      </c>
      <c r="AB35">
        <f t="shared" si="10"/>
        <v>1.0991755940142343</v>
      </c>
      <c r="AC35">
        <f t="shared" si="11"/>
        <v>1.3770501128363275</v>
      </c>
      <c r="AD35">
        <f t="shared" si="12"/>
        <v>2.6570501128363277</v>
      </c>
      <c r="AE35">
        <f t="shared" si="13"/>
        <v>5.6699999999999998E-8</v>
      </c>
      <c r="AF35">
        <v>0.12</v>
      </c>
      <c r="AG35">
        <v>0.88</v>
      </c>
      <c r="AH35">
        <f t="shared" si="14"/>
        <v>0.13769597914908635</v>
      </c>
      <c r="AI35">
        <v>16.100000000000001</v>
      </c>
      <c r="AJ35">
        <f t="shared" si="1"/>
        <v>0.10162787555555561</v>
      </c>
      <c r="AL35">
        <v>63</v>
      </c>
      <c r="AM35">
        <v>108.5</v>
      </c>
      <c r="AN35">
        <v>103.4</v>
      </c>
    </row>
    <row r="36" spans="1:40">
      <c r="A36">
        <v>16.2</v>
      </c>
      <c r="B36">
        <v>450</v>
      </c>
      <c r="C36">
        <v>342.76047999999997</v>
      </c>
      <c r="D36">
        <f t="shared" si="3"/>
        <v>1.4563486249999997</v>
      </c>
      <c r="E36">
        <f t="shared" si="4"/>
        <v>9.5</v>
      </c>
      <c r="F36">
        <v>1</v>
      </c>
      <c r="G36">
        <v>0.04</v>
      </c>
      <c r="H36">
        <v>0.05</v>
      </c>
      <c r="I36">
        <f t="shared" si="5"/>
        <v>0.60000000000000009</v>
      </c>
      <c r="J36">
        <v>1</v>
      </c>
      <c r="K36">
        <v>60</v>
      </c>
      <c r="L36">
        <v>1</v>
      </c>
      <c r="M36">
        <v>4.1599999999999997E-4</v>
      </c>
      <c r="N36">
        <v>4180</v>
      </c>
      <c r="O36">
        <v>0.85</v>
      </c>
      <c r="P36">
        <v>0.96</v>
      </c>
      <c r="Q36">
        <v>38.1</v>
      </c>
      <c r="R36">
        <f t="shared" si="16"/>
        <v>311.25</v>
      </c>
      <c r="S36">
        <v>51.7</v>
      </c>
      <c r="T36">
        <f t="shared" si="6"/>
        <v>324.84999999999997</v>
      </c>
      <c r="U36">
        <v>80.8</v>
      </c>
      <c r="V36">
        <f t="shared" si="7"/>
        <v>353.95</v>
      </c>
      <c r="W36">
        <v>88.5</v>
      </c>
      <c r="X36">
        <f t="shared" si="8"/>
        <v>361.65</v>
      </c>
      <c r="Y36">
        <f t="shared" si="0"/>
        <v>0.79999999999999993</v>
      </c>
      <c r="Z36">
        <f t="shared" si="9"/>
        <v>0.48000000000000004</v>
      </c>
      <c r="AA36">
        <f t="shared" si="15"/>
        <v>0.27829207977413772</v>
      </c>
      <c r="AB36">
        <f t="shared" si="10"/>
        <v>1.101081900347475</v>
      </c>
      <c r="AC36">
        <f t="shared" si="11"/>
        <v>1.3793739801216127</v>
      </c>
      <c r="AD36">
        <f t="shared" si="12"/>
        <v>2.6593739801216127</v>
      </c>
      <c r="AE36">
        <f t="shared" si="13"/>
        <v>5.6699999999999998E-8</v>
      </c>
      <c r="AF36">
        <v>0.12</v>
      </c>
      <c r="AG36">
        <v>0.88</v>
      </c>
      <c r="AH36">
        <f t="shared" si="14"/>
        <v>0.15285932915888392</v>
      </c>
      <c r="AI36">
        <v>16.2</v>
      </c>
      <c r="AJ36">
        <f t="shared" si="1"/>
        <v>0.11244757333333344</v>
      </c>
      <c r="AL36">
        <v>63.5</v>
      </c>
      <c r="AM36">
        <v>108.5</v>
      </c>
      <c r="AN36">
        <v>103.3</v>
      </c>
    </row>
    <row r="37" spans="1:40">
      <c r="A37">
        <v>16.3</v>
      </c>
      <c r="B37">
        <v>450</v>
      </c>
      <c r="C37">
        <v>342.76047999999997</v>
      </c>
      <c r="D37">
        <f t="shared" si="3"/>
        <v>1.4563486249999997</v>
      </c>
      <c r="E37">
        <f t="shared" si="4"/>
        <v>9.5</v>
      </c>
      <c r="F37">
        <v>1</v>
      </c>
      <c r="G37">
        <v>0.04</v>
      </c>
      <c r="H37">
        <v>0.05</v>
      </c>
      <c r="I37">
        <f t="shared" si="5"/>
        <v>0.60000000000000009</v>
      </c>
      <c r="J37">
        <v>1</v>
      </c>
      <c r="K37">
        <v>60</v>
      </c>
      <c r="L37">
        <v>1</v>
      </c>
      <c r="M37">
        <v>4.1599999999999997E-4</v>
      </c>
      <c r="N37">
        <v>4180</v>
      </c>
      <c r="O37">
        <v>0.85</v>
      </c>
      <c r="P37">
        <v>0.96</v>
      </c>
      <c r="Q37">
        <v>38.4</v>
      </c>
      <c r="R37">
        <f t="shared" si="16"/>
        <v>311.54999999999995</v>
      </c>
      <c r="S37">
        <v>52.3</v>
      </c>
      <c r="T37">
        <f t="shared" si="6"/>
        <v>325.45</v>
      </c>
      <c r="U37">
        <v>78.3</v>
      </c>
      <c r="V37">
        <f t="shared" si="7"/>
        <v>351.45</v>
      </c>
      <c r="W37">
        <v>89.8</v>
      </c>
      <c r="X37">
        <f t="shared" si="8"/>
        <v>362.95</v>
      </c>
      <c r="Y37">
        <f t="shared" si="0"/>
        <v>0.79999999999999993</v>
      </c>
      <c r="Z37">
        <f t="shared" si="9"/>
        <v>0.48000000000000004</v>
      </c>
      <c r="AA37">
        <f t="shared" si="15"/>
        <v>0.27755959702810196</v>
      </c>
      <c r="AB37">
        <f t="shared" si="10"/>
        <v>1.1091723832669387</v>
      </c>
      <c r="AC37">
        <f t="shared" si="11"/>
        <v>1.3867319802950406</v>
      </c>
      <c r="AD37">
        <f t="shared" si="12"/>
        <v>2.6667319802950407</v>
      </c>
      <c r="AE37">
        <f t="shared" si="13"/>
        <v>5.6699999999999998E-8</v>
      </c>
      <c r="AF37">
        <v>0.12</v>
      </c>
      <c r="AG37">
        <v>0.88</v>
      </c>
      <c r="AH37">
        <f t="shared" si="14"/>
        <v>0.13694771101354447</v>
      </c>
      <c r="AI37">
        <v>16.3</v>
      </c>
      <c r="AJ37">
        <f t="shared" si="1"/>
        <v>0.10046862222222222</v>
      </c>
      <c r="AL37">
        <v>64.400000000000006</v>
      </c>
      <c r="AM37">
        <v>108.5</v>
      </c>
      <c r="AN37">
        <v>103.3</v>
      </c>
    </row>
    <row r="38" spans="1:40">
      <c r="A38">
        <v>16.399999999999999</v>
      </c>
      <c r="B38">
        <v>450</v>
      </c>
      <c r="C38">
        <v>342.76047999999997</v>
      </c>
      <c r="D38">
        <f t="shared" si="3"/>
        <v>1.4563486249999997</v>
      </c>
      <c r="E38">
        <f t="shared" si="4"/>
        <v>9.5</v>
      </c>
      <c r="F38">
        <v>1</v>
      </c>
      <c r="G38">
        <v>0.04</v>
      </c>
      <c r="H38">
        <v>0.05</v>
      </c>
      <c r="I38">
        <f t="shared" si="5"/>
        <v>0.60000000000000009</v>
      </c>
      <c r="J38">
        <v>1</v>
      </c>
      <c r="K38">
        <v>60</v>
      </c>
      <c r="L38">
        <v>1</v>
      </c>
      <c r="M38">
        <v>4.1800000000000002E-4</v>
      </c>
      <c r="N38">
        <v>4180</v>
      </c>
      <c r="O38">
        <v>0.85</v>
      </c>
      <c r="P38">
        <v>0.96</v>
      </c>
      <c r="Q38">
        <v>38.9</v>
      </c>
      <c r="R38">
        <f t="shared" si="16"/>
        <v>312.04999999999995</v>
      </c>
      <c r="S38">
        <v>53.1</v>
      </c>
      <c r="T38">
        <f t="shared" si="6"/>
        <v>326.25</v>
      </c>
      <c r="U38">
        <v>78.7</v>
      </c>
      <c r="V38">
        <f t="shared" si="7"/>
        <v>351.84999999999997</v>
      </c>
      <c r="W38">
        <v>90.1</v>
      </c>
      <c r="X38">
        <f t="shared" si="8"/>
        <v>363.25</v>
      </c>
      <c r="Y38">
        <f t="shared" si="0"/>
        <v>0.79999999999999993</v>
      </c>
      <c r="Z38" t="e">
        <f t="shared" si="9"/>
        <v>#DIV/0!</v>
      </c>
      <c r="AA38">
        <f t="shared" si="15"/>
        <v>0.27811986135361233</v>
      </c>
      <c r="AB38">
        <f t="shared" si="10"/>
        <v>1.1130586975091288</v>
      </c>
      <c r="AC38">
        <f t="shared" si="11"/>
        <v>1.391178558862741</v>
      </c>
      <c r="AD38" t="e">
        <f t="shared" si="12"/>
        <v>#DIV/0!</v>
      </c>
      <c r="AE38">
        <f t="shared" si="13"/>
        <v>5.6699999999999998E-8</v>
      </c>
      <c r="AF38">
        <v>0.12</v>
      </c>
      <c r="AG38">
        <v>0.88</v>
      </c>
      <c r="AH38" t="e">
        <f t="shared" si="14"/>
        <v>#DIV/0!</v>
      </c>
      <c r="AI38">
        <v>16.399999999999999</v>
      </c>
      <c r="AJ38" t="e">
        <f t="shared" si="1"/>
        <v>#DIV/0!</v>
      </c>
      <c r="AK38">
        <v>0.1857</v>
      </c>
      <c r="AL38">
        <v>64.599999999999994</v>
      </c>
      <c r="AM38">
        <v>108.5</v>
      </c>
      <c r="AN38">
        <v>103.3</v>
      </c>
    </row>
    <row r="39" spans="1:40">
      <c r="A39">
        <v>16.5</v>
      </c>
      <c r="B39">
        <v>450</v>
      </c>
      <c r="C39">
        <v>342.76047999999997</v>
      </c>
      <c r="D39">
        <f t="shared" si="3"/>
        <v>1.4563486249999997</v>
      </c>
      <c r="E39">
        <f t="shared" si="4"/>
        <v>9.5</v>
      </c>
      <c r="F39">
        <v>1</v>
      </c>
      <c r="G39">
        <v>0.04</v>
      </c>
      <c r="H39">
        <v>0.05</v>
      </c>
      <c r="I39">
        <f t="shared" si="5"/>
        <v>0.60000000000000009</v>
      </c>
      <c r="J39">
        <v>1</v>
      </c>
      <c r="K39">
        <v>60</v>
      </c>
      <c r="L39">
        <v>1</v>
      </c>
      <c r="M39">
        <v>4.1800000000000002E-4</v>
      </c>
      <c r="N39">
        <v>4180</v>
      </c>
      <c r="O39">
        <v>0.85</v>
      </c>
      <c r="P39">
        <v>0.96</v>
      </c>
      <c r="Q39">
        <v>38.700000000000003</v>
      </c>
      <c r="R39">
        <f t="shared" si="16"/>
        <v>311.84999999999997</v>
      </c>
      <c r="S39">
        <v>53.8</v>
      </c>
      <c r="T39">
        <f t="shared" si="6"/>
        <v>326.95</v>
      </c>
      <c r="U39">
        <v>79.3</v>
      </c>
      <c r="V39">
        <f t="shared" si="7"/>
        <v>352.45</v>
      </c>
      <c r="W39">
        <v>91</v>
      </c>
      <c r="X39">
        <f t="shared" si="8"/>
        <v>364.15</v>
      </c>
      <c r="Y39">
        <f t="shared" si="0"/>
        <v>0.79999999999999993</v>
      </c>
      <c r="Z39" t="e">
        <f>Y42*I42/L43</f>
        <v>#DIV/0!</v>
      </c>
      <c r="AA39">
        <f t="shared" si="15"/>
        <v>0.27694835244356064</v>
      </c>
      <c r="AB39">
        <f t="shared" si="10"/>
        <v>1.1167869665970476</v>
      </c>
      <c r="AC39">
        <f t="shared" si="11"/>
        <v>1.3937353190406081</v>
      </c>
      <c r="AD39" t="e">
        <f t="shared" si="12"/>
        <v>#DIV/0!</v>
      </c>
      <c r="AE39">
        <f t="shared" si="13"/>
        <v>5.6699999999999998E-8</v>
      </c>
      <c r="AF39">
        <v>0.12</v>
      </c>
      <c r="AG39">
        <v>0.88</v>
      </c>
      <c r="AH39" t="e">
        <f t="shared" si="14"/>
        <v>#DIV/0!</v>
      </c>
      <c r="AI39">
        <v>16.5</v>
      </c>
      <c r="AJ39" t="e">
        <f t="shared" si="1"/>
        <v>#DIV/0!</v>
      </c>
      <c r="AL39">
        <v>65.599999999999994</v>
      </c>
      <c r="AM39">
        <v>108.6</v>
      </c>
      <c r="AN39">
        <v>103.3</v>
      </c>
    </row>
    <row r="40" spans="1:40">
      <c r="A40">
        <v>17</v>
      </c>
      <c r="B40">
        <v>450</v>
      </c>
      <c r="C40">
        <v>342.76047999999997</v>
      </c>
      <c r="D40">
        <f t="shared" si="3"/>
        <v>1.4563486249999997</v>
      </c>
      <c r="E40">
        <f t="shared" si="4"/>
        <v>9.5</v>
      </c>
      <c r="F40">
        <v>1</v>
      </c>
      <c r="G40">
        <v>0.04</v>
      </c>
      <c r="H40">
        <v>0.05</v>
      </c>
      <c r="I40">
        <f t="shared" si="5"/>
        <v>0.60000000000000009</v>
      </c>
      <c r="J40">
        <v>1</v>
      </c>
      <c r="K40">
        <v>60</v>
      </c>
      <c r="L40">
        <v>1</v>
      </c>
      <c r="M40">
        <v>4.1800000000000002E-4</v>
      </c>
      <c r="N40">
        <v>4180</v>
      </c>
      <c r="O40">
        <v>0.85</v>
      </c>
      <c r="P40">
        <v>0.96</v>
      </c>
      <c r="Q40">
        <v>38.700000000000003</v>
      </c>
      <c r="R40">
        <f t="shared" si="16"/>
        <v>311.84999999999997</v>
      </c>
      <c r="S40">
        <v>54.4</v>
      </c>
      <c r="T40">
        <f t="shared" si="6"/>
        <v>327.54999999999995</v>
      </c>
      <c r="U40">
        <v>79.2</v>
      </c>
      <c r="V40">
        <f t="shared" si="7"/>
        <v>352.34999999999997</v>
      </c>
      <c r="W40">
        <v>91</v>
      </c>
      <c r="X40">
        <f t="shared" si="8"/>
        <v>364.15</v>
      </c>
      <c r="Y40">
        <f t="shared" si="0"/>
        <v>0.79999999999999993</v>
      </c>
      <c r="Z40" t="e">
        <f t="shared" si="9"/>
        <v>#DIV/0!</v>
      </c>
      <c r="AA40">
        <f t="shared" si="15"/>
        <v>0.27694835244356064</v>
      </c>
      <c r="AB40">
        <f t="shared" si="10"/>
        <v>1.1167869665970476</v>
      </c>
      <c r="AC40">
        <f t="shared" si="11"/>
        <v>1.3937353190406081</v>
      </c>
      <c r="AD40" t="e">
        <f t="shared" si="12"/>
        <v>#DIV/0!</v>
      </c>
      <c r="AE40">
        <f t="shared" si="13"/>
        <v>5.6699999999999998E-8</v>
      </c>
      <c r="AF40">
        <v>0.12</v>
      </c>
      <c r="AG40">
        <v>0.88</v>
      </c>
      <c r="AH40" t="e">
        <f t="shared" si="14"/>
        <v>#DIV/0!</v>
      </c>
      <c r="AI40">
        <v>17.5</v>
      </c>
      <c r="AJ40" t="e">
        <f t="shared" si="1"/>
        <v>#DIV/0!</v>
      </c>
      <c r="AK40">
        <v>0.13420000000000001</v>
      </c>
      <c r="AL40">
        <v>65.599999999999994</v>
      </c>
      <c r="AM40">
        <v>108.6</v>
      </c>
      <c r="AN40">
        <v>103.3</v>
      </c>
    </row>
    <row r="41" spans="1:40">
      <c r="AI41">
        <v>18.5</v>
      </c>
      <c r="AK41">
        <v>0.80269999999999997</v>
      </c>
    </row>
    <row r="42" spans="1:40">
      <c r="J42" s="3" t="s">
        <v>44</v>
      </c>
      <c r="K42" s="3"/>
      <c r="L42" s="3"/>
      <c r="M42" s="3"/>
      <c r="N42" s="3"/>
      <c r="O42" s="3"/>
      <c r="P42" s="3"/>
    </row>
  </sheetData>
  <mergeCells count="1">
    <mergeCell ref="J42:P4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2024-03-28T08:55:34Z</dcterms:created>
  <dcterms:modified xsi:type="dcterms:W3CDTF">2024-03-28T08:59:27Z</dcterms:modified>
</cp:coreProperties>
</file>