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nemod\Desktop\Dashboards\"/>
    </mc:Choice>
  </mc:AlternateContent>
  <xr:revisionPtr revIDLastSave="0" documentId="8_{6275B16F-97E2-4D57-9A30-EE13E413CB07}" xr6:coauthVersionLast="47" xr6:coauthVersionMax="47" xr10:uidLastSave="{00000000-0000-0000-0000-000000000000}"/>
  <bookViews>
    <workbookView xWindow="-110" yWindow="-110" windowWidth="19420" windowHeight="10560" activeTab="1" xr2:uid="{00000000-000D-0000-FFFF-FFFF00000000}"/>
  </bookViews>
  <sheets>
    <sheet name="Cover Page" sheetId="1" r:id="rId1"/>
    <sheet name="Dashboard" sheetId="2" r:id="rId2"/>
    <sheet name="Pivot Tables" sheetId="3" r:id="rId3"/>
    <sheet name="Actuals" sheetId="4" r:id="rId4"/>
    <sheet name="Budget" sheetId="5" r:id="rId5"/>
  </sheets>
  <definedNames>
    <definedName name="Slicer_Month">#N/A</definedName>
    <definedName name="Slicer_Month1">#N/A</definedName>
  </definedNames>
  <calcPr calcId="191029"/>
  <pivotCaches>
    <pivotCache cacheId="23" r:id="rId6"/>
    <pivotCache cacheId="3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i6ea1KxObxrS2o0gDbuwatD8xJNg=="/>
    </ext>
  </extLst>
</workbook>
</file>

<file path=xl/calcChain.xml><?xml version="1.0" encoding="utf-8"?>
<calcChain xmlns="http://schemas.openxmlformats.org/spreadsheetml/2006/main">
  <c r="B129" i="3" l="1"/>
  <c r="A126" i="3"/>
  <c r="A125" i="3"/>
  <c r="A109" i="3"/>
  <c r="A110" i="3"/>
  <c r="A111" i="3"/>
  <c r="A112" i="3"/>
  <c r="A113" i="3"/>
  <c r="A114" i="3"/>
  <c r="A108" i="3"/>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B146" i="3"/>
  <c r="B145" i="3"/>
  <c r="B126" i="3"/>
  <c r="B125" i="3"/>
  <c r="B114" i="3"/>
  <c r="B113" i="3"/>
  <c r="B112" i="3"/>
  <c r="B111" i="3"/>
  <c r="B110" i="3"/>
  <c r="B109" i="3"/>
  <c r="B108" i="3"/>
  <c r="C64" i="3"/>
  <c r="C57" i="3"/>
  <c r="C85" i="3"/>
  <c r="C78" i="3"/>
  <c r="C71" i="3"/>
  <c r="C50" i="3"/>
  <c r="M5" i="2"/>
  <c r="K5" i="2"/>
  <c r="I5" i="2"/>
  <c r="G5" i="2"/>
  <c r="E5" i="2"/>
  <c r="C5" i="2"/>
  <c r="B133" i="3" l="1"/>
  <c r="B134" i="3"/>
  <c r="B130" i="3"/>
  <c r="B131" i="3" s="1"/>
</calcChain>
</file>

<file path=xl/sharedStrings.xml><?xml version="1.0" encoding="utf-8"?>
<sst xmlns="http://schemas.openxmlformats.org/spreadsheetml/2006/main" count="816" uniqueCount="83">
  <si>
    <t>Personal Finance Budget Dashboard</t>
  </si>
  <si>
    <r>
      <rPr>
        <sz val="16"/>
        <color theme="1"/>
        <rFont val="Calibri"/>
      </rPr>
      <t>Get 10%</t>
    </r>
    <r>
      <rPr>
        <b/>
        <sz val="16"/>
        <color theme="1"/>
        <rFont val="Calibri"/>
      </rPr>
      <t xml:space="preserve"> OFF</t>
    </r>
    <r>
      <rPr>
        <sz val="16"/>
        <color theme="1"/>
        <rFont val="Calibri"/>
      </rPr>
      <t xml:space="preserve"> our Complete Finance &amp; Valuation Course using coupon code </t>
    </r>
    <r>
      <rPr>
        <b/>
        <sz val="16"/>
        <color theme="1"/>
        <rFont val="Calibri"/>
      </rPr>
      <t>FINANCE10</t>
    </r>
  </si>
  <si>
    <t>Get Our Complete Finance &amp; Valuation Course</t>
  </si>
  <si>
    <t>Made by Kenji Explains x Career Principles</t>
  </si>
  <si>
    <t>Note</t>
  </si>
  <si>
    <t>All content is copyright material of Career Principles.</t>
  </si>
  <si>
    <t>This Excel model may not be reproduced or distributed by any means, including printing, 
screencapturing, or any other method without the prior permission of the publisher.</t>
  </si>
  <si>
    <t>Personal Finance Dashboard</t>
  </si>
  <si>
    <t>Rent</t>
  </si>
  <si>
    <t>Transport</t>
  </si>
  <si>
    <t>Grocery</t>
  </si>
  <si>
    <t>Utilities</t>
  </si>
  <si>
    <t>Leisure</t>
  </si>
  <si>
    <t>Other</t>
  </si>
  <si>
    <t>Starting Cash Balance</t>
  </si>
  <si>
    <t>Actual Income &amp; Expenses 2022</t>
  </si>
  <si>
    <t>Date</t>
  </si>
  <si>
    <t>Month</t>
  </si>
  <si>
    <t>Category</t>
  </si>
  <si>
    <t>Description</t>
  </si>
  <si>
    <t>Income / Expense</t>
  </si>
  <si>
    <t>Amount</t>
  </si>
  <si>
    <t>Income/Expense</t>
  </si>
  <si>
    <t>Apartment split with friend</t>
  </si>
  <si>
    <t>Expense</t>
  </si>
  <si>
    <t>Higher month than usual</t>
  </si>
  <si>
    <t>Metro card</t>
  </si>
  <si>
    <t>Groceries</t>
  </si>
  <si>
    <t>Walmart shopping</t>
  </si>
  <si>
    <t>Hotel in NYC</t>
  </si>
  <si>
    <t>Dinner with friends (invited my partner)</t>
  </si>
  <si>
    <t>Drake concert</t>
  </si>
  <si>
    <t>Bonus</t>
  </si>
  <si>
    <t>Income</t>
  </si>
  <si>
    <t>Bought new clothes</t>
  </si>
  <si>
    <t>Base Salary</t>
  </si>
  <si>
    <t>Commissions from each sale</t>
  </si>
  <si>
    <t>Side Hustle</t>
  </si>
  <si>
    <t>9-5 job</t>
  </si>
  <si>
    <t>Startup idea $</t>
  </si>
  <si>
    <t>Average month</t>
  </si>
  <si>
    <t>Drinks out</t>
  </si>
  <si>
    <t>Date night</t>
  </si>
  <si>
    <t>Tennis x2</t>
  </si>
  <si>
    <t>Snacks</t>
  </si>
  <si>
    <t>Lunch out x4</t>
  </si>
  <si>
    <t>Dinner with friends x2</t>
  </si>
  <si>
    <t>Exercise</t>
  </si>
  <si>
    <t>Travel back home</t>
  </si>
  <si>
    <t>Disco &amp; drinks</t>
  </si>
  <si>
    <t>NBA game</t>
  </si>
  <si>
    <t>Lemonade</t>
  </si>
  <si>
    <t>Budget Income &amp; Expenses 2022</t>
  </si>
  <si>
    <t>Budget</t>
  </si>
  <si>
    <t>January</t>
  </si>
  <si>
    <t>February</t>
  </si>
  <si>
    <t>March</t>
  </si>
  <si>
    <t>April</t>
  </si>
  <si>
    <t>May</t>
  </si>
  <si>
    <t>June</t>
  </si>
  <si>
    <t>July</t>
  </si>
  <si>
    <t>August</t>
  </si>
  <si>
    <t>September</t>
  </si>
  <si>
    <t>October</t>
  </si>
  <si>
    <t>November</t>
  </si>
  <si>
    <t>December</t>
  </si>
  <si>
    <t>Sum of Amount</t>
  </si>
  <si>
    <t>Column Labels</t>
  </si>
  <si>
    <t>Grand Total</t>
  </si>
  <si>
    <t>Row Labels</t>
  </si>
  <si>
    <t>Sum of Budget</t>
  </si>
  <si>
    <t>(blank)</t>
  </si>
  <si>
    <t>Total Budget</t>
  </si>
  <si>
    <t xml:space="preserve"> </t>
  </si>
  <si>
    <t>Charts</t>
  </si>
  <si>
    <t>XHHHVK</t>
  </si>
  <si>
    <t>HEXAYX</t>
  </si>
  <si>
    <t>Change in Cash</t>
  </si>
  <si>
    <t>Endin Cash Balance</t>
  </si>
  <si>
    <t>Actual Expense</t>
  </si>
  <si>
    <t>Actual Income</t>
  </si>
  <si>
    <t>Planned Expense</t>
  </si>
  <si>
    <t>Planned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</si>
</sst>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dd\-mmm"/>
    <numFmt numFmtId="166" formatCode="&quot;$&quot;#,##0.00_);\(&quot;$&quot;#,##0.00\)"/>
    <numFmt numFmtId="167" formatCode="&quot;$&quot;#,##0.00"/>
  </numFmts>
  <fonts count="20" x14ac:knownFonts="1">
    <font>
      <sz val="12"/>
      <color theme="1"/>
      <name val="Calibri"/>
      <scheme val="minor"/>
    </font>
    <font>
      <sz val="12"/>
      <color theme="1"/>
      <name val="Calibri"/>
    </font>
    <font>
      <b/>
      <sz val="45"/>
      <color theme="1"/>
      <name val="Calibri"/>
    </font>
    <font>
      <sz val="16"/>
      <color theme="1"/>
      <name val="Calibri"/>
    </font>
    <font>
      <u/>
      <sz val="20"/>
      <color rgb="FF1155CC"/>
      <name val="Calibri"/>
    </font>
    <font>
      <i/>
      <u/>
      <sz val="14"/>
      <color rgb="FF1155CC"/>
      <name val="Calibri"/>
    </font>
    <font>
      <b/>
      <sz val="11"/>
      <color theme="1"/>
      <name val="Calibri"/>
    </font>
    <font>
      <sz val="12"/>
      <color theme="1"/>
      <name val="Calibri"/>
      <scheme val="minor"/>
    </font>
    <font>
      <b/>
      <sz val="28"/>
      <color theme="0"/>
      <name val="Calibri"/>
    </font>
    <font>
      <sz val="12"/>
      <name val="Calibri"/>
    </font>
    <font>
      <b/>
      <sz val="24"/>
      <color theme="0"/>
      <name val="Calibri"/>
    </font>
    <font>
      <b/>
      <sz val="11"/>
      <color theme="0"/>
      <name val="Calibri"/>
    </font>
    <font>
      <b/>
      <sz val="16"/>
      <color rgb="FF293D68"/>
      <name val="Calibri"/>
    </font>
    <font>
      <sz val="11"/>
      <color rgb="FF0000FF"/>
      <name val="Calibri"/>
    </font>
    <font>
      <b/>
      <sz val="12"/>
      <color theme="0"/>
      <name val="Calibri"/>
    </font>
    <font>
      <b/>
      <sz val="16"/>
      <color theme="1"/>
      <name val="Calibri"/>
    </font>
    <font>
      <sz val="12"/>
      <color rgb="FF000000"/>
      <name val="Calibri"/>
      <scheme val="minor"/>
    </font>
    <font>
      <sz val="12"/>
      <color theme="1"/>
      <name val="Calibri"/>
      <family val="2"/>
      <scheme val="minor"/>
    </font>
    <font>
      <b/>
      <sz val="13"/>
      <color theme="0"/>
      <name val="Calibri"/>
      <family val="2"/>
      <scheme val="minor"/>
    </font>
    <font>
      <sz val="13"/>
      <color theme="1"/>
      <name val="Calibri"/>
      <family val="2"/>
      <scheme val="minor"/>
    </font>
  </fonts>
  <fills count="7">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293D68"/>
        <bgColor rgb="FF293D68"/>
      </patternFill>
    </fill>
    <fill>
      <patternFill patternType="solid">
        <fgColor rgb="FFB4C6E7"/>
        <bgColor rgb="FFB4C6E7"/>
      </patternFill>
    </fill>
    <fill>
      <patternFill patternType="solid">
        <fgColor rgb="FF002060"/>
        <bgColor indexed="64"/>
      </patternFill>
    </fill>
  </fills>
  <borders count="18">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diagonal/>
    </border>
    <border>
      <left/>
      <right/>
      <top/>
      <bottom/>
      <diagonal/>
    </border>
    <border>
      <left/>
      <right/>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rgb="FF000000"/>
      </bottom>
      <diagonal/>
    </border>
  </borders>
  <cellStyleXfs count="1">
    <xf numFmtId="0" fontId="0" fillId="0" borderId="0"/>
  </cellStyleXfs>
  <cellXfs count="49">
    <xf numFmtId="0" fontId="0" fillId="0" borderId="0" xfId="0"/>
    <xf numFmtId="0" fontId="1" fillId="2" borderId="1" xfId="0" applyFont="1" applyFill="1" applyBorder="1"/>
    <xf numFmtId="0" fontId="1" fillId="0" borderId="2" xfId="0" applyFont="1" applyBorder="1"/>
    <xf numFmtId="0" fontId="2" fillId="0" borderId="3" xfId="0" applyFont="1" applyBorder="1" applyAlignment="1">
      <alignment horizontal="center" vertical="center"/>
    </xf>
    <xf numFmtId="0" fontId="1" fillId="0" borderId="4" xfId="0" applyFont="1" applyBorder="1"/>
    <xf numFmtId="0" fontId="1" fillId="0" borderId="5" xfId="0" applyFont="1" applyBorder="1"/>
    <xf numFmtId="0" fontId="1" fillId="0" borderId="6" xfId="0" applyFont="1" applyBorder="1"/>
    <xf numFmtId="0" fontId="3" fillId="0" borderId="0" xfId="0" applyFont="1"/>
    <xf numFmtId="0" fontId="1" fillId="0" borderId="0" xfId="0" applyFont="1"/>
    <xf numFmtId="0" fontId="1" fillId="2" borderId="1" xfId="0" applyFont="1" applyFill="1" applyBorder="1" applyAlignment="1">
      <alignment vertical="center"/>
    </xf>
    <xf numFmtId="0" fontId="1" fillId="0" borderId="5" xfId="0" applyFont="1" applyBorder="1" applyAlignment="1">
      <alignment vertical="center"/>
    </xf>
    <xf numFmtId="0" fontId="4" fillId="3" borderId="7" xfId="0" applyFont="1" applyFill="1" applyBorder="1" applyAlignment="1">
      <alignment horizontal="center" vertical="center"/>
    </xf>
    <xf numFmtId="0" fontId="1" fillId="0" borderId="6" xfId="0" applyFont="1" applyBorder="1" applyAlignment="1">
      <alignment vertical="center"/>
    </xf>
    <xf numFmtId="0" fontId="5" fillId="0" borderId="0" xfId="0" applyFont="1"/>
    <xf numFmtId="0" fontId="6" fillId="0" borderId="8" xfId="0" applyFont="1" applyBorder="1"/>
    <xf numFmtId="0" fontId="7" fillId="0" borderId="0" xfId="0" applyFont="1"/>
    <xf numFmtId="0" fontId="1" fillId="0" borderId="0" xfId="0" applyFont="1" applyAlignment="1">
      <alignment vertical="top" wrapText="1"/>
    </xf>
    <xf numFmtId="0" fontId="1" fillId="0" borderId="9" xfId="0" applyFont="1" applyBorder="1"/>
    <xf numFmtId="0" fontId="1" fillId="0" borderId="8" xfId="0" applyFont="1" applyBorder="1"/>
    <xf numFmtId="0" fontId="1" fillId="0" borderId="10" xfId="0" applyFont="1" applyBorder="1"/>
    <xf numFmtId="0" fontId="1" fillId="4" borderId="1" xfId="0" applyFont="1" applyFill="1" applyBorder="1"/>
    <xf numFmtId="0" fontId="10" fillId="4" borderId="1" xfId="0" applyFont="1" applyFill="1" applyBorder="1" applyAlignment="1">
      <alignment horizontal="center" vertical="center"/>
    </xf>
    <xf numFmtId="0" fontId="11" fillId="4" borderId="1" xfId="0" applyFont="1" applyFill="1" applyBorder="1" applyAlignment="1">
      <alignment horizontal="center" vertical="center"/>
    </xf>
    <xf numFmtId="164" fontId="11" fillId="5" borderId="1" xfId="0" applyNumberFormat="1" applyFont="1" applyFill="1" applyBorder="1" applyAlignment="1">
      <alignment horizontal="center" vertical="center"/>
    </xf>
    <xf numFmtId="0" fontId="1" fillId="4" borderId="1" xfId="0" applyFont="1" applyFill="1" applyBorder="1" applyAlignment="1">
      <alignment vertical="center"/>
    </xf>
    <xf numFmtId="0" fontId="12" fillId="0" borderId="17" xfId="0" applyFont="1" applyBorder="1"/>
    <xf numFmtId="0" fontId="11" fillId="4" borderId="1" xfId="0" applyFont="1" applyFill="1" applyBorder="1"/>
    <xf numFmtId="165" fontId="1" fillId="0" borderId="0" xfId="0" applyNumberFormat="1" applyFont="1" applyAlignment="1">
      <alignment horizontal="left"/>
    </xf>
    <xf numFmtId="166" fontId="13" fillId="0" borderId="0" xfId="0" applyNumberFormat="1" applyFont="1"/>
    <xf numFmtId="0" fontId="11" fillId="0" borderId="0" xfId="0" applyFont="1"/>
    <xf numFmtId="0" fontId="12" fillId="0" borderId="0" xfId="0" applyFont="1"/>
    <xf numFmtId="17" fontId="14" fillId="4" borderId="1" xfId="0" applyNumberFormat="1" applyFont="1" applyFill="1" applyBorder="1"/>
    <xf numFmtId="167" fontId="13" fillId="0" borderId="0" xfId="0" applyNumberFormat="1" applyFont="1"/>
    <xf numFmtId="0" fontId="8" fillId="4" borderId="11" xfId="0" applyFont="1" applyFill="1" applyBorder="1" applyAlignment="1">
      <alignment horizontal="center" vertical="center"/>
    </xf>
    <xf numFmtId="0" fontId="9" fillId="0" borderId="12" xfId="0" applyFont="1" applyBorder="1"/>
    <xf numFmtId="0" fontId="9" fillId="0" borderId="13" xfId="0" applyFont="1" applyBorder="1"/>
    <xf numFmtId="0" fontId="6" fillId="0" borderId="14" xfId="0" applyFont="1" applyBorder="1" applyAlignment="1">
      <alignment horizontal="center"/>
    </xf>
    <xf numFmtId="0" fontId="9" fillId="0" borderId="14" xfId="0" applyFont="1" applyBorder="1"/>
    <xf numFmtId="164" fontId="11" fillId="4" borderId="15" xfId="0" applyNumberFormat="1" applyFont="1" applyFill="1" applyBorder="1" applyAlignment="1">
      <alignment horizontal="center" vertical="center"/>
    </xf>
    <xf numFmtId="0" fontId="9" fillId="0" borderId="16" xfId="0" applyFont="1" applyBorder="1"/>
    <xf numFmtId="0" fontId="16" fillId="2" borderId="13" xfId="0" applyFont="1" applyFill="1" applyBorder="1"/>
    <xf numFmtId="0" fontId="0" fillId="0" borderId="0" xfId="0" pivotButton="1"/>
    <xf numFmtId="0" fontId="0" fillId="0" borderId="0" xfId="0" applyAlignment="1">
      <alignment horizontal="left"/>
    </xf>
    <xf numFmtId="0" fontId="0" fillId="0" borderId="0" xfId="0" applyNumberFormat="1"/>
    <xf numFmtId="0" fontId="18" fillId="6" borderId="0" xfId="0" applyFont="1" applyFill="1" applyAlignment="1">
      <alignment horizontal="left" wrapText="1"/>
    </xf>
    <xf numFmtId="0" fontId="19" fillId="6" borderId="0" xfId="0" applyNumberFormat="1" applyFont="1" applyFill="1" applyAlignment="1">
      <alignment wrapText="1"/>
    </xf>
    <xf numFmtId="0" fontId="19" fillId="6" borderId="0" xfId="0" applyNumberFormat="1" applyFont="1" applyFill="1"/>
    <xf numFmtId="0" fontId="17" fillId="0" borderId="0" xfId="0" applyFont="1"/>
    <xf numFmtId="17" fontId="0" fillId="0" borderId="0" xfId="0" applyNumberFormat="1"/>
  </cellXfs>
  <cellStyles count="1">
    <cellStyle name="Normal" xfId="0" builtinId="0"/>
  </cellStyles>
  <dxfs count="9">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3">
    <tableStyle name="Actuals-style" pivot="0" count="3" xr9:uid="{00000000-0011-0000-FFFF-FFFF00000000}">
      <tableStyleElement type="headerRow" dxfId="8"/>
      <tableStyleElement type="firstRowStripe" dxfId="7"/>
      <tableStyleElement type="secondRowStripe" dxfId="6"/>
    </tableStyle>
    <tableStyle name="Actuals-style 2" pivot="0" count="3" xr9:uid="{00000000-0011-0000-FFFF-FFFF01000000}">
      <tableStyleElement type="headerRow" dxfId="5"/>
      <tableStyleElement type="firstRowStripe" dxfId="4"/>
      <tableStyleElement type="secondRowStripe" dxfId="3"/>
    </tableStyle>
    <tableStyle name="Budget-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50000"/>
              </a:schemeClr>
            </a:soli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Tables'!$A$108:$A$114</c:f>
              <c:strCache>
                <c:ptCount val="7"/>
                <c:pt idx="0">
                  <c:v>Groceries</c:v>
                </c:pt>
                <c:pt idx="1">
                  <c:v>Leisure</c:v>
                </c:pt>
                <c:pt idx="2">
                  <c:v>Other</c:v>
                </c:pt>
                <c:pt idx="3">
                  <c:v>Rent</c:v>
                </c:pt>
                <c:pt idx="4">
                  <c:v>Side Hustle</c:v>
                </c:pt>
                <c:pt idx="5">
                  <c:v>Transport</c:v>
                </c:pt>
                <c:pt idx="6">
                  <c:v>Utilities</c:v>
                </c:pt>
              </c:strCache>
            </c:strRef>
          </c:cat>
          <c:val>
            <c:numRef>
              <c:f>'Pivot Tables'!$B$108:$B$114</c:f>
              <c:numCache>
                <c:formatCode>General</c:formatCode>
                <c:ptCount val="7"/>
                <c:pt idx="0">
                  <c:v>1860</c:v>
                </c:pt>
                <c:pt idx="1">
                  <c:v>2269</c:v>
                </c:pt>
                <c:pt idx="2">
                  <c:v>964</c:v>
                </c:pt>
                <c:pt idx="3">
                  <c:v>4250</c:v>
                </c:pt>
                <c:pt idx="4">
                  <c:v>1000</c:v>
                </c:pt>
                <c:pt idx="5">
                  <c:v>275</c:v>
                </c:pt>
                <c:pt idx="6">
                  <c:v>650</c:v>
                </c:pt>
              </c:numCache>
            </c:numRef>
          </c:val>
          <c:extLst>
            <c:ext xmlns:c16="http://schemas.microsoft.com/office/drawing/2014/chart" uri="{C3380CC4-5D6E-409C-BE32-E72D297353CC}">
              <c16:uniqueId val="{00000000-3A25-4092-9340-B92EFFEF915A}"/>
            </c:ext>
          </c:extLst>
        </c:ser>
        <c:dLbls>
          <c:showLegendKey val="0"/>
          <c:showVal val="0"/>
          <c:showCatName val="0"/>
          <c:showSerName val="0"/>
          <c:showPercent val="0"/>
          <c:showBubbleSize val="0"/>
        </c:dLbls>
        <c:gapWidth val="100"/>
        <c:overlap val="-27"/>
        <c:axId val="852871824"/>
        <c:axId val="852870160"/>
      </c:barChart>
      <c:catAx>
        <c:axId val="85287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70160"/>
        <c:crosses val="autoZero"/>
        <c:auto val="1"/>
        <c:lblAlgn val="ctr"/>
        <c:lblOffset val="100"/>
        <c:noMultiLvlLbl val="0"/>
      </c:catAx>
      <c:valAx>
        <c:axId val="85287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87182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1-40E8-4DD7-AABB-D0BE1F7242B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E8-4DD7-AABB-D0BE1F7242B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E8-4DD7-AABB-D0BE1F7242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Tables'!$A$129:$A$131</c:f>
              <c:strCache>
                <c:ptCount val="2"/>
                <c:pt idx="0">
                  <c:v>Starting Cash Balance</c:v>
                </c:pt>
                <c:pt idx="1">
                  <c:v>Endin Cash Balance</c:v>
                </c:pt>
              </c:strCache>
            </c:strRef>
          </c:cat>
          <c:val>
            <c:numRef>
              <c:f>'Pivot Tables'!$B$129:$B$131</c:f>
              <c:numCache>
                <c:formatCode>General</c:formatCode>
                <c:ptCount val="2"/>
                <c:pt idx="0">
                  <c:v>3500</c:v>
                </c:pt>
                <c:pt idx="1">
                  <c:v>11065</c:v>
                </c:pt>
              </c:numCache>
            </c:numRef>
          </c:val>
          <c:extLst>
            <c:ext xmlns:c16="http://schemas.microsoft.com/office/drawing/2014/chart" uri="{C3380CC4-5D6E-409C-BE32-E72D297353CC}">
              <c16:uniqueId val="{00000000-40E8-4DD7-AABB-D0BE1F7242B7}"/>
            </c:ext>
          </c:extLst>
        </c:ser>
        <c:dLbls>
          <c:showLegendKey val="0"/>
          <c:showVal val="0"/>
          <c:showCatName val="0"/>
          <c:showSerName val="0"/>
          <c:showPercent val="0"/>
          <c:showBubbleSize val="0"/>
        </c:dLbls>
        <c:gapWidth val="129"/>
        <c:overlap val="-27"/>
        <c:axId val="472878288"/>
        <c:axId val="472881616"/>
      </c:barChart>
      <c:catAx>
        <c:axId val="47287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81616"/>
        <c:crosses val="autoZero"/>
        <c:auto val="1"/>
        <c:lblAlgn val="ctr"/>
        <c:lblOffset val="100"/>
        <c:noMultiLvlLbl val="0"/>
      </c:catAx>
      <c:valAx>
        <c:axId val="47288161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7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0D51-45A1-A792-D0C81FB65649}"/>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51-45A1-A792-D0C81FB65649}"/>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51-45A1-A792-D0C81FB656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Tables'!$A$133,'Pivot Tables'!$A$145)</c:f>
              <c:strCache>
                <c:ptCount val="2"/>
                <c:pt idx="0">
                  <c:v>Actual Expense</c:v>
                </c:pt>
                <c:pt idx="1">
                  <c:v>Planned Expense</c:v>
                </c:pt>
              </c:strCache>
            </c:strRef>
          </c:cat>
          <c:val>
            <c:numRef>
              <c:f>('Pivot Tables'!$B$133,'Pivot Tables'!$B$145)</c:f>
              <c:numCache>
                <c:formatCode>General</c:formatCode>
                <c:ptCount val="2"/>
                <c:pt idx="0">
                  <c:v>11268</c:v>
                </c:pt>
                <c:pt idx="1">
                  <c:v>28500</c:v>
                </c:pt>
              </c:numCache>
            </c:numRef>
          </c:val>
          <c:extLst>
            <c:ext xmlns:c16="http://schemas.microsoft.com/office/drawing/2014/chart" uri="{C3380CC4-5D6E-409C-BE32-E72D297353CC}">
              <c16:uniqueId val="{00000000-0D51-45A1-A792-D0C81FB65649}"/>
            </c:ext>
          </c:extLst>
        </c:ser>
        <c:dLbls>
          <c:showLegendKey val="0"/>
          <c:showVal val="0"/>
          <c:showCatName val="0"/>
          <c:showSerName val="0"/>
          <c:showPercent val="0"/>
          <c:showBubbleSize val="0"/>
        </c:dLbls>
        <c:gapWidth val="95"/>
        <c:axId val="517260064"/>
        <c:axId val="517244672"/>
      </c:barChart>
      <c:catAx>
        <c:axId val="51726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44672"/>
        <c:crosses val="autoZero"/>
        <c:auto val="1"/>
        <c:lblAlgn val="ctr"/>
        <c:lblOffset val="100"/>
        <c:noMultiLvlLbl val="0"/>
      </c:catAx>
      <c:valAx>
        <c:axId val="51724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6006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5314-4551-B1AE-E674B9F02CE1}"/>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14-4551-B1AE-E674B9F02CE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14-4551-B1AE-E674B9F02C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Tables'!$A$134,'Pivot Tables'!$A$146)</c:f>
              <c:strCache>
                <c:ptCount val="2"/>
                <c:pt idx="0">
                  <c:v>Actual Income</c:v>
                </c:pt>
                <c:pt idx="1">
                  <c:v>Planned Income</c:v>
                </c:pt>
              </c:strCache>
            </c:strRef>
          </c:cat>
          <c:val>
            <c:numRef>
              <c:f>('Pivot Tables'!$B$134,'Pivot Tables'!$B$146)</c:f>
              <c:numCache>
                <c:formatCode>General</c:formatCode>
                <c:ptCount val="2"/>
                <c:pt idx="0">
                  <c:v>18833</c:v>
                </c:pt>
                <c:pt idx="1">
                  <c:v>33600</c:v>
                </c:pt>
              </c:numCache>
            </c:numRef>
          </c:val>
          <c:extLst>
            <c:ext xmlns:c16="http://schemas.microsoft.com/office/drawing/2014/chart" uri="{C3380CC4-5D6E-409C-BE32-E72D297353CC}">
              <c16:uniqueId val="{00000000-5314-4551-B1AE-E674B9F02CE1}"/>
            </c:ext>
          </c:extLst>
        </c:ser>
        <c:dLbls>
          <c:showLegendKey val="0"/>
          <c:showVal val="0"/>
          <c:showCatName val="0"/>
          <c:showSerName val="0"/>
          <c:showPercent val="0"/>
          <c:showBubbleSize val="0"/>
        </c:dLbls>
        <c:gapWidth val="87"/>
        <c:axId val="847322368"/>
        <c:axId val="847316544"/>
      </c:barChart>
      <c:catAx>
        <c:axId val="84732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16544"/>
        <c:crosses val="autoZero"/>
        <c:auto val="1"/>
        <c:lblAlgn val="ctr"/>
        <c:lblOffset val="100"/>
        <c:noMultiLvlLbl val="0"/>
      </c:catAx>
      <c:valAx>
        <c:axId val="84731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322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1.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chart" Target="../charts/chart4.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chart" Target="../charts/chart3.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2838450</xdr:colOff>
      <xdr:row>10</xdr:row>
      <xdr:rowOff>95250</xdr:rowOff>
    </xdr:from>
    <xdr:ext cx="2514600" cy="6667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393701</xdr:colOff>
      <xdr:row>9</xdr:row>
      <xdr:rowOff>114300</xdr:rowOff>
    </xdr:from>
    <xdr:to>
      <xdr:col>3</xdr:col>
      <xdr:colOff>156576</xdr:colOff>
      <xdr:row>22</xdr:row>
      <xdr:rowOff>121781</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79DC8750-4E98-4436-AE24-78807AB9B95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93701" y="2114985"/>
              <a:ext cx="1815752" cy="2590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363371</xdr:colOff>
      <xdr:row>23</xdr:row>
      <xdr:rowOff>77824</xdr:rowOff>
    </xdr:from>
    <xdr:to>
      <xdr:col>3</xdr:col>
      <xdr:colOff>134771</xdr:colOff>
      <xdr:row>37</xdr:row>
      <xdr:rowOff>125443</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A94876FC-5279-40F9-880C-D0F01C43D7C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63371" y="4853372"/>
              <a:ext cx="1824277" cy="2726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388058</xdr:colOff>
      <xdr:row>3</xdr:row>
      <xdr:rowOff>211669</xdr:rowOff>
    </xdr:from>
    <xdr:to>
      <xdr:col>1</xdr:col>
      <xdr:colOff>769056</xdr:colOff>
      <xdr:row>5</xdr:row>
      <xdr:rowOff>14112</xdr:rowOff>
    </xdr:to>
    <xdr:pic>
      <xdr:nvPicPr>
        <xdr:cNvPr id="5" name="Graphic 4" descr="House">
          <a:extLst>
            <a:ext uri="{FF2B5EF4-FFF2-40B4-BE49-F238E27FC236}">
              <a16:creationId xmlns:a16="http://schemas.microsoft.com/office/drawing/2014/main" id="{3A8A3441-036A-5AC3-986C-A8E31CDB43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8447" y="832558"/>
          <a:ext cx="380998" cy="380998"/>
        </a:xfrm>
        <a:prstGeom prst="rect">
          <a:avLst/>
        </a:prstGeom>
      </xdr:spPr>
    </xdr:pic>
    <xdr:clientData/>
  </xdr:twoCellAnchor>
  <xdr:twoCellAnchor editAs="oneCell">
    <xdr:from>
      <xdr:col>3</xdr:col>
      <xdr:colOff>389009</xdr:colOff>
      <xdr:row>3</xdr:row>
      <xdr:rowOff>223096</xdr:rowOff>
    </xdr:from>
    <xdr:to>
      <xdr:col>3</xdr:col>
      <xdr:colOff>779259</xdr:colOff>
      <xdr:row>5</xdr:row>
      <xdr:rowOff>34323</xdr:rowOff>
    </xdr:to>
    <xdr:pic>
      <xdr:nvPicPr>
        <xdr:cNvPr id="12" name="Graphic 11" descr="Taxi">
          <a:extLst>
            <a:ext uri="{FF2B5EF4-FFF2-40B4-BE49-F238E27FC236}">
              <a16:creationId xmlns:a16="http://schemas.microsoft.com/office/drawing/2014/main" id="{27B34DF4-8433-A58F-5BBF-847247E516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42748" y="835213"/>
          <a:ext cx="390250" cy="389020"/>
        </a:xfrm>
        <a:prstGeom prst="rect">
          <a:avLst/>
        </a:prstGeom>
      </xdr:spPr>
    </xdr:pic>
    <xdr:clientData/>
  </xdr:twoCellAnchor>
  <xdr:twoCellAnchor editAs="oneCell">
    <xdr:from>
      <xdr:col>5</xdr:col>
      <xdr:colOff>440496</xdr:colOff>
      <xdr:row>3</xdr:row>
      <xdr:rowOff>268874</xdr:rowOff>
    </xdr:from>
    <xdr:to>
      <xdr:col>5</xdr:col>
      <xdr:colOff>760856</xdr:colOff>
      <xdr:row>5</xdr:row>
      <xdr:rowOff>11441</xdr:rowOff>
    </xdr:to>
    <xdr:pic>
      <xdr:nvPicPr>
        <xdr:cNvPr id="14" name="Graphic 13" descr="Shopping cart">
          <a:extLst>
            <a:ext uri="{FF2B5EF4-FFF2-40B4-BE49-F238E27FC236}">
              <a16:creationId xmlns:a16="http://schemas.microsoft.com/office/drawing/2014/main" id="{8CE03396-63C9-A8C4-A750-D88BA13AA1A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18919" y="880991"/>
          <a:ext cx="320360" cy="320360"/>
        </a:xfrm>
        <a:prstGeom prst="rect">
          <a:avLst/>
        </a:prstGeom>
      </xdr:spPr>
    </xdr:pic>
    <xdr:clientData/>
  </xdr:twoCellAnchor>
  <xdr:twoCellAnchor editAs="oneCell">
    <xdr:from>
      <xdr:col>7</xdr:col>
      <xdr:colOff>463380</xdr:colOff>
      <xdr:row>3</xdr:row>
      <xdr:rowOff>234549</xdr:rowOff>
    </xdr:from>
    <xdr:to>
      <xdr:col>8</xdr:col>
      <xdr:colOff>34326</xdr:colOff>
      <xdr:row>5</xdr:row>
      <xdr:rowOff>40044</xdr:rowOff>
    </xdr:to>
    <xdr:pic>
      <xdr:nvPicPr>
        <xdr:cNvPr id="16" name="Graphic 15" descr="Lightbulb">
          <a:extLst>
            <a:ext uri="{FF2B5EF4-FFF2-40B4-BE49-F238E27FC236}">
              <a16:creationId xmlns:a16="http://schemas.microsoft.com/office/drawing/2014/main" id="{5AA2A546-830C-B74E-5E50-F741718DCC9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766488" y="846666"/>
          <a:ext cx="383288" cy="383288"/>
        </a:xfrm>
        <a:prstGeom prst="rect">
          <a:avLst/>
        </a:prstGeom>
      </xdr:spPr>
    </xdr:pic>
    <xdr:clientData/>
  </xdr:twoCellAnchor>
  <xdr:twoCellAnchor editAs="oneCell">
    <xdr:from>
      <xdr:col>9</xdr:col>
      <xdr:colOff>371847</xdr:colOff>
      <xdr:row>3</xdr:row>
      <xdr:rowOff>194504</xdr:rowOff>
    </xdr:from>
    <xdr:to>
      <xdr:col>9</xdr:col>
      <xdr:colOff>789460</xdr:colOff>
      <xdr:row>5</xdr:row>
      <xdr:rowOff>34324</xdr:rowOff>
    </xdr:to>
    <xdr:pic>
      <xdr:nvPicPr>
        <xdr:cNvPr id="18" name="Graphic 17" descr="Video camera">
          <a:extLst>
            <a:ext uri="{FF2B5EF4-FFF2-40B4-BE49-F238E27FC236}">
              <a16:creationId xmlns:a16="http://schemas.microsoft.com/office/drawing/2014/main" id="{29B7D38A-9F01-69A6-775E-C33CEDF93F5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299640" y="806621"/>
          <a:ext cx="417613" cy="417613"/>
        </a:xfrm>
        <a:prstGeom prst="rect">
          <a:avLst/>
        </a:prstGeom>
      </xdr:spPr>
    </xdr:pic>
    <xdr:clientData/>
  </xdr:twoCellAnchor>
  <xdr:twoCellAnchor editAs="oneCell">
    <xdr:from>
      <xdr:col>11</xdr:col>
      <xdr:colOff>520700</xdr:colOff>
      <xdr:row>3</xdr:row>
      <xdr:rowOff>273050</xdr:rowOff>
    </xdr:from>
    <xdr:to>
      <xdr:col>12</xdr:col>
      <xdr:colOff>1</xdr:colOff>
      <xdr:row>4</xdr:row>
      <xdr:rowOff>279400</xdr:rowOff>
    </xdr:to>
    <xdr:pic>
      <xdr:nvPicPr>
        <xdr:cNvPr id="20" name="Graphic 19" descr="Closed book">
          <a:extLst>
            <a:ext uri="{FF2B5EF4-FFF2-40B4-BE49-F238E27FC236}">
              <a16:creationId xmlns:a16="http://schemas.microsoft.com/office/drawing/2014/main" id="{F23CE185-0E02-2DCD-4229-E2C2DD07FC2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080500" y="889000"/>
          <a:ext cx="292100" cy="292100"/>
        </a:xfrm>
        <a:prstGeom prst="rect">
          <a:avLst/>
        </a:prstGeom>
      </xdr:spPr>
    </xdr:pic>
    <xdr:clientData/>
  </xdr:twoCellAnchor>
  <xdr:twoCellAnchor>
    <xdr:from>
      <xdr:col>3</xdr:col>
      <xdr:colOff>723900</xdr:colOff>
      <xdr:row>9</xdr:row>
      <xdr:rowOff>105834</xdr:rowOff>
    </xdr:from>
    <xdr:to>
      <xdr:col>9</xdr:col>
      <xdr:colOff>419100</xdr:colOff>
      <xdr:row>23</xdr:row>
      <xdr:rowOff>143933</xdr:rowOff>
    </xdr:to>
    <xdr:graphicFrame macro="">
      <xdr:nvGraphicFramePr>
        <xdr:cNvPr id="21" name="Chart 20">
          <a:extLst>
            <a:ext uri="{FF2B5EF4-FFF2-40B4-BE49-F238E27FC236}">
              <a16:creationId xmlns:a16="http://schemas.microsoft.com/office/drawing/2014/main" id="{08DB1A80-54BC-409E-9480-749A98283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689428</xdr:colOff>
      <xdr:row>9</xdr:row>
      <xdr:rowOff>120952</xdr:rowOff>
    </xdr:from>
    <xdr:to>
      <xdr:col>15</xdr:col>
      <xdr:colOff>544285</xdr:colOff>
      <xdr:row>23</xdr:row>
      <xdr:rowOff>120953</xdr:rowOff>
    </xdr:to>
    <xdr:graphicFrame macro="">
      <xdr:nvGraphicFramePr>
        <xdr:cNvPr id="22" name="Chart 21">
          <a:extLst>
            <a:ext uri="{FF2B5EF4-FFF2-40B4-BE49-F238E27FC236}">
              <a16:creationId xmlns:a16="http://schemas.microsoft.com/office/drawing/2014/main" id="{28DAD05A-2E0D-4A60-A330-13D78BE96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754809</xdr:colOff>
      <xdr:row>24</xdr:row>
      <xdr:rowOff>41175</xdr:rowOff>
    </xdr:from>
    <xdr:to>
      <xdr:col>9</xdr:col>
      <xdr:colOff>382740</xdr:colOff>
      <xdr:row>31</xdr:row>
      <xdr:rowOff>121781</xdr:rowOff>
    </xdr:to>
    <xdr:graphicFrame macro="">
      <xdr:nvGraphicFramePr>
        <xdr:cNvPr id="23" name="Chart 22">
          <a:extLst>
            <a:ext uri="{FF2B5EF4-FFF2-40B4-BE49-F238E27FC236}">
              <a16:creationId xmlns:a16="http://schemas.microsoft.com/office/drawing/2014/main" id="{DD37CFD0-8B0C-4B96-B600-0D3338D29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689455</xdr:colOff>
      <xdr:row>24</xdr:row>
      <xdr:rowOff>36012</xdr:rowOff>
    </xdr:from>
    <xdr:to>
      <xdr:col>15</xdr:col>
      <xdr:colOff>442414</xdr:colOff>
      <xdr:row>31</xdr:row>
      <xdr:rowOff>173972</xdr:rowOff>
    </xdr:to>
    <xdr:graphicFrame macro="">
      <xdr:nvGraphicFramePr>
        <xdr:cNvPr id="24" name="Chart 23">
          <a:extLst>
            <a:ext uri="{FF2B5EF4-FFF2-40B4-BE49-F238E27FC236}">
              <a16:creationId xmlns:a16="http://schemas.microsoft.com/office/drawing/2014/main" id="{808F7068-687B-4D09-B7DB-7A86AAF4C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0.50258</cdr:x>
      <cdr:y>0.15904</cdr:y>
    </cdr:from>
    <cdr:to>
      <cdr:x>0.50258</cdr:x>
      <cdr:y>0.89325</cdr:y>
    </cdr:to>
    <cdr:cxnSp macro="">
      <cdr:nvCxnSpPr>
        <cdr:cNvPr id="3" name="Straight Connector 2">
          <a:extLst xmlns:a="http://schemas.openxmlformats.org/drawingml/2006/main">
            <a:ext uri="{FF2B5EF4-FFF2-40B4-BE49-F238E27FC236}">
              <a16:creationId xmlns:a16="http://schemas.microsoft.com/office/drawing/2014/main" id="{EDC15E18-241E-A84E-DA59-FAA29D489608}"/>
            </a:ext>
          </a:extLst>
        </cdr:cNvPr>
        <cdr:cNvCxnSpPr/>
      </cdr:nvCxnSpPr>
      <cdr:spPr>
        <a:xfrm xmlns:a="http://schemas.openxmlformats.org/drawingml/2006/main">
          <a:off x="2352524" y="441477"/>
          <a:ext cx="0" cy="2038047"/>
        </a:xfrm>
        <a:prstGeom xmlns:a="http://schemas.openxmlformats.org/drawingml/2006/main" prst="line">
          <a:avLst/>
        </a:prstGeom>
        <a:ln xmlns:a="http://schemas.openxmlformats.org/drawingml/2006/main" w="31750">
          <a:solidFill>
            <a:schemeClr val="tx1"/>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mod" refreshedDate="44876.610539467591" createdVersion="8" refreshedVersion="8" minRefreshableVersion="3" recordCount="56" xr:uid="{CB0D252F-8D83-458A-A18A-7D0DF3D8A056}">
  <cacheSource type="worksheet">
    <worksheetSource name="Table_2"/>
  </cacheSource>
  <cacheFields count="6">
    <cacheField name="Date" numFmtId="165">
      <sharedItems containsSemiMixedTypes="0" containsNonDate="0" containsDate="1" containsString="0" minDate="2022-01-01T00:00:00" maxDate="2022-05-30T00:00:00"/>
    </cacheField>
    <cacheField name="Month" numFmtId="0">
      <sharedItems count="5">
        <s v="January"/>
        <s v="February"/>
        <s v="March"/>
        <s v="April"/>
        <s v="May"/>
      </sharedItems>
    </cacheField>
    <cacheField name="Category" numFmtId="0">
      <sharedItems count="9">
        <s v="Rent"/>
        <s v="Utilities"/>
        <s v="Transport"/>
        <s v="Groceries"/>
        <s v="Leisure"/>
        <s v="Other"/>
        <s v="Bonus"/>
        <s v="Base Salary"/>
        <s v="Side Hustle"/>
      </sharedItems>
    </cacheField>
    <cacheField name="Description" numFmtId="0">
      <sharedItems/>
    </cacheField>
    <cacheField name="Income / Expense" numFmtId="0">
      <sharedItems count="2">
        <s v="Expense"/>
        <s v="Income"/>
      </sharedItems>
    </cacheField>
    <cacheField name="Amount" numFmtId="166">
      <sharedItems containsSemiMixedTypes="0" containsString="0" containsNumber="1" containsInteger="1" minValue="18" maxValue="3000"/>
    </cacheField>
  </cacheFields>
  <extLst>
    <ext xmlns:x14="http://schemas.microsoft.com/office/spreadsheetml/2009/9/main" uri="{725AE2AE-9491-48be-B2B4-4EB974FC3084}">
      <x14:pivotCacheDefinition pivotCacheId="9740180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mod" refreshedDate="44876.685227083333" createdVersion="8" refreshedVersion="8" minRefreshableVersion="3" recordCount="114" xr:uid="{D95868FD-0AC4-46F7-8398-D402913F1041}">
  <cacheSource type="worksheet">
    <worksheetSource name="Table_3"/>
  </cacheSource>
  <cacheFields count="4">
    <cacheField name="Month" numFmtId="0">
      <sharedItems containsBlank="1" count="13">
        <s v="January"/>
        <s v="February"/>
        <s v="March"/>
        <s v="April"/>
        <s v="May"/>
        <s v="June"/>
        <s v="July"/>
        <s v="August"/>
        <s v="September"/>
        <s v="October"/>
        <s v="November"/>
        <s v="December"/>
        <m/>
      </sharedItems>
    </cacheField>
    <cacheField name="Category" numFmtId="0">
      <sharedItems containsBlank="1" count="10">
        <s v="Rent"/>
        <s v="Utilities"/>
        <s v="Transport"/>
        <s v="Groceries"/>
        <s v="Leisure"/>
        <s v="Other"/>
        <s v="Bonus"/>
        <s v="Base Salary"/>
        <s v="Side Hustle"/>
        <m/>
      </sharedItems>
    </cacheField>
    <cacheField name="Budget" numFmtId="0">
      <sharedItems containsString="0" containsBlank="1" containsNumber="1" containsInteger="1" minValue="75" maxValue="2200"/>
    </cacheField>
    <cacheField name="Income/Expense" numFmtId="0">
      <sharedItems containsBlank="1" count="3">
        <s v="Expense"/>
        <s v="Income"/>
        <m/>
      </sharedItems>
    </cacheField>
  </cacheFields>
  <extLst>
    <ext xmlns:x14="http://schemas.microsoft.com/office/spreadsheetml/2009/9/main" uri="{725AE2AE-9491-48be-B2B4-4EB974FC3084}">
      <x14:pivotCacheDefinition pivotCacheId="1856145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d v="2022-01-01T00:00:00"/>
    <x v="0"/>
    <x v="0"/>
    <s v="Apartment split with friend"/>
    <x v="0"/>
    <n v="850"/>
  </r>
  <r>
    <d v="2022-01-01T00:00:00"/>
    <x v="0"/>
    <x v="1"/>
    <s v="Higher month than usual"/>
    <x v="0"/>
    <n v="140"/>
  </r>
  <r>
    <d v="2022-01-01T00:00:00"/>
    <x v="0"/>
    <x v="2"/>
    <s v="Metro card"/>
    <x v="0"/>
    <n v="55"/>
  </r>
  <r>
    <d v="2022-01-08T00:00:00"/>
    <x v="0"/>
    <x v="3"/>
    <s v="Walmart shopping"/>
    <x v="0"/>
    <n v="449"/>
  </r>
  <r>
    <d v="2022-01-11T00:00:00"/>
    <x v="0"/>
    <x v="4"/>
    <s v="Hotel in NYC"/>
    <x v="0"/>
    <n v="245"/>
  </r>
  <r>
    <d v="2022-01-12T00:00:00"/>
    <x v="0"/>
    <x v="4"/>
    <s v="Dinner with friends (invited my partner)"/>
    <x v="0"/>
    <n v="168"/>
  </r>
  <r>
    <d v="2022-01-12T00:00:00"/>
    <x v="0"/>
    <x v="4"/>
    <s v="Drake concert"/>
    <x v="0"/>
    <n v="149"/>
  </r>
  <r>
    <d v="2022-01-14T00:00:00"/>
    <x v="0"/>
    <x v="5"/>
    <s v="Bought new clothes"/>
    <x v="0"/>
    <n v="249"/>
  </r>
  <r>
    <d v="2022-01-31T00:00:00"/>
    <x v="0"/>
    <x v="6"/>
    <s v="Commissions from each sale"/>
    <x v="1"/>
    <n v="458"/>
  </r>
  <r>
    <d v="2022-01-31T00:00:00"/>
    <x v="0"/>
    <x v="7"/>
    <s v="9-5 job"/>
    <x v="1"/>
    <n v="3000"/>
  </r>
  <r>
    <d v="2022-01-31T00:00:00"/>
    <x v="0"/>
    <x v="8"/>
    <s v="Startup idea $"/>
    <x v="1"/>
    <n v="184"/>
  </r>
  <r>
    <d v="2022-02-01T00:00:00"/>
    <x v="1"/>
    <x v="0"/>
    <s v="Apartment split with friend"/>
    <x v="0"/>
    <n v="850"/>
  </r>
  <r>
    <d v="2022-02-01T00:00:00"/>
    <x v="1"/>
    <x v="1"/>
    <s v="Average month"/>
    <x v="0"/>
    <n v="105"/>
  </r>
  <r>
    <d v="2022-02-01T00:00:00"/>
    <x v="1"/>
    <x v="2"/>
    <s v="Metro card"/>
    <x v="0"/>
    <n v="55"/>
  </r>
  <r>
    <d v="2022-02-08T00:00:00"/>
    <x v="1"/>
    <x v="3"/>
    <s v="Walmart shopping"/>
    <x v="0"/>
    <n v="305"/>
  </r>
  <r>
    <d v="2022-02-11T00:00:00"/>
    <x v="1"/>
    <x v="4"/>
    <s v="Drinks out"/>
    <x v="0"/>
    <n v="28"/>
  </r>
  <r>
    <d v="2022-02-12T00:00:00"/>
    <x v="1"/>
    <x v="4"/>
    <s v="Date night"/>
    <x v="0"/>
    <n v="99"/>
  </r>
  <r>
    <d v="2022-02-12T00:00:00"/>
    <x v="1"/>
    <x v="4"/>
    <s v="Tennis x2"/>
    <x v="0"/>
    <n v="67"/>
  </r>
  <r>
    <d v="2022-02-14T00:00:00"/>
    <x v="1"/>
    <x v="5"/>
    <s v="Snacks"/>
    <x v="0"/>
    <n v="18"/>
  </r>
  <r>
    <d v="2022-02-28T00:00:00"/>
    <x v="1"/>
    <x v="6"/>
    <s v="Commissions from each sale"/>
    <x v="1"/>
    <n v="305"/>
  </r>
  <r>
    <d v="2022-02-28T00:00:00"/>
    <x v="1"/>
    <x v="7"/>
    <s v="9-5 job"/>
    <x v="1"/>
    <n v="3000"/>
  </r>
  <r>
    <d v="2022-02-28T00:00:00"/>
    <x v="1"/>
    <x v="8"/>
    <s v="Startup idea $"/>
    <x v="1"/>
    <n v="228"/>
  </r>
  <r>
    <d v="2022-03-01T00:00:00"/>
    <x v="2"/>
    <x v="0"/>
    <s v="Apartment split with friend"/>
    <x v="0"/>
    <n v="850"/>
  </r>
  <r>
    <d v="2022-03-01T00:00:00"/>
    <x v="2"/>
    <x v="1"/>
    <s v="Average month"/>
    <x v="0"/>
    <n v="110"/>
  </r>
  <r>
    <d v="2022-03-01T00:00:00"/>
    <x v="2"/>
    <x v="2"/>
    <s v="Metro card"/>
    <x v="0"/>
    <n v="55"/>
  </r>
  <r>
    <d v="2022-03-08T00:00:00"/>
    <x v="2"/>
    <x v="3"/>
    <s v="Walmart shopping"/>
    <x v="0"/>
    <n v="208"/>
  </r>
  <r>
    <d v="2022-03-11T00:00:00"/>
    <x v="2"/>
    <x v="4"/>
    <s v="Lunch out x4"/>
    <x v="0"/>
    <n v="188"/>
  </r>
  <r>
    <d v="2022-03-12T00:00:00"/>
    <x v="2"/>
    <x v="4"/>
    <s v="Dinner with friends x2"/>
    <x v="0"/>
    <n v="168"/>
  </r>
  <r>
    <d v="2022-03-12T00:00:00"/>
    <x v="2"/>
    <x v="4"/>
    <s v="Exercise"/>
    <x v="0"/>
    <n v="49"/>
  </r>
  <r>
    <d v="2022-03-14T00:00:00"/>
    <x v="2"/>
    <x v="5"/>
    <s v="Bought new clothes"/>
    <x v="0"/>
    <n v="199"/>
  </r>
  <r>
    <d v="2022-03-28T00:00:00"/>
    <x v="2"/>
    <x v="6"/>
    <s v="Commissions from each sale"/>
    <x v="1"/>
    <n v="598"/>
  </r>
  <r>
    <d v="2022-03-28T00:00:00"/>
    <x v="2"/>
    <x v="7"/>
    <s v="9-5 job"/>
    <x v="1"/>
    <n v="3000"/>
  </r>
  <r>
    <d v="2022-03-28T00:00:00"/>
    <x v="2"/>
    <x v="8"/>
    <s v="Startup idea $"/>
    <x v="1"/>
    <n v="59"/>
  </r>
  <r>
    <d v="2022-04-01T00:00:00"/>
    <x v="3"/>
    <x v="0"/>
    <s v="Apartment split with friend"/>
    <x v="0"/>
    <n v="850"/>
  </r>
  <r>
    <d v="2022-04-01T00:00:00"/>
    <x v="3"/>
    <x v="1"/>
    <s v="Higher month than usual"/>
    <x v="0"/>
    <n v="140"/>
  </r>
  <r>
    <d v="2022-04-01T00:00:00"/>
    <x v="3"/>
    <x v="2"/>
    <s v="Metro card"/>
    <x v="0"/>
    <n v="55"/>
  </r>
  <r>
    <d v="2022-04-08T00:00:00"/>
    <x v="3"/>
    <x v="3"/>
    <s v="Walmart shopping"/>
    <x v="0"/>
    <n v="449"/>
  </r>
  <r>
    <d v="2022-04-11T00:00:00"/>
    <x v="3"/>
    <x v="4"/>
    <s v="Travel back home"/>
    <x v="0"/>
    <n v="245"/>
  </r>
  <r>
    <d v="2022-04-12T00:00:00"/>
    <x v="3"/>
    <x v="4"/>
    <s v="Dinner with friends (invited my partner)"/>
    <x v="0"/>
    <n v="168"/>
  </r>
  <r>
    <d v="2022-04-12T00:00:00"/>
    <x v="3"/>
    <x v="4"/>
    <s v="Disco &amp; drinks"/>
    <x v="0"/>
    <n v="49"/>
  </r>
  <r>
    <d v="2022-04-14T00:00:00"/>
    <x v="3"/>
    <x v="5"/>
    <s v="Bought new clothes"/>
    <x v="0"/>
    <n v="249"/>
  </r>
  <r>
    <d v="2022-04-28T00:00:00"/>
    <x v="3"/>
    <x v="6"/>
    <s v="Commissions from each sale"/>
    <x v="1"/>
    <n v="669"/>
  </r>
  <r>
    <d v="2022-04-28T00:00:00"/>
    <x v="3"/>
    <x v="7"/>
    <s v="9-5 job"/>
    <x v="1"/>
    <n v="3000"/>
  </r>
  <r>
    <d v="2022-04-28T00:00:00"/>
    <x v="3"/>
    <x v="8"/>
    <s v="Startup idea $"/>
    <x v="1"/>
    <n v="258"/>
  </r>
  <r>
    <d v="2022-05-01T00:00:00"/>
    <x v="4"/>
    <x v="0"/>
    <s v="Apartment split with friend"/>
    <x v="0"/>
    <n v="850"/>
  </r>
  <r>
    <d v="2022-05-01T00:00:00"/>
    <x v="4"/>
    <x v="1"/>
    <s v="Higher month than usual"/>
    <x v="0"/>
    <n v="155"/>
  </r>
  <r>
    <d v="2022-05-01T00:00:00"/>
    <x v="4"/>
    <x v="2"/>
    <s v="Metro card"/>
    <x v="0"/>
    <n v="55"/>
  </r>
  <r>
    <d v="2022-05-08T00:00:00"/>
    <x v="4"/>
    <x v="3"/>
    <s v="Walmart shopping"/>
    <x v="0"/>
    <n v="449"/>
  </r>
  <r>
    <d v="2022-05-11T00:00:00"/>
    <x v="4"/>
    <x v="4"/>
    <s v="Hotel in NYC"/>
    <x v="0"/>
    <n v="245"/>
  </r>
  <r>
    <d v="2022-05-12T00:00:00"/>
    <x v="4"/>
    <x v="4"/>
    <s v="Dinner with friends (invited my partner)"/>
    <x v="0"/>
    <n v="168"/>
  </r>
  <r>
    <d v="2022-05-12T00:00:00"/>
    <x v="4"/>
    <x v="4"/>
    <s v="NBA game"/>
    <x v="0"/>
    <n v="233"/>
  </r>
  <r>
    <d v="2022-05-14T00:00:00"/>
    <x v="4"/>
    <x v="5"/>
    <s v="Bought new clothes"/>
    <x v="0"/>
    <n v="249"/>
  </r>
  <r>
    <d v="2022-05-28T00:00:00"/>
    <x v="4"/>
    <x v="6"/>
    <s v="Commissions from each sale"/>
    <x v="1"/>
    <n v="708"/>
  </r>
  <r>
    <d v="2022-05-28T00:00:00"/>
    <x v="4"/>
    <x v="7"/>
    <s v="9-5 job"/>
    <x v="1"/>
    <n v="3000"/>
  </r>
  <r>
    <d v="2022-05-28T00:00:00"/>
    <x v="4"/>
    <x v="8"/>
    <s v="Startup idea $"/>
    <x v="1"/>
    <n v="366"/>
  </r>
  <r>
    <d v="2022-05-29T00:00:00"/>
    <x v="4"/>
    <x v="8"/>
    <s v="Lemonade"/>
    <x v="0"/>
    <n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x v="0"/>
    <x v="0"/>
    <n v="850"/>
    <x v="0"/>
  </r>
  <r>
    <x v="0"/>
    <x v="1"/>
    <n v="200"/>
    <x v="0"/>
  </r>
  <r>
    <x v="0"/>
    <x v="2"/>
    <n v="75"/>
    <x v="0"/>
  </r>
  <r>
    <x v="0"/>
    <x v="3"/>
    <n v="550"/>
    <x v="0"/>
  </r>
  <r>
    <x v="0"/>
    <x v="4"/>
    <n v="400"/>
    <x v="0"/>
  </r>
  <r>
    <x v="0"/>
    <x v="5"/>
    <n v="300"/>
    <x v="0"/>
  </r>
  <r>
    <x v="0"/>
    <x v="6"/>
    <n v="2200"/>
    <x v="1"/>
  </r>
  <r>
    <x v="0"/>
    <x v="7"/>
    <n v="500"/>
    <x v="1"/>
  </r>
  <r>
    <x v="0"/>
    <x v="8"/>
    <n v="100"/>
    <x v="1"/>
  </r>
  <r>
    <x v="1"/>
    <x v="0"/>
    <n v="850"/>
    <x v="0"/>
  </r>
  <r>
    <x v="1"/>
    <x v="1"/>
    <n v="200"/>
    <x v="0"/>
  </r>
  <r>
    <x v="1"/>
    <x v="2"/>
    <n v="75"/>
    <x v="0"/>
  </r>
  <r>
    <x v="1"/>
    <x v="3"/>
    <n v="550"/>
    <x v="0"/>
  </r>
  <r>
    <x v="1"/>
    <x v="4"/>
    <n v="400"/>
    <x v="0"/>
  </r>
  <r>
    <x v="1"/>
    <x v="5"/>
    <n v="300"/>
    <x v="0"/>
  </r>
  <r>
    <x v="1"/>
    <x v="6"/>
    <n v="2200"/>
    <x v="1"/>
  </r>
  <r>
    <x v="1"/>
    <x v="7"/>
    <n v="500"/>
    <x v="1"/>
  </r>
  <r>
    <x v="1"/>
    <x v="8"/>
    <n v="100"/>
    <x v="1"/>
  </r>
  <r>
    <x v="2"/>
    <x v="0"/>
    <n v="850"/>
    <x v="0"/>
  </r>
  <r>
    <x v="2"/>
    <x v="1"/>
    <n v="200"/>
    <x v="0"/>
  </r>
  <r>
    <x v="2"/>
    <x v="2"/>
    <n v="75"/>
    <x v="0"/>
  </r>
  <r>
    <x v="2"/>
    <x v="3"/>
    <n v="550"/>
    <x v="0"/>
  </r>
  <r>
    <x v="2"/>
    <x v="4"/>
    <n v="400"/>
    <x v="0"/>
  </r>
  <r>
    <x v="2"/>
    <x v="5"/>
    <n v="300"/>
    <x v="0"/>
  </r>
  <r>
    <x v="2"/>
    <x v="6"/>
    <n v="2200"/>
    <x v="1"/>
  </r>
  <r>
    <x v="2"/>
    <x v="7"/>
    <n v="500"/>
    <x v="1"/>
  </r>
  <r>
    <x v="2"/>
    <x v="8"/>
    <n v="100"/>
    <x v="1"/>
  </r>
  <r>
    <x v="3"/>
    <x v="0"/>
    <n v="850"/>
    <x v="0"/>
  </r>
  <r>
    <x v="3"/>
    <x v="1"/>
    <n v="200"/>
    <x v="0"/>
  </r>
  <r>
    <x v="3"/>
    <x v="2"/>
    <n v="75"/>
    <x v="0"/>
  </r>
  <r>
    <x v="3"/>
    <x v="3"/>
    <n v="550"/>
    <x v="0"/>
  </r>
  <r>
    <x v="3"/>
    <x v="4"/>
    <n v="400"/>
    <x v="0"/>
  </r>
  <r>
    <x v="3"/>
    <x v="5"/>
    <n v="300"/>
    <x v="0"/>
  </r>
  <r>
    <x v="3"/>
    <x v="6"/>
    <n v="2200"/>
    <x v="1"/>
  </r>
  <r>
    <x v="3"/>
    <x v="7"/>
    <n v="500"/>
    <x v="1"/>
  </r>
  <r>
    <x v="3"/>
    <x v="8"/>
    <n v="100"/>
    <x v="1"/>
  </r>
  <r>
    <x v="4"/>
    <x v="0"/>
    <n v="850"/>
    <x v="0"/>
  </r>
  <r>
    <x v="4"/>
    <x v="1"/>
    <n v="200"/>
    <x v="0"/>
  </r>
  <r>
    <x v="4"/>
    <x v="2"/>
    <n v="75"/>
    <x v="0"/>
  </r>
  <r>
    <x v="4"/>
    <x v="3"/>
    <n v="550"/>
    <x v="0"/>
  </r>
  <r>
    <x v="4"/>
    <x v="4"/>
    <n v="400"/>
    <x v="0"/>
  </r>
  <r>
    <x v="4"/>
    <x v="5"/>
    <n v="300"/>
    <x v="0"/>
  </r>
  <r>
    <x v="4"/>
    <x v="6"/>
    <n v="2200"/>
    <x v="1"/>
  </r>
  <r>
    <x v="4"/>
    <x v="7"/>
    <n v="500"/>
    <x v="1"/>
  </r>
  <r>
    <x v="4"/>
    <x v="8"/>
    <n v="100"/>
    <x v="1"/>
  </r>
  <r>
    <x v="5"/>
    <x v="0"/>
    <n v="850"/>
    <x v="0"/>
  </r>
  <r>
    <x v="5"/>
    <x v="1"/>
    <n v="200"/>
    <x v="0"/>
  </r>
  <r>
    <x v="5"/>
    <x v="2"/>
    <n v="75"/>
    <x v="0"/>
  </r>
  <r>
    <x v="5"/>
    <x v="3"/>
    <n v="550"/>
    <x v="0"/>
  </r>
  <r>
    <x v="5"/>
    <x v="4"/>
    <n v="400"/>
    <x v="0"/>
  </r>
  <r>
    <x v="5"/>
    <x v="5"/>
    <n v="300"/>
    <x v="0"/>
  </r>
  <r>
    <x v="5"/>
    <x v="6"/>
    <n v="2200"/>
    <x v="1"/>
  </r>
  <r>
    <x v="5"/>
    <x v="7"/>
    <n v="500"/>
    <x v="1"/>
  </r>
  <r>
    <x v="5"/>
    <x v="8"/>
    <n v="100"/>
    <x v="1"/>
  </r>
  <r>
    <x v="6"/>
    <x v="0"/>
    <n v="850"/>
    <x v="0"/>
  </r>
  <r>
    <x v="6"/>
    <x v="1"/>
    <n v="200"/>
    <x v="0"/>
  </r>
  <r>
    <x v="6"/>
    <x v="2"/>
    <n v="75"/>
    <x v="0"/>
  </r>
  <r>
    <x v="6"/>
    <x v="3"/>
    <n v="550"/>
    <x v="0"/>
  </r>
  <r>
    <x v="6"/>
    <x v="4"/>
    <n v="400"/>
    <x v="0"/>
  </r>
  <r>
    <x v="6"/>
    <x v="5"/>
    <n v="300"/>
    <x v="0"/>
  </r>
  <r>
    <x v="6"/>
    <x v="6"/>
    <n v="2200"/>
    <x v="1"/>
  </r>
  <r>
    <x v="6"/>
    <x v="7"/>
    <n v="500"/>
    <x v="1"/>
  </r>
  <r>
    <x v="6"/>
    <x v="8"/>
    <n v="100"/>
    <x v="1"/>
  </r>
  <r>
    <x v="7"/>
    <x v="0"/>
    <n v="850"/>
    <x v="0"/>
  </r>
  <r>
    <x v="7"/>
    <x v="1"/>
    <n v="200"/>
    <x v="0"/>
  </r>
  <r>
    <x v="7"/>
    <x v="2"/>
    <n v="75"/>
    <x v="0"/>
  </r>
  <r>
    <x v="7"/>
    <x v="3"/>
    <n v="550"/>
    <x v="0"/>
  </r>
  <r>
    <x v="7"/>
    <x v="4"/>
    <n v="400"/>
    <x v="0"/>
  </r>
  <r>
    <x v="7"/>
    <x v="5"/>
    <n v="300"/>
    <x v="0"/>
  </r>
  <r>
    <x v="7"/>
    <x v="6"/>
    <n v="2200"/>
    <x v="1"/>
  </r>
  <r>
    <x v="7"/>
    <x v="7"/>
    <n v="500"/>
    <x v="1"/>
  </r>
  <r>
    <x v="7"/>
    <x v="8"/>
    <n v="100"/>
    <x v="1"/>
  </r>
  <r>
    <x v="8"/>
    <x v="0"/>
    <n v="850"/>
    <x v="0"/>
  </r>
  <r>
    <x v="8"/>
    <x v="1"/>
    <n v="200"/>
    <x v="0"/>
  </r>
  <r>
    <x v="8"/>
    <x v="2"/>
    <n v="75"/>
    <x v="0"/>
  </r>
  <r>
    <x v="8"/>
    <x v="3"/>
    <n v="550"/>
    <x v="0"/>
  </r>
  <r>
    <x v="8"/>
    <x v="4"/>
    <n v="400"/>
    <x v="0"/>
  </r>
  <r>
    <x v="8"/>
    <x v="5"/>
    <n v="300"/>
    <x v="0"/>
  </r>
  <r>
    <x v="8"/>
    <x v="6"/>
    <n v="2200"/>
    <x v="1"/>
  </r>
  <r>
    <x v="8"/>
    <x v="7"/>
    <n v="500"/>
    <x v="1"/>
  </r>
  <r>
    <x v="8"/>
    <x v="8"/>
    <n v="100"/>
    <x v="1"/>
  </r>
  <r>
    <x v="9"/>
    <x v="0"/>
    <n v="850"/>
    <x v="0"/>
  </r>
  <r>
    <x v="9"/>
    <x v="1"/>
    <n v="200"/>
    <x v="0"/>
  </r>
  <r>
    <x v="9"/>
    <x v="2"/>
    <n v="75"/>
    <x v="0"/>
  </r>
  <r>
    <x v="9"/>
    <x v="3"/>
    <n v="550"/>
    <x v="0"/>
  </r>
  <r>
    <x v="9"/>
    <x v="4"/>
    <n v="400"/>
    <x v="0"/>
  </r>
  <r>
    <x v="9"/>
    <x v="5"/>
    <n v="300"/>
    <x v="0"/>
  </r>
  <r>
    <x v="9"/>
    <x v="6"/>
    <n v="2200"/>
    <x v="1"/>
  </r>
  <r>
    <x v="9"/>
    <x v="7"/>
    <n v="500"/>
    <x v="1"/>
  </r>
  <r>
    <x v="9"/>
    <x v="8"/>
    <n v="100"/>
    <x v="1"/>
  </r>
  <r>
    <x v="10"/>
    <x v="0"/>
    <n v="850"/>
    <x v="0"/>
  </r>
  <r>
    <x v="10"/>
    <x v="1"/>
    <n v="200"/>
    <x v="0"/>
  </r>
  <r>
    <x v="10"/>
    <x v="2"/>
    <n v="75"/>
    <x v="0"/>
  </r>
  <r>
    <x v="10"/>
    <x v="3"/>
    <n v="550"/>
    <x v="0"/>
  </r>
  <r>
    <x v="10"/>
    <x v="4"/>
    <n v="400"/>
    <x v="0"/>
  </r>
  <r>
    <x v="10"/>
    <x v="5"/>
    <n v="300"/>
    <x v="0"/>
  </r>
  <r>
    <x v="10"/>
    <x v="6"/>
    <n v="2200"/>
    <x v="1"/>
  </r>
  <r>
    <x v="10"/>
    <x v="7"/>
    <n v="500"/>
    <x v="1"/>
  </r>
  <r>
    <x v="10"/>
    <x v="8"/>
    <n v="100"/>
    <x v="1"/>
  </r>
  <r>
    <x v="11"/>
    <x v="0"/>
    <n v="850"/>
    <x v="0"/>
  </r>
  <r>
    <x v="11"/>
    <x v="1"/>
    <n v="200"/>
    <x v="0"/>
  </r>
  <r>
    <x v="11"/>
    <x v="2"/>
    <n v="75"/>
    <x v="0"/>
  </r>
  <r>
    <x v="11"/>
    <x v="3"/>
    <n v="550"/>
    <x v="0"/>
  </r>
  <r>
    <x v="11"/>
    <x v="4"/>
    <n v="400"/>
    <x v="0"/>
  </r>
  <r>
    <x v="11"/>
    <x v="5"/>
    <n v="300"/>
    <x v="0"/>
  </r>
  <r>
    <x v="11"/>
    <x v="6"/>
    <n v="2200"/>
    <x v="1"/>
  </r>
  <r>
    <x v="11"/>
    <x v="7"/>
    <n v="500"/>
    <x v="1"/>
  </r>
  <r>
    <x v="11"/>
    <x v="8"/>
    <n v="100"/>
    <x v="1"/>
  </r>
  <r>
    <x v="12"/>
    <x v="9"/>
    <m/>
    <x v="2"/>
  </r>
  <r>
    <x v="12"/>
    <x v="9"/>
    <m/>
    <x v="2"/>
  </r>
  <r>
    <x v="12"/>
    <x v="9"/>
    <m/>
    <x v="2"/>
  </r>
  <r>
    <x v="12"/>
    <x v="9"/>
    <m/>
    <x v="2"/>
  </r>
  <r>
    <x v="12"/>
    <x v="9"/>
    <m/>
    <x v="2"/>
  </r>
  <r>
    <x v="12"/>
    <x v="9"/>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1C1BE6-6D3F-4C61-B910-6D45427563FD}" name="Bar ChartB"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7:O142" firstHeaderRow="1" firstDataRow="2" firstDataCol="1"/>
  <pivotFields count="4">
    <pivotField axis="axisCol" showAll="0">
      <items count="14">
        <item x="0"/>
        <item x="1"/>
        <item x="2"/>
        <item x="3"/>
        <item x="4"/>
        <item x="5"/>
        <item x="6"/>
        <item x="7"/>
        <item x="8"/>
        <item x="9"/>
        <item x="10"/>
        <item x="11"/>
        <item x="12"/>
        <item t="default"/>
      </items>
    </pivotField>
    <pivotField showAll="0"/>
    <pivotField dataField="1" showAll="0"/>
    <pivotField axis="axisRow" showAll="0">
      <items count="4">
        <item x="0"/>
        <item x="1"/>
        <item x="2"/>
        <item t="default"/>
      </items>
    </pivotField>
  </pivotFields>
  <rowFields count="1">
    <field x="3"/>
  </rowFields>
  <rowItems count="4">
    <i>
      <x/>
    </i>
    <i>
      <x v="1"/>
    </i>
    <i>
      <x v="2"/>
    </i>
    <i t="grand">
      <x/>
    </i>
  </rowItems>
  <colFields count="1">
    <field x="0"/>
  </colFields>
  <colItems count="14">
    <i>
      <x/>
    </i>
    <i>
      <x v="1"/>
    </i>
    <i>
      <x v="2"/>
    </i>
    <i>
      <x v="3"/>
    </i>
    <i>
      <x v="4"/>
    </i>
    <i>
      <x v="5"/>
    </i>
    <i>
      <x v="6"/>
    </i>
    <i>
      <x v="7"/>
    </i>
    <i>
      <x v="8"/>
    </i>
    <i>
      <x v="9"/>
    </i>
    <i>
      <x v="10"/>
    </i>
    <i>
      <x v="11"/>
    </i>
    <i>
      <x v="12"/>
    </i>
    <i t="grand">
      <x/>
    </i>
  </colItems>
  <dataFields count="1">
    <dataField name="Sum of Budget"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ED17B2-7735-48BA-A274-D0DFC19B4B44}"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G45" firstHeaderRow="1" firstDataRow="2" firstDataCol="1"/>
  <pivotFields count="6">
    <pivotField numFmtId="165" showAll="0"/>
    <pivotField axis="axisCol" showAll="0">
      <items count="6">
        <item x="0"/>
        <item x="1"/>
        <item x="2"/>
        <item x="3"/>
        <item x="4"/>
        <item t="default"/>
      </items>
    </pivotField>
    <pivotField axis="axisRow" showAll="0">
      <items count="10">
        <item h="1" x="7"/>
        <item h="1" x="6"/>
        <item h="1" x="3"/>
        <item h="1" x="4"/>
        <item h="1" x="5"/>
        <item h="1" x="0"/>
        <item h="1" x="8"/>
        <item h="1" x="2"/>
        <item x="1"/>
        <item t="default"/>
      </items>
    </pivotField>
    <pivotField showAll="0"/>
    <pivotField showAll="0"/>
    <pivotField dataField="1" numFmtId="166" showAll="0"/>
  </pivotFields>
  <rowFields count="1">
    <field x="2"/>
  </rowFields>
  <rowItems count="2">
    <i>
      <x v="8"/>
    </i>
    <i t="grand">
      <x/>
    </i>
  </rowItems>
  <colFields count="1">
    <field x="1"/>
  </colFields>
  <colItems count="6">
    <i>
      <x/>
    </i>
    <i>
      <x v="1"/>
    </i>
    <i>
      <x v="2"/>
    </i>
    <i>
      <x v="3"/>
    </i>
    <i>
      <x v="4"/>
    </i>
    <i t="grand">
      <x/>
    </i>
  </colItems>
  <dataFields count="1">
    <dataField name="Sum of Amount"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A997F5-3538-4A52-A73E-92A9A1BA57E8}"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G40" firstHeaderRow="1" firstDataRow="2" firstDataCol="1"/>
  <pivotFields count="6">
    <pivotField numFmtId="165" showAll="0"/>
    <pivotField axis="axisCol" showAll="0">
      <items count="6">
        <item x="0"/>
        <item x="1"/>
        <item x="2"/>
        <item x="3"/>
        <item x="4"/>
        <item t="default"/>
      </items>
    </pivotField>
    <pivotField axis="axisRow" showAll="0">
      <items count="10">
        <item h="1" x="7"/>
        <item h="1" x="6"/>
        <item h="1" x="3"/>
        <item h="1" x="4"/>
        <item h="1" x="5"/>
        <item h="1" x="0"/>
        <item x="8"/>
        <item h="1" x="2"/>
        <item h="1" x="1"/>
        <item t="default"/>
      </items>
    </pivotField>
    <pivotField showAll="0"/>
    <pivotField showAll="0"/>
    <pivotField dataField="1" numFmtId="166" showAll="0"/>
  </pivotFields>
  <rowFields count="1">
    <field x="2"/>
  </rowFields>
  <rowItems count="2">
    <i>
      <x v="6"/>
    </i>
    <i t="grand">
      <x/>
    </i>
  </rowItems>
  <colFields count="1">
    <field x="1"/>
  </colFields>
  <colItems count="6">
    <i>
      <x/>
    </i>
    <i>
      <x v="1"/>
    </i>
    <i>
      <x v="2"/>
    </i>
    <i>
      <x v="3"/>
    </i>
    <i>
      <x v="4"/>
    </i>
    <i t="grand">
      <x/>
    </i>
  </colItems>
  <dataFields count="1">
    <dataField name="Sum of Amount"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B52F4F-BF01-4704-81A7-84DE0F49583A}"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G35" firstHeaderRow="1" firstDataRow="2" firstDataCol="1"/>
  <pivotFields count="6">
    <pivotField numFmtId="165" showAll="0"/>
    <pivotField axis="axisCol" showAll="0">
      <items count="6">
        <item x="0"/>
        <item x="1"/>
        <item x="2"/>
        <item x="3"/>
        <item x="4"/>
        <item t="default"/>
      </items>
    </pivotField>
    <pivotField axis="axisRow" showAll="0">
      <items count="10">
        <item h="1" x="7"/>
        <item h="1" x="6"/>
        <item h="1" x="3"/>
        <item h="1" x="4"/>
        <item x="5"/>
        <item h="1" x="0"/>
        <item h="1" x="8"/>
        <item h="1" x="2"/>
        <item h="1" x="1"/>
        <item t="default"/>
      </items>
    </pivotField>
    <pivotField showAll="0"/>
    <pivotField showAll="0"/>
    <pivotField dataField="1" numFmtId="166" showAll="0"/>
  </pivotFields>
  <rowFields count="1">
    <field x="2"/>
  </rowFields>
  <rowItems count="2">
    <i>
      <x v="4"/>
    </i>
    <i t="grand">
      <x/>
    </i>
  </rowItems>
  <colFields count="1">
    <field x="1"/>
  </colFields>
  <colItems count="6">
    <i>
      <x/>
    </i>
    <i>
      <x v="1"/>
    </i>
    <i>
      <x v="2"/>
    </i>
    <i>
      <x v="3"/>
    </i>
    <i>
      <x v="4"/>
    </i>
    <i t="grand">
      <x/>
    </i>
  </colItems>
  <dataFields count="1">
    <dataField name="Sum of Amount"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A9D50C4-17D7-445C-A781-637948657787}"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G30" firstHeaderRow="1" firstDataRow="2" firstDataCol="1"/>
  <pivotFields count="6">
    <pivotField numFmtId="165" showAll="0"/>
    <pivotField axis="axisCol" showAll="0">
      <items count="6">
        <item x="0"/>
        <item x="1"/>
        <item x="2"/>
        <item x="3"/>
        <item x="4"/>
        <item t="default"/>
      </items>
    </pivotField>
    <pivotField axis="axisRow" showAll="0">
      <items count="10">
        <item h="1" x="7"/>
        <item h="1" x="6"/>
        <item h="1" x="3"/>
        <item x="4"/>
        <item h="1" x="5"/>
        <item h="1" x="0"/>
        <item h="1" x="8"/>
        <item h="1" x="2"/>
        <item h="1" x="1"/>
        <item t="default"/>
      </items>
    </pivotField>
    <pivotField showAll="0"/>
    <pivotField showAll="0"/>
    <pivotField dataField="1" numFmtId="166" showAll="0"/>
  </pivotFields>
  <rowFields count="1">
    <field x="2"/>
  </rowFields>
  <rowItems count="2">
    <i>
      <x v="3"/>
    </i>
    <i t="grand">
      <x/>
    </i>
  </rowItems>
  <colFields count="1">
    <field x="1"/>
  </colFields>
  <colItems count="6">
    <i>
      <x/>
    </i>
    <i>
      <x v="1"/>
    </i>
    <i>
      <x v="2"/>
    </i>
    <i>
      <x v="3"/>
    </i>
    <i>
      <x v="4"/>
    </i>
    <i t="grand">
      <x/>
    </i>
  </colItems>
  <dataFields count="1">
    <dataField name="Sum of Amount"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896698-3D5C-4049-9636-9722520B5DDE}"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G25" firstHeaderRow="1" firstDataRow="2" firstDataCol="1"/>
  <pivotFields count="6">
    <pivotField numFmtId="165" showAll="0"/>
    <pivotField axis="axisCol" showAll="0">
      <items count="6">
        <item x="0"/>
        <item x="1"/>
        <item x="2"/>
        <item x="3"/>
        <item x="4"/>
        <item t="default"/>
      </items>
    </pivotField>
    <pivotField axis="axisRow" showAll="0">
      <items count="10">
        <item h="1" x="7"/>
        <item h="1" x="6"/>
        <item x="3"/>
        <item h="1" x="4"/>
        <item h="1" x="5"/>
        <item h="1" x="0"/>
        <item h="1" x="8"/>
        <item h="1" x="2"/>
        <item h="1" x="1"/>
        <item t="default"/>
      </items>
    </pivotField>
    <pivotField showAll="0"/>
    <pivotField showAll="0"/>
    <pivotField dataField="1" numFmtId="166" showAll="0"/>
  </pivotFields>
  <rowFields count="1">
    <field x="2"/>
  </rowFields>
  <rowItems count="2">
    <i>
      <x v="2"/>
    </i>
    <i t="grand">
      <x/>
    </i>
  </rowItems>
  <colFields count="1">
    <field x="1"/>
  </colFields>
  <colItems count="6">
    <i>
      <x/>
    </i>
    <i>
      <x v="1"/>
    </i>
    <i>
      <x v="2"/>
    </i>
    <i>
      <x v="3"/>
    </i>
    <i>
      <x v="4"/>
    </i>
    <i t="grand">
      <x/>
    </i>
  </colItems>
  <dataFields count="1">
    <dataField name="Sum of Amount"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009D7A-D228-4C15-A4BF-2824437D0A79}"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G20" firstHeaderRow="1" firstDataRow="2" firstDataCol="1"/>
  <pivotFields count="6">
    <pivotField numFmtId="165" showAll="0"/>
    <pivotField axis="axisCol" showAll="0">
      <items count="6">
        <item x="0"/>
        <item x="1"/>
        <item x="2"/>
        <item x="3"/>
        <item x="4"/>
        <item t="default"/>
      </items>
    </pivotField>
    <pivotField axis="axisRow" showAll="0">
      <items count="10">
        <item h="1" x="7"/>
        <item x="6"/>
        <item h="1" x="3"/>
        <item h="1" x="4"/>
        <item h="1" x="5"/>
        <item h="1" x="0"/>
        <item h="1" x="8"/>
        <item h="1" x="2"/>
        <item h="1" x="1"/>
        <item t="default"/>
      </items>
    </pivotField>
    <pivotField showAll="0"/>
    <pivotField showAll="0"/>
    <pivotField dataField="1" numFmtId="166" showAll="0"/>
  </pivotFields>
  <rowFields count="1">
    <field x="2"/>
  </rowFields>
  <rowItems count="2">
    <i>
      <x v="1"/>
    </i>
    <i t="grand">
      <x/>
    </i>
  </rowItems>
  <colFields count="1">
    <field x="1"/>
  </colFields>
  <colItems count="6">
    <i>
      <x/>
    </i>
    <i>
      <x v="1"/>
    </i>
    <i>
      <x v="2"/>
    </i>
    <i>
      <x v="3"/>
    </i>
    <i>
      <x v="4"/>
    </i>
    <i t="grand">
      <x/>
    </i>
  </colItems>
  <dataFields count="1">
    <dataField name="Sum of Amount"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8E4EA50-6A7F-4A39-96D3-2C18E35C0DF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G15" firstHeaderRow="1" firstDataRow="2" firstDataCol="1"/>
  <pivotFields count="6">
    <pivotField numFmtId="165" showAll="0"/>
    <pivotField axis="axisCol" showAll="0">
      <items count="6">
        <item x="0"/>
        <item x="1"/>
        <item x="2"/>
        <item x="3"/>
        <item x="4"/>
        <item t="default"/>
      </items>
    </pivotField>
    <pivotField axis="axisRow" showAll="0">
      <items count="10">
        <item x="7"/>
        <item h="1" x="6"/>
        <item h="1" x="3"/>
        <item h="1" x="4"/>
        <item h="1" x="5"/>
        <item h="1" x="0"/>
        <item h="1" x="8"/>
        <item h="1" x="2"/>
        <item h="1" x="1"/>
        <item t="default"/>
      </items>
    </pivotField>
    <pivotField showAll="0"/>
    <pivotField showAll="0"/>
    <pivotField dataField="1" numFmtId="166" showAll="0"/>
  </pivotFields>
  <rowFields count="1">
    <field x="2"/>
  </rowFields>
  <rowItems count="2">
    <i>
      <x/>
    </i>
    <i t="grand">
      <x/>
    </i>
  </rowItems>
  <colFields count="1">
    <field x="1"/>
  </colFields>
  <colItems count="6">
    <i>
      <x/>
    </i>
    <i>
      <x v="1"/>
    </i>
    <i>
      <x v="2"/>
    </i>
    <i>
      <x v="3"/>
    </i>
    <i>
      <x v="4"/>
    </i>
    <i t="grand">
      <x/>
    </i>
  </colItems>
  <dataFields count="1">
    <dataField name="Sum of Amount"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F286180-1918-4B66-A198-526102D2C30A}"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G10" firstHeaderRow="1" firstDataRow="2" firstDataCol="1"/>
  <pivotFields count="6">
    <pivotField numFmtId="165" showAll="0"/>
    <pivotField axis="axisCol" showAll="0">
      <items count="6">
        <item x="0"/>
        <item x="1"/>
        <item x="2"/>
        <item x="3"/>
        <item x="4"/>
        <item t="default"/>
      </items>
    </pivotField>
    <pivotField axis="axisRow" showAll="0">
      <items count="10">
        <item h="1" x="7"/>
        <item h="1" x="6"/>
        <item h="1" x="3"/>
        <item h="1" x="4"/>
        <item h="1" x="5"/>
        <item h="1" x="0"/>
        <item h="1" x="8"/>
        <item x="2"/>
        <item h="1" x="1"/>
        <item t="default"/>
      </items>
    </pivotField>
    <pivotField showAll="0"/>
    <pivotField showAll="0"/>
    <pivotField dataField="1" numFmtId="166" showAll="0"/>
  </pivotFields>
  <rowFields count="1">
    <field x="2"/>
  </rowFields>
  <rowItems count="2">
    <i>
      <x v="7"/>
    </i>
    <i t="grand">
      <x/>
    </i>
  </rowItems>
  <colFields count="1">
    <field x="1"/>
  </colFields>
  <colItems count="6">
    <i>
      <x/>
    </i>
    <i>
      <x v="1"/>
    </i>
    <i>
      <x v="2"/>
    </i>
    <i>
      <x v="3"/>
    </i>
    <i>
      <x v="4"/>
    </i>
    <i t="grand">
      <x/>
    </i>
  </colItems>
  <dataFields count="1">
    <dataField name="Sum of Amount"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BD36B9E-8C0E-4C4F-9FFB-CA6DB1E2D7AD}" name="Rent"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G5" firstHeaderRow="1" firstDataRow="2" firstDataCol="1"/>
  <pivotFields count="6">
    <pivotField numFmtId="165" showAll="0"/>
    <pivotField axis="axisCol" showAll="0">
      <items count="6">
        <item x="0"/>
        <item x="1"/>
        <item x="2"/>
        <item x="3"/>
        <item x="4"/>
        <item t="default"/>
      </items>
    </pivotField>
    <pivotField axis="axisRow" showAll="0">
      <items count="10">
        <item h="1" x="7"/>
        <item h="1" x="6"/>
        <item h="1" x="3"/>
        <item h="1" x="4"/>
        <item h="1" x="5"/>
        <item x="0"/>
        <item h="1" x="8"/>
        <item h="1" x="2"/>
        <item h="1" x="1"/>
        <item t="default"/>
      </items>
    </pivotField>
    <pivotField showAll="0"/>
    <pivotField showAll="0"/>
    <pivotField dataField="1" numFmtId="166" showAll="0"/>
  </pivotFields>
  <rowFields count="1">
    <field x="2"/>
  </rowFields>
  <rowItems count="2">
    <i>
      <x v="5"/>
    </i>
    <i t="grand">
      <x/>
    </i>
  </rowItems>
  <colFields count="1">
    <field x="1"/>
  </colFields>
  <colItems count="6">
    <i>
      <x/>
    </i>
    <i>
      <x v="1"/>
    </i>
    <i>
      <x v="2"/>
    </i>
    <i>
      <x v="3"/>
    </i>
    <i>
      <x v="4"/>
    </i>
    <i t="grand">
      <x/>
    </i>
  </colItems>
  <dataFields count="1">
    <dataField name="Sum of Amount" fld="5"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1F584D-CE3F-424E-9E53-AD2393494706}" name="PivotTable2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8:G122" firstHeaderRow="1" firstDataRow="2" firstDataCol="1"/>
  <pivotFields count="6">
    <pivotField numFmtId="165" showAll="0"/>
    <pivotField axis="axisCol" showAll="0">
      <items count="6">
        <item x="0"/>
        <item x="1"/>
        <item x="2"/>
        <item x="3"/>
        <item x="4"/>
        <item t="default"/>
      </items>
    </pivotField>
    <pivotField showAll="0">
      <items count="10">
        <item x="7"/>
        <item x="6"/>
        <item x="3"/>
        <item x="4"/>
        <item x="5"/>
        <item x="0"/>
        <item x="8"/>
        <item x="2"/>
        <item x="1"/>
        <item t="default"/>
      </items>
    </pivotField>
    <pivotField showAll="0"/>
    <pivotField axis="axisRow" multipleItemSelectionAllowed="1" showAll="0">
      <items count="3">
        <item x="0"/>
        <item x="1"/>
        <item t="default"/>
      </items>
    </pivotField>
    <pivotField dataField="1" numFmtId="166" showAll="0"/>
  </pivotFields>
  <rowFields count="1">
    <field x="4"/>
  </rowFields>
  <rowItems count="3">
    <i>
      <x/>
    </i>
    <i>
      <x v="1"/>
    </i>
    <i t="grand">
      <x/>
    </i>
  </rowItems>
  <colFields count="1">
    <field x="1"/>
  </colFields>
  <colItems count="6">
    <i>
      <x/>
    </i>
    <i>
      <x v="1"/>
    </i>
    <i>
      <x v="2"/>
    </i>
    <i>
      <x v="3"/>
    </i>
    <i>
      <x v="4"/>
    </i>
    <i t="grand">
      <x/>
    </i>
  </colItems>
  <dataFields count="1">
    <dataField name="Sum of Amount" fld="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BBD29-037F-4738-8A22-106CAC47EDBC}" name="PivotTable1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7:G106" firstHeaderRow="1" firstDataRow="2" firstDataCol="1" rowPageCount="1" colPageCount="1"/>
  <pivotFields count="6">
    <pivotField numFmtId="165" showAll="0"/>
    <pivotField axis="axisCol" showAll="0">
      <items count="6">
        <item x="0"/>
        <item x="1"/>
        <item x="2"/>
        <item x="3"/>
        <item x="4"/>
        <item t="default"/>
      </items>
    </pivotField>
    <pivotField axis="axisRow" showAll="0">
      <items count="10">
        <item x="7"/>
        <item x="6"/>
        <item x="3"/>
        <item x="4"/>
        <item x="5"/>
        <item x="0"/>
        <item x="8"/>
        <item x="2"/>
        <item x="1"/>
        <item t="default"/>
      </items>
    </pivotField>
    <pivotField showAll="0"/>
    <pivotField axis="axisPage" multipleItemSelectionAllowed="1" showAll="0">
      <items count="3">
        <item x="0"/>
        <item h="1" x="1"/>
        <item t="default"/>
      </items>
    </pivotField>
    <pivotField dataField="1" numFmtId="166" showAll="0"/>
  </pivotFields>
  <rowFields count="1">
    <field x="2"/>
  </rowFields>
  <rowItems count="8">
    <i>
      <x v="2"/>
    </i>
    <i>
      <x v="3"/>
    </i>
    <i>
      <x v="4"/>
    </i>
    <i>
      <x v="5"/>
    </i>
    <i>
      <x v="6"/>
    </i>
    <i>
      <x v="7"/>
    </i>
    <i>
      <x v="8"/>
    </i>
    <i t="grand">
      <x/>
    </i>
  </rowItems>
  <colFields count="1">
    <field x="1"/>
  </colFields>
  <colItems count="6">
    <i>
      <x/>
    </i>
    <i>
      <x v="1"/>
    </i>
    <i>
      <x v="2"/>
    </i>
    <i>
      <x v="3"/>
    </i>
    <i>
      <x v="4"/>
    </i>
    <i t="grand">
      <x/>
    </i>
  </colItems>
  <pageFields count="1">
    <pageField fld="4" hier="-1"/>
  </pageFields>
  <dataFields count="1">
    <dataField name="Sum of Amount" fld="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97BE3-1063-4E9D-A33D-E8111A73C450}" name="PivotTable1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6:N89" firstHeaderRow="1" firstDataRow="2" firstDataCol="1"/>
  <pivotFields count="4">
    <pivotField axis="axisCol" showAll="0">
      <items count="14">
        <item x="0"/>
        <item x="1"/>
        <item x="2"/>
        <item x="3"/>
        <item x="4"/>
        <item x="5"/>
        <item x="6"/>
        <item x="7"/>
        <item x="8"/>
        <item x="9"/>
        <item x="10"/>
        <item x="11"/>
        <item x="12"/>
        <item t="default"/>
      </items>
    </pivotField>
    <pivotField axis="axisRow" showAll="0">
      <items count="11">
        <item h="1" x="7"/>
        <item h="1" x="6"/>
        <item h="1" x="3"/>
        <item h="1" x="4"/>
        <item x="5"/>
        <item h="1" x="0"/>
        <item h="1" x="8"/>
        <item h="1" x="2"/>
        <item h="1" x="1"/>
        <item h="1" x="9"/>
        <item t="default"/>
      </items>
    </pivotField>
    <pivotField dataField="1" showAll="0"/>
    <pivotField showAll="0"/>
  </pivotFields>
  <rowFields count="1">
    <field x="1"/>
  </rowFields>
  <rowItems count="2">
    <i>
      <x v="4"/>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13A091-170C-416E-8288-784808479020}" name="PivotTable1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9:N82" firstHeaderRow="1" firstDataRow="2" firstDataCol="1"/>
  <pivotFields count="4">
    <pivotField axis="axisCol" showAll="0">
      <items count="14">
        <item x="0"/>
        <item x="1"/>
        <item x="2"/>
        <item x="3"/>
        <item x="4"/>
        <item x="5"/>
        <item x="6"/>
        <item x="7"/>
        <item x="8"/>
        <item x="9"/>
        <item x="10"/>
        <item x="11"/>
        <item x="12"/>
        <item t="default"/>
      </items>
    </pivotField>
    <pivotField axis="axisRow" showAll="0">
      <items count="11">
        <item h="1" x="7"/>
        <item h="1" x="6"/>
        <item h="1" x="3"/>
        <item x="4"/>
        <item h="1" x="5"/>
        <item h="1" x="0"/>
        <item h="1" x="8"/>
        <item h="1" x="2"/>
        <item h="1" x="1"/>
        <item h="1" x="9"/>
        <item t="default"/>
      </items>
    </pivotField>
    <pivotField dataField="1" showAll="0"/>
    <pivotField showAll="0"/>
  </pivotFields>
  <rowFields count="1">
    <field x="1"/>
  </rowFields>
  <rowItems count="2">
    <i>
      <x v="3"/>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28458F-F6CD-4C73-9ACF-A166BCCF254D}" name="PivotTable1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N75" firstHeaderRow="1" firstDataRow="2" firstDataCol="1"/>
  <pivotFields count="4">
    <pivotField axis="axisCol" showAll="0">
      <items count="14">
        <item x="0"/>
        <item x="1"/>
        <item x="2"/>
        <item x="3"/>
        <item x="4"/>
        <item x="5"/>
        <item x="6"/>
        <item x="7"/>
        <item x="8"/>
        <item x="9"/>
        <item x="10"/>
        <item x="11"/>
        <item x="12"/>
        <item t="default"/>
      </items>
    </pivotField>
    <pivotField axis="axisRow" showAll="0">
      <items count="11">
        <item h="1" x="7"/>
        <item h="1" x="6"/>
        <item h="1" x="3"/>
        <item h="1" x="4"/>
        <item h="1" x="5"/>
        <item h="1" x="0"/>
        <item h="1" x="8"/>
        <item h="1" x="2"/>
        <item x="1"/>
        <item h="1" x="9"/>
        <item t="default"/>
      </items>
    </pivotField>
    <pivotField dataField="1" showAll="0"/>
    <pivotField showAll="0"/>
  </pivotFields>
  <rowFields count="1">
    <field x="1"/>
  </rowFields>
  <rowItems count="2">
    <i>
      <x v="8"/>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9CABD7-9136-4E57-8038-49DE91016198}" name="PivotTable1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N68" firstHeaderRow="1" firstDataRow="2" firstDataCol="1"/>
  <pivotFields count="4">
    <pivotField axis="axisCol" showAll="0">
      <items count="14">
        <item x="0"/>
        <item x="1"/>
        <item x="2"/>
        <item x="3"/>
        <item x="4"/>
        <item x="5"/>
        <item x="6"/>
        <item x="7"/>
        <item x="8"/>
        <item x="9"/>
        <item x="10"/>
        <item x="11"/>
        <item x="12"/>
        <item t="default"/>
      </items>
    </pivotField>
    <pivotField axis="axisRow" showAll="0">
      <items count="11">
        <item h="1" x="7"/>
        <item h="1" x="6"/>
        <item x="3"/>
        <item h="1" x="4"/>
        <item h="1" x="5"/>
        <item h="1" x="0"/>
        <item h="1" x="8"/>
        <item h="1" x="2"/>
        <item h="1" x="1"/>
        <item h="1" x="9"/>
        <item t="default"/>
      </items>
    </pivotField>
    <pivotField dataField="1" showAll="0"/>
    <pivotField showAll="0"/>
  </pivotFields>
  <rowFields count="1">
    <field x="1"/>
  </rowFields>
  <rowItems count="2">
    <i>
      <x v="2"/>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810401-FA58-4E6B-81E1-AAEACF91620F}" name="PivotTable1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N61" firstHeaderRow="1" firstDataRow="2" firstDataCol="1"/>
  <pivotFields count="4">
    <pivotField axis="axisCol" showAll="0">
      <items count="14">
        <item x="0"/>
        <item x="1"/>
        <item x="2"/>
        <item x="3"/>
        <item x="4"/>
        <item x="5"/>
        <item x="6"/>
        <item x="7"/>
        <item x="8"/>
        <item x="9"/>
        <item x="10"/>
        <item x="11"/>
        <item x="12"/>
        <item t="default"/>
      </items>
    </pivotField>
    <pivotField axis="axisRow" showAll="0">
      <items count="11">
        <item h="1" x="7"/>
        <item h="1" x="6"/>
        <item h="1" x="3"/>
        <item h="1" x="4"/>
        <item h="1" x="5"/>
        <item h="1" x="0"/>
        <item h="1" x="8"/>
        <item x="2"/>
        <item h="1" x="1"/>
        <item h="1" x="9"/>
        <item t="default"/>
      </items>
    </pivotField>
    <pivotField dataField="1" showAll="0"/>
    <pivotField showAll="0"/>
  </pivotFields>
  <rowFields count="1">
    <field x="1"/>
  </rowFields>
  <rowItems count="2">
    <i>
      <x v="7"/>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926896-D39A-4FAB-8705-F3C4C6AA178A}" name="Rent B"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N54" firstHeaderRow="1" firstDataRow="2" firstDataCol="1"/>
  <pivotFields count="4">
    <pivotField axis="axisCol" showAll="0">
      <items count="14">
        <item x="0"/>
        <item x="1"/>
        <item x="2"/>
        <item x="3"/>
        <item x="4"/>
        <item x="5"/>
        <item x="6"/>
        <item x="7"/>
        <item x="8"/>
        <item x="9"/>
        <item x="10"/>
        <item x="11"/>
        <item x="12"/>
        <item t="default"/>
      </items>
    </pivotField>
    <pivotField axis="axisRow" showAll="0">
      <items count="11">
        <item h="1" x="7"/>
        <item h="1" x="6"/>
        <item h="1" x="3"/>
        <item h="1" x="4"/>
        <item h="1" x="5"/>
        <item x="0"/>
        <item h="1" x="8"/>
        <item h="1" x="2"/>
        <item h="1" x="1"/>
        <item h="1" x="9"/>
        <item t="default"/>
      </items>
    </pivotField>
    <pivotField dataField="1" showAll="0"/>
    <pivotField showAll="0"/>
  </pivotFields>
  <rowFields count="1">
    <field x="1"/>
  </rowFields>
  <rowItems count="2">
    <i>
      <x v="5"/>
    </i>
    <i t="grand">
      <x/>
    </i>
  </rowItems>
  <colFields count="1">
    <field x="0"/>
  </colFields>
  <colItems count="13">
    <i>
      <x/>
    </i>
    <i>
      <x v="1"/>
    </i>
    <i>
      <x v="2"/>
    </i>
    <i>
      <x v="3"/>
    </i>
    <i>
      <x v="4"/>
    </i>
    <i>
      <x v="5"/>
    </i>
    <i>
      <x v="6"/>
    </i>
    <i>
      <x v="7"/>
    </i>
    <i>
      <x v="8"/>
    </i>
    <i>
      <x v="9"/>
    </i>
    <i>
      <x v="10"/>
    </i>
    <i>
      <x v="11"/>
    </i>
    <i t="grand">
      <x/>
    </i>
  </colItems>
  <dataFields count="1">
    <dataField name="Sum of Budget"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52A3610-FD53-4187-8031-F163ACE5EB94}" sourceName="Month">
  <pivotTables>
    <pivotTable tabId="3" name="Rent"/>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7"/>
    <pivotTable tabId="3" name="PivotTable20"/>
  </pivotTables>
  <data>
    <tabular pivotCacheId="97401800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DE0E82D5-693D-46AB-AF34-20E7B77C4006}" sourceName="Month">
  <pivotTables>
    <pivotTable tabId="3" name="Rent B"/>
    <pivotTable tabId="3" name="PivotTable11"/>
    <pivotTable tabId="3" name="PivotTable12"/>
    <pivotTable tabId="3" name="PivotTable13"/>
    <pivotTable tabId="3" name="PivotTable14"/>
    <pivotTable tabId="3" name="PivotTable15"/>
    <pivotTable tabId="3" name="Bar ChartB"/>
  </pivotTables>
  <data>
    <tabular pivotCacheId="1856145463">
      <items count="13">
        <i x="0" s="1"/>
        <i x="1" s="1"/>
        <i x="2" s="1"/>
        <i x="3" s="1"/>
        <i x="4" s="1"/>
        <i x="5" s="1"/>
        <i x="6" s="1"/>
        <i x="7" s="1"/>
        <i x="8" s="1"/>
        <i x="9" s="1"/>
        <i x="10" s="1"/>
        <i x="11"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85D9718-9A11-4C44-8EB1-4EB3D7A8D724}" cache="Slicer_Month" caption="Actuals" rowHeight="262466"/>
  <slicer name="Month 1" xr10:uid="{46776E36-6F87-4890-846F-EE4C2C68D02F}" cache="Slicer_Month1" caption="Budget"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J13">
  <autoFilter ref="I4:J13" xr:uid="{00000000-000C-0000-FFFF-FFFF00000000}"/>
  <tableColumns count="2">
    <tableColumn id="1" xr3:uid="{00000000-0010-0000-0000-000001000000}" name="Category"/>
    <tableColumn id="2" xr3:uid="{00000000-0010-0000-0000-000002000000}" name="Income/Expense"/>
  </tableColumns>
  <tableStyleInfo name="Actual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4:G60">
  <autoFilter ref="B4:G60" xr:uid="{00000000-000C-0000-FFFF-FFFF01000000}"/>
  <tableColumns count="6">
    <tableColumn id="1" xr3:uid="{00000000-0010-0000-0100-000001000000}" name="Date"/>
    <tableColumn id="2" xr3:uid="{00000000-0010-0000-0100-000002000000}" name="Month"/>
    <tableColumn id="3" xr3:uid="{00000000-0010-0000-0100-000003000000}" name="Category"/>
    <tableColumn id="4" xr3:uid="{00000000-0010-0000-0100-000004000000}" name="Description"/>
    <tableColumn id="5" xr3:uid="{00000000-0010-0000-0100-000005000000}" name="Income / Expense"/>
    <tableColumn id="6" xr3:uid="{00000000-0010-0000-0100-000006000000}" name="Amount"/>
  </tableColumns>
  <tableStyleInfo name="Actual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4:E118">
  <tableColumns count="4">
    <tableColumn id="1" xr3:uid="{00000000-0010-0000-0200-000001000000}" name="Month"/>
    <tableColumn id="2" xr3:uid="{00000000-0010-0000-0200-000002000000}" name="Category"/>
    <tableColumn id="3" xr3:uid="{00000000-0010-0000-0200-000003000000}" name="Budget"/>
    <tableColumn id="4" xr3:uid="{00000000-0010-0000-0200-000004000000}" name="Income/Expense"/>
  </tableColumns>
  <tableStyleInfo name="Budg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areerprinciples.com/" TargetMode="External"/><Relationship Id="rId1" Type="http://schemas.openxmlformats.org/officeDocument/2006/relationships/hyperlink" Target="https://www.careerprinciples.com/courses/finance-valuation-course"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1.25" defaultRowHeight="15" customHeight="1" x14ac:dyDescent="0.35"/>
  <cols>
    <col min="1" max="1" width="10.75" customWidth="1"/>
    <col min="2" max="2" width="8.4140625" customWidth="1"/>
    <col min="3" max="3" width="110.6640625" customWidth="1"/>
    <col min="4" max="4" width="9.4140625" customWidth="1"/>
    <col min="5" max="26" width="10.7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15.5" x14ac:dyDescent="0.35">
      <c r="A2" s="1"/>
      <c r="B2" s="1"/>
      <c r="C2" s="1"/>
      <c r="D2" s="1"/>
      <c r="E2" s="1"/>
      <c r="F2" s="1"/>
      <c r="G2" s="1"/>
      <c r="H2" s="1"/>
      <c r="I2" s="1"/>
      <c r="J2" s="1"/>
      <c r="K2" s="1"/>
      <c r="L2" s="1"/>
      <c r="M2" s="1"/>
      <c r="N2" s="1"/>
      <c r="O2" s="1"/>
      <c r="P2" s="1"/>
      <c r="Q2" s="1"/>
      <c r="R2" s="1"/>
      <c r="S2" s="1"/>
      <c r="T2" s="1"/>
      <c r="U2" s="1"/>
      <c r="V2" s="1"/>
      <c r="W2" s="1"/>
      <c r="X2" s="1"/>
      <c r="Y2" s="1"/>
      <c r="Z2" s="1"/>
    </row>
    <row r="3" spans="1:26" ht="15.5" x14ac:dyDescent="0.35">
      <c r="A3" s="1"/>
      <c r="B3" s="1"/>
      <c r="C3" s="1"/>
      <c r="D3" s="1"/>
      <c r="E3" s="1"/>
      <c r="F3" s="1"/>
      <c r="G3" s="1"/>
      <c r="H3" s="1"/>
      <c r="I3" s="1"/>
      <c r="J3" s="1"/>
      <c r="K3" s="1"/>
      <c r="L3" s="1"/>
      <c r="M3" s="1"/>
      <c r="N3" s="1"/>
      <c r="O3" s="1"/>
      <c r="P3" s="1"/>
      <c r="Q3" s="1"/>
      <c r="R3" s="1"/>
      <c r="S3" s="1"/>
      <c r="T3" s="1"/>
      <c r="U3" s="1"/>
      <c r="V3" s="1"/>
      <c r="W3" s="1"/>
      <c r="X3" s="1"/>
      <c r="Y3" s="1"/>
      <c r="Z3" s="1"/>
    </row>
    <row r="4" spans="1:26" ht="68.25" customHeight="1" x14ac:dyDescent="0.35">
      <c r="A4" s="1"/>
      <c r="B4" s="2"/>
      <c r="C4" s="3" t="s">
        <v>0</v>
      </c>
      <c r="D4" s="4"/>
      <c r="E4" s="1"/>
      <c r="F4" s="1"/>
      <c r="G4" s="1"/>
      <c r="H4" s="1"/>
      <c r="I4" s="1"/>
      <c r="J4" s="1"/>
      <c r="K4" s="1"/>
      <c r="L4" s="1"/>
      <c r="M4" s="1"/>
      <c r="N4" s="1"/>
      <c r="O4" s="1"/>
      <c r="P4" s="1"/>
      <c r="Q4" s="1"/>
      <c r="R4" s="1"/>
      <c r="S4" s="1"/>
      <c r="T4" s="1"/>
      <c r="U4" s="1"/>
      <c r="V4" s="1"/>
      <c r="W4" s="1"/>
      <c r="X4" s="1"/>
      <c r="Y4" s="1"/>
      <c r="Z4" s="1"/>
    </row>
    <row r="5" spans="1:26" ht="9" customHeight="1" x14ac:dyDescent="0.35">
      <c r="A5" s="1"/>
      <c r="B5" s="5"/>
      <c r="D5" s="6"/>
      <c r="E5" s="1"/>
      <c r="F5" s="1"/>
      <c r="G5" s="1"/>
      <c r="H5" s="1"/>
      <c r="I5" s="1"/>
      <c r="J5" s="1"/>
      <c r="K5" s="1"/>
      <c r="L5" s="1"/>
      <c r="M5" s="1"/>
      <c r="N5" s="1"/>
      <c r="O5" s="1"/>
      <c r="P5" s="1"/>
      <c r="Q5" s="1"/>
      <c r="R5" s="1"/>
      <c r="S5" s="1"/>
      <c r="T5" s="1"/>
      <c r="U5" s="1"/>
      <c r="V5" s="1"/>
      <c r="W5" s="1"/>
      <c r="X5" s="1"/>
      <c r="Y5" s="1"/>
      <c r="Z5" s="1"/>
    </row>
    <row r="6" spans="1:26" ht="8.25" customHeight="1" x14ac:dyDescent="0.35">
      <c r="A6" s="1"/>
      <c r="B6" s="5"/>
      <c r="D6" s="6"/>
      <c r="E6" s="1"/>
      <c r="F6" s="1"/>
      <c r="G6" s="1"/>
      <c r="H6" s="1"/>
      <c r="I6" s="1"/>
      <c r="J6" s="1"/>
      <c r="K6" s="1"/>
      <c r="L6" s="1"/>
      <c r="M6" s="1"/>
      <c r="N6" s="1"/>
      <c r="O6" s="1"/>
      <c r="P6" s="1"/>
      <c r="Q6" s="1"/>
      <c r="R6" s="1"/>
      <c r="S6" s="1"/>
      <c r="T6" s="1"/>
      <c r="U6" s="1"/>
      <c r="V6" s="1"/>
      <c r="W6" s="1"/>
      <c r="X6" s="1"/>
      <c r="Y6" s="1"/>
      <c r="Z6" s="1"/>
    </row>
    <row r="7" spans="1:26" ht="29.25" customHeight="1" x14ac:dyDescent="0.5">
      <c r="A7" s="1"/>
      <c r="B7" s="5"/>
      <c r="C7" s="7" t="s">
        <v>1</v>
      </c>
      <c r="D7" s="6"/>
      <c r="E7" s="1"/>
      <c r="F7" s="1"/>
      <c r="G7" s="1"/>
      <c r="H7" s="1"/>
      <c r="I7" s="1"/>
      <c r="J7" s="1"/>
      <c r="K7" s="1"/>
      <c r="L7" s="1"/>
      <c r="M7" s="1"/>
      <c r="N7" s="1"/>
      <c r="O7" s="1"/>
      <c r="P7" s="1"/>
      <c r="Q7" s="1"/>
      <c r="R7" s="1"/>
      <c r="S7" s="1"/>
      <c r="T7" s="1"/>
      <c r="U7" s="1"/>
      <c r="V7" s="1"/>
      <c r="W7" s="1"/>
      <c r="X7" s="1"/>
      <c r="Y7" s="1"/>
      <c r="Z7" s="1"/>
    </row>
    <row r="8" spans="1:26" ht="15.5" x14ac:dyDescent="0.35">
      <c r="A8" s="1"/>
      <c r="B8" s="5"/>
      <c r="C8" s="8"/>
      <c r="D8" s="6"/>
      <c r="E8" s="1"/>
      <c r="F8" s="1"/>
      <c r="G8" s="1"/>
      <c r="H8" s="1"/>
      <c r="I8" s="1"/>
      <c r="J8" s="1"/>
      <c r="K8" s="1"/>
      <c r="L8" s="1"/>
      <c r="M8" s="1"/>
      <c r="N8" s="1"/>
      <c r="O8" s="1"/>
      <c r="P8" s="1"/>
      <c r="Q8" s="1"/>
      <c r="R8" s="1"/>
      <c r="S8" s="1"/>
      <c r="T8" s="1"/>
      <c r="U8" s="1"/>
      <c r="V8" s="1"/>
      <c r="W8" s="1"/>
      <c r="X8" s="1"/>
      <c r="Y8" s="1"/>
      <c r="Z8" s="1"/>
    </row>
    <row r="9" spans="1:26" ht="26" x14ac:dyDescent="0.35">
      <c r="A9" s="9"/>
      <c r="B9" s="10"/>
      <c r="C9" s="11" t="s">
        <v>2</v>
      </c>
      <c r="D9" s="12"/>
      <c r="E9" s="9"/>
      <c r="F9" s="9"/>
      <c r="G9" s="9"/>
      <c r="H9" s="9"/>
      <c r="I9" s="9"/>
      <c r="J9" s="9"/>
      <c r="K9" s="9"/>
      <c r="L9" s="9"/>
      <c r="M9" s="9"/>
      <c r="N9" s="9"/>
      <c r="O9" s="9"/>
      <c r="P9" s="9"/>
      <c r="Q9" s="9"/>
      <c r="R9" s="9"/>
      <c r="S9" s="9"/>
      <c r="T9" s="9"/>
      <c r="U9" s="9"/>
      <c r="V9" s="9"/>
      <c r="W9" s="9"/>
      <c r="X9" s="9"/>
      <c r="Y9" s="9"/>
      <c r="Z9" s="9"/>
    </row>
    <row r="10" spans="1:26" ht="15.5" x14ac:dyDescent="0.35">
      <c r="A10" s="1"/>
      <c r="B10" s="5"/>
      <c r="D10" s="6"/>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5"/>
      <c r="D11" s="6"/>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5"/>
      <c r="D12" s="6"/>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5"/>
      <c r="D13" s="6"/>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5"/>
      <c r="D14" s="6"/>
      <c r="E14" s="1"/>
      <c r="F14" s="1"/>
      <c r="G14" s="1"/>
      <c r="H14" s="1"/>
      <c r="I14" s="1"/>
      <c r="J14" s="1"/>
      <c r="K14" s="1"/>
      <c r="L14" s="1"/>
      <c r="M14" s="1"/>
      <c r="N14" s="1"/>
      <c r="O14" s="1"/>
      <c r="P14" s="1"/>
      <c r="Q14" s="1"/>
      <c r="R14" s="1"/>
      <c r="S14" s="1"/>
      <c r="T14" s="1"/>
      <c r="U14" s="1"/>
      <c r="V14" s="1"/>
      <c r="W14" s="1"/>
      <c r="X14" s="1"/>
      <c r="Y14" s="1"/>
      <c r="Z14" s="1"/>
    </row>
    <row r="15" spans="1:26" ht="15.5" x14ac:dyDescent="0.35">
      <c r="A15" s="1"/>
      <c r="B15" s="5"/>
      <c r="D15" s="6"/>
      <c r="E15" s="1"/>
      <c r="F15" s="1"/>
      <c r="G15" s="1"/>
      <c r="H15" s="1"/>
      <c r="I15" s="1"/>
      <c r="J15" s="1"/>
      <c r="K15" s="1"/>
      <c r="L15" s="1"/>
      <c r="M15" s="1"/>
      <c r="N15" s="1"/>
      <c r="O15" s="1"/>
      <c r="P15" s="1"/>
      <c r="Q15" s="1"/>
      <c r="R15" s="1"/>
      <c r="S15" s="1"/>
      <c r="T15" s="1"/>
      <c r="U15" s="1"/>
      <c r="V15" s="1"/>
      <c r="W15" s="1"/>
      <c r="X15" s="1"/>
      <c r="Y15" s="1"/>
      <c r="Z15" s="1"/>
    </row>
    <row r="16" spans="1:26" ht="27.75" customHeight="1" x14ac:dyDescent="0.45">
      <c r="A16" s="1"/>
      <c r="B16" s="5"/>
      <c r="C16" s="13" t="s">
        <v>3</v>
      </c>
      <c r="D16" s="6"/>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5"/>
      <c r="C17" s="14" t="s">
        <v>4</v>
      </c>
      <c r="D17" s="6"/>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5"/>
      <c r="C18" s="15" t="s">
        <v>5</v>
      </c>
      <c r="D18" s="6"/>
      <c r="E18" s="1"/>
      <c r="F18" s="1"/>
      <c r="G18" s="1"/>
      <c r="H18" s="1"/>
      <c r="I18" s="1"/>
      <c r="J18" s="1"/>
      <c r="K18" s="1"/>
      <c r="L18" s="1"/>
      <c r="M18" s="1"/>
      <c r="N18" s="1"/>
      <c r="O18" s="1"/>
      <c r="P18" s="1"/>
      <c r="Q18" s="1"/>
      <c r="R18" s="1"/>
      <c r="S18" s="1"/>
      <c r="T18" s="1"/>
      <c r="U18" s="1"/>
      <c r="V18" s="1"/>
      <c r="W18" s="1"/>
      <c r="X18" s="1"/>
      <c r="Y18" s="1"/>
      <c r="Z18" s="1"/>
    </row>
    <row r="19" spans="1:26" ht="31" x14ac:dyDescent="0.35">
      <c r="A19" s="1"/>
      <c r="B19" s="5"/>
      <c r="C19" s="16" t="s">
        <v>6</v>
      </c>
      <c r="D19" s="6"/>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7"/>
      <c r="C20" s="18"/>
      <c r="D20" s="19"/>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C9" r:id="rId1" xr:uid="{00000000-0004-0000-0000-000000000000}"/>
    <hyperlink ref="C16"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showGridLines="0" tabSelected="1" topLeftCell="A6" zoomScale="73" zoomScaleNormal="99" workbookViewId="0">
      <selection activeCell="E9" sqref="E9"/>
    </sheetView>
  </sheetViews>
  <sheetFormatPr defaultColWidth="11.25" defaultRowHeight="15" customHeight="1" x14ac:dyDescent="0.35"/>
  <cols>
    <col min="1" max="1" width="5.6640625" customWidth="1"/>
    <col min="2" max="10" width="10.6640625" customWidth="1"/>
    <col min="11" max="11" width="10.1640625" customWidth="1"/>
    <col min="12" max="26" width="10.6640625" customWidth="1"/>
  </cols>
  <sheetData>
    <row r="1" spans="1:26" ht="6" customHeight="1" x14ac:dyDescent="0.35">
      <c r="A1" s="20"/>
      <c r="B1" s="20"/>
      <c r="C1" s="20"/>
      <c r="D1" s="20"/>
      <c r="E1" s="20"/>
      <c r="F1" s="20"/>
      <c r="G1" s="20"/>
      <c r="H1" s="20"/>
      <c r="I1" s="20"/>
      <c r="J1" s="20"/>
      <c r="K1" s="20"/>
      <c r="L1" s="20"/>
      <c r="M1" s="20"/>
      <c r="N1" s="20"/>
      <c r="O1" s="20"/>
      <c r="P1" s="20"/>
      <c r="Q1" s="20"/>
      <c r="R1" s="20"/>
      <c r="S1" s="20"/>
      <c r="T1" s="20"/>
      <c r="U1" s="20"/>
      <c r="V1" s="20"/>
      <c r="W1" s="20"/>
      <c r="X1" s="20"/>
      <c r="Y1" s="20"/>
      <c r="Z1" s="20"/>
    </row>
    <row r="2" spans="1:26" ht="36" x14ac:dyDescent="0.35">
      <c r="A2" s="20"/>
      <c r="B2" s="33" t="s">
        <v>7</v>
      </c>
      <c r="C2" s="34"/>
      <c r="D2" s="34"/>
      <c r="E2" s="34"/>
      <c r="F2" s="34"/>
      <c r="G2" s="34"/>
      <c r="H2" s="34"/>
      <c r="I2" s="34"/>
      <c r="J2" s="34"/>
      <c r="K2" s="34"/>
      <c r="L2" s="34"/>
      <c r="M2" s="34"/>
      <c r="N2" s="35"/>
      <c r="O2" s="20"/>
      <c r="P2" s="20"/>
      <c r="Q2" s="20"/>
      <c r="R2" s="20"/>
      <c r="S2" s="20"/>
      <c r="T2" s="20"/>
      <c r="U2" s="20"/>
      <c r="V2" s="20"/>
      <c r="W2" s="20"/>
      <c r="X2" s="20"/>
      <c r="Y2" s="20"/>
      <c r="Z2" s="20"/>
    </row>
    <row r="3" spans="1:26" ht="6.75" customHeight="1" x14ac:dyDescent="0.35">
      <c r="A3" s="20"/>
      <c r="B3" s="21"/>
      <c r="C3" s="21"/>
      <c r="D3" s="21"/>
      <c r="E3" s="21"/>
      <c r="F3" s="21"/>
      <c r="G3" s="21"/>
      <c r="H3" s="21"/>
      <c r="I3" s="21"/>
      <c r="J3" s="21"/>
      <c r="K3" s="21"/>
      <c r="L3" s="21"/>
      <c r="M3" s="21"/>
      <c r="N3" s="20"/>
      <c r="O3" s="20"/>
      <c r="P3" s="20"/>
      <c r="Q3" s="20"/>
      <c r="R3" s="20"/>
      <c r="S3" s="20"/>
      <c r="T3" s="20"/>
      <c r="U3" s="20"/>
      <c r="V3" s="20"/>
      <c r="W3" s="20"/>
      <c r="X3" s="20"/>
      <c r="Y3" s="20"/>
      <c r="Z3" s="20"/>
    </row>
    <row r="4" spans="1:26" ht="22.5" customHeight="1" x14ac:dyDescent="0.35">
      <c r="A4" s="20"/>
      <c r="B4" s="20"/>
      <c r="C4" s="22" t="s">
        <v>8</v>
      </c>
      <c r="D4" s="22"/>
      <c r="E4" s="22" t="s">
        <v>9</v>
      </c>
      <c r="F4" s="22"/>
      <c r="G4" s="22" t="s">
        <v>10</v>
      </c>
      <c r="H4" s="22"/>
      <c r="I4" s="22" t="s">
        <v>11</v>
      </c>
      <c r="J4" s="22"/>
      <c r="K4" s="22" t="s">
        <v>12</v>
      </c>
      <c r="L4" s="22"/>
      <c r="M4" s="22" t="s">
        <v>13</v>
      </c>
      <c r="N4" s="20"/>
      <c r="O4" s="20"/>
      <c r="P4" s="20"/>
      <c r="Q4" s="20"/>
      <c r="R4" s="20"/>
      <c r="S4" s="20"/>
      <c r="T4" s="20"/>
      <c r="U4" s="20"/>
      <c r="V4" s="20"/>
      <c r="W4" s="20"/>
      <c r="X4" s="20"/>
      <c r="Y4" s="20"/>
      <c r="Z4" s="20"/>
    </row>
    <row r="5" spans="1:26" ht="23.25" customHeight="1" x14ac:dyDescent="0.35">
      <c r="A5" s="20"/>
      <c r="B5" s="20"/>
      <c r="C5" s="23">
        <f>GETPIVOTDATA("Amount",'Pivot Tables'!$A$2,"Category","Rent")</f>
        <v>4250</v>
      </c>
      <c r="D5" s="24"/>
      <c r="E5" s="23">
        <f>GETPIVOTDATA("Amount",'Pivot Tables'!$A$7,"Category","Transport")</f>
        <v>275</v>
      </c>
      <c r="F5" s="24"/>
      <c r="G5" s="23">
        <f>GETPIVOTDATA("Amount",'Pivot Tables'!$A$22,"Category","Groceries")</f>
        <v>1860</v>
      </c>
      <c r="H5" s="24"/>
      <c r="I5" s="23">
        <f>GETPIVOTDATA("Amount",'Pivot Tables'!$A$42,"Category","Utilities")</f>
        <v>650</v>
      </c>
      <c r="J5" s="24"/>
      <c r="K5" s="23">
        <f>GETPIVOTDATA("Amount",'Pivot Tables'!$A$27,"Category","Leisure")</f>
        <v>2269</v>
      </c>
      <c r="L5" s="24"/>
      <c r="M5" s="23">
        <f>GETPIVOTDATA("Amount",'Pivot Tables'!$A$32,"Category","Other")</f>
        <v>964</v>
      </c>
      <c r="N5" s="20"/>
      <c r="O5" s="20"/>
      <c r="P5" s="20"/>
      <c r="Q5" s="20"/>
      <c r="R5" s="20"/>
      <c r="S5" s="20"/>
      <c r="T5" s="20"/>
      <c r="U5" s="20"/>
      <c r="V5" s="20"/>
      <c r="W5" s="20"/>
      <c r="X5" s="20"/>
      <c r="Y5" s="20"/>
      <c r="Z5" s="20"/>
    </row>
    <row r="6" spans="1:26" ht="15.5" x14ac:dyDescent="0.35">
      <c r="A6" s="20"/>
      <c r="B6" s="20"/>
      <c r="C6" s="20"/>
      <c r="D6" s="20"/>
      <c r="E6" s="20"/>
      <c r="F6" s="20"/>
      <c r="G6" s="20"/>
      <c r="H6" s="20"/>
      <c r="I6" s="20"/>
      <c r="J6" s="20"/>
      <c r="K6" s="20"/>
      <c r="L6" s="20"/>
      <c r="M6" s="20"/>
      <c r="N6" s="20"/>
      <c r="O6" s="20"/>
      <c r="P6" s="20"/>
      <c r="Q6" s="20"/>
      <c r="R6" s="20"/>
      <c r="S6" s="20"/>
      <c r="T6" s="20"/>
      <c r="U6" s="20"/>
      <c r="V6" s="20"/>
      <c r="W6" s="20"/>
      <c r="X6" s="20"/>
      <c r="Y6" s="20"/>
      <c r="Z6" s="20"/>
    </row>
    <row r="7" spans="1:26" ht="15.5" x14ac:dyDescent="0.35"/>
    <row r="8" spans="1:26" ht="15.5" x14ac:dyDescent="0.35">
      <c r="B8" s="36" t="s">
        <v>14</v>
      </c>
      <c r="C8" s="37"/>
    </row>
    <row r="9" spans="1:26" ht="15.5" x14ac:dyDescent="0.35">
      <c r="B9" s="38">
        <v>3500</v>
      </c>
      <c r="C9" s="39"/>
    </row>
    <row r="10" spans="1:26" ht="15.5" x14ac:dyDescent="0.35"/>
    <row r="11" spans="1:26" ht="15.5" x14ac:dyDescent="0.35"/>
    <row r="12" spans="1:26" ht="15.5" x14ac:dyDescent="0.35"/>
    <row r="13" spans="1:26" ht="15.5" x14ac:dyDescent="0.35"/>
    <row r="14" spans="1:26" ht="15.5" x14ac:dyDescent="0.35"/>
    <row r="15" spans="1:26" ht="15.5" x14ac:dyDescent="0.35"/>
    <row r="16" spans="1:26" ht="15.5" x14ac:dyDescent="0.35"/>
    <row r="17" ht="15.5" x14ac:dyDescent="0.35"/>
    <row r="18" ht="15.5" x14ac:dyDescent="0.35"/>
    <row r="19" ht="15.5" x14ac:dyDescent="0.35"/>
    <row r="20" ht="15.5" x14ac:dyDescent="0.35"/>
  </sheetData>
  <mergeCells count="3">
    <mergeCell ref="B2:N2"/>
    <mergeCell ref="B8:C8"/>
    <mergeCell ref="B9:C9"/>
  </mergeCells>
  <conditionalFormatting sqref="C5">
    <cfRule type="dataBar" priority="5">
      <dataBar>
        <cfvo type="min"/>
        <cfvo type="max"/>
        <color rgb="FF638EC6"/>
      </dataBar>
      <extLst>
        <ext xmlns:x14="http://schemas.microsoft.com/office/spreadsheetml/2009/9/main" uri="{B025F937-C7B1-47D3-B67F-A62EFF666E3E}">
          <x14:id>{770F661D-7D58-453E-AEAB-97D242034EED}</x14:id>
        </ext>
      </extLst>
    </cfRule>
  </conditionalFormatting>
  <pageMargins left="0.7" right="0.7" top="0.75" bottom="0.75" header="0" footer="0"/>
  <pageSetup orientation="landscape" r:id="rId1"/>
  <drawing r:id="rId2"/>
  <extLst>
    <ext xmlns:x14="http://schemas.microsoft.com/office/spreadsheetml/2009/9/main" uri="{78C0D931-6437-407d-A8EE-F0AAD7539E65}">
      <x14:conditionalFormattings>
        <x14:conditionalFormatting xmlns:xm="http://schemas.microsoft.com/office/excel/2006/main">
          <x14:cfRule type="dataBar" id="{770F661D-7D58-453E-AEAB-97D242034EED}">
            <x14:dataBar minLength="0" maxLength="100" gradient="0">
              <x14:cfvo type="autoMin"/>
              <x14:cfvo type="autoMax"/>
              <x14:negativeFillColor rgb="FFFF0000"/>
              <x14:axisColor rgb="FF000000"/>
            </x14:dataBar>
          </x14:cfRule>
          <x14:cfRule type="dataBar" priority="7" id="{2C714C57-2AA5-442E-A1A1-320BF87B7F55}">
            <x14:dataBar minLength="0" maxLength="100" gradient="0">
              <x14:cfvo type="autoMin"/>
              <x14:cfvo type="num">
                <xm:f>'Pivot Tables'!$C$50</xm:f>
              </x14:cfvo>
              <x14:fillColor theme="4" tint="-0.249977111117893"/>
              <x14:negativeFillColor rgb="FFFF0000"/>
              <x14:axisColor rgb="FF000000"/>
            </x14:dataBar>
          </x14:cfRule>
          <xm:sqref>C5</xm:sqref>
        </x14:conditionalFormatting>
        <x14:conditionalFormatting xmlns:xm="http://schemas.microsoft.com/office/excel/2006/main">
          <x14:cfRule type="dataBar" priority="6" id="{3E0D126C-F727-4B01-8DA6-B43E880E1665}">
            <x14:dataBar minLength="0" maxLength="100" gradient="0">
              <x14:cfvo type="autoMin"/>
              <x14:cfvo type="num">
                <xm:f>'Pivot Tables'!$C$57</xm:f>
              </x14:cfvo>
              <x14:fillColor theme="4" tint="-0.249977111117893"/>
              <x14:negativeFillColor rgb="FFFF0000"/>
              <x14:axisColor rgb="FF000000"/>
            </x14:dataBar>
          </x14:cfRule>
          <xm:sqref>E5</xm:sqref>
        </x14:conditionalFormatting>
        <x14:conditionalFormatting xmlns:xm="http://schemas.microsoft.com/office/excel/2006/main">
          <x14:cfRule type="dataBar" priority="4" id="{10BE40BD-982D-4DFF-B9E7-D00CA4C3E12B}">
            <x14:dataBar minLength="0" maxLength="100" gradient="0">
              <x14:cfvo type="autoMin"/>
              <x14:cfvo type="num">
                <xm:f>'Pivot Tables'!$C$64</xm:f>
              </x14:cfvo>
              <x14:fillColor theme="4" tint="-0.249977111117893"/>
              <x14:negativeFillColor rgb="FFFF0000"/>
              <x14:axisColor rgb="FF000000"/>
            </x14:dataBar>
          </x14:cfRule>
          <xm:sqref>G5</xm:sqref>
        </x14:conditionalFormatting>
        <x14:conditionalFormatting xmlns:xm="http://schemas.microsoft.com/office/excel/2006/main">
          <x14:cfRule type="dataBar" priority="3" id="{D05B97B1-0ED7-4678-980D-036F87B02A6C}">
            <x14:dataBar minLength="0" maxLength="100" gradient="0">
              <x14:cfvo type="autoMin"/>
              <x14:cfvo type="num">
                <xm:f>'Pivot Tables'!$C$71</xm:f>
              </x14:cfvo>
              <x14:fillColor theme="4" tint="-0.249977111117893"/>
              <x14:negativeFillColor rgb="FFFF0000"/>
              <x14:axisColor rgb="FF000000"/>
            </x14:dataBar>
          </x14:cfRule>
          <xm:sqref>I5</xm:sqref>
        </x14:conditionalFormatting>
        <x14:conditionalFormatting xmlns:xm="http://schemas.microsoft.com/office/excel/2006/main">
          <x14:cfRule type="dataBar" priority="2" id="{29A342D1-81DD-40EA-B567-A3E5F9EC7187}">
            <x14:dataBar minLength="0" maxLength="100" gradient="0">
              <x14:cfvo type="autoMin"/>
              <x14:cfvo type="num">
                <xm:f>'Pivot Tables'!$C$78</xm:f>
              </x14:cfvo>
              <x14:fillColor theme="4" tint="-0.249977111117893"/>
              <x14:negativeFillColor rgb="FFFF0000"/>
              <x14:axisColor rgb="FF000000"/>
            </x14:dataBar>
          </x14:cfRule>
          <xm:sqref>K5</xm:sqref>
        </x14:conditionalFormatting>
        <x14:conditionalFormatting xmlns:xm="http://schemas.microsoft.com/office/excel/2006/main">
          <x14:cfRule type="dataBar" priority="1" id="{3845467E-A320-4361-A305-DFD5F9D0BAED}">
            <x14:dataBar minLength="0" maxLength="100" gradient="0">
              <x14:cfvo type="autoMin"/>
              <x14:cfvo type="num">
                <xm:f>'Pivot Tables'!$C$85</xm:f>
              </x14:cfvo>
              <x14:fillColor theme="4" tint="-0.249977111117893"/>
              <x14:negativeFillColor rgb="FFFF0000"/>
              <x14:axisColor rgb="FF000000"/>
            </x14:dataBar>
          </x14:cfRule>
          <xm:sqref>M5</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146"/>
  <sheetViews>
    <sheetView showGridLines="0" topLeftCell="A128" workbookViewId="0">
      <selection activeCell="A134" activeCellId="1" sqref="A146:B146 A134:B134"/>
    </sheetView>
  </sheetViews>
  <sheetFormatPr defaultColWidth="11.25" defaultRowHeight="15" customHeight="1" x14ac:dyDescent="0.35"/>
  <cols>
    <col min="1" max="1" width="13.9140625" bestFit="1" customWidth="1"/>
    <col min="2" max="2" width="15.08203125" bestFit="1" customWidth="1"/>
    <col min="3" max="3" width="8.25" bestFit="1" customWidth="1"/>
    <col min="4" max="4" width="6.1640625" bestFit="1" customWidth="1"/>
    <col min="5" max="5" width="4.83203125" bestFit="1" customWidth="1"/>
    <col min="6" max="6" width="4.75" bestFit="1" customWidth="1"/>
    <col min="7" max="7" width="10.58203125" bestFit="1" customWidth="1"/>
    <col min="8" max="8" width="4.75" bestFit="1" customWidth="1"/>
    <col min="9" max="9" width="6.58203125" bestFit="1" customWidth="1"/>
    <col min="10" max="10" width="9.9140625" bestFit="1" customWidth="1"/>
    <col min="11" max="11" width="7.5" bestFit="1" customWidth="1"/>
    <col min="12" max="12" width="9.58203125" bestFit="1" customWidth="1"/>
    <col min="13" max="13" width="9.33203125" bestFit="1" customWidth="1"/>
    <col min="14" max="14" width="6.58203125" bestFit="1" customWidth="1"/>
    <col min="15" max="15" width="10.58203125" bestFit="1" customWidth="1"/>
    <col min="16" max="26" width="10.6640625" customWidth="1"/>
  </cols>
  <sheetData>
    <row r="1" spans="1:7" x14ac:dyDescent="0.35"/>
    <row r="2" spans="1:7" x14ac:dyDescent="0.35">
      <c r="A2" s="41" t="s">
        <v>66</v>
      </c>
      <c r="B2" s="41" t="s">
        <v>67</v>
      </c>
    </row>
    <row r="3" spans="1:7" x14ac:dyDescent="0.35">
      <c r="A3" s="41" t="s">
        <v>69</v>
      </c>
      <c r="B3" t="s">
        <v>54</v>
      </c>
      <c r="C3" t="s">
        <v>55</v>
      </c>
      <c r="D3" t="s">
        <v>56</v>
      </c>
      <c r="E3" t="s">
        <v>57</v>
      </c>
      <c r="F3" t="s">
        <v>58</v>
      </c>
      <c r="G3" t="s">
        <v>68</v>
      </c>
    </row>
    <row r="4" spans="1:7" x14ac:dyDescent="0.35">
      <c r="A4" s="42" t="s">
        <v>8</v>
      </c>
      <c r="B4" s="43">
        <v>850</v>
      </c>
      <c r="C4" s="43">
        <v>850</v>
      </c>
      <c r="D4" s="43">
        <v>850</v>
      </c>
      <c r="E4" s="43">
        <v>850</v>
      </c>
      <c r="F4" s="43">
        <v>850</v>
      </c>
      <c r="G4" s="43">
        <v>4250</v>
      </c>
    </row>
    <row r="5" spans="1:7" x14ac:dyDescent="0.35">
      <c r="A5" s="42" t="s">
        <v>68</v>
      </c>
      <c r="B5" s="43">
        <v>850</v>
      </c>
      <c r="C5" s="43">
        <v>850</v>
      </c>
      <c r="D5" s="43">
        <v>850</v>
      </c>
      <c r="E5" s="43">
        <v>850</v>
      </c>
      <c r="F5" s="43">
        <v>850</v>
      </c>
      <c r="G5" s="43">
        <v>4250</v>
      </c>
    </row>
    <row r="6" spans="1:7" x14ac:dyDescent="0.35"/>
    <row r="7" spans="1:7" x14ac:dyDescent="0.35">
      <c r="A7" s="41" t="s">
        <v>66</v>
      </c>
      <c r="B7" s="41" t="s">
        <v>67</v>
      </c>
    </row>
    <row r="8" spans="1:7" x14ac:dyDescent="0.35">
      <c r="A8" s="41" t="s">
        <v>69</v>
      </c>
      <c r="B8" t="s">
        <v>54</v>
      </c>
      <c r="C8" t="s">
        <v>55</v>
      </c>
      <c r="D8" t="s">
        <v>56</v>
      </c>
      <c r="E8" t="s">
        <v>57</v>
      </c>
      <c r="F8" t="s">
        <v>58</v>
      </c>
      <c r="G8" t="s">
        <v>68</v>
      </c>
    </row>
    <row r="9" spans="1:7" x14ac:dyDescent="0.35">
      <c r="A9" s="42" t="s">
        <v>9</v>
      </c>
      <c r="B9" s="43">
        <v>55</v>
      </c>
      <c r="C9" s="43">
        <v>55</v>
      </c>
      <c r="D9" s="43">
        <v>55</v>
      </c>
      <c r="E9" s="43">
        <v>55</v>
      </c>
      <c r="F9" s="43">
        <v>55</v>
      </c>
      <c r="G9" s="43">
        <v>275</v>
      </c>
    </row>
    <row r="10" spans="1:7" x14ac:dyDescent="0.35">
      <c r="A10" s="42" t="s">
        <v>68</v>
      </c>
      <c r="B10" s="43">
        <v>55</v>
      </c>
      <c r="C10" s="43">
        <v>55</v>
      </c>
      <c r="D10" s="43">
        <v>55</v>
      </c>
      <c r="E10" s="43">
        <v>55</v>
      </c>
      <c r="F10" s="43">
        <v>55</v>
      </c>
      <c r="G10" s="43">
        <v>275</v>
      </c>
    </row>
    <row r="11" spans="1:7" x14ac:dyDescent="0.35"/>
    <row r="12" spans="1:7" x14ac:dyDescent="0.35">
      <c r="A12" s="41" t="s">
        <v>66</v>
      </c>
      <c r="B12" s="41" t="s">
        <v>67</v>
      </c>
    </row>
    <row r="13" spans="1:7" x14ac:dyDescent="0.35">
      <c r="A13" s="41" t="s">
        <v>69</v>
      </c>
      <c r="B13" t="s">
        <v>54</v>
      </c>
      <c r="C13" t="s">
        <v>55</v>
      </c>
      <c r="D13" t="s">
        <v>56</v>
      </c>
      <c r="E13" t="s">
        <v>57</v>
      </c>
      <c r="F13" t="s">
        <v>58</v>
      </c>
      <c r="G13" t="s">
        <v>68</v>
      </c>
    </row>
    <row r="14" spans="1:7" x14ac:dyDescent="0.35">
      <c r="A14" s="42" t="s">
        <v>35</v>
      </c>
      <c r="B14" s="43">
        <v>3000</v>
      </c>
      <c r="C14" s="43">
        <v>3000</v>
      </c>
      <c r="D14" s="43">
        <v>3000</v>
      </c>
      <c r="E14" s="43">
        <v>3000</v>
      </c>
      <c r="F14" s="43">
        <v>3000</v>
      </c>
      <c r="G14" s="43">
        <v>15000</v>
      </c>
    </row>
    <row r="15" spans="1:7" x14ac:dyDescent="0.35">
      <c r="A15" s="42" t="s">
        <v>68</v>
      </c>
      <c r="B15" s="43">
        <v>3000</v>
      </c>
      <c r="C15" s="43">
        <v>3000</v>
      </c>
      <c r="D15" s="43">
        <v>3000</v>
      </c>
      <c r="E15" s="43">
        <v>3000</v>
      </c>
      <c r="F15" s="43">
        <v>3000</v>
      </c>
      <c r="G15" s="43">
        <v>15000</v>
      </c>
    </row>
    <row r="16" spans="1:7" x14ac:dyDescent="0.35"/>
    <row r="17" spans="1:7" x14ac:dyDescent="0.35">
      <c r="A17" s="41" t="s">
        <v>66</v>
      </c>
      <c r="B17" s="41" t="s">
        <v>67</v>
      </c>
    </row>
    <row r="18" spans="1:7" x14ac:dyDescent="0.35">
      <c r="A18" s="41" t="s">
        <v>69</v>
      </c>
      <c r="B18" t="s">
        <v>54</v>
      </c>
      <c r="C18" t="s">
        <v>55</v>
      </c>
      <c r="D18" t="s">
        <v>56</v>
      </c>
      <c r="E18" t="s">
        <v>57</v>
      </c>
      <c r="F18" t="s">
        <v>58</v>
      </c>
      <c r="G18" t="s">
        <v>68</v>
      </c>
    </row>
    <row r="19" spans="1:7" x14ac:dyDescent="0.35">
      <c r="A19" s="42" t="s">
        <v>32</v>
      </c>
      <c r="B19" s="43">
        <v>458</v>
      </c>
      <c r="C19" s="43">
        <v>305</v>
      </c>
      <c r="D19" s="43">
        <v>598</v>
      </c>
      <c r="E19" s="43">
        <v>669</v>
      </c>
      <c r="F19" s="43">
        <v>708</v>
      </c>
      <c r="G19" s="43">
        <v>2738</v>
      </c>
    </row>
    <row r="20" spans="1:7" x14ac:dyDescent="0.35">
      <c r="A20" s="42" t="s">
        <v>68</v>
      </c>
      <c r="B20" s="43">
        <v>458</v>
      </c>
      <c r="C20" s="43">
        <v>305</v>
      </c>
      <c r="D20" s="43">
        <v>598</v>
      </c>
      <c r="E20" s="43">
        <v>669</v>
      </c>
      <c r="F20" s="43">
        <v>708</v>
      </c>
      <c r="G20" s="43">
        <v>2738</v>
      </c>
    </row>
    <row r="22" spans="1:7" ht="15" customHeight="1" x14ac:dyDescent="0.35">
      <c r="A22" s="41" t="s">
        <v>66</v>
      </c>
      <c r="B22" s="41" t="s">
        <v>67</v>
      </c>
    </row>
    <row r="23" spans="1:7" ht="15" customHeight="1" x14ac:dyDescent="0.35">
      <c r="A23" s="41" t="s">
        <v>69</v>
      </c>
      <c r="B23" t="s">
        <v>54</v>
      </c>
      <c r="C23" t="s">
        <v>55</v>
      </c>
      <c r="D23" t="s">
        <v>56</v>
      </c>
      <c r="E23" t="s">
        <v>57</v>
      </c>
      <c r="F23" t="s">
        <v>58</v>
      </c>
      <c r="G23" t="s">
        <v>68</v>
      </c>
    </row>
    <row r="24" spans="1:7" ht="15" customHeight="1" x14ac:dyDescent="0.35">
      <c r="A24" s="42" t="s">
        <v>27</v>
      </c>
      <c r="B24" s="43">
        <v>449</v>
      </c>
      <c r="C24" s="43">
        <v>305</v>
      </c>
      <c r="D24" s="43">
        <v>208</v>
      </c>
      <c r="E24" s="43">
        <v>449</v>
      </c>
      <c r="F24" s="43">
        <v>449</v>
      </c>
      <c r="G24" s="43">
        <v>1860</v>
      </c>
    </row>
    <row r="25" spans="1:7" ht="15" customHeight="1" x14ac:dyDescent="0.35">
      <c r="A25" s="42" t="s">
        <v>68</v>
      </c>
      <c r="B25" s="43">
        <v>449</v>
      </c>
      <c r="C25" s="43">
        <v>305</v>
      </c>
      <c r="D25" s="43">
        <v>208</v>
      </c>
      <c r="E25" s="43">
        <v>449</v>
      </c>
      <c r="F25" s="43">
        <v>449</v>
      </c>
      <c r="G25" s="43">
        <v>1860</v>
      </c>
    </row>
    <row r="27" spans="1:7" ht="15" customHeight="1" x14ac:dyDescent="0.35">
      <c r="A27" s="41" t="s">
        <v>66</v>
      </c>
      <c r="B27" s="41" t="s">
        <v>67</v>
      </c>
    </row>
    <row r="28" spans="1:7" ht="15" customHeight="1" x14ac:dyDescent="0.35">
      <c r="A28" s="41" t="s">
        <v>69</v>
      </c>
      <c r="B28" t="s">
        <v>54</v>
      </c>
      <c r="C28" t="s">
        <v>55</v>
      </c>
      <c r="D28" t="s">
        <v>56</v>
      </c>
      <c r="E28" t="s">
        <v>57</v>
      </c>
      <c r="F28" t="s">
        <v>58</v>
      </c>
      <c r="G28" t="s">
        <v>68</v>
      </c>
    </row>
    <row r="29" spans="1:7" ht="15" customHeight="1" x14ac:dyDescent="0.35">
      <c r="A29" s="42" t="s">
        <v>12</v>
      </c>
      <c r="B29" s="43">
        <v>562</v>
      </c>
      <c r="C29" s="43">
        <v>194</v>
      </c>
      <c r="D29" s="43">
        <v>405</v>
      </c>
      <c r="E29" s="43">
        <v>462</v>
      </c>
      <c r="F29" s="43">
        <v>646</v>
      </c>
      <c r="G29" s="43">
        <v>2269</v>
      </c>
    </row>
    <row r="30" spans="1:7" ht="15" customHeight="1" x14ac:dyDescent="0.35">
      <c r="A30" s="42" t="s">
        <v>68</v>
      </c>
      <c r="B30" s="43">
        <v>562</v>
      </c>
      <c r="C30" s="43">
        <v>194</v>
      </c>
      <c r="D30" s="43">
        <v>405</v>
      </c>
      <c r="E30" s="43">
        <v>462</v>
      </c>
      <c r="F30" s="43">
        <v>646</v>
      </c>
      <c r="G30" s="43">
        <v>2269</v>
      </c>
    </row>
    <row r="32" spans="1:7" ht="15" customHeight="1" x14ac:dyDescent="0.35">
      <c r="A32" s="41" t="s">
        <v>66</v>
      </c>
      <c r="B32" s="41" t="s">
        <v>67</v>
      </c>
    </row>
    <row r="33" spans="1:7" ht="15" customHeight="1" x14ac:dyDescent="0.35">
      <c r="A33" s="41" t="s">
        <v>69</v>
      </c>
      <c r="B33" t="s">
        <v>54</v>
      </c>
      <c r="C33" t="s">
        <v>55</v>
      </c>
      <c r="D33" t="s">
        <v>56</v>
      </c>
      <c r="E33" t="s">
        <v>57</v>
      </c>
      <c r="F33" t="s">
        <v>58</v>
      </c>
      <c r="G33" t="s">
        <v>68</v>
      </c>
    </row>
    <row r="34" spans="1:7" ht="15" customHeight="1" x14ac:dyDescent="0.35">
      <c r="A34" s="42" t="s">
        <v>13</v>
      </c>
      <c r="B34" s="43">
        <v>249</v>
      </c>
      <c r="C34" s="43">
        <v>18</v>
      </c>
      <c r="D34" s="43">
        <v>199</v>
      </c>
      <c r="E34" s="43">
        <v>249</v>
      </c>
      <c r="F34" s="43">
        <v>249</v>
      </c>
      <c r="G34" s="43">
        <v>964</v>
      </c>
    </row>
    <row r="35" spans="1:7" ht="15" customHeight="1" x14ac:dyDescent="0.35">
      <c r="A35" s="42" t="s">
        <v>68</v>
      </c>
      <c r="B35" s="43">
        <v>249</v>
      </c>
      <c r="C35" s="43">
        <v>18</v>
      </c>
      <c r="D35" s="43">
        <v>199</v>
      </c>
      <c r="E35" s="43">
        <v>249</v>
      </c>
      <c r="F35" s="43">
        <v>249</v>
      </c>
      <c r="G35" s="43">
        <v>964</v>
      </c>
    </row>
    <row r="37" spans="1:7" ht="15" customHeight="1" x14ac:dyDescent="0.35">
      <c r="A37" s="41" t="s">
        <v>66</v>
      </c>
      <c r="B37" s="41" t="s">
        <v>67</v>
      </c>
    </row>
    <row r="38" spans="1:7" ht="15" customHeight="1" x14ac:dyDescent="0.35">
      <c r="A38" s="41" t="s">
        <v>69</v>
      </c>
      <c r="B38" t="s">
        <v>54</v>
      </c>
      <c r="C38" t="s">
        <v>55</v>
      </c>
      <c r="D38" t="s">
        <v>56</v>
      </c>
      <c r="E38" t="s">
        <v>57</v>
      </c>
      <c r="F38" t="s">
        <v>58</v>
      </c>
      <c r="G38" t="s">
        <v>68</v>
      </c>
    </row>
    <row r="39" spans="1:7" ht="15" customHeight="1" x14ac:dyDescent="0.35">
      <c r="A39" s="42" t="s">
        <v>37</v>
      </c>
      <c r="B39" s="43">
        <v>184</v>
      </c>
      <c r="C39" s="43">
        <v>228</v>
      </c>
      <c r="D39" s="43">
        <v>59</v>
      </c>
      <c r="E39" s="43">
        <v>258</v>
      </c>
      <c r="F39" s="43">
        <v>1366</v>
      </c>
      <c r="G39" s="43">
        <v>2095</v>
      </c>
    </row>
    <row r="40" spans="1:7" ht="15" customHeight="1" x14ac:dyDescent="0.35">
      <c r="A40" s="42" t="s">
        <v>68</v>
      </c>
      <c r="B40" s="43">
        <v>184</v>
      </c>
      <c r="C40" s="43">
        <v>228</v>
      </c>
      <c r="D40" s="43">
        <v>59</v>
      </c>
      <c r="E40" s="43">
        <v>258</v>
      </c>
      <c r="F40" s="43">
        <v>1366</v>
      </c>
      <c r="G40" s="43">
        <v>2095</v>
      </c>
    </row>
    <row r="42" spans="1:7" ht="15" customHeight="1" x14ac:dyDescent="0.35">
      <c r="A42" s="41" t="s">
        <v>66</v>
      </c>
      <c r="B42" s="41" t="s">
        <v>67</v>
      </c>
    </row>
    <row r="43" spans="1:7" ht="15" customHeight="1" x14ac:dyDescent="0.35">
      <c r="A43" s="41" t="s">
        <v>69</v>
      </c>
      <c r="B43" t="s">
        <v>54</v>
      </c>
      <c r="C43" t="s">
        <v>55</v>
      </c>
      <c r="D43" t="s">
        <v>56</v>
      </c>
      <c r="E43" t="s">
        <v>57</v>
      </c>
      <c r="F43" t="s">
        <v>58</v>
      </c>
      <c r="G43" t="s">
        <v>68</v>
      </c>
    </row>
    <row r="44" spans="1:7" ht="15" customHeight="1" x14ac:dyDescent="0.35">
      <c r="A44" s="42" t="s">
        <v>11</v>
      </c>
      <c r="B44" s="43">
        <v>140</v>
      </c>
      <c r="C44" s="43">
        <v>105</v>
      </c>
      <c r="D44" s="43">
        <v>110</v>
      </c>
      <c r="E44" s="43">
        <v>140</v>
      </c>
      <c r="F44" s="43">
        <v>155</v>
      </c>
      <c r="G44" s="43">
        <v>650</v>
      </c>
    </row>
    <row r="45" spans="1:7" ht="15" customHeight="1" x14ac:dyDescent="0.35">
      <c r="A45" s="42" t="s">
        <v>68</v>
      </c>
      <c r="B45" s="43">
        <v>140</v>
      </c>
      <c r="C45" s="43">
        <v>105</v>
      </c>
      <c r="D45" s="43">
        <v>110</v>
      </c>
      <c r="E45" s="43">
        <v>140</v>
      </c>
      <c r="F45" s="43">
        <v>155</v>
      </c>
      <c r="G45" s="43">
        <v>650</v>
      </c>
    </row>
    <row r="46" spans="1:7" ht="15" customHeight="1" x14ac:dyDescent="0.35">
      <c r="A46" s="42"/>
      <c r="B46" s="43"/>
      <c r="C46" s="43"/>
      <c r="D46" s="43"/>
      <c r="E46" s="43"/>
      <c r="F46" s="43"/>
      <c r="G46" s="43"/>
    </row>
    <row r="47" spans="1:7" ht="15" customHeight="1" x14ac:dyDescent="0.35">
      <c r="A47" s="42"/>
      <c r="B47" s="43"/>
      <c r="C47" s="43"/>
      <c r="D47" s="43"/>
      <c r="E47" s="43"/>
      <c r="F47" s="43"/>
      <c r="G47" s="43"/>
    </row>
    <row r="48" spans="1:7" ht="15" customHeight="1" x14ac:dyDescent="0.4">
      <c r="A48" s="44" t="s">
        <v>53</v>
      </c>
      <c r="B48" s="45"/>
      <c r="C48" s="45"/>
      <c r="D48" s="46"/>
      <c r="E48" s="46"/>
      <c r="F48" s="46"/>
      <c r="G48" s="43"/>
    </row>
    <row r="49" spans="1:14" ht="15" customHeight="1" x14ac:dyDescent="0.35">
      <c r="A49" s="42"/>
      <c r="B49" s="43"/>
      <c r="C49" s="43"/>
      <c r="D49" s="43"/>
      <c r="E49" s="43"/>
      <c r="F49" s="43"/>
      <c r="G49" s="43"/>
    </row>
    <row r="50" spans="1:14" ht="15" customHeight="1" x14ac:dyDescent="0.35">
      <c r="A50" s="47" t="s">
        <v>72</v>
      </c>
      <c r="C50">
        <f>GETPIVOTDATA("Budget",$A$51,"Category","Rent")</f>
        <v>10200</v>
      </c>
    </row>
    <row r="51" spans="1:14" ht="15" customHeight="1" x14ac:dyDescent="0.35">
      <c r="A51" s="41" t="s">
        <v>70</v>
      </c>
      <c r="B51" s="41" t="s">
        <v>67</v>
      </c>
    </row>
    <row r="52" spans="1:14" ht="15" customHeight="1" x14ac:dyDescent="0.35">
      <c r="A52" s="41" t="s">
        <v>69</v>
      </c>
      <c r="B52" t="s">
        <v>54</v>
      </c>
      <c r="C52" t="s">
        <v>55</v>
      </c>
      <c r="D52" t="s">
        <v>56</v>
      </c>
      <c r="E52" t="s">
        <v>57</v>
      </c>
      <c r="F52" t="s">
        <v>58</v>
      </c>
      <c r="G52" t="s">
        <v>59</v>
      </c>
      <c r="H52" t="s">
        <v>60</v>
      </c>
      <c r="I52" t="s">
        <v>61</v>
      </c>
      <c r="J52" t="s">
        <v>62</v>
      </c>
      <c r="K52" t="s">
        <v>63</v>
      </c>
      <c r="L52" t="s">
        <v>64</v>
      </c>
      <c r="M52" t="s">
        <v>65</v>
      </c>
      <c r="N52" t="s">
        <v>68</v>
      </c>
    </row>
    <row r="53" spans="1:14" ht="15" customHeight="1" x14ac:dyDescent="0.35">
      <c r="A53" s="42" t="s">
        <v>8</v>
      </c>
      <c r="B53" s="43">
        <v>850</v>
      </c>
      <c r="C53" s="43">
        <v>850</v>
      </c>
      <c r="D53" s="43">
        <v>850</v>
      </c>
      <c r="E53" s="43">
        <v>850</v>
      </c>
      <c r="F53" s="43">
        <v>850</v>
      </c>
      <c r="G53" s="43">
        <v>850</v>
      </c>
      <c r="H53" s="43">
        <v>850</v>
      </c>
      <c r="I53" s="43">
        <v>850</v>
      </c>
      <c r="J53" s="43">
        <v>850</v>
      </c>
      <c r="K53" s="43">
        <v>850</v>
      </c>
      <c r="L53" s="43">
        <v>850</v>
      </c>
      <c r="M53" s="43">
        <v>850</v>
      </c>
      <c r="N53" s="43">
        <v>10200</v>
      </c>
    </row>
    <row r="54" spans="1:14" ht="15" customHeight="1" x14ac:dyDescent="0.35">
      <c r="A54" s="42" t="s">
        <v>68</v>
      </c>
      <c r="B54" s="43">
        <v>850</v>
      </c>
      <c r="C54" s="43">
        <v>850</v>
      </c>
      <c r="D54" s="43">
        <v>850</v>
      </c>
      <c r="E54" s="43">
        <v>850</v>
      </c>
      <c r="F54" s="43">
        <v>850</v>
      </c>
      <c r="G54" s="43">
        <v>850</v>
      </c>
      <c r="H54" s="43">
        <v>850</v>
      </c>
      <c r="I54" s="43">
        <v>850</v>
      </c>
      <c r="J54" s="43">
        <v>850</v>
      </c>
      <c r="K54" s="43">
        <v>850</v>
      </c>
      <c r="L54" s="43">
        <v>850</v>
      </c>
      <c r="M54" s="43">
        <v>850</v>
      </c>
      <c r="N54" s="43">
        <v>10200</v>
      </c>
    </row>
    <row r="57" spans="1:14" ht="15" customHeight="1" x14ac:dyDescent="0.35">
      <c r="A57" s="47" t="s">
        <v>72</v>
      </c>
      <c r="C57">
        <f>GETPIVOTDATA("Budget",$A$58,"Category","Transport")</f>
        <v>900</v>
      </c>
    </row>
    <row r="58" spans="1:14" ht="15" customHeight="1" x14ac:dyDescent="0.35">
      <c r="A58" s="41" t="s">
        <v>70</v>
      </c>
      <c r="B58" s="41" t="s">
        <v>67</v>
      </c>
    </row>
    <row r="59" spans="1:14" ht="15" customHeight="1" x14ac:dyDescent="0.35">
      <c r="A59" s="41" t="s">
        <v>69</v>
      </c>
      <c r="B59" t="s">
        <v>54</v>
      </c>
      <c r="C59" t="s">
        <v>55</v>
      </c>
      <c r="D59" t="s">
        <v>56</v>
      </c>
      <c r="E59" t="s">
        <v>57</v>
      </c>
      <c r="F59" t="s">
        <v>58</v>
      </c>
      <c r="G59" t="s">
        <v>59</v>
      </c>
      <c r="H59" t="s">
        <v>60</v>
      </c>
      <c r="I59" t="s">
        <v>61</v>
      </c>
      <c r="J59" t="s">
        <v>62</v>
      </c>
      <c r="K59" t="s">
        <v>63</v>
      </c>
      <c r="L59" t="s">
        <v>64</v>
      </c>
      <c r="M59" t="s">
        <v>65</v>
      </c>
      <c r="N59" t="s">
        <v>68</v>
      </c>
    </row>
    <row r="60" spans="1:14" ht="15" customHeight="1" x14ac:dyDescent="0.35">
      <c r="A60" s="42" t="s">
        <v>9</v>
      </c>
      <c r="B60" s="43">
        <v>75</v>
      </c>
      <c r="C60" s="43">
        <v>75</v>
      </c>
      <c r="D60" s="43">
        <v>75</v>
      </c>
      <c r="E60" s="43">
        <v>75</v>
      </c>
      <c r="F60" s="43">
        <v>75</v>
      </c>
      <c r="G60" s="43">
        <v>75</v>
      </c>
      <c r="H60" s="43">
        <v>75</v>
      </c>
      <c r="I60" s="43">
        <v>75</v>
      </c>
      <c r="J60" s="43">
        <v>75</v>
      </c>
      <c r="K60" s="43">
        <v>75</v>
      </c>
      <c r="L60" s="43">
        <v>75</v>
      </c>
      <c r="M60" s="43">
        <v>75</v>
      </c>
      <c r="N60" s="43">
        <v>900</v>
      </c>
    </row>
    <row r="61" spans="1:14" ht="15" customHeight="1" x14ac:dyDescent="0.35">
      <c r="A61" s="42" t="s">
        <v>68</v>
      </c>
      <c r="B61" s="43">
        <v>75</v>
      </c>
      <c r="C61" s="43">
        <v>75</v>
      </c>
      <c r="D61" s="43">
        <v>75</v>
      </c>
      <c r="E61" s="43">
        <v>75</v>
      </c>
      <c r="F61" s="43">
        <v>75</v>
      </c>
      <c r="G61" s="43">
        <v>75</v>
      </c>
      <c r="H61" s="43">
        <v>75</v>
      </c>
      <c r="I61" s="43">
        <v>75</v>
      </c>
      <c r="J61" s="43">
        <v>75</v>
      </c>
      <c r="K61" s="43">
        <v>75</v>
      </c>
      <c r="L61" s="43">
        <v>75</v>
      </c>
      <c r="M61" s="43">
        <v>75</v>
      </c>
      <c r="N61" s="43">
        <v>900</v>
      </c>
    </row>
    <row r="64" spans="1:14" ht="15" customHeight="1" x14ac:dyDescent="0.35">
      <c r="A64" s="47" t="s">
        <v>72</v>
      </c>
      <c r="C64">
        <f>GETPIVOTDATA("Budget",$A$65,"Category","Groceries")</f>
        <v>6600</v>
      </c>
    </row>
    <row r="65" spans="1:14" ht="15" customHeight="1" x14ac:dyDescent="0.35">
      <c r="A65" s="41" t="s">
        <v>70</v>
      </c>
      <c r="B65" s="41" t="s">
        <v>67</v>
      </c>
    </row>
    <row r="66" spans="1:14" ht="15" customHeight="1" x14ac:dyDescent="0.35">
      <c r="A66" s="41" t="s">
        <v>69</v>
      </c>
      <c r="B66" t="s">
        <v>54</v>
      </c>
      <c r="C66" t="s">
        <v>55</v>
      </c>
      <c r="D66" t="s">
        <v>56</v>
      </c>
      <c r="E66" t="s">
        <v>57</v>
      </c>
      <c r="F66" t="s">
        <v>58</v>
      </c>
      <c r="G66" t="s">
        <v>59</v>
      </c>
      <c r="H66" t="s">
        <v>60</v>
      </c>
      <c r="I66" t="s">
        <v>61</v>
      </c>
      <c r="J66" t="s">
        <v>62</v>
      </c>
      <c r="K66" t="s">
        <v>63</v>
      </c>
      <c r="L66" t="s">
        <v>64</v>
      </c>
      <c r="M66" t="s">
        <v>65</v>
      </c>
      <c r="N66" t="s">
        <v>68</v>
      </c>
    </row>
    <row r="67" spans="1:14" ht="15" customHeight="1" x14ac:dyDescent="0.35">
      <c r="A67" s="42" t="s">
        <v>27</v>
      </c>
      <c r="B67" s="43">
        <v>550</v>
      </c>
      <c r="C67" s="43">
        <v>550</v>
      </c>
      <c r="D67" s="43">
        <v>550</v>
      </c>
      <c r="E67" s="43">
        <v>550</v>
      </c>
      <c r="F67" s="43">
        <v>550</v>
      </c>
      <c r="G67" s="43">
        <v>550</v>
      </c>
      <c r="H67" s="43">
        <v>550</v>
      </c>
      <c r="I67" s="43">
        <v>550</v>
      </c>
      <c r="J67" s="43">
        <v>550</v>
      </c>
      <c r="K67" s="43">
        <v>550</v>
      </c>
      <c r="L67" s="43">
        <v>550</v>
      </c>
      <c r="M67" s="43">
        <v>550</v>
      </c>
      <c r="N67" s="43">
        <v>6600</v>
      </c>
    </row>
    <row r="68" spans="1:14" ht="15" customHeight="1" x14ac:dyDescent="0.35">
      <c r="A68" s="42" t="s">
        <v>68</v>
      </c>
      <c r="B68" s="43">
        <v>550</v>
      </c>
      <c r="C68" s="43">
        <v>550</v>
      </c>
      <c r="D68" s="43">
        <v>550</v>
      </c>
      <c r="E68" s="43">
        <v>550</v>
      </c>
      <c r="F68" s="43">
        <v>550</v>
      </c>
      <c r="G68" s="43">
        <v>550</v>
      </c>
      <c r="H68" s="43">
        <v>550</v>
      </c>
      <c r="I68" s="43">
        <v>550</v>
      </c>
      <c r="J68" s="43">
        <v>550</v>
      </c>
      <c r="K68" s="43">
        <v>550</v>
      </c>
      <c r="L68" s="43">
        <v>550</v>
      </c>
      <c r="M68" s="43">
        <v>550</v>
      </c>
      <c r="N68" s="43">
        <v>6600</v>
      </c>
    </row>
    <row r="71" spans="1:14" ht="15" customHeight="1" x14ac:dyDescent="0.35">
      <c r="A71" s="47" t="s">
        <v>72</v>
      </c>
      <c r="C71">
        <f>GETPIVOTDATA("Budget",$A$72,"Category","Utilities")</f>
        <v>2400</v>
      </c>
    </row>
    <row r="72" spans="1:14" ht="15" customHeight="1" x14ac:dyDescent="0.35">
      <c r="A72" s="41" t="s">
        <v>70</v>
      </c>
      <c r="B72" s="41" t="s">
        <v>67</v>
      </c>
    </row>
    <row r="73" spans="1:14" ht="15" customHeight="1" x14ac:dyDescent="0.35">
      <c r="A73" s="41" t="s">
        <v>69</v>
      </c>
      <c r="B73" t="s">
        <v>54</v>
      </c>
      <c r="C73" t="s">
        <v>55</v>
      </c>
      <c r="D73" t="s">
        <v>56</v>
      </c>
      <c r="E73" t="s">
        <v>57</v>
      </c>
      <c r="F73" t="s">
        <v>58</v>
      </c>
      <c r="G73" t="s">
        <v>59</v>
      </c>
      <c r="H73" t="s">
        <v>60</v>
      </c>
      <c r="I73" t="s">
        <v>61</v>
      </c>
      <c r="J73" t="s">
        <v>62</v>
      </c>
      <c r="K73" t="s">
        <v>63</v>
      </c>
      <c r="L73" t="s">
        <v>64</v>
      </c>
      <c r="M73" t="s">
        <v>65</v>
      </c>
      <c r="N73" t="s">
        <v>68</v>
      </c>
    </row>
    <row r="74" spans="1:14" ht="15" customHeight="1" x14ac:dyDescent="0.35">
      <c r="A74" s="42" t="s">
        <v>11</v>
      </c>
      <c r="B74" s="43">
        <v>200</v>
      </c>
      <c r="C74" s="43">
        <v>200</v>
      </c>
      <c r="D74" s="43">
        <v>200</v>
      </c>
      <c r="E74" s="43">
        <v>200</v>
      </c>
      <c r="F74" s="43">
        <v>200</v>
      </c>
      <c r="G74" s="43">
        <v>200</v>
      </c>
      <c r="H74" s="43">
        <v>200</v>
      </c>
      <c r="I74" s="43">
        <v>200</v>
      </c>
      <c r="J74" s="43">
        <v>200</v>
      </c>
      <c r="K74" s="43">
        <v>200</v>
      </c>
      <c r="L74" s="43">
        <v>200</v>
      </c>
      <c r="M74" s="43">
        <v>200</v>
      </c>
      <c r="N74" s="43">
        <v>2400</v>
      </c>
    </row>
    <row r="75" spans="1:14" ht="15" customHeight="1" x14ac:dyDescent="0.35">
      <c r="A75" s="42" t="s">
        <v>68</v>
      </c>
      <c r="B75" s="43">
        <v>200</v>
      </c>
      <c r="C75" s="43">
        <v>200</v>
      </c>
      <c r="D75" s="43">
        <v>200</v>
      </c>
      <c r="E75" s="43">
        <v>200</v>
      </c>
      <c r="F75" s="43">
        <v>200</v>
      </c>
      <c r="G75" s="43">
        <v>200</v>
      </c>
      <c r="H75" s="43">
        <v>200</v>
      </c>
      <c r="I75" s="43">
        <v>200</v>
      </c>
      <c r="J75" s="43">
        <v>200</v>
      </c>
      <c r="K75" s="43">
        <v>200</v>
      </c>
      <c r="L75" s="43">
        <v>200</v>
      </c>
      <c r="M75" s="43">
        <v>200</v>
      </c>
      <c r="N75" s="43">
        <v>2400</v>
      </c>
    </row>
    <row r="78" spans="1:14" ht="15" customHeight="1" x14ac:dyDescent="0.35">
      <c r="A78" s="47" t="s">
        <v>72</v>
      </c>
      <c r="C78">
        <f>GETPIVOTDATA("Budget",$A$79,"Category","Leisure")</f>
        <v>4800</v>
      </c>
    </row>
    <row r="79" spans="1:14" ht="15" customHeight="1" x14ac:dyDescent="0.35">
      <c r="A79" s="41" t="s">
        <v>70</v>
      </c>
      <c r="B79" s="41" t="s">
        <v>67</v>
      </c>
    </row>
    <row r="80" spans="1:14" ht="15" customHeight="1" x14ac:dyDescent="0.35">
      <c r="A80" s="41" t="s">
        <v>69</v>
      </c>
      <c r="B80" t="s">
        <v>54</v>
      </c>
      <c r="C80" t="s">
        <v>55</v>
      </c>
      <c r="D80" t="s">
        <v>56</v>
      </c>
      <c r="E80" t="s">
        <v>57</v>
      </c>
      <c r="F80" t="s">
        <v>58</v>
      </c>
      <c r="G80" t="s">
        <v>59</v>
      </c>
      <c r="H80" t="s">
        <v>60</v>
      </c>
      <c r="I80" t="s">
        <v>61</v>
      </c>
      <c r="J80" t="s">
        <v>62</v>
      </c>
      <c r="K80" t="s">
        <v>63</v>
      </c>
      <c r="L80" t="s">
        <v>64</v>
      </c>
      <c r="M80" t="s">
        <v>65</v>
      </c>
      <c r="N80" t="s">
        <v>68</v>
      </c>
    </row>
    <row r="81" spans="1:14 16384:16384" ht="15" customHeight="1" x14ac:dyDescent="0.35">
      <c r="A81" s="42" t="s">
        <v>12</v>
      </c>
      <c r="B81" s="43">
        <v>400</v>
      </c>
      <c r="C81" s="43">
        <v>400</v>
      </c>
      <c r="D81" s="43">
        <v>400</v>
      </c>
      <c r="E81" s="43">
        <v>400</v>
      </c>
      <c r="F81" s="43">
        <v>400</v>
      </c>
      <c r="G81" s="43">
        <v>400</v>
      </c>
      <c r="H81" s="43">
        <v>400</v>
      </c>
      <c r="I81" s="43">
        <v>400</v>
      </c>
      <c r="J81" s="43">
        <v>400</v>
      </c>
      <c r="K81" s="43">
        <v>400</v>
      </c>
      <c r="L81" s="43">
        <v>400</v>
      </c>
      <c r="M81" s="43">
        <v>400</v>
      </c>
      <c r="N81" s="43">
        <v>4800</v>
      </c>
    </row>
    <row r="82" spans="1:14 16384:16384" ht="15" customHeight="1" x14ac:dyDescent="0.35">
      <c r="A82" s="42" t="s">
        <v>68</v>
      </c>
      <c r="B82" s="43">
        <v>400</v>
      </c>
      <c r="C82" s="43">
        <v>400</v>
      </c>
      <c r="D82" s="43">
        <v>400</v>
      </c>
      <c r="E82" s="43">
        <v>400</v>
      </c>
      <c r="F82" s="43">
        <v>400</v>
      </c>
      <c r="G82" s="43">
        <v>400</v>
      </c>
      <c r="H82" s="43">
        <v>400</v>
      </c>
      <c r="I82" s="43">
        <v>400</v>
      </c>
      <c r="J82" s="43">
        <v>400</v>
      </c>
      <c r="K82" s="43">
        <v>400</v>
      </c>
      <c r="L82" s="43">
        <v>400</v>
      </c>
      <c r="M82" s="43">
        <v>400</v>
      </c>
      <c r="N82" s="43">
        <v>4800</v>
      </c>
    </row>
    <row r="85" spans="1:14 16384:16384" ht="15" customHeight="1" x14ac:dyDescent="0.35">
      <c r="A85" s="47" t="s">
        <v>72</v>
      </c>
      <c r="C85">
        <f>GETPIVOTDATA("Budget",$A$86,"Category","Other")</f>
        <v>3600</v>
      </c>
    </row>
    <row r="86" spans="1:14 16384:16384" ht="15" customHeight="1" x14ac:dyDescent="0.35">
      <c r="A86" s="41" t="s">
        <v>70</v>
      </c>
      <c r="B86" s="41" t="s">
        <v>67</v>
      </c>
    </row>
    <row r="87" spans="1:14 16384:16384" ht="15" customHeight="1" x14ac:dyDescent="0.35">
      <c r="A87" s="41" t="s">
        <v>69</v>
      </c>
      <c r="B87" t="s">
        <v>54</v>
      </c>
      <c r="C87" t="s">
        <v>55</v>
      </c>
      <c r="D87" t="s">
        <v>56</v>
      </c>
      <c r="E87" t="s">
        <v>57</v>
      </c>
      <c r="F87" t="s">
        <v>58</v>
      </c>
      <c r="G87" t="s">
        <v>59</v>
      </c>
      <c r="H87" t="s">
        <v>60</v>
      </c>
      <c r="I87" t="s">
        <v>61</v>
      </c>
      <c r="J87" t="s">
        <v>62</v>
      </c>
      <c r="K87" t="s">
        <v>63</v>
      </c>
      <c r="L87" t="s">
        <v>64</v>
      </c>
      <c r="M87" t="s">
        <v>65</v>
      </c>
      <c r="N87" t="s">
        <v>68</v>
      </c>
    </row>
    <row r="88" spans="1:14 16384:16384" ht="15" customHeight="1" x14ac:dyDescent="0.35">
      <c r="A88" s="42" t="s">
        <v>13</v>
      </c>
      <c r="B88" s="43">
        <v>300</v>
      </c>
      <c r="C88" s="43">
        <v>300</v>
      </c>
      <c r="D88" s="43">
        <v>300</v>
      </c>
      <c r="E88" s="43">
        <v>300</v>
      </c>
      <c r="F88" s="43">
        <v>300</v>
      </c>
      <c r="G88" s="43">
        <v>300</v>
      </c>
      <c r="H88" s="43">
        <v>300</v>
      </c>
      <c r="I88" s="43">
        <v>300</v>
      </c>
      <c r="J88" s="43">
        <v>300</v>
      </c>
      <c r="K88" s="43">
        <v>300</v>
      </c>
      <c r="L88" s="43">
        <v>300</v>
      </c>
      <c r="M88" s="43">
        <v>300</v>
      </c>
      <c r="N88" s="43">
        <v>3600</v>
      </c>
    </row>
    <row r="89" spans="1:14 16384:16384" ht="15" customHeight="1" x14ac:dyDescent="0.35">
      <c r="A89" s="42" t="s">
        <v>68</v>
      </c>
      <c r="B89" s="43">
        <v>300</v>
      </c>
      <c r="C89" s="43">
        <v>300</v>
      </c>
      <c r="D89" s="43">
        <v>300</v>
      </c>
      <c r="E89" s="43">
        <v>300</v>
      </c>
      <c r="F89" s="43">
        <v>300</v>
      </c>
      <c r="G89" s="43">
        <v>300</v>
      </c>
      <c r="H89" s="43">
        <v>300</v>
      </c>
      <c r="I89" s="43">
        <v>300</v>
      </c>
      <c r="J89" s="43">
        <v>300</v>
      </c>
      <c r="K89" s="43">
        <v>300</v>
      </c>
      <c r="L89" s="43">
        <v>300</v>
      </c>
      <c r="M89" s="43">
        <v>300</v>
      </c>
      <c r="N89" s="43">
        <v>3600</v>
      </c>
    </row>
    <row r="90" spans="1:14 16384:16384" ht="15" customHeight="1" x14ac:dyDescent="0.35">
      <c r="A90" s="42"/>
      <c r="B90" s="43"/>
      <c r="C90" s="43"/>
      <c r="D90" s="43"/>
      <c r="E90" s="43"/>
      <c r="F90" s="43"/>
      <c r="G90" s="43"/>
      <c r="H90" s="43"/>
      <c r="I90" s="43"/>
      <c r="J90" s="43"/>
      <c r="K90" s="43"/>
      <c r="L90" s="43"/>
      <c r="M90" s="43"/>
      <c r="N90" s="43"/>
    </row>
    <row r="91" spans="1:14 16384:16384" ht="15" customHeight="1" x14ac:dyDescent="0.35">
      <c r="A91" s="42"/>
      <c r="B91" s="43"/>
      <c r="C91" s="43"/>
      <c r="D91" s="43"/>
      <c r="E91" s="43"/>
      <c r="F91" s="43"/>
      <c r="G91" s="43"/>
      <c r="H91" s="43"/>
      <c r="I91" s="43"/>
      <c r="J91" s="43"/>
      <c r="K91" s="43"/>
      <c r="L91" s="43"/>
      <c r="M91" s="43"/>
      <c r="N91" s="43"/>
    </row>
    <row r="92" spans="1:14 16384:16384" ht="15" customHeight="1" x14ac:dyDescent="0.35">
      <c r="A92" s="42"/>
      <c r="B92" s="43"/>
      <c r="C92" s="43"/>
      <c r="D92" s="43"/>
      <c r="E92" s="43"/>
      <c r="F92" s="43"/>
      <c r="G92" s="43"/>
      <c r="H92" s="43"/>
      <c r="I92" s="43"/>
      <c r="J92" s="43"/>
      <c r="K92" s="43"/>
      <c r="L92" s="43"/>
      <c r="M92" s="43"/>
      <c r="N92" s="43"/>
    </row>
    <row r="93" spans="1:14 16384:16384" ht="15" customHeight="1" x14ac:dyDescent="0.4">
      <c r="A93" s="44" t="s">
        <v>74</v>
      </c>
      <c r="B93" s="45"/>
      <c r="C93" s="45"/>
      <c r="D93" s="46"/>
      <c r="E93" s="46"/>
      <c r="F93" s="46"/>
      <c r="G93" s="43"/>
      <c r="H93" s="43"/>
      <c r="I93" s="43"/>
      <c r="J93" s="43"/>
      <c r="K93" s="43"/>
      <c r="L93" s="43"/>
      <c r="M93" s="43"/>
      <c r="N93" s="43"/>
      <c r="XFD93" t="s">
        <v>73</v>
      </c>
    </row>
    <row r="95" spans="1:14 16384:16384" ht="15" customHeight="1" x14ac:dyDescent="0.35">
      <c r="A95" s="41" t="s">
        <v>20</v>
      </c>
      <c r="B95" t="s">
        <v>24</v>
      </c>
    </row>
    <row r="97" spans="1:7" ht="15" customHeight="1" x14ac:dyDescent="0.35">
      <c r="A97" s="41" t="s">
        <v>66</v>
      </c>
      <c r="B97" s="41" t="s">
        <v>67</v>
      </c>
    </row>
    <row r="98" spans="1:7" ht="15" customHeight="1" x14ac:dyDescent="0.35">
      <c r="A98" s="41" t="s">
        <v>69</v>
      </c>
      <c r="B98" t="s">
        <v>54</v>
      </c>
      <c r="C98" t="s">
        <v>55</v>
      </c>
      <c r="D98" t="s">
        <v>56</v>
      </c>
      <c r="E98" t="s">
        <v>57</v>
      </c>
      <c r="F98" t="s">
        <v>58</v>
      </c>
      <c r="G98" t="s">
        <v>68</v>
      </c>
    </row>
    <row r="99" spans="1:7" ht="15" customHeight="1" x14ac:dyDescent="0.35">
      <c r="A99" s="42" t="s">
        <v>27</v>
      </c>
      <c r="B99" s="43">
        <v>449</v>
      </c>
      <c r="C99" s="43">
        <v>305</v>
      </c>
      <c r="D99" s="43">
        <v>208</v>
      </c>
      <c r="E99" s="43">
        <v>449</v>
      </c>
      <c r="F99" s="43">
        <v>449</v>
      </c>
      <c r="G99" s="43">
        <v>1860</v>
      </c>
    </row>
    <row r="100" spans="1:7" ht="15" customHeight="1" x14ac:dyDescent="0.35">
      <c r="A100" s="42" t="s">
        <v>12</v>
      </c>
      <c r="B100" s="43">
        <v>562</v>
      </c>
      <c r="C100" s="43">
        <v>194</v>
      </c>
      <c r="D100" s="43">
        <v>405</v>
      </c>
      <c r="E100" s="43">
        <v>462</v>
      </c>
      <c r="F100" s="43">
        <v>646</v>
      </c>
      <c r="G100" s="43">
        <v>2269</v>
      </c>
    </row>
    <row r="101" spans="1:7" ht="15" customHeight="1" x14ac:dyDescent="0.35">
      <c r="A101" s="42" t="s">
        <v>13</v>
      </c>
      <c r="B101" s="43">
        <v>249</v>
      </c>
      <c r="C101" s="43">
        <v>18</v>
      </c>
      <c r="D101" s="43">
        <v>199</v>
      </c>
      <c r="E101" s="43">
        <v>249</v>
      </c>
      <c r="F101" s="43">
        <v>249</v>
      </c>
      <c r="G101" s="43">
        <v>964</v>
      </c>
    </row>
    <row r="102" spans="1:7" ht="15" customHeight="1" x14ac:dyDescent="0.35">
      <c r="A102" s="42" t="s">
        <v>8</v>
      </c>
      <c r="B102" s="43">
        <v>850</v>
      </c>
      <c r="C102" s="43">
        <v>850</v>
      </c>
      <c r="D102" s="43">
        <v>850</v>
      </c>
      <c r="E102" s="43">
        <v>850</v>
      </c>
      <c r="F102" s="43">
        <v>850</v>
      </c>
      <c r="G102" s="43">
        <v>4250</v>
      </c>
    </row>
    <row r="103" spans="1:7" ht="15" customHeight="1" x14ac:dyDescent="0.35">
      <c r="A103" s="42" t="s">
        <v>37</v>
      </c>
      <c r="B103" s="43"/>
      <c r="C103" s="43"/>
      <c r="D103" s="43"/>
      <c r="E103" s="43"/>
      <c r="F103" s="43">
        <v>1000</v>
      </c>
      <c r="G103" s="43">
        <v>1000</v>
      </c>
    </row>
    <row r="104" spans="1:7" ht="15" customHeight="1" x14ac:dyDescent="0.35">
      <c r="A104" s="42" t="s">
        <v>9</v>
      </c>
      <c r="B104" s="43">
        <v>55</v>
      </c>
      <c r="C104" s="43">
        <v>55</v>
      </c>
      <c r="D104" s="43">
        <v>55</v>
      </c>
      <c r="E104" s="43">
        <v>55</v>
      </c>
      <c r="F104" s="43">
        <v>55</v>
      </c>
      <c r="G104" s="43">
        <v>275</v>
      </c>
    </row>
    <row r="105" spans="1:7" ht="15" customHeight="1" x14ac:dyDescent="0.35">
      <c r="A105" s="42" t="s">
        <v>11</v>
      </c>
      <c r="B105" s="43">
        <v>140</v>
      </c>
      <c r="C105" s="43">
        <v>105</v>
      </c>
      <c r="D105" s="43">
        <v>110</v>
      </c>
      <c r="E105" s="43">
        <v>140</v>
      </c>
      <c r="F105" s="43">
        <v>155</v>
      </c>
      <c r="G105" s="43">
        <v>650</v>
      </c>
    </row>
    <row r="106" spans="1:7" ht="15" customHeight="1" x14ac:dyDescent="0.35">
      <c r="A106" s="42" t="s">
        <v>68</v>
      </c>
      <c r="B106" s="43">
        <v>2305</v>
      </c>
      <c r="C106" s="43">
        <v>1527</v>
      </c>
      <c r="D106" s="43">
        <v>1827</v>
      </c>
      <c r="E106" s="43">
        <v>2205</v>
      </c>
      <c r="F106" s="43">
        <v>3404</v>
      </c>
      <c r="G106" s="43">
        <v>11268</v>
      </c>
    </row>
    <row r="108" spans="1:7" ht="15" customHeight="1" x14ac:dyDescent="0.35">
      <c r="A108" t="str">
        <f>A99</f>
        <v>Groceries</v>
      </c>
      <c r="B108">
        <f>GETPIVOTDATA("Amount",$A$97,"Category","Groceries")</f>
        <v>1860</v>
      </c>
    </row>
    <row r="109" spans="1:7" ht="15" customHeight="1" x14ac:dyDescent="0.35">
      <c r="A109" t="str">
        <f t="shared" ref="A109:A115" si="0">A100</f>
        <v>Leisure</v>
      </c>
      <c r="B109">
        <f>GETPIVOTDATA("Amount",$A$97,"Category","Leisure")</f>
        <v>2269</v>
      </c>
    </row>
    <row r="110" spans="1:7" ht="15" customHeight="1" x14ac:dyDescent="0.35">
      <c r="A110" t="str">
        <f t="shared" si="0"/>
        <v>Other</v>
      </c>
      <c r="B110">
        <f>GETPIVOTDATA("Amount",$A$97,"Category","Other")</f>
        <v>964</v>
      </c>
    </row>
    <row r="111" spans="1:7" ht="15" customHeight="1" x14ac:dyDescent="0.35">
      <c r="A111" t="str">
        <f t="shared" si="0"/>
        <v>Rent</v>
      </c>
      <c r="B111">
        <f>GETPIVOTDATA("Amount",$A$97,"Category","Rent")</f>
        <v>4250</v>
      </c>
    </row>
    <row r="112" spans="1:7" ht="15" customHeight="1" x14ac:dyDescent="0.35">
      <c r="A112" t="str">
        <f t="shared" si="0"/>
        <v>Side Hustle</v>
      </c>
      <c r="B112">
        <f>GETPIVOTDATA("Amount",$A$97,"Category","Side Hustle")</f>
        <v>1000</v>
      </c>
    </row>
    <row r="113" spans="1:12" ht="15" customHeight="1" x14ac:dyDescent="0.35">
      <c r="A113" t="str">
        <f t="shared" si="0"/>
        <v>Transport</v>
      </c>
      <c r="B113">
        <f>GETPIVOTDATA("Amount",$A$97,"Category","Transport")</f>
        <v>275</v>
      </c>
    </row>
    <row r="114" spans="1:12" ht="15" customHeight="1" x14ac:dyDescent="0.35">
      <c r="A114" t="str">
        <f t="shared" si="0"/>
        <v>Utilities</v>
      </c>
      <c r="B114">
        <f>GETPIVOTDATA("Amount",$A$97,"Category","Utilities")</f>
        <v>650</v>
      </c>
    </row>
    <row r="118" spans="1:12" ht="15" customHeight="1" x14ac:dyDescent="0.35">
      <c r="A118" s="41" t="s">
        <v>66</v>
      </c>
      <c r="B118" s="41" t="s">
        <v>67</v>
      </c>
    </row>
    <row r="119" spans="1:12" ht="15" customHeight="1" x14ac:dyDescent="0.35">
      <c r="A119" s="41" t="s">
        <v>69</v>
      </c>
      <c r="B119" t="s">
        <v>54</v>
      </c>
      <c r="C119" t="s">
        <v>55</v>
      </c>
      <c r="D119" t="s">
        <v>56</v>
      </c>
      <c r="E119" t="s">
        <v>57</v>
      </c>
      <c r="F119" t="s">
        <v>58</v>
      </c>
      <c r="G119" t="s">
        <v>68</v>
      </c>
    </row>
    <row r="120" spans="1:12" ht="15" customHeight="1" x14ac:dyDescent="0.35">
      <c r="A120" s="42" t="s">
        <v>24</v>
      </c>
      <c r="B120" s="43">
        <v>2305</v>
      </c>
      <c r="C120" s="43">
        <v>1527</v>
      </c>
      <c r="D120" s="43">
        <v>1827</v>
      </c>
      <c r="E120" s="43">
        <v>2205</v>
      </c>
      <c r="F120" s="43">
        <v>3404</v>
      </c>
      <c r="G120" s="43">
        <v>11268</v>
      </c>
      <c r="K120" s="48">
        <v>46753</v>
      </c>
      <c r="L120" t="s">
        <v>75</v>
      </c>
    </row>
    <row r="121" spans="1:12" ht="15" customHeight="1" x14ac:dyDescent="0.35">
      <c r="A121" s="42" t="s">
        <v>33</v>
      </c>
      <c r="B121" s="43">
        <v>3642</v>
      </c>
      <c r="C121" s="43">
        <v>3533</v>
      </c>
      <c r="D121" s="43">
        <v>3657</v>
      </c>
      <c r="E121" s="43">
        <v>3927</v>
      </c>
      <c r="F121" s="43">
        <v>4074</v>
      </c>
      <c r="G121" s="43">
        <v>18833</v>
      </c>
      <c r="K121" s="48">
        <v>38018</v>
      </c>
      <c r="L121" t="s">
        <v>76</v>
      </c>
    </row>
    <row r="122" spans="1:12" ht="15" customHeight="1" x14ac:dyDescent="0.35">
      <c r="A122" s="42" t="s">
        <v>68</v>
      </c>
      <c r="B122" s="43">
        <v>5947</v>
      </c>
      <c r="C122" s="43">
        <v>5060</v>
      </c>
      <c r="D122" s="43">
        <v>5484</v>
      </c>
      <c r="E122" s="43">
        <v>6132</v>
      </c>
      <c r="F122" s="43">
        <v>7478</v>
      </c>
      <c r="G122" s="43">
        <v>30101</v>
      </c>
    </row>
    <row r="125" spans="1:12" ht="15" customHeight="1" x14ac:dyDescent="0.35">
      <c r="A125" t="str">
        <f>A120</f>
        <v>Expense</v>
      </c>
      <c r="B125">
        <f>GETPIVOTDATA("Amount",$A$118,"Income / Expense","Expense")</f>
        <v>11268</v>
      </c>
    </row>
    <row r="126" spans="1:12" ht="15" customHeight="1" x14ac:dyDescent="0.35">
      <c r="A126" t="str">
        <f>A121</f>
        <v>Income</v>
      </c>
      <c r="B126">
        <f>GETPIVOTDATA("Amount",$A$118,"Income / Expense","Income")</f>
        <v>18833</v>
      </c>
    </row>
    <row r="129" spans="1:15" ht="15" customHeight="1" x14ac:dyDescent="0.35">
      <c r="A129" t="s">
        <v>14</v>
      </c>
      <c r="B129">
        <f>Dashboard!$B$9</f>
        <v>3500</v>
      </c>
    </row>
    <row r="130" spans="1:15" ht="15.5" hidden="1" x14ac:dyDescent="0.35">
      <c r="A130" t="s">
        <v>77</v>
      </c>
      <c r="B130">
        <f>B126-B125</f>
        <v>7565</v>
      </c>
    </row>
    <row r="131" spans="1:15" ht="15" customHeight="1" x14ac:dyDescent="0.35">
      <c r="A131" t="s">
        <v>78</v>
      </c>
      <c r="B131">
        <f>SUM(B129:B130)</f>
        <v>11065</v>
      </c>
    </row>
    <row r="133" spans="1:15" ht="15" customHeight="1" x14ac:dyDescent="0.35">
      <c r="A133" t="s">
        <v>79</v>
      </c>
      <c r="B133">
        <f>B125</f>
        <v>11268</v>
      </c>
    </row>
    <row r="134" spans="1:15" ht="15" customHeight="1" x14ac:dyDescent="0.35">
      <c r="A134" t="s">
        <v>80</v>
      </c>
      <c r="B134">
        <f>B126</f>
        <v>18833</v>
      </c>
    </row>
    <row r="137" spans="1:15" ht="15" customHeight="1" x14ac:dyDescent="0.35">
      <c r="A137" s="41" t="s">
        <v>70</v>
      </c>
      <c r="B137" s="41" t="s">
        <v>67</v>
      </c>
    </row>
    <row r="138" spans="1:15" ht="15" customHeight="1" x14ac:dyDescent="0.35">
      <c r="A138" s="41" t="s">
        <v>69</v>
      </c>
      <c r="B138" t="s">
        <v>54</v>
      </c>
      <c r="C138" t="s">
        <v>55</v>
      </c>
      <c r="D138" t="s">
        <v>56</v>
      </c>
      <c r="E138" t="s">
        <v>57</v>
      </c>
      <c r="F138" t="s">
        <v>58</v>
      </c>
      <c r="G138" t="s">
        <v>59</v>
      </c>
      <c r="H138" t="s">
        <v>60</v>
      </c>
      <c r="I138" t="s">
        <v>61</v>
      </c>
      <c r="J138" t="s">
        <v>62</v>
      </c>
      <c r="K138" t="s">
        <v>63</v>
      </c>
      <c r="L138" t="s">
        <v>64</v>
      </c>
      <c r="M138" t="s">
        <v>65</v>
      </c>
      <c r="N138" t="s">
        <v>71</v>
      </c>
      <c r="O138" t="s">
        <v>68</v>
      </c>
    </row>
    <row r="139" spans="1:15" ht="15" customHeight="1" x14ac:dyDescent="0.35">
      <c r="A139" s="42" t="s">
        <v>24</v>
      </c>
      <c r="B139" s="43">
        <v>2375</v>
      </c>
      <c r="C139" s="43">
        <v>2375</v>
      </c>
      <c r="D139" s="43">
        <v>2375</v>
      </c>
      <c r="E139" s="43">
        <v>2375</v>
      </c>
      <c r="F139" s="43">
        <v>2375</v>
      </c>
      <c r="G139" s="43">
        <v>2375</v>
      </c>
      <c r="H139" s="43">
        <v>2375</v>
      </c>
      <c r="I139" s="43">
        <v>2375</v>
      </c>
      <c r="J139" s="43">
        <v>2375</v>
      </c>
      <c r="K139" s="43">
        <v>2375</v>
      </c>
      <c r="L139" s="43">
        <v>2375</v>
      </c>
      <c r="M139" s="43">
        <v>2375</v>
      </c>
      <c r="N139" s="43"/>
      <c r="O139" s="43">
        <v>28500</v>
      </c>
    </row>
    <row r="140" spans="1:15" ht="15" customHeight="1" x14ac:dyDescent="0.35">
      <c r="A140" s="42" t="s">
        <v>33</v>
      </c>
      <c r="B140" s="43">
        <v>2800</v>
      </c>
      <c r="C140" s="43">
        <v>2800</v>
      </c>
      <c r="D140" s="43">
        <v>2800</v>
      </c>
      <c r="E140" s="43">
        <v>2800</v>
      </c>
      <c r="F140" s="43">
        <v>2800</v>
      </c>
      <c r="G140" s="43">
        <v>2800</v>
      </c>
      <c r="H140" s="43">
        <v>2800</v>
      </c>
      <c r="I140" s="43">
        <v>2800</v>
      </c>
      <c r="J140" s="43">
        <v>2800</v>
      </c>
      <c r="K140" s="43">
        <v>2800</v>
      </c>
      <c r="L140" s="43">
        <v>2800</v>
      </c>
      <c r="M140" s="43">
        <v>2800</v>
      </c>
      <c r="N140" s="43"/>
      <c r="O140" s="43">
        <v>33600</v>
      </c>
    </row>
    <row r="141" spans="1:15" ht="15" customHeight="1" x14ac:dyDescent="0.35">
      <c r="A141" s="42" t="s">
        <v>71</v>
      </c>
      <c r="B141" s="43"/>
      <c r="C141" s="43"/>
      <c r="D141" s="43"/>
      <c r="E141" s="43"/>
      <c r="F141" s="43"/>
      <c r="G141" s="43"/>
      <c r="H141" s="43"/>
      <c r="I141" s="43"/>
      <c r="J141" s="43"/>
      <c r="K141" s="43"/>
      <c r="L141" s="43"/>
      <c r="M141" s="43"/>
      <c r="N141" s="43"/>
      <c r="O141" s="43"/>
    </row>
    <row r="142" spans="1:15" ht="15" customHeight="1" x14ac:dyDescent="0.35">
      <c r="A142" s="42" t="s">
        <v>68</v>
      </c>
      <c r="B142" s="43">
        <v>5175</v>
      </c>
      <c r="C142" s="43">
        <v>5175</v>
      </c>
      <c r="D142" s="43">
        <v>5175</v>
      </c>
      <c r="E142" s="43">
        <v>5175</v>
      </c>
      <c r="F142" s="43">
        <v>5175</v>
      </c>
      <c r="G142" s="43">
        <v>5175</v>
      </c>
      <c r="H142" s="43">
        <v>5175</v>
      </c>
      <c r="I142" s="43">
        <v>5175</v>
      </c>
      <c r="J142" s="43">
        <v>5175</v>
      </c>
      <c r="K142" s="43">
        <v>5175</v>
      </c>
      <c r="L142" s="43">
        <v>5175</v>
      </c>
      <c r="M142" s="43">
        <v>5175</v>
      </c>
      <c r="N142" s="43"/>
      <c r="O142" s="43">
        <v>62100</v>
      </c>
    </row>
    <row r="145" spans="1:2" ht="15" customHeight="1" x14ac:dyDescent="0.35">
      <c r="A145" s="42" t="s">
        <v>81</v>
      </c>
      <c r="B145">
        <f>GETPIVOTDATA("Budget",$A$137,"Income/Expense","Expense")</f>
        <v>28500</v>
      </c>
    </row>
    <row r="146" spans="1:2" ht="15" customHeight="1" x14ac:dyDescent="0.35">
      <c r="A146" s="42" t="s">
        <v>82</v>
      </c>
      <c r="B146">
        <f>GETPIVOTDATA("Budget",$A$137,"Income/Expense","Income")</f>
        <v>33600</v>
      </c>
    </row>
  </sheetData>
  <pageMargins left="0.7" right="0.7" top="0.75" bottom="0.75" header="0" footer="0"/>
  <pageSetup orientation="landscape"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60"/>
  <sheetViews>
    <sheetView showGridLines="0" workbookViewId="0">
      <selection activeCell="B5" sqref="B5"/>
    </sheetView>
  </sheetViews>
  <sheetFormatPr defaultColWidth="11.25" defaultRowHeight="15" customHeight="1" x14ac:dyDescent="0.35"/>
  <cols>
    <col min="1" max="3" width="10.6640625" customWidth="1"/>
    <col min="4" max="4" width="13" customWidth="1"/>
    <col min="5" max="5" width="34.33203125" customWidth="1"/>
    <col min="6" max="6" width="17.33203125" customWidth="1"/>
    <col min="7" max="26" width="10.6640625" customWidth="1"/>
  </cols>
  <sheetData>
    <row r="1" spans="2:11" ht="15.5" x14ac:dyDescent="0.35"/>
    <row r="2" spans="2:11" ht="15" customHeight="1" x14ac:dyDescent="0.5">
      <c r="B2" s="25" t="s">
        <v>15</v>
      </c>
      <c r="C2" s="25"/>
      <c r="D2" s="25"/>
      <c r="E2" s="25"/>
      <c r="F2" s="25"/>
      <c r="G2" s="25"/>
    </row>
    <row r="3" spans="2:11" ht="15.5" x14ac:dyDescent="0.35"/>
    <row r="4" spans="2:11" ht="15.5" x14ac:dyDescent="0.35">
      <c r="B4" s="26" t="s">
        <v>16</v>
      </c>
      <c r="C4" s="26" t="s">
        <v>17</v>
      </c>
      <c r="D4" s="26" t="s">
        <v>18</v>
      </c>
      <c r="E4" s="26" t="s">
        <v>19</v>
      </c>
      <c r="F4" s="26" t="s">
        <v>20</v>
      </c>
      <c r="G4" s="26" t="s">
        <v>21</v>
      </c>
      <c r="I4" s="26" t="s">
        <v>18</v>
      </c>
      <c r="J4" s="26" t="s">
        <v>22</v>
      </c>
    </row>
    <row r="5" spans="2:11" ht="15.5" x14ac:dyDescent="0.35">
      <c r="B5" s="27">
        <v>44562</v>
      </c>
      <c r="C5" s="15" t="str">
        <f>TEXT(Actuals!$B5,"MMMM")</f>
        <v>January</v>
      </c>
      <c r="D5" s="15" t="s">
        <v>8</v>
      </c>
      <c r="E5" s="15" t="s">
        <v>23</v>
      </c>
      <c r="F5" s="15" t="s">
        <v>24</v>
      </c>
      <c r="G5" s="28">
        <v>850</v>
      </c>
      <c r="I5" s="15" t="s">
        <v>8</v>
      </c>
      <c r="J5" s="15" t="s">
        <v>24</v>
      </c>
    </row>
    <row r="6" spans="2:11" ht="15.5" x14ac:dyDescent="0.35">
      <c r="B6" s="27">
        <v>44562</v>
      </c>
      <c r="C6" s="15" t="str">
        <f>TEXT(Actuals!$B6,"MMMM")</f>
        <v>January</v>
      </c>
      <c r="D6" s="15" t="s">
        <v>11</v>
      </c>
      <c r="E6" s="15" t="s">
        <v>25</v>
      </c>
      <c r="F6" s="15" t="s">
        <v>24</v>
      </c>
      <c r="G6" s="28">
        <v>140</v>
      </c>
      <c r="I6" s="15" t="s">
        <v>11</v>
      </c>
      <c r="J6" s="15" t="s">
        <v>24</v>
      </c>
    </row>
    <row r="7" spans="2:11" ht="15.5" x14ac:dyDescent="0.35">
      <c r="B7" s="27">
        <v>44562</v>
      </c>
      <c r="C7" s="15" t="str">
        <f>TEXT(Actuals!$B7,"MMMM")</f>
        <v>January</v>
      </c>
      <c r="D7" s="15" t="s">
        <v>9</v>
      </c>
      <c r="E7" s="15" t="s">
        <v>26</v>
      </c>
      <c r="F7" s="15" t="s">
        <v>24</v>
      </c>
      <c r="G7" s="28">
        <v>55</v>
      </c>
      <c r="I7" s="15" t="s">
        <v>9</v>
      </c>
      <c r="J7" s="15" t="s">
        <v>24</v>
      </c>
    </row>
    <row r="8" spans="2:11" ht="15.5" x14ac:dyDescent="0.35">
      <c r="B8" s="27">
        <v>44569</v>
      </c>
      <c r="C8" s="15" t="str">
        <f>TEXT(Actuals!$B8,"MMMM")</f>
        <v>January</v>
      </c>
      <c r="D8" s="15" t="s">
        <v>27</v>
      </c>
      <c r="E8" s="15" t="s">
        <v>28</v>
      </c>
      <c r="F8" s="15" t="s">
        <v>24</v>
      </c>
      <c r="G8" s="28">
        <v>449</v>
      </c>
      <c r="I8" s="15" t="s">
        <v>27</v>
      </c>
      <c r="J8" s="15" t="s">
        <v>24</v>
      </c>
    </row>
    <row r="9" spans="2:11" ht="15.5" x14ac:dyDescent="0.35">
      <c r="B9" s="27">
        <v>44572</v>
      </c>
      <c r="C9" s="15" t="str">
        <f>TEXT(Actuals!$B9,"MMMM")</f>
        <v>January</v>
      </c>
      <c r="D9" s="15" t="s">
        <v>12</v>
      </c>
      <c r="E9" s="15" t="s">
        <v>29</v>
      </c>
      <c r="F9" s="15" t="s">
        <v>24</v>
      </c>
      <c r="G9" s="28">
        <v>245</v>
      </c>
      <c r="I9" s="15" t="s">
        <v>12</v>
      </c>
      <c r="J9" s="15" t="s">
        <v>24</v>
      </c>
    </row>
    <row r="10" spans="2:11" ht="15.5" x14ac:dyDescent="0.35">
      <c r="B10" s="27">
        <v>44573</v>
      </c>
      <c r="C10" s="15" t="str">
        <f>TEXT(Actuals!$B10,"MMMM")</f>
        <v>January</v>
      </c>
      <c r="D10" s="15" t="s">
        <v>12</v>
      </c>
      <c r="E10" s="15" t="s">
        <v>30</v>
      </c>
      <c r="F10" s="15" t="s">
        <v>24</v>
      </c>
      <c r="G10" s="28">
        <v>168</v>
      </c>
      <c r="I10" s="15" t="s">
        <v>13</v>
      </c>
      <c r="J10" s="15" t="s">
        <v>24</v>
      </c>
    </row>
    <row r="11" spans="2:11" ht="15.5" x14ac:dyDescent="0.35">
      <c r="B11" s="27">
        <v>44573</v>
      </c>
      <c r="C11" s="15" t="str">
        <f>TEXT(Actuals!$B11,"MMMM")</f>
        <v>January</v>
      </c>
      <c r="D11" s="15" t="s">
        <v>12</v>
      </c>
      <c r="E11" s="15" t="s">
        <v>31</v>
      </c>
      <c r="F11" s="15" t="s">
        <v>24</v>
      </c>
      <c r="G11" s="28">
        <v>149</v>
      </c>
      <c r="I11" s="15" t="s">
        <v>32</v>
      </c>
      <c r="J11" s="15" t="s">
        <v>33</v>
      </c>
    </row>
    <row r="12" spans="2:11" ht="15.5" x14ac:dyDescent="0.35">
      <c r="B12" s="27">
        <v>44575</v>
      </c>
      <c r="C12" s="15" t="str">
        <f>TEXT(Actuals!$B12,"MMMM")</f>
        <v>January</v>
      </c>
      <c r="D12" s="15" t="s">
        <v>13</v>
      </c>
      <c r="E12" s="15" t="s">
        <v>34</v>
      </c>
      <c r="F12" s="15" t="s">
        <v>24</v>
      </c>
      <c r="G12" s="28">
        <v>249</v>
      </c>
      <c r="I12" s="15" t="s">
        <v>35</v>
      </c>
      <c r="J12" s="15" t="s">
        <v>33</v>
      </c>
    </row>
    <row r="13" spans="2:11" ht="15.5" x14ac:dyDescent="0.35">
      <c r="B13" s="27">
        <v>44592</v>
      </c>
      <c r="C13" s="15" t="str">
        <f>TEXT(Actuals!$B13,"MMMM")</f>
        <v>January</v>
      </c>
      <c r="D13" s="15" t="s">
        <v>32</v>
      </c>
      <c r="E13" s="15" t="s">
        <v>36</v>
      </c>
      <c r="F13" s="15" t="s">
        <v>33</v>
      </c>
      <c r="G13" s="28">
        <v>458</v>
      </c>
      <c r="I13" s="15" t="s">
        <v>37</v>
      </c>
      <c r="J13" s="15" t="s">
        <v>33</v>
      </c>
    </row>
    <row r="14" spans="2:11" ht="15.5" x14ac:dyDescent="0.35">
      <c r="B14" s="27">
        <v>44592</v>
      </c>
      <c r="C14" s="15" t="str">
        <f>TEXT(Actuals!$B14,"MMMM")</f>
        <v>January</v>
      </c>
      <c r="D14" s="15" t="s">
        <v>35</v>
      </c>
      <c r="E14" s="15" t="s">
        <v>38</v>
      </c>
      <c r="F14" s="15" t="s">
        <v>33</v>
      </c>
      <c r="G14" s="28">
        <v>3000</v>
      </c>
    </row>
    <row r="15" spans="2:11" ht="15.5" x14ac:dyDescent="0.35">
      <c r="B15" s="27">
        <v>44592</v>
      </c>
      <c r="C15" s="15" t="str">
        <f>TEXT(Actuals!$B15,"MMMM")</f>
        <v>January</v>
      </c>
      <c r="D15" s="15" t="s">
        <v>37</v>
      </c>
      <c r="E15" s="15" t="s">
        <v>39</v>
      </c>
      <c r="F15" s="15" t="s">
        <v>33</v>
      </c>
      <c r="G15" s="28">
        <v>184</v>
      </c>
      <c r="J15" s="29"/>
      <c r="K15" s="29"/>
    </row>
    <row r="16" spans="2:11" ht="15.5" x14ac:dyDescent="0.35">
      <c r="B16" s="27">
        <v>44593</v>
      </c>
      <c r="C16" s="15" t="str">
        <f>TEXT(Actuals!$B16,"MMMM")</f>
        <v>February</v>
      </c>
      <c r="D16" s="15" t="s">
        <v>8</v>
      </c>
      <c r="E16" s="15" t="s">
        <v>23</v>
      </c>
      <c r="F16" s="15" t="s">
        <v>24</v>
      </c>
      <c r="G16" s="28">
        <v>850</v>
      </c>
    </row>
    <row r="17" spans="2:7" ht="15.5" x14ac:dyDescent="0.35">
      <c r="B17" s="27">
        <v>44593</v>
      </c>
      <c r="C17" s="15" t="str">
        <f>TEXT(Actuals!$B17,"MMMM")</f>
        <v>February</v>
      </c>
      <c r="D17" s="15" t="s">
        <v>11</v>
      </c>
      <c r="E17" s="15" t="s">
        <v>40</v>
      </c>
      <c r="F17" s="15" t="s">
        <v>24</v>
      </c>
      <c r="G17" s="28">
        <v>105</v>
      </c>
    </row>
    <row r="18" spans="2:7" ht="15.5" x14ac:dyDescent="0.35">
      <c r="B18" s="27">
        <v>44593</v>
      </c>
      <c r="C18" s="15" t="str">
        <f>TEXT(Actuals!$B18,"MMMM")</f>
        <v>February</v>
      </c>
      <c r="D18" s="15" t="s">
        <v>9</v>
      </c>
      <c r="E18" s="15" t="s">
        <v>26</v>
      </c>
      <c r="F18" s="15" t="s">
        <v>24</v>
      </c>
      <c r="G18" s="28">
        <v>55</v>
      </c>
    </row>
    <row r="19" spans="2:7" ht="15.5" x14ac:dyDescent="0.35">
      <c r="B19" s="27">
        <v>44600</v>
      </c>
      <c r="C19" s="15" t="str">
        <f>TEXT(Actuals!$B19,"MMMM")</f>
        <v>February</v>
      </c>
      <c r="D19" s="15" t="s">
        <v>27</v>
      </c>
      <c r="E19" s="15" t="s">
        <v>28</v>
      </c>
      <c r="F19" s="15" t="s">
        <v>24</v>
      </c>
      <c r="G19" s="28">
        <v>305</v>
      </c>
    </row>
    <row r="20" spans="2:7" ht="15.5" x14ac:dyDescent="0.35">
      <c r="B20" s="27">
        <v>44603</v>
      </c>
      <c r="C20" s="15" t="str">
        <f>TEXT(Actuals!$B20,"MMMM")</f>
        <v>February</v>
      </c>
      <c r="D20" s="15" t="s">
        <v>12</v>
      </c>
      <c r="E20" s="15" t="s">
        <v>41</v>
      </c>
      <c r="F20" s="15" t="s">
        <v>24</v>
      </c>
      <c r="G20" s="28">
        <v>28</v>
      </c>
    </row>
    <row r="21" spans="2:7" ht="15.5" x14ac:dyDescent="0.35">
      <c r="B21" s="27">
        <v>44604</v>
      </c>
      <c r="C21" s="15" t="str">
        <f>TEXT(Actuals!$B21,"MMMM")</f>
        <v>February</v>
      </c>
      <c r="D21" s="15" t="s">
        <v>12</v>
      </c>
      <c r="E21" s="15" t="s">
        <v>42</v>
      </c>
      <c r="F21" s="15" t="s">
        <v>24</v>
      </c>
      <c r="G21" s="28">
        <v>99</v>
      </c>
    </row>
    <row r="22" spans="2:7" ht="15.5" x14ac:dyDescent="0.35">
      <c r="B22" s="27">
        <v>44604</v>
      </c>
      <c r="C22" s="15" t="str">
        <f>TEXT(Actuals!$B22,"MMMM")</f>
        <v>February</v>
      </c>
      <c r="D22" s="15" t="s">
        <v>12</v>
      </c>
      <c r="E22" s="15" t="s">
        <v>43</v>
      </c>
      <c r="F22" s="15" t="s">
        <v>24</v>
      </c>
      <c r="G22" s="28">
        <v>67</v>
      </c>
    </row>
    <row r="23" spans="2:7" ht="15.5" x14ac:dyDescent="0.35">
      <c r="B23" s="27">
        <v>44606</v>
      </c>
      <c r="C23" s="15" t="str">
        <f>TEXT(Actuals!$B23,"MMMM")</f>
        <v>February</v>
      </c>
      <c r="D23" s="15" t="s">
        <v>13</v>
      </c>
      <c r="E23" s="15" t="s">
        <v>44</v>
      </c>
      <c r="F23" s="15" t="s">
        <v>24</v>
      </c>
      <c r="G23" s="28">
        <v>18</v>
      </c>
    </row>
    <row r="24" spans="2:7" ht="15.5" x14ac:dyDescent="0.35">
      <c r="B24" s="27">
        <v>44620</v>
      </c>
      <c r="C24" s="15" t="str">
        <f>TEXT(Actuals!$B24,"MMMM")</f>
        <v>February</v>
      </c>
      <c r="D24" s="15" t="s">
        <v>32</v>
      </c>
      <c r="E24" s="15" t="s">
        <v>36</v>
      </c>
      <c r="F24" s="15" t="s">
        <v>33</v>
      </c>
      <c r="G24" s="28">
        <v>305</v>
      </c>
    </row>
    <row r="25" spans="2:7" ht="15.5" x14ac:dyDescent="0.35">
      <c r="B25" s="27">
        <v>44620</v>
      </c>
      <c r="C25" s="15" t="str">
        <f>TEXT(Actuals!$B25,"MMMM")</f>
        <v>February</v>
      </c>
      <c r="D25" s="15" t="s">
        <v>35</v>
      </c>
      <c r="E25" s="15" t="s">
        <v>38</v>
      </c>
      <c r="F25" s="15" t="s">
        <v>33</v>
      </c>
      <c r="G25" s="28">
        <v>3000</v>
      </c>
    </row>
    <row r="26" spans="2:7" ht="15.5" x14ac:dyDescent="0.35">
      <c r="B26" s="27">
        <v>44620</v>
      </c>
      <c r="C26" s="15" t="str">
        <f>TEXT(Actuals!$B26,"MMMM")</f>
        <v>February</v>
      </c>
      <c r="D26" s="15" t="s">
        <v>37</v>
      </c>
      <c r="E26" s="15" t="s">
        <v>39</v>
      </c>
      <c r="F26" s="15" t="s">
        <v>33</v>
      </c>
      <c r="G26" s="28">
        <v>228</v>
      </c>
    </row>
    <row r="27" spans="2:7" ht="15.5" x14ac:dyDescent="0.35">
      <c r="B27" s="27">
        <v>44621</v>
      </c>
      <c r="C27" s="15" t="str">
        <f>TEXT(Actuals!$B27,"MMMM")</f>
        <v>March</v>
      </c>
      <c r="D27" s="15" t="s">
        <v>8</v>
      </c>
      <c r="E27" s="15" t="s">
        <v>23</v>
      </c>
      <c r="F27" s="15" t="s">
        <v>24</v>
      </c>
      <c r="G27" s="28">
        <v>850</v>
      </c>
    </row>
    <row r="28" spans="2:7" ht="15.5" x14ac:dyDescent="0.35">
      <c r="B28" s="27">
        <v>44621</v>
      </c>
      <c r="C28" s="15" t="str">
        <f>TEXT(Actuals!$B28,"MMMM")</f>
        <v>March</v>
      </c>
      <c r="D28" s="15" t="s">
        <v>11</v>
      </c>
      <c r="E28" s="15" t="s">
        <v>40</v>
      </c>
      <c r="F28" s="15" t="s">
        <v>24</v>
      </c>
      <c r="G28" s="28">
        <v>110</v>
      </c>
    </row>
    <row r="29" spans="2:7" ht="15.5" x14ac:dyDescent="0.35">
      <c r="B29" s="27">
        <v>44621</v>
      </c>
      <c r="C29" s="15" t="str">
        <f>TEXT(Actuals!$B29,"MMMM")</f>
        <v>March</v>
      </c>
      <c r="D29" s="15" t="s">
        <v>9</v>
      </c>
      <c r="E29" s="15" t="s">
        <v>26</v>
      </c>
      <c r="F29" s="15" t="s">
        <v>24</v>
      </c>
      <c r="G29" s="28">
        <v>55</v>
      </c>
    </row>
    <row r="30" spans="2:7" ht="15.5" x14ac:dyDescent="0.35">
      <c r="B30" s="27">
        <v>44628</v>
      </c>
      <c r="C30" s="15" t="str">
        <f>TEXT(Actuals!$B30,"MMMM")</f>
        <v>March</v>
      </c>
      <c r="D30" s="15" t="s">
        <v>27</v>
      </c>
      <c r="E30" s="15" t="s">
        <v>28</v>
      </c>
      <c r="F30" s="15" t="s">
        <v>24</v>
      </c>
      <c r="G30" s="28">
        <v>208</v>
      </c>
    </row>
    <row r="31" spans="2:7" ht="15.5" x14ac:dyDescent="0.35">
      <c r="B31" s="27">
        <v>44631</v>
      </c>
      <c r="C31" s="15" t="str">
        <f>TEXT(Actuals!$B31,"MMMM")</f>
        <v>March</v>
      </c>
      <c r="D31" s="15" t="s">
        <v>12</v>
      </c>
      <c r="E31" s="15" t="s">
        <v>45</v>
      </c>
      <c r="F31" s="15" t="s">
        <v>24</v>
      </c>
      <c r="G31" s="28">
        <v>188</v>
      </c>
    </row>
    <row r="32" spans="2:7" ht="15.5" x14ac:dyDescent="0.35">
      <c r="B32" s="27">
        <v>44632</v>
      </c>
      <c r="C32" s="15" t="str">
        <f>TEXT(Actuals!$B32,"MMMM")</f>
        <v>March</v>
      </c>
      <c r="D32" s="15" t="s">
        <v>12</v>
      </c>
      <c r="E32" s="15" t="s">
        <v>46</v>
      </c>
      <c r="F32" s="15" t="s">
        <v>24</v>
      </c>
      <c r="G32" s="28">
        <v>168</v>
      </c>
    </row>
    <row r="33" spans="2:7" ht="15.5" x14ac:dyDescent="0.35">
      <c r="B33" s="27">
        <v>44632</v>
      </c>
      <c r="C33" s="15" t="str">
        <f>TEXT(Actuals!$B33,"MMMM")</f>
        <v>March</v>
      </c>
      <c r="D33" s="15" t="s">
        <v>12</v>
      </c>
      <c r="E33" s="15" t="s">
        <v>47</v>
      </c>
      <c r="F33" s="15" t="s">
        <v>24</v>
      </c>
      <c r="G33" s="28">
        <v>49</v>
      </c>
    </row>
    <row r="34" spans="2:7" ht="15.5" x14ac:dyDescent="0.35">
      <c r="B34" s="27">
        <v>44634</v>
      </c>
      <c r="C34" s="15" t="str">
        <f>TEXT(Actuals!$B34,"MMMM")</f>
        <v>March</v>
      </c>
      <c r="D34" s="15" t="s">
        <v>13</v>
      </c>
      <c r="E34" s="15" t="s">
        <v>34</v>
      </c>
      <c r="F34" s="15" t="s">
        <v>24</v>
      </c>
      <c r="G34" s="28">
        <v>199</v>
      </c>
    </row>
    <row r="35" spans="2:7" ht="15.5" x14ac:dyDescent="0.35">
      <c r="B35" s="27">
        <v>44648</v>
      </c>
      <c r="C35" s="15" t="str">
        <f>TEXT(Actuals!$B35,"MMMM")</f>
        <v>March</v>
      </c>
      <c r="D35" s="15" t="s">
        <v>32</v>
      </c>
      <c r="E35" s="15" t="s">
        <v>36</v>
      </c>
      <c r="F35" s="15" t="s">
        <v>33</v>
      </c>
      <c r="G35" s="28">
        <v>598</v>
      </c>
    </row>
    <row r="36" spans="2:7" ht="15.5" x14ac:dyDescent="0.35">
      <c r="B36" s="27">
        <v>44648</v>
      </c>
      <c r="C36" s="15" t="str">
        <f>TEXT(Actuals!$B36,"MMMM")</f>
        <v>March</v>
      </c>
      <c r="D36" s="15" t="s">
        <v>35</v>
      </c>
      <c r="E36" s="15" t="s">
        <v>38</v>
      </c>
      <c r="F36" s="15" t="s">
        <v>33</v>
      </c>
      <c r="G36" s="28">
        <v>3000</v>
      </c>
    </row>
    <row r="37" spans="2:7" ht="15.5" x14ac:dyDescent="0.35">
      <c r="B37" s="27">
        <v>44648</v>
      </c>
      <c r="C37" s="15" t="str">
        <f>TEXT(Actuals!$B37,"MMMM")</f>
        <v>March</v>
      </c>
      <c r="D37" s="15" t="s">
        <v>37</v>
      </c>
      <c r="E37" s="15" t="s">
        <v>39</v>
      </c>
      <c r="F37" s="15" t="s">
        <v>33</v>
      </c>
      <c r="G37" s="28">
        <v>59</v>
      </c>
    </row>
    <row r="38" spans="2:7" ht="15.5" x14ac:dyDescent="0.35">
      <c r="B38" s="27">
        <v>44652</v>
      </c>
      <c r="C38" s="15" t="str">
        <f>TEXT(Actuals!$B38,"MMMM")</f>
        <v>April</v>
      </c>
      <c r="D38" s="15" t="s">
        <v>8</v>
      </c>
      <c r="E38" s="15" t="s">
        <v>23</v>
      </c>
      <c r="F38" s="15" t="s">
        <v>24</v>
      </c>
      <c r="G38" s="28">
        <v>850</v>
      </c>
    </row>
    <row r="39" spans="2:7" ht="15.5" x14ac:dyDescent="0.35">
      <c r="B39" s="27">
        <v>44652</v>
      </c>
      <c r="C39" s="15" t="str">
        <f>TEXT(Actuals!$B39,"MMMM")</f>
        <v>April</v>
      </c>
      <c r="D39" s="15" t="s">
        <v>11</v>
      </c>
      <c r="E39" s="15" t="s">
        <v>25</v>
      </c>
      <c r="F39" s="15" t="s">
        <v>24</v>
      </c>
      <c r="G39" s="28">
        <v>140</v>
      </c>
    </row>
    <row r="40" spans="2:7" ht="15.5" x14ac:dyDescent="0.35">
      <c r="B40" s="27">
        <v>44652</v>
      </c>
      <c r="C40" s="15" t="str">
        <f>TEXT(Actuals!$B40,"MMMM")</f>
        <v>April</v>
      </c>
      <c r="D40" s="15" t="s">
        <v>9</v>
      </c>
      <c r="E40" s="15" t="s">
        <v>26</v>
      </c>
      <c r="F40" s="15" t="s">
        <v>24</v>
      </c>
      <c r="G40" s="28">
        <v>55</v>
      </c>
    </row>
    <row r="41" spans="2:7" ht="15.5" x14ac:dyDescent="0.35">
      <c r="B41" s="27">
        <v>44659</v>
      </c>
      <c r="C41" s="15" t="str">
        <f>TEXT(Actuals!$B41,"MMMM")</f>
        <v>April</v>
      </c>
      <c r="D41" s="15" t="s">
        <v>27</v>
      </c>
      <c r="E41" s="15" t="s">
        <v>28</v>
      </c>
      <c r="F41" s="15" t="s">
        <v>24</v>
      </c>
      <c r="G41" s="28">
        <v>449</v>
      </c>
    </row>
    <row r="42" spans="2:7" ht="15.5" x14ac:dyDescent="0.35">
      <c r="B42" s="27">
        <v>44662</v>
      </c>
      <c r="C42" s="15" t="str">
        <f>TEXT(Actuals!$B42,"MMMM")</f>
        <v>April</v>
      </c>
      <c r="D42" s="15" t="s">
        <v>12</v>
      </c>
      <c r="E42" s="15" t="s">
        <v>48</v>
      </c>
      <c r="F42" s="15" t="s">
        <v>24</v>
      </c>
      <c r="G42" s="28">
        <v>245</v>
      </c>
    </row>
    <row r="43" spans="2:7" ht="15.5" x14ac:dyDescent="0.35">
      <c r="B43" s="27">
        <v>44663</v>
      </c>
      <c r="C43" s="15" t="str">
        <f>TEXT(Actuals!$B43,"MMMM")</f>
        <v>April</v>
      </c>
      <c r="D43" s="15" t="s">
        <v>12</v>
      </c>
      <c r="E43" s="15" t="s">
        <v>30</v>
      </c>
      <c r="F43" s="15" t="s">
        <v>24</v>
      </c>
      <c r="G43" s="28">
        <v>168</v>
      </c>
    </row>
    <row r="44" spans="2:7" ht="15.5" x14ac:dyDescent="0.35">
      <c r="B44" s="27">
        <v>44663</v>
      </c>
      <c r="C44" s="15" t="str">
        <f>TEXT(Actuals!$B44,"MMMM")</f>
        <v>April</v>
      </c>
      <c r="D44" s="15" t="s">
        <v>12</v>
      </c>
      <c r="E44" s="15" t="s">
        <v>49</v>
      </c>
      <c r="F44" s="15" t="s">
        <v>24</v>
      </c>
      <c r="G44" s="28">
        <v>49</v>
      </c>
    </row>
    <row r="45" spans="2:7" ht="15.5" x14ac:dyDescent="0.35">
      <c r="B45" s="27">
        <v>44665</v>
      </c>
      <c r="C45" s="15" t="str">
        <f>TEXT(Actuals!$B45,"MMMM")</f>
        <v>April</v>
      </c>
      <c r="D45" s="15" t="s">
        <v>13</v>
      </c>
      <c r="E45" s="15" t="s">
        <v>34</v>
      </c>
      <c r="F45" s="15" t="s">
        <v>24</v>
      </c>
      <c r="G45" s="28">
        <v>249</v>
      </c>
    </row>
    <row r="46" spans="2:7" ht="15.5" x14ac:dyDescent="0.35">
      <c r="B46" s="27">
        <v>44679</v>
      </c>
      <c r="C46" s="15" t="str">
        <f>TEXT(Actuals!$B46,"MMMM")</f>
        <v>April</v>
      </c>
      <c r="D46" s="15" t="s">
        <v>32</v>
      </c>
      <c r="E46" s="15" t="s">
        <v>36</v>
      </c>
      <c r="F46" s="15" t="s">
        <v>33</v>
      </c>
      <c r="G46" s="28">
        <v>669</v>
      </c>
    </row>
    <row r="47" spans="2:7" ht="15.5" x14ac:dyDescent="0.35">
      <c r="B47" s="27">
        <v>44679</v>
      </c>
      <c r="C47" s="15" t="str">
        <f>TEXT(Actuals!$B47,"MMMM")</f>
        <v>April</v>
      </c>
      <c r="D47" s="15" t="s">
        <v>35</v>
      </c>
      <c r="E47" s="15" t="s">
        <v>38</v>
      </c>
      <c r="F47" s="15" t="s">
        <v>33</v>
      </c>
      <c r="G47" s="28">
        <v>3000</v>
      </c>
    </row>
    <row r="48" spans="2:7" ht="15.5" x14ac:dyDescent="0.35">
      <c r="B48" s="27">
        <v>44679</v>
      </c>
      <c r="C48" s="15" t="str">
        <f>TEXT(Actuals!$B48,"MMMM")</f>
        <v>April</v>
      </c>
      <c r="D48" s="15" t="s">
        <v>37</v>
      </c>
      <c r="E48" s="15" t="s">
        <v>39</v>
      </c>
      <c r="F48" s="15" t="s">
        <v>33</v>
      </c>
      <c r="G48" s="28">
        <v>258</v>
      </c>
    </row>
    <row r="49" spans="2:7" ht="15.5" x14ac:dyDescent="0.35">
      <c r="B49" s="27">
        <v>44682</v>
      </c>
      <c r="C49" s="15" t="str">
        <f>TEXT(Actuals!$B49,"MMMM")</f>
        <v>May</v>
      </c>
      <c r="D49" s="15" t="s">
        <v>8</v>
      </c>
      <c r="E49" s="15" t="s">
        <v>23</v>
      </c>
      <c r="F49" s="15" t="s">
        <v>24</v>
      </c>
      <c r="G49" s="28">
        <v>850</v>
      </c>
    </row>
    <row r="50" spans="2:7" ht="15.5" x14ac:dyDescent="0.35">
      <c r="B50" s="27">
        <v>44682</v>
      </c>
      <c r="C50" s="15" t="str">
        <f>TEXT(Actuals!$B50,"MMMM")</f>
        <v>May</v>
      </c>
      <c r="D50" s="15" t="s">
        <v>11</v>
      </c>
      <c r="E50" s="15" t="s">
        <v>25</v>
      </c>
      <c r="F50" s="15" t="s">
        <v>24</v>
      </c>
      <c r="G50" s="28">
        <v>155</v>
      </c>
    </row>
    <row r="51" spans="2:7" ht="15.5" x14ac:dyDescent="0.35">
      <c r="B51" s="27">
        <v>44682</v>
      </c>
      <c r="C51" s="15" t="str">
        <f>TEXT(Actuals!$B51,"MMMM")</f>
        <v>May</v>
      </c>
      <c r="D51" s="15" t="s">
        <v>9</v>
      </c>
      <c r="E51" s="15" t="s">
        <v>26</v>
      </c>
      <c r="F51" s="15" t="s">
        <v>24</v>
      </c>
      <c r="G51" s="28">
        <v>55</v>
      </c>
    </row>
    <row r="52" spans="2:7" ht="15.5" x14ac:dyDescent="0.35">
      <c r="B52" s="27">
        <v>44689</v>
      </c>
      <c r="C52" s="15" t="str">
        <f>TEXT(Actuals!$B52,"MMMM")</f>
        <v>May</v>
      </c>
      <c r="D52" s="15" t="s">
        <v>27</v>
      </c>
      <c r="E52" s="15" t="s">
        <v>28</v>
      </c>
      <c r="F52" s="15" t="s">
        <v>24</v>
      </c>
      <c r="G52" s="28">
        <v>449</v>
      </c>
    </row>
    <row r="53" spans="2:7" ht="15.5" x14ac:dyDescent="0.35">
      <c r="B53" s="27">
        <v>44692</v>
      </c>
      <c r="C53" s="15" t="str">
        <f>TEXT(Actuals!$B53,"MMMM")</f>
        <v>May</v>
      </c>
      <c r="D53" s="15" t="s">
        <v>12</v>
      </c>
      <c r="E53" s="15" t="s">
        <v>29</v>
      </c>
      <c r="F53" s="15" t="s">
        <v>24</v>
      </c>
      <c r="G53" s="28">
        <v>245</v>
      </c>
    </row>
    <row r="54" spans="2:7" ht="15.5" x14ac:dyDescent="0.35">
      <c r="B54" s="27">
        <v>44693</v>
      </c>
      <c r="C54" s="15" t="str">
        <f>TEXT(Actuals!$B54,"MMMM")</f>
        <v>May</v>
      </c>
      <c r="D54" s="15" t="s">
        <v>12</v>
      </c>
      <c r="E54" s="15" t="s">
        <v>30</v>
      </c>
      <c r="F54" s="15" t="s">
        <v>24</v>
      </c>
      <c r="G54" s="28">
        <v>168</v>
      </c>
    </row>
    <row r="55" spans="2:7" ht="15.5" x14ac:dyDescent="0.35">
      <c r="B55" s="27">
        <v>44693</v>
      </c>
      <c r="C55" s="15" t="str">
        <f>TEXT(Actuals!$B55,"MMMM")</f>
        <v>May</v>
      </c>
      <c r="D55" s="15" t="s">
        <v>12</v>
      </c>
      <c r="E55" s="15" t="s">
        <v>50</v>
      </c>
      <c r="F55" s="15" t="s">
        <v>24</v>
      </c>
      <c r="G55" s="28">
        <v>233</v>
      </c>
    </row>
    <row r="56" spans="2:7" ht="15.5" x14ac:dyDescent="0.35">
      <c r="B56" s="27">
        <v>44695</v>
      </c>
      <c r="C56" s="15" t="str">
        <f>TEXT(Actuals!$B56,"MMMM")</f>
        <v>May</v>
      </c>
      <c r="D56" s="15" t="s">
        <v>13</v>
      </c>
      <c r="E56" s="15" t="s">
        <v>34</v>
      </c>
      <c r="F56" s="15" t="s">
        <v>24</v>
      </c>
      <c r="G56" s="28">
        <v>249</v>
      </c>
    </row>
    <row r="57" spans="2:7" ht="15.5" x14ac:dyDescent="0.35">
      <c r="B57" s="27">
        <v>44709</v>
      </c>
      <c r="C57" s="15" t="str">
        <f>TEXT(Actuals!$B57,"MMMM")</f>
        <v>May</v>
      </c>
      <c r="D57" s="15" t="s">
        <v>32</v>
      </c>
      <c r="E57" s="15" t="s">
        <v>36</v>
      </c>
      <c r="F57" s="15" t="s">
        <v>33</v>
      </c>
      <c r="G57" s="28">
        <v>708</v>
      </c>
    </row>
    <row r="58" spans="2:7" ht="15.5" x14ac:dyDescent="0.35">
      <c r="B58" s="27">
        <v>44709</v>
      </c>
      <c r="C58" s="15" t="str">
        <f>TEXT(Actuals!$B58,"MMMM")</f>
        <v>May</v>
      </c>
      <c r="D58" s="15" t="s">
        <v>35</v>
      </c>
      <c r="E58" s="15" t="s">
        <v>38</v>
      </c>
      <c r="F58" s="15" t="s">
        <v>33</v>
      </c>
      <c r="G58" s="28">
        <v>3000</v>
      </c>
    </row>
    <row r="59" spans="2:7" ht="15.5" x14ac:dyDescent="0.35">
      <c r="B59" s="27">
        <v>44709</v>
      </c>
      <c r="C59" s="15" t="str">
        <f>TEXT(Actuals!$B59,"MMMM")</f>
        <v>May</v>
      </c>
      <c r="D59" s="15" t="s">
        <v>37</v>
      </c>
      <c r="E59" s="15" t="s">
        <v>39</v>
      </c>
      <c r="F59" s="15" t="s">
        <v>33</v>
      </c>
      <c r="G59" s="28">
        <v>366</v>
      </c>
    </row>
    <row r="60" spans="2:7" ht="15.5" x14ac:dyDescent="0.35">
      <c r="B60" s="27">
        <v>44710</v>
      </c>
      <c r="C60" s="15" t="str">
        <f>TEXT(Actuals!$B60,"MMMM")</f>
        <v>May</v>
      </c>
      <c r="D60" s="15" t="s">
        <v>37</v>
      </c>
      <c r="E60" s="15" t="s">
        <v>51</v>
      </c>
      <c r="F60" s="15" t="s">
        <v>24</v>
      </c>
      <c r="G60" s="28">
        <v>1000</v>
      </c>
    </row>
  </sheetData>
  <dataValidations count="2">
    <dataValidation type="list" allowBlank="1" showErrorMessage="1" sqref="F5:F60" xr:uid="{00000000-0002-0000-0300-000001000000}">
      <formula1>"Income,Expense"</formula1>
    </dataValidation>
    <dataValidation type="list" allowBlank="1" showErrorMessage="1" sqref="D5:D60" xr:uid="{00000000-0002-0000-0300-000000000000}">
      <formula1>$I$5:$I$13</formula1>
    </dataValidation>
  </dataValidations>
  <pageMargins left="0.7" right="0.7" top="0.75" bottom="0.75" header="0" footer="0"/>
  <pageSetup orientation="landscape"/>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18"/>
  <sheetViews>
    <sheetView showGridLines="0" topLeftCell="A5" workbookViewId="0">
      <selection activeCell="D5" sqref="D5"/>
    </sheetView>
  </sheetViews>
  <sheetFormatPr defaultColWidth="11.25" defaultRowHeight="15" customHeight="1" x14ac:dyDescent="0.35"/>
  <cols>
    <col min="1" max="4" width="10.6640625" customWidth="1"/>
    <col min="5" max="5" width="14.75" bestFit="1" customWidth="1"/>
    <col min="6" max="26" width="10.6640625" customWidth="1"/>
  </cols>
  <sheetData>
    <row r="1" spans="2:5" ht="15.5" x14ac:dyDescent="0.35"/>
    <row r="2" spans="2:5" ht="21" x14ac:dyDescent="0.5">
      <c r="B2" s="25" t="s">
        <v>52</v>
      </c>
      <c r="C2" s="25"/>
      <c r="D2" s="25"/>
      <c r="E2" s="25"/>
    </row>
    <row r="3" spans="2:5" ht="13.5" customHeight="1" x14ac:dyDescent="0.5">
      <c r="B3" s="30"/>
      <c r="C3" s="30"/>
      <c r="D3" s="30"/>
      <c r="E3" s="30"/>
    </row>
    <row r="4" spans="2:5" ht="15.5" x14ac:dyDescent="0.35">
      <c r="B4" s="31" t="s">
        <v>17</v>
      </c>
      <c r="C4" s="31" t="s">
        <v>18</v>
      </c>
      <c r="D4" s="31" t="s">
        <v>53</v>
      </c>
      <c r="E4" s="31" t="s">
        <v>22</v>
      </c>
    </row>
    <row r="5" spans="2:5" ht="15.5" x14ac:dyDescent="0.35">
      <c r="B5" s="15" t="s">
        <v>54</v>
      </c>
      <c r="C5" s="15" t="s">
        <v>8</v>
      </c>
      <c r="D5" s="32">
        <v>850</v>
      </c>
      <c r="E5" s="15" t="s">
        <v>24</v>
      </c>
    </row>
    <row r="6" spans="2:5" ht="15.5" x14ac:dyDescent="0.35">
      <c r="B6" s="15" t="s">
        <v>54</v>
      </c>
      <c r="C6" s="15" t="s">
        <v>11</v>
      </c>
      <c r="D6" s="32">
        <v>200</v>
      </c>
      <c r="E6" s="15" t="s">
        <v>24</v>
      </c>
    </row>
    <row r="7" spans="2:5" ht="15.5" x14ac:dyDescent="0.35">
      <c r="B7" s="15" t="s">
        <v>54</v>
      </c>
      <c r="C7" s="15" t="s">
        <v>9</v>
      </c>
      <c r="D7" s="32">
        <v>75</v>
      </c>
      <c r="E7" s="15" t="s">
        <v>24</v>
      </c>
    </row>
    <row r="8" spans="2:5" ht="15.5" x14ac:dyDescent="0.35">
      <c r="B8" s="15" t="s">
        <v>54</v>
      </c>
      <c r="C8" s="15" t="s">
        <v>27</v>
      </c>
      <c r="D8" s="32">
        <v>550</v>
      </c>
      <c r="E8" s="15" t="s">
        <v>24</v>
      </c>
    </row>
    <row r="9" spans="2:5" ht="15.5" x14ac:dyDescent="0.35">
      <c r="B9" s="15" t="s">
        <v>54</v>
      </c>
      <c r="C9" s="15" t="s">
        <v>12</v>
      </c>
      <c r="D9" s="32">
        <v>400</v>
      </c>
      <c r="E9" s="15" t="s">
        <v>24</v>
      </c>
    </row>
    <row r="10" spans="2:5" ht="15.5" x14ac:dyDescent="0.35">
      <c r="B10" s="15" t="s">
        <v>54</v>
      </c>
      <c r="C10" s="15" t="s">
        <v>13</v>
      </c>
      <c r="D10" s="32">
        <v>300</v>
      </c>
      <c r="E10" s="15" t="s">
        <v>24</v>
      </c>
    </row>
    <row r="11" spans="2:5" ht="15.5" x14ac:dyDescent="0.35">
      <c r="B11" s="15" t="s">
        <v>54</v>
      </c>
      <c r="C11" s="15" t="s">
        <v>32</v>
      </c>
      <c r="D11" s="32">
        <v>2200</v>
      </c>
      <c r="E11" s="15" t="s">
        <v>33</v>
      </c>
    </row>
    <row r="12" spans="2:5" ht="15.5" x14ac:dyDescent="0.35">
      <c r="B12" s="15" t="s">
        <v>54</v>
      </c>
      <c r="C12" s="15" t="s">
        <v>35</v>
      </c>
      <c r="D12" s="32">
        <v>500</v>
      </c>
      <c r="E12" s="15" t="s">
        <v>33</v>
      </c>
    </row>
    <row r="13" spans="2:5" ht="15.5" x14ac:dyDescent="0.35">
      <c r="B13" s="15" t="s">
        <v>54</v>
      </c>
      <c r="C13" s="15" t="s">
        <v>37</v>
      </c>
      <c r="D13" s="32">
        <v>100</v>
      </c>
      <c r="E13" s="15" t="s">
        <v>33</v>
      </c>
    </row>
    <row r="14" spans="2:5" ht="15.5" x14ac:dyDescent="0.35">
      <c r="B14" s="15" t="s">
        <v>55</v>
      </c>
      <c r="C14" s="15" t="s">
        <v>8</v>
      </c>
      <c r="D14" s="32">
        <v>850</v>
      </c>
      <c r="E14" s="40" t="s">
        <v>24</v>
      </c>
    </row>
    <row r="15" spans="2:5" ht="15.5" x14ac:dyDescent="0.35">
      <c r="B15" s="15" t="s">
        <v>55</v>
      </c>
      <c r="C15" s="15" t="s">
        <v>11</v>
      </c>
      <c r="D15" s="32">
        <v>200</v>
      </c>
      <c r="E15" s="40" t="s">
        <v>24</v>
      </c>
    </row>
    <row r="16" spans="2:5" ht="15.5" x14ac:dyDescent="0.35">
      <c r="B16" s="15" t="s">
        <v>55</v>
      </c>
      <c r="C16" s="15" t="s">
        <v>9</v>
      </c>
      <c r="D16" s="32">
        <v>75</v>
      </c>
      <c r="E16" s="40" t="s">
        <v>24</v>
      </c>
    </row>
    <row r="17" spans="2:5" ht="15.5" x14ac:dyDescent="0.35">
      <c r="B17" s="15" t="s">
        <v>55</v>
      </c>
      <c r="C17" s="15" t="s">
        <v>27</v>
      </c>
      <c r="D17" s="32">
        <v>550</v>
      </c>
      <c r="E17" s="40" t="s">
        <v>24</v>
      </c>
    </row>
    <row r="18" spans="2:5" ht="15.5" x14ac:dyDescent="0.35">
      <c r="B18" s="15" t="s">
        <v>55</v>
      </c>
      <c r="C18" s="15" t="s">
        <v>12</v>
      </c>
      <c r="D18" s="32">
        <v>400</v>
      </c>
      <c r="E18" s="40" t="s">
        <v>24</v>
      </c>
    </row>
    <row r="19" spans="2:5" ht="15.5" x14ac:dyDescent="0.35">
      <c r="B19" s="15" t="s">
        <v>55</v>
      </c>
      <c r="C19" s="15" t="s">
        <v>13</v>
      </c>
      <c r="D19" s="32">
        <v>300</v>
      </c>
      <c r="E19" s="40" t="s">
        <v>24</v>
      </c>
    </row>
    <row r="20" spans="2:5" ht="15.5" x14ac:dyDescent="0.35">
      <c r="B20" s="15" t="s">
        <v>55</v>
      </c>
      <c r="C20" s="15" t="s">
        <v>32</v>
      </c>
      <c r="D20" s="32">
        <v>2200</v>
      </c>
      <c r="E20" s="40" t="s">
        <v>33</v>
      </c>
    </row>
    <row r="21" spans="2:5" ht="15.5" x14ac:dyDescent="0.35">
      <c r="B21" s="15" t="s">
        <v>55</v>
      </c>
      <c r="C21" s="15" t="s">
        <v>35</v>
      </c>
      <c r="D21" s="32">
        <v>500</v>
      </c>
      <c r="E21" s="40" t="s">
        <v>33</v>
      </c>
    </row>
    <row r="22" spans="2:5" ht="15.5" x14ac:dyDescent="0.35">
      <c r="B22" s="15" t="s">
        <v>55</v>
      </c>
      <c r="C22" s="15" t="s">
        <v>37</v>
      </c>
      <c r="D22" s="32">
        <v>100</v>
      </c>
      <c r="E22" s="40" t="s">
        <v>33</v>
      </c>
    </row>
    <row r="23" spans="2:5" ht="15.5" x14ac:dyDescent="0.35">
      <c r="B23" s="15" t="s">
        <v>56</v>
      </c>
      <c r="C23" s="15" t="s">
        <v>8</v>
      </c>
      <c r="D23" s="32">
        <v>850</v>
      </c>
      <c r="E23" s="40" t="s">
        <v>24</v>
      </c>
    </row>
    <row r="24" spans="2:5" ht="15.5" x14ac:dyDescent="0.35">
      <c r="B24" s="15" t="s">
        <v>56</v>
      </c>
      <c r="C24" s="15" t="s">
        <v>11</v>
      </c>
      <c r="D24" s="32">
        <v>200</v>
      </c>
      <c r="E24" s="40" t="s">
        <v>24</v>
      </c>
    </row>
    <row r="25" spans="2:5" ht="15.5" x14ac:dyDescent="0.35">
      <c r="B25" s="15" t="s">
        <v>56</v>
      </c>
      <c r="C25" s="15" t="s">
        <v>9</v>
      </c>
      <c r="D25" s="32">
        <v>75</v>
      </c>
      <c r="E25" s="40" t="s">
        <v>24</v>
      </c>
    </row>
    <row r="26" spans="2:5" ht="15.5" x14ac:dyDescent="0.35">
      <c r="B26" s="15" t="s">
        <v>56</v>
      </c>
      <c r="C26" s="15" t="s">
        <v>27</v>
      </c>
      <c r="D26" s="32">
        <v>550</v>
      </c>
      <c r="E26" s="40" t="s">
        <v>24</v>
      </c>
    </row>
    <row r="27" spans="2:5" ht="15.5" x14ac:dyDescent="0.35">
      <c r="B27" s="15" t="s">
        <v>56</v>
      </c>
      <c r="C27" s="15" t="s">
        <v>12</v>
      </c>
      <c r="D27" s="32">
        <v>400</v>
      </c>
      <c r="E27" s="40" t="s">
        <v>24</v>
      </c>
    </row>
    <row r="28" spans="2:5" ht="15.5" x14ac:dyDescent="0.35">
      <c r="B28" s="15" t="s">
        <v>56</v>
      </c>
      <c r="C28" s="15" t="s">
        <v>13</v>
      </c>
      <c r="D28" s="32">
        <v>300</v>
      </c>
      <c r="E28" s="40" t="s">
        <v>24</v>
      </c>
    </row>
    <row r="29" spans="2:5" ht="15.5" x14ac:dyDescent="0.35">
      <c r="B29" s="15" t="s">
        <v>56</v>
      </c>
      <c r="C29" s="15" t="s">
        <v>32</v>
      </c>
      <c r="D29" s="32">
        <v>2200</v>
      </c>
      <c r="E29" s="40" t="s">
        <v>33</v>
      </c>
    </row>
    <row r="30" spans="2:5" ht="15.5" x14ac:dyDescent="0.35">
      <c r="B30" s="15" t="s">
        <v>56</v>
      </c>
      <c r="C30" s="15" t="s">
        <v>35</v>
      </c>
      <c r="D30" s="32">
        <v>500</v>
      </c>
      <c r="E30" s="40" t="s">
        <v>33</v>
      </c>
    </row>
    <row r="31" spans="2:5" ht="15.5" x14ac:dyDescent="0.35">
      <c r="B31" s="15" t="s">
        <v>56</v>
      </c>
      <c r="C31" s="15" t="s">
        <v>37</v>
      </c>
      <c r="D31" s="32">
        <v>100</v>
      </c>
      <c r="E31" s="40" t="s">
        <v>33</v>
      </c>
    </row>
    <row r="32" spans="2:5" ht="15.5" x14ac:dyDescent="0.35">
      <c r="B32" s="15" t="s">
        <v>57</v>
      </c>
      <c r="C32" s="15" t="s">
        <v>8</v>
      </c>
      <c r="D32" s="32">
        <v>850</v>
      </c>
      <c r="E32" s="40" t="s">
        <v>24</v>
      </c>
    </row>
    <row r="33" spans="2:5" ht="15.5" x14ac:dyDescent="0.35">
      <c r="B33" s="15" t="s">
        <v>57</v>
      </c>
      <c r="C33" s="15" t="s">
        <v>11</v>
      </c>
      <c r="D33" s="32">
        <v>200</v>
      </c>
      <c r="E33" s="40" t="s">
        <v>24</v>
      </c>
    </row>
    <row r="34" spans="2:5" ht="15.5" x14ac:dyDescent="0.35">
      <c r="B34" s="15" t="s">
        <v>57</v>
      </c>
      <c r="C34" s="15" t="s">
        <v>9</v>
      </c>
      <c r="D34" s="32">
        <v>75</v>
      </c>
      <c r="E34" s="40" t="s">
        <v>24</v>
      </c>
    </row>
    <row r="35" spans="2:5" ht="15.5" x14ac:dyDescent="0.35">
      <c r="B35" s="15" t="s">
        <v>57</v>
      </c>
      <c r="C35" s="15" t="s">
        <v>27</v>
      </c>
      <c r="D35" s="32">
        <v>550</v>
      </c>
      <c r="E35" s="40" t="s">
        <v>24</v>
      </c>
    </row>
    <row r="36" spans="2:5" ht="15.5" x14ac:dyDescent="0.35">
      <c r="B36" s="15" t="s">
        <v>57</v>
      </c>
      <c r="C36" s="15" t="s">
        <v>12</v>
      </c>
      <c r="D36" s="32">
        <v>400</v>
      </c>
      <c r="E36" s="40" t="s">
        <v>24</v>
      </c>
    </row>
    <row r="37" spans="2:5" ht="15.5" x14ac:dyDescent="0.35">
      <c r="B37" s="15" t="s">
        <v>57</v>
      </c>
      <c r="C37" s="15" t="s">
        <v>13</v>
      </c>
      <c r="D37" s="32">
        <v>300</v>
      </c>
      <c r="E37" s="40" t="s">
        <v>24</v>
      </c>
    </row>
    <row r="38" spans="2:5" ht="15.5" x14ac:dyDescent="0.35">
      <c r="B38" s="15" t="s">
        <v>57</v>
      </c>
      <c r="C38" s="15" t="s">
        <v>32</v>
      </c>
      <c r="D38" s="32">
        <v>2200</v>
      </c>
      <c r="E38" s="40" t="s">
        <v>33</v>
      </c>
    </row>
    <row r="39" spans="2:5" ht="15.5" x14ac:dyDescent="0.35">
      <c r="B39" s="15" t="s">
        <v>57</v>
      </c>
      <c r="C39" s="15" t="s">
        <v>35</v>
      </c>
      <c r="D39" s="32">
        <v>500</v>
      </c>
      <c r="E39" s="40" t="s">
        <v>33</v>
      </c>
    </row>
    <row r="40" spans="2:5" ht="15.5" x14ac:dyDescent="0.35">
      <c r="B40" s="15" t="s">
        <v>57</v>
      </c>
      <c r="C40" s="15" t="s">
        <v>37</v>
      </c>
      <c r="D40" s="32">
        <v>100</v>
      </c>
      <c r="E40" s="40" t="s">
        <v>33</v>
      </c>
    </row>
    <row r="41" spans="2:5" ht="15.5" x14ac:dyDescent="0.35">
      <c r="B41" s="15" t="s">
        <v>58</v>
      </c>
      <c r="C41" s="15" t="s">
        <v>8</v>
      </c>
      <c r="D41" s="32">
        <v>850</v>
      </c>
      <c r="E41" s="40" t="s">
        <v>24</v>
      </c>
    </row>
    <row r="42" spans="2:5" ht="15.5" x14ac:dyDescent="0.35">
      <c r="B42" s="15" t="s">
        <v>58</v>
      </c>
      <c r="C42" s="15" t="s">
        <v>11</v>
      </c>
      <c r="D42" s="32">
        <v>200</v>
      </c>
      <c r="E42" s="40" t="s">
        <v>24</v>
      </c>
    </row>
    <row r="43" spans="2:5" ht="15.5" x14ac:dyDescent="0.35">
      <c r="B43" s="15" t="s">
        <v>58</v>
      </c>
      <c r="C43" s="15" t="s">
        <v>9</v>
      </c>
      <c r="D43" s="32">
        <v>75</v>
      </c>
      <c r="E43" s="40" t="s">
        <v>24</v>
      </c>
    </row>
    <row r="44" spans="2:5" ht="15.5" x14ac:dyDescent="0.35">
      <c r="B44" s="15" t="s">
        <v>58</v>
      </c>
      <c r="C44" s="15" t="s">
        <v>27</v>
      </c>
      <c r="D44" s="32">
        <v>550</v>
      </c>
      <c r="E44" s="40" t="s">
        <v>24</v>
      </c>
    </row>
    <row r="45" spans="2:5" ht="15.5" x14ac:dyDescent="0.35">
      <c r="B45" s="15" t="s">
        <v>58</v>
      </c>
      <c r="C45" s="15" t="s">
        <v>12</v>
      </c>
      <c r="D45" s="32">
        <v>400</v>
      </c>
      <c r="E45" s="40" t="s">
        <v>24</v>
      </c>
    </row>
    <row r="46" spans="2:5" ht="15.5" x14ac:dyDescent="0.35">
      <c r="B46" s="15" t="s">
        <v>58</v>
      </c>
      <c r="C46" s="15" t="s">
        <v>13</v>
      </c>
      <c r="D46" s="32">
        <v>300</v>
      </c>
      <c r="E46" s="40" t="s">
        <v>24</v>
      </c>
    </row>
    <row r="47" spans="2:5" ht="15.5" x14ac:dyDescent="0.35">
      <c r="B47" s="15" t="s">
        <v>58</v>
      </c>
      <c r="C47" s="15" t="s">
        <v>32</v>
      </c>
      <c r="D47" s="32">
        <v>2200</v>
      </c>
      <c r="E47" s="40" t="s">
        <v>33</v>
      </c>
    </row>
    <row r="48" spans="2:5" ht="15.5" x14ac:dyDescent="0.35">
      <c r="B48" s="15" t="s">
        <v>58</v>
      </c>
      <c r="C48" s="15" t="s">
        <v>35</v>
      </c>
      <c r="D48" s="32">
        <v>500</v>
      </c>
      <c r="E48" s="40" t="s">
        <v>33</v>
      </c>
    </row>
    <row r="49" spans="2:5" ht="15.5" x14ac:dyDescent="0.35">
      <c r="B49" s="15" t="s">
        <v>58</v>
      </c>
      <c r="C49" s="15" t="s">
        <v>37</v>
      </c>
      <c r="D49" s="32">
        <v>100</v>
      </c>
      <c r="E49" s="40" t="s">
        <v>33</v>
      </c>
    </row>
    <row r="50" spans="2:5" ht="15.5" x14ac:dyDescent="0.35">
      <c r="B50" s="15" t="s">
        <v>59</v>
      </c>
      <c r="C50" s="15" t="s">
        <v>8</v>
      </c>
      <c r="D50" s="32">
        <v>850</v>
      </c>
      <c r="E50" s="40" t="s">
        <v>24</v>
      </c>
    </row>
    <row r="51" spans="2:5" ht="15.5" x14ac:dyDescent="0.35">
      <c r="B51" s="15" t="s">
        <v>59</v>
      </c>
      <c r="C51" s="15" t="s">
        <v>11</v>
      </c>
      <c r="D51" s="32">
        <v>200</v>
      </c>
      <c r="E51" s="40" t="s">
        <v>24</v>
      </c>
    </row>
    <row r="52" spans="2:5" ht="15.5" x14ac:dyDescent="0.35">
      <c r="B52" s="15" t="s">
        <v>59</v>
      </c>
      <c r="C52" s="15" t="s">
        <v>9</v>
      </c>
      <c r="D52" s="32">
        <v>75</v>
      </c>
      <c r="E52" s="40" t="s">
        <v>24</v>
      </c>
    </row>
    <row r="53" spans="2:5" ht="15.5" x14ac:dyDescent="0.35">
      <c r="B53" s="15" t="s">
        <v>59</v>
      </c>
      <c r="C53" s="15" t="s">
        <v>27</v>
      </c>
      <c r="D53" s="32">
        <v>550</v>
      </c>
      <c r="E53" s="40" t="s">
        <v>24</v>
      </c>
    </row>
    <row r="54" spans="2:5" ht="15.5" x14ac:dyDescent="0.35">
      <c r="B54" s="15" t="s">
        <v>59</v>
      </c>
      <c r="C54" s="15" t="s">
        <v>12</v>
      </c>
      <c r="D54" s="32">
        <v>400</v>
      </c>
      <c r="E54" s="40" t="s">
        <v>24</v>
      </c>
    </row>
    <row r="55" spans="2:5" ht="15.5" x14ac:dyDescent="0.35">
      <c r="B55" s="15" t="s">
        <v>59</v>
      </c>
      <c r="C55" s="15" t="s">
        <v>13</v>
      </c>
      <c r="D55" s="32">
        <v>300</v>
      </c>
      <c r="E55" s="40" t="s">
        <v>24</v>
      </c>
    </row>
    <row r="56" spans="2:5" ht="15.5" x14ac:dyDescent="0.35">
      <c r="B56" s="15" t="s">
        <v>59</v>
      </c>
      <c r="C56" s="15" t="s">
        <v>32</v>
      </c>
      <c r="D56" s="32">
        <v>2200</v>
      </c>
      <c r="E56" s="40" t="s">
        <v>33</v>
      </c>
    </row>
    <row r="57" spans="2:5" ht="15.5" x14ac:dyDescent="0.35">
      <c r="B57" s="15" t="s">
        <v>59</v>
      </c>
      <c r="C57" s="15" t="s">
        <v>35</v>
      </c>
      <c r="D57" s="32">
        <v>500</v>
      </c>
      <c r="E57" s="40" t="s">
        <v>33</v>
      </c>
    </row>
    <row r="58" spans="2:5" ht="15.5" x14ac:dyDescent="0.35">
      <c r="B58" s="15" t="s">
        <v>59</v>
      </c>
      <c r="C58" s="15" t="s">
        <v>37</v>
      </c>
      <c r="D58" s="32">
        <v>100</v>
      </c>
      <c r="E58" s="40" t="s">
        <v>33</v>
      </c>
    </row>
    <row r="59" spans="2:5" ht="15.5" x14ac:dyDescent="0.35">
      <c r="B59" s="15" t="s">
        <v>60</v>
      </c>
      <c r="C59" s="15" t="s">
        <v>8</v>
      </c>
      <c r="D59" s="32">
        <v>850</v>
      </c>
      <c r="E59" s="40" t="s">
        <v>24</v>
      </c>
    </row>
    <row r="60" spans="2:5" ht="15.5" x14ac:dyDescent="0.35">
      <c r="B60" s="15" t="s">
        <v>60</v>
      </c>
      <c r="C60" s="15" t="s">
        <v>11</v>
      </c>
      <c r="D60" s="32">
        <v>200</v>
      </c>
      <c r="E60" s="40" t="s">
        <v>24</v>
      </c>
    </row>
    <row r="61" spans="2:5" ht="15.5" x14ac:dyDescent="0.35">
      <c r="B61" s="15" t="s">
        <v>60</v>
      </c>
      <c r="C61" s="15" t="s">
        <v>9</v>
      </c>
      <c r="D61" s="32">
        <v>75</v>
      </c>
      <c r="E61" s="40" t="s">
        <v>24</v>
      </c>
    </row>
    <row r="62" spans="2:5" ht="15.5" x14ac:dyDescent="0.35">
      <c r="B62" s="15" t="s">
        <v>60</v>
      </c>
      <c r="C62" s="15" t="s">
        <v>27</v>
      </c>
      <c r="D62" s="32">
        <v>550</v>
      </c>
      <c r="E62" s="40" t="s">
        <v>24</v>
      </c>
    </row>
    <row r="63" spans="2:5" ht="15.5" x14ac:dyDescent="0.35">
      <c r="B63" s="15" t="s">
        <v>60</v>
      </c>
      <c r="C63" s="15" t="s">
        <v>12</v>
      </c>
      <c r="D63" s="32">
        <v>400</v>
      </c>
      <c r="E63" s="40" t="s">
        <v>24</v>
      </c>
    </row>
    <row r="64" spans="2:5" ht="15.5" x14ac:dyDescent="0.35">
      <c r="B64" s="15" t="s">
        <v>60</v>
      </c>
      <c r="C64" s="15" t="s">
        <v>13</v>
      </c>
      <c r="D64" s="32">
        <v>300</v>
      </c>
      <c r="E64" s="40" t="s">
        <v>24</v>
      </c>
    </row>
    <row r="65" spans="2:5" ht="15.5" x14ac:dyDescent="0.35">
      <c r="B65" s="15" t="s">
        <v>60</v>
      </c>
      <c r="C65" s="15" t="s">
        <v>32</v>
      </c>
      <c r="D65" s="32">
        <v>2200</v>
      </c>
      <c r="E65" s="40" t="s">
        <v>33</v>
      </c>
    </row>
    <row r="66" spans="2:5" ht="15.5" x14ac:dyDescent="0.35">
      <c r="B66" s="15" t="s">
        <v>60</v>
      </c>
      <c r="C66" s="15" t="s">
        <v>35</v>
      </c>
      <c r="D66" s="32">
        <v>500</v>
      </c>
      <c r="E66" s="40" t="s">
        <v>33</v>
      </c>
    </row>
    <row r="67" spans="2:5" ht="15.5" x14ac:dyDescent="0.35">
      <c r="B67" s="15" t="s">
        <v>60</v>
      </c>
      <c r="C67" s="15" t="s">
        <v>37</v>
      </c>
      <c r="D67" s="32">
        <v>100</v>
      </c>
      <c r="E67" s="40" t="s">
        <v>33</v>
      </c>
    </row>
    <row r="68" spans="2:5" ht="15.5" x14ac:dyDescent="0.35">
      <c r="B68" s="15" t="s">
        <v>61</v>
      </c>
      <c r="C68" s="15" t="s">
        <v>8</v>
      </c>
      <c r="D68" s="32">
        <v>850</v>
      </c>
      <c r="E68" s="40" t="s">
        <v>24</v>
      </c>
    </row>
    <row r="69" spans="2:5" ht="15.5" x14ac:dyDescent="0.35">
      <c r="B69" s="15" t="s">
        <v>61</v>
      </c>
      <c r="C69" s="15" t="s">
        <v>11</v>
      </c>
      <c r="D69" s="32">
        <v>200</v>
      </c>
      <c r="E69" s="40" t="s">
        <v>24</v>
      </c>
    </row>
    <row r="70" spans="2:5" ht="15.5" x14ac:dyDescent="0.35">
      <c r="B70" s="15" t="s">
        <v>61</v>
      </c>
      <c r="C70" s="15" t="s">
        <v>9</v>
      </c>
      <c r="D70" s="32">
        <v>75</v>
      </c>
      <c r="E70" s="40" t="s">
        <v>24</v>
      </c>
    </row>
    <row r="71" spans="2:5" ht="15.5" x14ac:dyDescent="0.35">
      <c r="B71" s="15" t="s">
        <v>61</v>
      </c>
      <c r="C71" s="15" t="s">
        <v>27</v>
      </c>
      <c r="D71" s="32">
        <v>550</v>
      </c>
      <c r="E71" s="40" t="s">
        <v>24</v>
      </c>
    </row>
    <row r="72" spans="2:5" ht="15.5" x14ac:dyDescent="0.35">
      <c r="B72" s="15" t="s">
        <v>61</v>
      </c>
      <c r="C72" s="15" t="s">
        <v>12</v>
      </c>
      <c r="D72" s="32">
        <v>400</v>
      </c>
      <c r="E72" s="40" t="s">
        <v>24</v>
      </c>
    </row>
    <row r="73" spans="2:5" ht="15.5" x14ac:dyDescent="0.35">
      <c r="B73" s="15" t="s">
        <v>61</v>
      </c>
      <c r="C73" s="15" t="s">
        <v>13</v>
      </c>
      <c r="D73" s="32">
        <v>300</v>
      </c>
      <c r="E73" s="40" t="s">
        <v>24</v>
      </c>
    </row>
    <row r="74" spans="2:5" ht="15.5" x14ac:dyDescent="0.35">
      <c r="B74" s="15" t="s">
        <v>61</v>
      </c>
      <c r="C74" s="15" t="s">
        <v>32</v>
      </c>
      <c r="D74" s="32">
        <v>2200</v>
      </c>
      <c r="E74" s="40" t="s">
        <v>33</v>
      </c>
    </row>
    <row r="75" spans="2:5" ht="15.5" x14ac:dyDescent="0.35">
      <c r="B75" s="15" t="s">
        <v>61</v>
      </c>
      <c r="C75" s="15" t="s">
        <v>35</v>
      </c>
      <c r="D75" s="32">
        <v>500</v>
      </c>
      <c r="E75" s="40" t="s">
        <v>33</v>
      </c>
    </row>
    <row r="76" spans="2:5" ht="15.5" x14ac:dyDescent="0.35">
      <c r="B76" s="15" t="s">
        <v>61</v>
      </c>
      <c r="C76" s="15" t="s">
        <v>37</v>
      </c>
      <c r="D76" s="32">
        <v>100</v>
      </c>
      <c r="E76" s="40" t="s">
        <v>33</v>
      </c>
    </row>
    <row r="77" spans="2:5" ht="15.5" x14ac:dyDescent="0.35">
      <c r="B77" s="15" t="s">
        <v>62</v>
      </c>
      <c r="C77" s="15" t="s">
        <v>8</v>
      </c>
      <c r="D77" s="32">
        <v>850</v>
      </c>
      <c r="E77" s="40" t="s">
        <v>24</v>
      </c>
    </row>
    <row r="78" spans="2:5" ht="15.5" x14ac:dyDescent="0.35">
      <c r="B78" s="15" t="s">
        <v>62</v>
      </c>
      <c r="C78" s="15" t="s">
        <v>11</v>
      </c>
      <c r="D78" s="32">
        <v>200</v>
      </c>
      <c r="E78" s="40" t="s">
        <v>24</v>
      </c>
    </row>
    <row r="79" spans="2:5" ht="15.5" x14ac:dyDescent="0.35">
      <c r="B79" s="15" t="s">
        <v>62</v>
      </c>
      <c r="C79" s="15" t="s">
        <v>9</v>
      </c>
      <c r="D79" s="32">
        <v>75</v>
      </c>
      <c r="E79" s="40" t="s">
        <v>24</v>
      </c>
    </row>
    <row r="80" spans="2:5" ht="15.5" x14ac:dyDescent="0.35">
      <c r="B80" s="15" t="s">
        <v>62</v>
      </c>
      <c r="C80" s="15" t="s">
        <v>27</v>
      </c>
      <c r="D80" s="32">
        <v>550</v>
      </c>
      <c r="E80" s="40" t="s">
        <v>24</v>
      </c>
    </row>
    <row r="81" spans="2:5" ht="15.5" x14ac:dyDescent="0.35">
      <c r="B81" s="15" t="s">
        <v>62</v>
      </c>
      <c r="C81" s="15" t="s">
        <v>12</v>
      </c>
      <c r="D81" s="32">
        <v>400</v>
      </c>
      <c r="E81" s="40" t="s">
        <v>24</v>
      </c>
    </row>
    <row r="82" spans="2:5" ht="15.5" x14ac:dyDescent="0.35">
      <c r="B82" s="15" t="s">
        <v>62</v>
      </c>
      <c r="C82" s="15" t="s">
        <v>13</v>
      </c>
      <c r="D82" s="32">
        <v>300</v>
      </c>
      <c r="E82" s="40" t="s">
        <v>24</v>
      </c>
    </row>
    <row r="83" spans="2:5" ht="15.5" x14ac:dyDescent="0.35">
      <c r="B83" s="15" t="s">
        <v>62</v>
      </c>
      <c r="C83" s="15" t="s">
        <v>32</v>
      </c>
      <c r="D83" s="32">
        <v>2200</v>
      </c>
      <c r="E83" s="40" t="s">
        <v>33</v>
      </c>
    </row>
    <row r="84" spans="2:5" ht="15.5" x14ac:dyDescent="0.35">
      <c r="B84" s="15" t="s">
        <v>62</v>
      </c>
      <c r="C84" s="15" t="s">
        <v>35</v>
      </c>
      <c r="D84" s="32">
        <v>500</v>
      </c>
      <c r="E84" s="40" t="s">
        <v>33</v>
      </c>
    </row>
    <row r="85" spans="2:5" ht="15.5" x14ac:dyDescent="0.35">
      <c r="B85" s="15" t="s">
        <v>62</v>
      </c>
      <c r="C85" s="15" t="s">
        <v>37</v>
      </c>
      <c r="D85" s="32">
        <v>100</v>
      </c>
      <c r="E85" s="40" t="s">
        <v>33</v>
      </c>
    </row>
    <row r="86" spans="2:5" ht="15.5" x14ac:dyDescent="0.35">
      <c r="B86" s="15" t="s">
        <v>63</v>
      </c>
      <c r="C86" s="15" t="s">
        <v>8</v>
      </c>
      <c r="D86" s="32">
        <v>850</v>
      </c>
      <c r="E86" s="40" t="s">
        <v>24</v>
      </c>
    </row>
    <row r="87" spans="2:5" ht="15.5" x14ac:dyDescent="0.35">
      <c r="B87" s="15" t="s">
        <v>63</v>
      </c>
      <c r="C87" s="15" t="s">
        <v>11</v>
      </c>
      <c r="D87" s="32">
        <v>200</v>
      </c>
      <c r="E87" s="40" t="s">
        <v>24</v>
      </c>
    </row>
    <row r="88" spans="2:5" ht="15.5" x14ac:dyDescent="0.35">
      <c r="B88" s="15" t="s">
        <v>63</v>
      </c>
      <c r="C88" s="15" t="s">
        <v>9</v>
      </c>
      <c r="D88" s="32">
        <v>75</v>
      </c>
      <c r="E88" s="40" t="s">
        <v>24</v>
      </c>
    </row>
    <row r="89" spans="2:5" ht="15.5" x14ac:dyDescent="0.35">
      <c r="B89" s="15" t="s">
        <v>63</v>
      </c>
      <c r="C89" s="15" t="s">
        <v>27</v>
      </c>
      <c r="D89" s="32">
        <v>550</v>
      </c>
      <c r="E89" s="40" t="s">
        <v>24</v>
      </c>
    </row>
    <row r="90" spans="2:5" ht="15.5" x14ac:dyDescent="0.35">
      <c r="B90" s="15" t="s">
        <v>63</v>
      </c>
      <c r="C90" s="15" t="s">
        <v>12</v>
      </c>
      <c r="D90" s="32">
        <v>400</v>
      </c>
      <c r="E90" s="40" t="s">
        <v>24</v>
      </c>
    </row>
    <row r="91" spans="2:5" ht="15.5" x14ac:dyDescent="0.35">
      <c r="B91" s="15" t="s">
        <v>63</v>
      </c>
      <c r="C91" s="15" t="s">
        <v>13</v>
      </c>
      <c r="D91" s="32">
        <v>300</v>
      </c>
      <c r="E91" s="40" t="s">
        <v>24</v>
      </c>
    </row>
    <row r="92" spans="2:5" ht="15.5" x14ac:dyDescent="0.35">
      <c r="B92" s="15" t="s">
        <v>63</v>
      </c>
      <c r="C92" s="15" t="s">
        <v>32</v>
      </c>
      <c r="D92" s="32">
        <v>2200</v>
      </c>
      <c r="E92" s="40" t="s">
        <v>33</v>
      </c>
    </row>
    <row r="93" spans="2:5" ht="15.5" x14ac:dyDescent="0.35">
      <c r="B93" s="15" t="s">
        <v>63</v>
      </c>
      <c r="C93" s="15" t="s">
        <v>35</v>
      </c>
      <c r="D93" s="32">
        <v>500</v>
      </c>
      <c r="E93" s="40" t="s">
        <v>33</v>
      </c>
    </row>
    <row r="94" spans="2:5" ht="15.5" x14ac:dyDescent="0.35">
      <c r="B94" s="15" t="s">
        <v>63</v>
      </c>
      <c r="C94" s="15" t="s">
        <v>37</v>
      </c>
      <c r="D94" s="32">
        <v>100</v>
      </c>
      <c r="E94" s="40" t="s">
        <v>33</v>
      </c>
    </row>
    <row r="95" spans="2:5" ht="15.5" x14ac:dyDescent="0.35">
      <c r="B95" s="15" t="s">
        <v>64</v>
      </c>
      <c r="C95" s="15" t="s">
        <v>8</v>
      </c>
      <c r="D95" s="32">
        <v>850</v>
      </c>
      <c r="E95" s="40" t="s">
        <v>24</v>
      </c>
    </row>
    <row r="96" spans="2:5" ht="15.5" x14ac:dyDescent="0.35">
      <c r="B96" s="15" t="s">
        <v>64</v>
      </c>
      <c r="C96" s="15" t="s">
        <v>11</v>
      </c>
      <c r="D96" s="32">
        <v>200</v>
      </c>
      <c r="E96" s="40" t="s">
        <v>24</v>
      </c>
    </row>
    <row r="97" spans="2:5" ht="15.5" x14ac:dyDescent="0.35">
      <c r="B97" s="15" t="s">
        <v>64</v>
      </c>
      <c r="C97" s="15" t="s">
        <v>9</v>
      </c>
      <c r="D97" s="32">
        <v>75</v>
      </c>
      <c r="E97" s="40" t="s">
        <v>24</v>
      </c>
    </row>
    <row r="98" spans="2:5" ht="15.5" x14ac:dyDescent="0.35">
      <c r="B98" s="15" t="s">
        <v>64</v>
      </c>
      <c r="C98" s="15" t="s">
        <v>27</v>
      </c>
      <c r="D98" s="32">
        <v>550</v>
      </c>
      <c r="E98" s="40" t="s">
        <v>24</v>
      </c>
    </row>
    <row r="99" spans="2:5" ht="15.5" x14ac:dyDescent="0.35">
      <c r="B99" s="15" t="s">
        <v>64</v>
      </c>
      <c r="C99" s="15" t="s">
        <v>12</v>
      </c>
      <c r="D99" s="32">
        <v>400</v>
      </c>
      <c r="E99" s="40" t="s">
        <v>24</v>
      </c>
    </row>
    <row r="100" spans="2:5" ht="15.5" x14ac:dyDescent="0.35">
      <c r="B100" s="15" t="s">
        <v>64</v>
      </c>
      <c r="C100" s="15" t="s">
        <v>13</v>
      </c>
      <c r="D100" s="32">
        <v>300</v>
      </c>
      <c r="E100" s="40" t="s">
        <v>24</v>
      </c>
    </row>
    <row r="101" spans="2:5" ht="15.5" x14ac:dyDescent="0.35">
      <c r="B101" s="15" t="s">
        <v>64</v>
      </c>
      <c r="C101" s="15" t="s">
        <v>32</v>
      </c>
      <c r="D101" s="32">
        <v>2200</v>
      </c>
      <c r="E101" s="40" t="s">
        <v>33</v>
      </c>
    </row>
    <row r="102" spans="2:5" ht="15.5" x14ac:dyDescent="0.35">
      <c r="B102" s="15" t="s">
        <v>64</v>
      </c>
      <c r="C102" s="15" t="s">
        <v>35</v>
      </c>
      <c r="D102" s="32">
        <v>500</v>
      </c>
      <c r="E102" s="40" t="s">
        <v>33</v>
      </c>
    </row>
    <row r="103" spans="2:5" ht="15.5" x14ac:dyDescent="0.35">
      <c r="B103" s="15" t="s">
        <v>64</v>
      </c>
      <c r="C103" s="15" t="s">
        <v>37</v>
      </c>
      <c r="D103" s="32">
        <v>100</v>
      </c>
      <c r="E103" s="40" t="s">
        <v>33</v>
      </c>
    </row>
    <row r="104" spans="2:5" ht="15.5" x14ac:dyDescent="0.35">
      <c r="B104" s="15" t="s">
        <v>65</v>
      </c>
      <c r="C104" s="15" t="s">
        <v>8</v>
      </c>
      <c r="D104" s="32">
        <v>850</v>
      </c>
      <c r="E104" s="40" t="s">
        <v>24</v>
      </c>
    </row>
    <row r="105" spans="2:5" ht="15.5" x14ac:dyDescent="0.35">
      <c r="B105" s="15" t="s">
        <v>65</v>
      </c>
      <c r="C105" s="15" t="s">
        <v>11</v>
      </c>
      <c r="D105" s="32">
        <v>200</v>
      </c>
      <c r="E105" s="40" t="s">
        <v>24</v>
      </c>
    </row>
    <row r="106" spans="2:5" ht="15.5" x14ac:dyDescent="0.35">
      <c r="B106" s="15" t="s">
        <v>65</v>
      </c>
      <c r="C106" s="15" t="s">
        <v>9</v>
      </c>
      <c r="D106" s="32">
        <v>75</v>
      </c>
      <c r="E106" s="40" t="s">
        <v>24</v>
      </c>
    </row>
    <row r="107" spans="2:5" ht="15.5" x14ac:dyDescent="0.35">
      <c r="B107" s="15" t="s">
        <v>65</v>
      </c>
      <c r="C107" s="15" t="s">
        <v>27</v>
      </c>
      <c r="D107" s="32">
        <v>550</v>
      </c>
      <c r="E107" s="40" t="s">
        <v>24</v>
      </c>
    </row>
    <row r="108" spans="2:5" ht="15.5" x14ac:dyDescent="0.35">
      <c r="B108" s="15" t="s">
        <v>65</v>
      </c>
      <c r="C108" s="15" t="s">
        <v>12</v>
      </c>
      <c r="D108" s="32">
        <v>400</v>
      </c>
      <c r="E108" s="40" t="s">
        <v>24</v>
      </c>
    </row>
    <row r="109" spans="2:5" ht="15.5" x14ac:dyDescent="0.35">
      <c r="B109" s="15" t="s">
        <v>65</v>
      </c>
      <c r="C109" s="15" t="s">
        <v>13</v>
      </c>
      <c r="D109" s="32">
        <v>300</v>
      </c>
      <c r="E109" s="40" t="s">
        <v>24</v>
      </c>
    </row>
    <row r="110" spans="2:5" ht="15.5" x14ac:dyDescent="0.35">
      <c r="B110" s="15" t="s">
        <v>65</v>
      </c>
      <c r="C110" s="15" t="s">
        <v>32</v>
      </c>
      <c r="D110" s="32">
        <v>2200</v>
      </c>
      <c r="E110" s="40" t="s">
        <v>33</v>
      </c>
    </row>
    <row r="111" spans="2:5" ht="15.5" x14ac:dyDescent="0.35">
      <c r="B111" s="15" t="s">
        <v>65</v>
      </c>
      <c r="C111" s="15" t="s">
        <v>35</v>
      </c>
      <c r="D111" s="32">
        <v>500</v>
      </c>
      <c r="E111" s="40" t="s">
        <v>33</v>
      </c>
    </row>
    <row r="112" spans="2:5" ht="15.5" x14ac:dyDescent="0.35">
      <c r="B112" s="15" t="s">
        <v>65</v>
      </c>
      <c r="C112" s="15" t="s">
        <v>37</v>
      </c>
      <c r="D112" s="32">
        <v>100</v>
      </c>
      <c r="E112" s="40" t="s">
        <v>33</v>
      </c>
    </row>
    <row r="113" spans="5:5" ht="15" customHeight="1" x14ac:dyDescent="0.35">
      <c r="E113" s="40"/>
    </row>
    <row r="114" spans="5:5" ht="15" customHeight="1" x14ac:dyDescent="0.35">
      <c r="E114" s="40"/>
    </row>
    <row r="115" spans="5:5" ht="15" customHeight="1" x14ac:dyDescent="0.35">
      <c r="E115" s="40"/>
    </row>
    <row r="116" spans="5:5" ht="15" customHeight="1" x14ac:dyDescent="0.35">
      <c r="E116" s="40"/>
    </row>
    <row r="117" spans="5:5" ht="15" customHeight="1" x14ac:dyDescent="0.35">
      <c r="E117" s="40"/>
    </row>
    <row r="118" spans="5:5" ht="15" customHeight="1" x14ac:dyDescent="0.35">
      <c r="E118" s="40"/>
    </row>
  </sheetData>
  <dataValidations count="1">
    <dataValidation type="list" allowBlank="1" showErrorMessage="1" sqref="E5:E13" xr:uid="{5C2E40BB-0CE5-4F33-87D7-6BB2D2A180DC}">
      <formula1>"Income,Expense"</formula1>
    </dataValidation>
  </dataValidation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Dashboard</vt:lpstr>
      <vt:lpstr>Pivot Tables</vt:lpstr>
      <vt:lpstr>Actuals</vt:lpstr>
      <vt:lpstr>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nemod</cp:lastModifiedBy>
  <dcterms:created xsi:type="dcterms:W3CDTF">2022-05-23T20:46:49Z</dcterms:created>
  <dcterms:modified xsi:type="dcterms:W3CDTF">2022-11-15T20:38:45Z</dcterms:modified>
</cp:coreProperties>
</file>