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504" windowWidth="25524" windowHeight="14160"/>
  </bookViews>
  <sheets>
    <sheet name="Sheet1" sheetId="1" r:id="rId1"/>
  </sheets>
  <definedNames>
    <definedName name="_xlnm._FilterDatabase" localSheetId="0" hidden="1">Sheet1!$A$4:$L$22</definedName>
    <definedName name="Data">Sheet1!$B$5:$L$22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C52" i="1" s="1"/>
  <c r="B53" i="1"/>
  <c r="C53" i="1"/>
  <c r="K34" i="1"/>
  <c r="K33" i="1"/>
  <c r="B44" i="1"/>
  <c r="E44" i="1"/>
  <c r="D44" i="1"/>
  <c r="C44" i="1"/>
  <c r="E43" i="1"/>
  <c r="E42" i="1"/>
  <c r="D43" i="1"/>
  <c r="D42" i="1"/>
  <c r="C43" i="1"/>
  <c r="C42" i="1"/>
  <c r="B43" i="1"/>
  <c r="B42" i="1"/>
  <c r="E35" i="1"/>
  <c r="E34" i="1"/>
  <c r="D35" i="1"/>
  <c r="D34" i="1"/>
  <c r="C35" i="1"/>
  <c r="C34" i="1"/>
  <c r="B35" i="1"/>
  <c r="B34" i="1"/>
  <c r="I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G6" i="1"/>
  <c r="K6" i="1" s="1"/>
  <c r="G7" i="1"/>
  <c r="K7" i="1" s="1"/>
  <c r="G8" i="1"/>
  <c r="J8" i="1" s="1"/>
  <c r="G9" i="1"/>
  <c r="J9" i="1" s="1"/>
  <c r="G10" i="1"/>
  <c r="K10" i="1" s="1"/>
  <c r="G11" i="1"/>
  <c r="K11" i="1" s="1"/>
  <c r="G12" i="1"/>
  <c r="J12" i="1" s="1"/>
  <c r="G13" i="1"/>
  <c r="J13" i="1" s="1"/>
  <c r="G14" i="1"/>
  <c r="K14" i="1" s="1"/>
  <c r="G15" i="1"/>
  <c r="K15" i="1" s="1"/>
  <c r="G16" i="1"/>
  <c r="J16" i="1" s="1"/>
  <c r="G17" i="1"/>
  <c r="J17" i="1" s="1"/>
  <c r="G18" i="1"/>
  <c r="K18" i="1" s="1"/>
  <c r="G19" i="1"/>
  <c r="K19" i="1" s="1"/>
  <c r="G20" i="1"/>
  <c r="J20" i="1" s="1"/>
  <c r="G21" i="1"/>
  <c r="J21" i="1" s="1"/>
  <c r="G22" i="1"/>
  <c r="K22" i="1" s="1"/>
  <c r="G5" i="1"/>
  <c r="K5" i="1" s="1"/>
  <c r="J5" i="1" l="1"/>
  <c r="J19" i="1"/>
  <c r="J15" i="1"/>
  <c r="J11" i="1"/>
  <c r="J7" i="1"/>
  <c r="K21" i="1"/>
  <c r="K17" i="1"/>
  <c r="K13" i="1"/>
  <c r="K9" i="1"/>
  <c r="J22" i="1"/>
  <c r="J18" i="1"/>
  <c r="J14" i="1"/>
  <c r="J10" i="1"/>
  <c r="J6" i="1"/>
  <c r="K20" i="1"/>
  <c r="K16" i="1"/>
  <c r="K12" i="1"/>
  <c r="K8" i="1"/>
</calcChain>
</file>

<file path=xl/sharedStrings.xml><?xml version="1.0" encoding="utf-8"?>
<sst xmlns="http://schemas.openxmlformats.org/spreadsheetml/2006/main" count="98" uniqueCount="62">
  <si>
    <t>Nieminen Kalle</t>
  </si>
  <si>
    <t>Lahtinen Liisa</t>
  </si>
  <si>
    <t>Jokinen Kaija</t>
  </si>
  <si>
    <t>Järvelä Minna</t>
  </si>
  <si>
    <t>Ruutinen Reino</t>
  </si>
  <si>
    <t>Kauppinen Jokke</t>
  </si>
  <si>
    <t>Lehtonen Leila</t>
  </si>
  <si>
    <t>Kalanen Kirsti</t>
  </si>
  <si>
    <t>Kimppanen Joonas</t>
  </si>
  <si>
    <t>Kummeli Kustaa</t>
  </si>
  <si>
    <t>Leinonen Anne</t>
  </si>
  <si>
    <t>Kivelä Sakari</t>
  </si>
  <si>
    <t>Jokela Tomppa</t>
  </si>
  <si>
    <t>Miettinen Laila</t>
  </si>
  <si>
    <t>Lintunen Kai</t>
  </si>
  <si>
    <t>Kyllönen Kyösti</t>
  </si>
  <si>
    <t>Pekkarinen Matti</t>
  </si>
  <si>
    <t>Merilä Juuso</t>
  </si>
  <si>
    <t>Name</t>
  </si>
  <si>
    <t>Job title</t>
  </si>
  <si>
    <t>Phone</t>
  </si>
  <si>
    <t>Department</t>
  </si>
  <si>
    <t>Worked hours
/month</t>
  </si>
  <si>
    <t>Gross 
salary</t>
  </si>
  <si>
    <t xml:space="preserve">Salary/h
</t>
  </si>
  <si>
    <t xml:space="preserve">Tax%
</t>
  </si>
  <si>
    <t>Employee
insurance</t>
  </si>
  <si>
    <t>Unemployent
insurance</t>
  </si>
  <si>
    <t>Summary 2021:</t>
  </si>
  <si>
    <t>Net
salary</t>
  </si>
  <si>
    <t>Staff salary costs in year 2021</t>
  </si>
  <si>
    <t>Staff salary costs in month</t>
  </si>
  <si>
    <t>Administration</t>
  </si>
  <si>
    <t>Sales dep.</t>
  </si>
  <si>
    <t xml:space="preserve">Name: </t>
  </si>
  <si>
    <t>(fill)</t>
  </si>
  <si>
    <t>(function)</t>
  </si>
  <si>
    <t>Phone:</t>
  </si>
  <si>
    <t xml:space="preserve">Department </t>
  </si>
  <si>
    <t>It-support</t>
  </si>
  <si>
    <t>Salesperson</t>
  </si>
  <si>
    <t>Cleaner</t>
  </si>
  <si>
    <t>Messenger</t>
  </si>
  <si>
    <t>Secretary</t>
  </si>
  <si>
    <t>Sales manager</t>
  </si>
  <si>
    <t>Trainee</t>
  </si>
  <si>
    <t>Marketing manager</t>
  </si>
  <si>
    <t>Customer service</t>
  </si>
  <si>
    <t>CEO</t>
  </si>
  <si>
    <t>Financial manager</t>
  </si>
  <si>
    <t>Employee
insurance(EI)</t>
  </si>
  <si>
    <t>Unemployent
insurance (UI)</t>
  </si>
  <si>
    <t>Summary of the year</t>
  </si>
  <si>
    <t>Phonebook:</t>
  </si>
  <si>
    <t>Company Oy's personnel database</t>
  </si>
  <si>
    <t>Tax amount</t>
  </si>
  <si>
    <t>pekkarinen matti</t>
  </si>
  <si>
    <t>Sales Department</t>
  </si>
  <si>
    <t>Administration Department</t>
  </si>
  <si>
    <t>Gross salaries by department 2021</t>
  </si>
  <si>
    <t>Staff salary cost per year</t>
  </si>
  <si>
    <t>Gross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</si>
</sst>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  <numFmt numFmtId="168" formatCode="0.000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color rgb="FF002060"/>
      <name val="Arial"/>
      <family val="2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2" applyNumberFormat="1" applyFont="1" applyFill="1"/>
    <xf numFmtId="167" fontId="0" fillId="0" borderId="0" xfId="1" applyNumberFormat="1" applyFont="1" applyFill="1"/>
    <xf numFmtId="166" fontId="0" fillId="0" borderId="0" xfId="0" applyNumberFormat="1"/>
    <xf numFmtId="0" fontId="4" fillId="0" borderId="10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Border="1" applyAlignment="1">
      <alignment vertical="top"/>
    </xf>
    <xf numFmtId="0" fontId="6" fillId="0" borderId="18" xfId="0" applyFont="1" applyBorder="1"/>
    <xf numFmtId="0" fontId="0" fillId="0" borderId="8" xfId="0" applyBorder="1"/>
    <xf numFmtId="0" fontId="4" fillId="0" borderId="23" xfId="0" applyFont="1" applyBorder="1"/>
    <xf numFmtId="0" fontId="4" fillId="0" borderId="0" xfId="0" applyFont="1"/>
    <xf numFmtId="0" fontId="6" fillId="0" borderId="20" xfId="0" applyFont="1" applyBorder="1"/>
    <xf numFmtId="166" fontId="0" fillId="0" borderId="8" xfId="2" applyNumberFormat="1" applyFont="1" applyBorder="1"/>
    <xf numFmtId="0" fontId="0" fillId="0" borderId="8" xfId="0" applyBorder="1" applyAlignment="1">
      <alignment horizontal="center"/>
    </xf>
    <xf numFmtId="166" fontId="0" fillId="3" borderId="8" xfId="2" applyNumberFormat="1" applyFont="1" applyFill="1" applyBorder="1"/>
    <xf numFmtId="167" fontId="0" fillId="0" borderId="8" xfId="1" applyNumberFormat="1" applyFont="1" applyBorder="1"/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13" xfId="0" applyBorder="1"/>
    <xf numFmtId="0" fontId="0" fillId="0" borderId="15" xfId="0" applyBorder="1"/>
    <xf numFmtId="166" fontId="0" fillId="0" borderId="16" xfId="2" applyNumberFormat="1" applyFont="1" applyBorder="1"/>
    <xf numFmtId="0" fontId="0" fillId="0" borderId="16" xfId="0" applyBorder="1" applyAlignment="1">
      <alignment horizontal="center"/>
    </xf>
    <xf numFmtId="166" fontId="0" fillId="3" borderId="16" xfId="2" applyNumberFormat="1" applyFont="1" applyFill="1" applyBorder="1"/>
    <xf numFmtId="167" fontId="0" fillId="0" borderId="16" xfId="1" applyNumberFormat="1" applyFont="1" applyBorder="1"/>
    <xf numFmtId="2" fontId="6" fillId="4" borderId="8" xfId="0" applyNumberFormat="1" applyFont="1" applyFill="1" applyBorder="1"/>
    <xf numFmtId="0" fontId="6" fillId="4" borderId="14" xfId="0" applyFont="1" applyFill="1" applyBorder="1"/>
    <xf numFmtId="2" fontId="6" fillId="6" borderId="8" xfId="0" applyNumberFormat="1" applyFont="1" applyFill="1" applyBorder="1"/>
    <xf numFmtId="0" fontId="6" fillId="6" borderId="22" xfId="0" applyFont="1" applyFill="1" applyBorder="1"/>
    <xf numFmtId="0" fontId="1" fillId="0" borderId="11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8" xfId="0" applyFont="1" applyBorder="1"/>
    <xf numFmtId="0" fontId="2" fillId="0" borderId="16" xfId="0" applyFont="1" applyBorder="1"/>
    <xf numFmtId="168" fontId="0" fillId="0" borderId="0" xfId="0" applyNumberFormat="1"/>
    <xf numFmtId="168" fontId="0" fillId="0" borderId="25" xfId="0" applyNumberFormat="1" applyBorder="1"/>
    <xf numFmtId="168" fontId="0" fillId="0" borderId="0" xfId="0" applyNumberFormat="1" applyAlignment="1">
      <alignment horizontal="center"/>
    </xf>
    <xf numFmtId="168" fontId="0" fillId="0" borderId="25" xfId="0" applyNumberFormat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Alignment="1">
      <alignment horizontal="center"/>
    </xf>
    <xf numFmtId="0" fontId="0" fillId="0" borderId="6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top" wrapText="1"/>
    </xf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/>
    </xf>
    <xf numFmtId="10" fontId="1" fillId="0" borderId="27" xfId="0" applyNumberFormat="1" applyFont="1" applyBorder="1" applyAlignment="1" applyProtection="1">
      <alignment horizontal="center"/>
      <protection locked="0"/>
    </xf>
    <xf numFmtId="10" fontId="1" fillId="0" borderId="27" xfId="0" applyNumberFormat="1" applyFont="1" applyBorder="1" applyAlignment="1">
      <alignment horizontal="center"/>
    </xf>
    <xf numFmtId="0" fontId="0" fillId="0" borderId="28" xfId="0" applyBorder="1"/>
    <xf numFmtId="168" fontId="0" fillId="0" borderId="5" xfId="0" applyNumberFormat="1" applyBorder="1"/>
    <xf numFmtId="168" fontId="0" fillId="0" borderId="7" xfId="0" applyNumberFormat="1" applyBorder="1"/>
    <xf numFmtId="2" fontId="6" fillId="4" borderId="16" xfId="0" applyNumberFormat="1" applyFont="1" applyFill="1" applyBorder="1"/>
    <xf numFmtId="168" fontId="6" fillId="4" borderId="8" xfId="0" applyNumberFormat="1" applyFont="1" applyFill="1" applyBorder="1" applyAlignment="1">
      <alignment horizontal="center"/>
    </xf>
    <xf numFmtId="9" fontId="0" fillId="0" borderId="0" xfId="2" applyNumberFormat="1" applyFont="1" applyFill="1" applyBorder="1"/>
    <xf numFmtId="9" fontId="0" fillId="0" borderId="0" xfId="1" applyFont="1" applyFill="1" applyBorder="1"/>
    <xf numFmtId="168" fontId="6" fillId="4" borderId="16" xfId="0" applyNumberFormat="1" applyFont="1" applyFill="1" applyBorder="1" applyAlignment="1">
      <alignment horizontal="center"/>
    </xf>
    <xf numFmtId="168" fontId="6" fillId="4" borderId="17" xfId="0" applyNumberFormat="1" applyFont="1" applyFill="1" applyBorder="1"/>
    <xf numFmtId="168" fontId="6" fillId="6" borderId="8" xfId="0" applyNumberFormat="1" applyFont="1" applyFill="1" applyBorder="1" applyAlignment="1">
      <alignment horizontal="center"/>
    </xf>
    <xf numFmtId="168" fontId="6" fillId="6" borderId="22" xfId="0" applyNumberFormat="1" applyFont="1" applyFill="1" applyBorder="1" applyAlignment="1">
      <alignment horizontal="center"/>
    </xf>
    <xf numFmtId="168" fontId="6" fillId="6" borderId="14" xfId="0" applyNumberFormat="1" applyFont="1" applyFill="1" applyBorder="1"/>
    <xf numFmtId="2" fontId="1" fillId="0" borderId="24" xfId="0" applyNumberFormat="1" applyFont="1" applyBorder="1"/>
    <xf numFmtId="168" fontId="1" fillId="0" borderId="24" xfId="0" applyNumberFormat="1" applyFont="1" applyBorder="1" applyAlignment="1">
      <alignment horizontal="center"/>
    </xf>
    <xf numFmtId="168" fontId="1" fillId="0" borderId="24" xfId="0" applyNumberFormat="1" applyFont="1" applyBorder="1"/>
    <xf numFmtId="0" fontId="7" fillId="0" borderId="0" xfId="0" applyFont="1" applyAlignment="1">
      <alignment horizontal="center"/>
    </xf>
    <xf numFmtId="2" fontId="1" fillId="9" borderId="8" xfId="0" applyNumberFormat="1" applyFont="1" applyFill="1" applyBorder="1" applyAlignment="1">
      <alignment horizontal="center"/>
    </xf>
    <xf numFmtId="0" fontId="4" fillId="5" borderId="29" xfId="0" applyFont="1" applyFill="1" applyBorder="1"/>
    <xf numFmtId="0" fontId="0" fillId="0" borderId="30" xfId="0" applyBorder="1"/>
    <xf numFmtId="0" fontId="8" fillId="5" borderId="31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2" fontId="1" fillId="9" borderId="14" xfId="0" applyNumberFormat="1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4" fontId="5" fillId="0" borderId="0" xfId="0" applyNumberFormat="1" applyFont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2" fontId="1" fillId="9" borderId="16" xfId="0" applyNumberFormat="1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ul1"/>
  <dimension ref="A1:Q56"/>
  <sheetViews>
    <sheetView tabSelected="1" topLeftCell="A2" zoomScale="101" workbookViewId="0">
      <selection activeCell="B53" sqref="B53"/>
    </sheetView>
  </sheetViews>
  <sheetFormatPr defaultColWidth="8.77734375" defaultRowHeight="13.2" x14ac:dyDescent="0.25"/>
  <cols>
    <col min="1" max="1" width="40.77734375" customWidth="1"/>
    <col min="2" max="2" width="18.77734375" customWidth="1"/>
    <col min="3" max="3" width="29" style="3" customWidth="1"/>
    <col min="4" max="4" width="17.44140625" style="3" customWidth="1"/>
    <col min="5" max="5" width="12.77734375" customWidth="1"/>
    <col min="6" max="6" width="13.109375" customWidth="1"/>
    <col min="7" max="9" width="13" customWidth="1"/>
    <col min="10" max="10" width="17" style="3" customWidth="1"/>
    <col min="11" max="11" width="17.109375" style="3" customWidth="1"/>
    <col min="12" max="12" width="14.77734375" customWidth="1"/>
    <col min="13" max="13" width="19.6640625" customWidth="1"/>
    <col min="14" max="14" width="13" customWidth="1"/>
  </cols>
  <sheetData>
    <row r="1" spans="1:17" ht="17.399999999999999" x14ac:dyDescent="0.3">
      <c r="A1" s="94" t="s">
        <v>54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7" ht="13.8" thickBot="1" x14ac:dyDescent="0.3"/>
    <row r="3" spans="1:17" ht="13.8" thickBot="1" x14ac:dyDescent="0.3">
      <c r="A3" s="60"/>
      <c r="B3" s="61"/>
      <c r="C3" s="62"/>
      <c r="D3" s="62"/>
      <c r="E3" s="61"/>
      <c r="F3" s="61"/>
      <c r="G3" s="61"/>
      <c r="H3" s="61"/>
      <c r="I3" s="61"/>
      <c r="J3" s="63">
        <v>4.1000000000000002E-2</v>
      </c>
      <c r="K3" s="64">
        <v>3.3999999999999998E-3</v>
      </c>
      <c r="L3" s="65"/>
    </row>
    <row r="4" spans="1:17" ht="39.6" x14ac:dyDescent="0.25">
      <c r="A4" s="24" t="s">
        <v>18</v>
      </c>
      <c r="B4" s="25" t="s">
        <v>19</v>
      </c>
      <c r="C4" s="39" t="s">
        <v>20</v>
      </c>
      <c r="D4" s="39" t="s">
        <v>21</v>
      </c>
      <c r="E4" s="26" t="s">
        <v>24</v>
      </c>
      <c r="F4" s="26" t="s">
        <v>22</v>
      </c>
      <c r="G4" s="26" t="s">
        <v>23</v>
      </c>
      <c r="H4" s="26" t="s">
        <v>25</v>
      </c>
      <c r="I4" s="59" t="s">
        <v>55</v>
      </c>
      <c r="J4" s="26" t="s">
        <v>50</v>
      </c>
      <c r="K4" s="26" t="s">
        <v>51</v>
      </c>
      <c r="L4" s="27" t="s">
        <v>29</v>
      </c>
    </row>
    <row r="5" spans="1:17" x14ac:dyDescent="0.25">
      <c r="A5" s="28" t="s">
        <v>0</v>
      </c>
      <c r="B5" s="16" t="s">
        <v>39</v>
      </c>
      <c r="C5" s="21">
        <v>2225</v>
      </c>
      <c r="D5" s="21" t="s">
        <v>32</v>
      </c>
      <c r="E5" s="20">
        <v>12.614094484613327</v>
      </c>
      <c r="F5" s="21">
        <v>160</v>
      </c>
      <c r="G5" s="22">
        <f>+E5*F5</f>
        <v>2018.2551175381323</v>
      </c>
      <c r="H5" s="23">
        <v>0.27</v>
      </c>
      <c r="I5" s="45">
        <f>+G5*H5</f>
        <v>544.9288817352957</v>
      </c>
      <c r="J5" s="47">
        <f>+G5*$J$3</f>
        <v>82.748459819063427</v>
      </c>
      <c r="K5" s="47">
        <f>+G5*$K$3</f>
        <v>6.8620673996296491</v>
      </c>
      <c r="L5" s="66">
        <f>+G5-I5-J5-K5</f>
        <v>1383.7157085841434</v>
      </c>
      <c r="O5" s="3"/>
    </row>
    <row r="6" spans="1:17" x14ac:dyDescent="0.25">
      <c r="A6" s="28" t="s">
        <v>1</v>
      </c>
      <c r="B6" s="16" t="s">
        <v>40</v>
      </c>
      <c r="C6" s="21">
        <v>4332</v>
      </c>
      <c r="D6" s="21" t="s">
        <v>33</v>
      </c>
      <c r="E6" s="20">
        <v>11.773154852305773</v>
      </c>
      <c r="F6" s="21">
        <v>155</v>
      </c>
      <c r="G6" s="22">
        <f t="shared" ref="G6:G22" si="0">+E6*F6</f>
        <v>1824.8390021073947</v>
      </c>
      <c r="H6" s="23">
        <v>0.32600000000000001</v>
      </c>
      <c r="I6" s="45">
        <f t="shared" ref="I6:I22" si="1">+G6*H6</f>
        <v>594.8975146870107</v>
      </c>
      <c r="J6" s="47">
        <f t="shared" ref="J6:J22" si="2">+G6*$J$3</f>
        <v>74.81839908640319</v>
      </c>
      <c r="K6" s="47">
        <f t="shared" ref="K6:K22" si="3">+G6*$K$3</f>
        <v>6.2044526071651411</v>
      </c>
      <c r="L6" s="66">
        <f t="shared" ref="L6:L22" si="4">+G6-I6-J6-K6</f>
        <v>1148.9186357268156</v>
      </c>
      <c r="O6" s="3"/>
      <c r="P6" s="2"/>
      <c r="Q6" s="2"/>
    </row>
    <row r="7" spans="1:17" x14ac:dyDescent="0.25">
      <c r="A7" s="28" t="s">
        <v>2</v>
      </c>
      <c r="B7" s="16" t="s">
        <v>41</v>
      </c>
      <c r="C7" s="21">
        <v>3312</v>
      </c>
      <c r="D7" s="21" t="s">
        <v>32</v>
      </c>
      <c r="E7" s="20">
        <v>8.0730204701525299</v>
      </c>
      <c r="F7" s="21">
        <v>120</v>
      </c>
      <c r="G7" s="22">
        <f t="shared" si="0"/>
        <v>968.7624564183036</v>
      </c>
      <c r="H7" s="23">
        <v>0.26500000000000001</v>
      </c>
      <c r="I7" s="45">
        <f t="shared" si="1"/>
        <v>256.72205095085047</v>
      </c>
      <c r="J7" s="47">
        <f t="shared" si="2"/>
        <v>39.719260713150447</v>
      </c>
      <c r="K7" s="47">
        <f t="shared" si="3"/>
        <v>3.2937923518222321</v>
      </c>
      <c r="L7" s="66">
        <f t="shared" si="4"/>
        <v>669.02735240248046</v>
      </c>
      <c r="O7" s="3"/>
      <c r="P7" s="2"/>
      <c r="Q7" s="2"/>
    </row>
    <row r="8" spans="1:17" x14ac:dyDescent="0.25">
      <c r="A8" s="28" t="s">
        <v>3</v>
      </c>
      <c r="B8" s="16" t="s">
        <v>39</v>
      </c>
      <c r="C8" s="21">
        <v>4432</v>
      </c>
      <c r="D8" s="21" t="s">
        <v>32</v>
      </c>
      <c r="E8" s="20">
        <v>10.091275587690662</v>
      </c>
      <c r="F8" s="21">
        <v>160</v>
      </c>
      <c r="G8" s="22">
        <f t="shared" si="0"/>
        <v>1614.6040940305058</v>
      </c>
      <c r="H8" s="23">
        <v>0.22900000000000001</v>
      </c>
      <c r="I8" s="45">
        <f t="shared" si="1"/>
        <v>369.74433753298587</v>
      </c>
      <c r="J8" s="47">
        <f t="shared" si="2"/>
        <v>66.198767855250736</v>
      </c>
      <c r="K8" s="47">
        <f t="shared" si="3"/>
        <v>5.48965391970372</v>
      </c>
      <c r="L8" s="66">
        <f t="shared" si="4"/>
        <v>1173.1713347225657</v>
      </c>
      <c r="O8" s="3"/>
      <c r="P8" s="2"/>
      <c r="Q8" s="2"/>
    </row>
    <row r="9" spans="1:17" x14ac:dyDescent="0.25">
      <c r="A9" s="28" t="s">
        <v>4</v>
      </c>
      <c r="B9" s="16" t="s">
        <v>40</v>
      </c>
      <c r="C9" s="21">
        <v>4223</v>
      </c>
      <c r="D9" s="21" t="s">
        <v>33</v>
      </c>
      <c r="E9" s="20">
        <v>14.295973749228438</v>
      </c>
      <c r="F9" s="21">
        <v>155</v>
      </c>
      <c r="G9" s="22">
        <f t="shared" si="0"/>
        <v>2215.8759311304079</v>
      </c>
      <c r="H9" s="23">
        <v>0.28999999999999998</v>
      </c>
      <c r="I9" s="45">
        <f t="shared" si="1"/>
        <v>642.60402002781825</v>
      </c>
      <c r="J9" s="47">
        <f t="shared" si="2"/>
        <v>90.850913176346722</v>
      </c>
      <c r="K9" s="47">
        <f t="shared" si="3"/>
        <v>7.5339781658433864</v>
      </c>
      <c r="L9" s="66">
        <f t="shared" si="4"/>
        <v>1474.8870197603997</v>
      </c>
      <c r="O9" s="3"/>
      <c r="P9" s="2"/>
      <c r="Q9" s="2"/>
    </row>
    <row r="10" spans="1:17" x14ac:dyDescent="0.25">
      <c r="A10" s="28" t="s">
        <v>5</v>
      </c>
      <c r="B10" s="43" t="s">
        <v>42</v>
      </c>
      <c r="C10" s="21">
        <v>2345</v>
      </c>
      <c r="D10" s="21" t="s">
        <v>32</v>
      </c>
      <c r="E10" s="20">
        <v>8.7457721759985727</v>
      </c>
      <c r="F10" s="21">
        <v>168</v>
      </c>
      <c r="G10" s="22">
        <f t="shared" si="0"/>
        <v>1469.2897255677601</v>
      </c>
      <c r="H10" s="23">
        <v>0.27</v>
      </c>
      <c r="I10" s="45">
        <f t="shared" si="1"/>
        <v>396.70822590329527</v>
      </c>
      <c r="J10" s="47">
        <f t="shared" si="2"/>
        <v>60.24087874827817</v>
      </c>
      <c r="K10" s="47">
        <f t="shared" si="3"/>
        <v>4.9955850669303841</v>
      </c>
      <c r="L10" s="66">
        <f t="shared" si="4"/>
        <v>1007.3450358492563</v>
      </c>
      <c r="O10" s="3"/>
      <c r="P10" s="2"/>
      <c r="Q10" s="2"/>
    </row>
    <row r="11" spans="1:17" x14ac:dyDescent="0.25">
      <c r="A11" s="28" t="s">
        <v>6</v>
      </c>
      <c r="B11" s="43" t="s">
        <v>43</v>
      </c>
      <c r="C11" s="21">
        <v>4773</v>
      </c>
      <c r="D11" s="21" t="s">
        <v>32</v>
      </c>
      <c r="E11" s="20">
        <v>15.136913381535992</v>
      </c>
      <c r="F11" s="21">
        <v>153</v>
      </c>
      <c r="G11" s="22">
        <f t="shared" si="0"/>
        <v>2315.9477473750067</v>
      </c>
      <c r="H11" s="23">
        <v>0.33</v>
      </c>
      <c r="I11" s="45">
        <f t="shared" si="1"/>
        <v>764.26275663375225</v>
      </c>
      <c r="J11" s="47">
        <f t="shared" si="2"/>
        <v>94.953857642375283</v>
      </c>
      <c r="K11" s="47">
        <f t="shared" si="3"/>
        <v>7.8742223410750221</v>
      </c>
      <c r="L11" s="66">
        <f t="shared" si="4"/>
        <v>1448.8569107578041</v>
      </c>
      <c r="O11" s="3"/>
      <c r="P11" s="2"/>
      <c r="Q11" s="2"/>
    </row>
    <row r="12" spans="1:17" x14ac:dyDescent="0.25">
      <c r="A12" s="28" t="s">
        <v>7</v>
      </c>
      <c r="B12" s="43" t="s">
        <v>44</v>
      </c>
      <c r="C12" s="21">
        <v>5634</v>
      </c>
      <c r="D12" s="21" t="s">
        <v>33</v>
      </c>
      <c r="E12" s="20">
        <v>15.977853013843548</v>
      </c>
      <c r="F12" s="21">
        <v>155</v>
      </c>
      <c r="G12" s="22">
        <f t="shared" si="0"/>
        <v>2476.56721714575</v>
      </c>
      <c r="H12" s="23">
        <v>0.36</v>
      </c>
      <c r="I12" s="45">
        <f t="shared" si="1"/>
        <v>891.5641981724699</v>
      </c>
      <c r="J12" s="47">
        <f t="shared" si="2"/>
        <v>101.53925590297575</v>
      </c>
      <c r="K12" s="47">
        <f t="shared" si="3"/>
        <v>8.4203285382955499</v>
      </c>
      <c r="L12" s="66">
        <f t="shared" si="4"/>
        <v>1475.0434345320089</v>
      </c>
      <c r="O12" s="3"/>
      <c r="P12" s="2"/>
      <c r="Q12" s="2"/>
    </row>
    <row r="13" spans="1:17" x14ac:dyDescent="0.25">
      <c r="A13" s="28" t="s">
        <v>8</v>
      </c>
      <c r="B13" s="43" t="s">
        <v>45</v>
      </c>
      <c r="C13" s="21">
        <v>8867</v>
      </c>
      <c r="D13" s="21" t="s">
        <v>32</v>
      </c>
      <c r="E13" s="20">
        <v>8.5775842495370629</v>
      </c>
      <c r="F13" s="21">
        <v>132</v>
      </c>
      <c r="G13" s="22">
        <f t="shared" si="0"/>
        <v>1132.2411209388922</v>
      </c>
      <c r="H13" s="23">
        <v>0.24</v>
      </c>
      <c r="I13" s="45">
        <f t="shared" si="1"/>
        <v>271.73786902533413</v>
      </c>
      <c r="J13" s="47">
        <f t="shared" si="2"/>
        <v>46.421885958494585</v>
      </c>
      <c r="K13" s="47">
        <f t="shared" si="3"/>
        <v>3.8496198111922335</v>
      </c>
      <c r="L13" s="66">
        <f t="shared" si="4"/>
        <v>810.23174614387119</v>
      </c>
      <c r="O13" s="3"/>
      <c r="P13" s="2"/>
      <c r="Q13" s="2"/>
    </row>
    <row r="14" spans="1:17" x14ac:dyDescent="0.25">
      <c r="A14" s="28" t="s">
        <v>9</v>
      </c>
      <c r="B14" s="43" t="s">
        <v>46</v>
      </c>
      <c r="C14" s="21">
        <v>3376</v>
      </c>
      <c r="D14" s="21" t="s">
        <v>33</v>
      </c>
      <c r="E14" s="20">
        <v>15.809665087382037</v>
      </c>
      <c r="F14" s="21">
        <v>144</v>
      </c>
      <c r="G14" s="22">
        <f t="shared" si="0"/>
        <v>2276.5917725830132</v>
      </c>
      <c r="H14" s="23">
        <v>0.36499999999999999</v>
      </c>
      <c r="I14" s="45">
        <f t="shared" si="1"/>
        <v>830.95599699279978</v>
      </c>
      <c r="J14" s="47">
        <f t="shared" si="2"/>
        <v>93.340262675903546</v>
      </c>
      <c r="K14" s="47">
        <f t="shared" si="3"/>
        <v>7.740412026782244</v>
      </c>
      <c r="L14" s="66">
        <f t="shared" si="4"/>
        <v>1344.5551008875275</v>
      </c>
      <c r="O14" s="3"/>
      <c r="P14" s="2"/>
      <c r="Q14" s="2"/>
    </row>
    <row r="15" spans="1:17" x14ac:dyDescent="0.25">
      <c r="A15" s="28" t="s">
        <v>10</v>
      </c>
      <c r="B15" s="43" t="s">
        <v>49</v>
      </c>
      <c r="C15" s="21">
        <v>6654</v>
      </c>
      <c r="D15" s="21" t="s">
        <v>32</v>
      </c>
      <c r="E15" s="20">
        <v>16.14604094030506</v>
      </c>
      <c r="F15" s="21">
        <v>168</v>
      </c>
      <c r="G15" s="22">
        <f t="shared" si="0"/>
        <v>2712.5348779712499</v>
      </c>
      <c r="H15" s="23">
        <v>0.35199999999999998</v>
      </c>
      <c r="I15" s="45">
        <f t="shared" si="1"/>
        <v>954.81227704587991</v>
      </c>
      <c r="J15" s="47">
        <f t="shared" si="2"/>
        <v>111.21392999682125</v>
      </c>
      <c r="K15" s="47">
        <f t="shared" si="3"/>
        <v>9.22261858510225</v>
      </c>
      <c r="L15" s="66">
        <f t="shared" si="4"/>
        <v>1637.2860523434465</v>
      </c>
      <c r="O15" s="3"/>
      <c r="P15" s="2"/>
      <c r="Q15" s="2"/>
    </row>
    <row r="16" spans="1:17" x14ac:dyDescent="0.25">
      <c r="A16" s="28" t="s">
        <v>11</v>
      </c>
      <c r="B16" s="16" t="s">
        <v>40</v>
      </c>
      <c r="C16" s="21">
        <v>4435</v>
      </c>
      <c r="D16" s="21" t="s">
        <v>33</v>
      </c>
      <c r="E16" s="20">
        <v>18.500671910766211</v>
      </c>
      <c r="F16" s="21">
        <v>120</v>
      </c>
      <c r="G16" s="22">
        <f t="shared" si="0"/>
        <v>2220.0806292919456</v>
      </c>
      <c r="H16" s="23">
        <v>0.41</v>
      </c>
      <c r="I16" s="45">
        <f t="shared" si="1"/>
        <v>910.23305800969763</v>
      </c>
      <c r="J16" s="47">
        <f t="shared" si="2"/>
        <v>91.023305800969766</v>
      </c>
      <c r="K16" s="47">
        <f t="shared" si="3"/>
        <v>7.548274139592615</v>
      </c>
      <c r="L16" s="66">
        <f t="shared" si="4"/>
        <v>1211.2759913416853</v>
      </c>
      <c r="O16" s="3"/>
      <c r="P16" s="2"/>
      <c r="Q16" s="2"/>
    </row>
    <row r="17" spans="1:17" x14ac:dyDescent="0.25">
      <c r="A17" s="28" t="s">
        <v>12</v>
      </c>
      <c r="B17" s="16" t="s">
        <v>40</v>
      </c>
      <c r="C17" s="21">
        <v>3645</v>
      </c>
      <c r="D17" s="21" t="s">
        <v>33</v>
      </c>
      <c r="E17" s="20">
        <v>12.277718631690306</v>
      </c>
      <c r="F17" s="21">
        <v>170</v>
      </c>
      <c r="G17" s="22">
        <f t="shared" si="0"/>
        <v>2087.2121673873521</v>
      </c>
      <c r="H17" s="23">
        <v>0.32800000000000001</v>
      </c>
      <c r="I17" s="45">
        <f t="shared" si="1"/>
        <v>684.60559090305151</v>
      </c>
      <c r="J17" s="47">
        <f t="shared" si="2"/>
        <v>85.575698862881438</v>
      </c>
      <c r="K17" s="47">
        <f t="shared" si="3"/>
        <v>7.0965213691169966</v>
      </c>
      <c r="L17" s="66">
        <f t="shared" si="4"/>
        <v>1309.9343562523022</v>
      </c>
      <c r="O17" s="3"/>
      <c r="P17" s="2"/>
      <c r="Q17" s="2"/>
    </row>
    <row r="18" spans="1:17" x14ac:dyDescent="0.25">
      <c r="A18" s="28" t="s">
        <v>13</v>
      </c>
      <c r="B18" s="16" t="s">
        <v>40</v>
      </c>
      <c r="C18" s="21">
        <v>6654</v>
      </c>
      <c r="D18" s="21" t="s">
        <v>33</v>
      </c>
      <c r="E18" s="20">
        <v>10.427651440613683</v>
      </c>
      <c r="F18" s="21">
        <v>147</v>
      </c>
      <c r="G18" s="22">
        <f t="shared" si="0"/>
        <v>1532.8647617702115</v>
      </c>
      <c r="H18" s="23">
        <v>0.318</v>
      </c>
      <c r="I18" s="45">
        <f t="shared" si="1"/>
        <v>487.45099424292727</v>
      </c>
      <c r="J18" s="47">
        <f t="shared" si="2"/>
        <v>62.847455232578675</v>
      </c>
      <c r="K18" s="47">
        <f t="shared" si="3"/>
        <v>5.2117401900187188</v>
      </c>
      <c r="L18" s="66">
        <f t="shared" si="4"/>
        <v>977.35457210468689</v>
      </c>
      <c r="O18" s="3"/>
      <c r="P18" s="2"/>
      <c r="Q18" s="2"/>
    </row>
    <row r="19" spans="1:17" x14ac:dyDescent="0.25">
      <c r="A19" s="28" t="s">
        <v>14</v>
      </c>
      <c r="B19" s="16" t="s">
        <v>40</v>
      </c>
      <c r="C19" s="21">
        <v>1196</v>
      </c>
      <c r="D19" s="21" t="s">
        <v>33</v>
      </c>
      <c r="E19" s="20">
        <v>9.2503359553831057</v>
      </c>
      <c r="F19" s="21">
        <v>137</v>
      </c>
      <c r="G19" s="22">
        <f t="shared" si="0"/>
        <v>1267.2960258874855</v>
      </c>
      <c r="H19" s="23">
        <v>0.307</v>
      </c>
      <c r="I19" s="45">
        <f t="shared" si="1"/>
        <v>389.05987994745806</v>
      </c>
      <c r="J19" s="47">
        <f t="shared" si="2"/>
        <v>51.959137061386905</v>
      </c>
      <c r="K19" s="47">
        <f t="shared" si="3"/>
        <v>4.3088064880174501</v>
      </c>
      <c r="L19" s="66">
        <f t="shared" si="4"/>
        <v>821.96820239062311</v>
      </c>
      <c r="O19" s="3"/>
      <c r="P19" s="2"/>
      <c r="Q19" s="2"/>
    </row>
    <row r="20" spans="1:17" x14ac:dyDescent="0.25">
      <c r="A20" s="28" t="s">
        <v>15</v>
      </c>
      <c r="B20" s="43" t="s">
        <v>47</v>
      </c>
      <c r="C20" s="21">
        <v>5647</v>
      </c>
      <c r="D20" s="21" t="s">
        <v>32</v>
      </c>
      <c r="E20" s="20">
        <v>10.259463514152174</v>
      </c>
      <c r="F20" s="21">
        <v>154</v>
      </c>
      <c r="G20" s="22">
        <f t="shared" si="0"/>
        <v>1579.9573811794348</v>
      </c>
      <c r="H20" s="23">
        <v>0.24299999999999999</v>
      </c>
      <c r="I20" s="45">
        <f t="shared" si="1"/>
        <v>383.92964362660263</v>
      </c>
      <c r="J20" s="47">
        <f t="shared" si="2"/>
        <v>64.778252628356825</v>
      </c>
      <c r="K20" s="47">
        <f t="shared" si="3"/>
        <v>5.3718550960100782</v>
      </c>
      <c r="L20" s="66">
        <f t="shared" si="4"/>
        <v>1125.8776298284654</v>
      </c>
      <c r="O20" s="3"/>
      <c r="P20" s="2"/>
      <c r="Q20" s="2"/>
    </row>
    <row r="21" spans="1:17" x14ac:dyDescent="0.25">
      <c r="A21" s="28" t="s">
        <v>16</v>
      </c>
      <c r="B21" s="43" t="s">
        <v>48</v>
      </c>
      <c r="C21" s="21">
        <v>4432</v>
      </c>
      <c r="D21" s="21" t="s">
        <v>32</v>
      </c>
      <c r="E21" s="20">
        <v>50.456377938453308</v>
      </c>
      <c r="F21" s="21">
        <v>144</v>
      </c>
      <c r="G21" s="22">
        <f t="shared" si="0"/>
        <v>7265.7184231372767</v>
      </c>
      <c r="H21" s="23">
        <v>0.54</v>
      </c>
      <c r="I21" s="45">
        <f t="shared" si="1"/>
        <v>3923.4879484941298</v>
      </c>
      <c r="J21" s="47">
        <f t="shared" si="2"/>
        <v>297.89445534862836</v>
      </c>
      <c r="K21" s="47">
        <f t="shared" si="3"/>
        <v>24.70344263866674</v>
      </c>
      <c r="L21" s="66">
        <f t="shared" si="4"/>
        <v>3019.6325766558516</v>
      </c>
      <c r="O21" s="3"/>
      <c r="P21" s="2"/>
      <c r="Q21" s="2"/>
    </row>
    <row r="22" spans="1:17" ht="13.8" thickBot="1" x14ac:dyDescent="0.3">
      <c r="A22" s="29" t="s">
        <v>17</v>
      </c>
      <c r="B22" s="44" t="s">
        <v>44</v>
      </c>
      <c r="C22" s="31">
        <v>1123</v>
      </c>
      <c r="D22" s="31" t="s">
        <v>33</v>
      </c>
      <c r="E22" s="30">
        <v>17.659732278458659</v>
      </c>
      <c r="F22" s="31">
        <v>150</v>
      </c>
      <c r="G22" s="32">
        <f t="shared" si="0"/>
        <v>2648.9598417687989</v>
      </c>
      <c r="H22" s="33">
        <v>0.34</v>
      </c>
      <c r="I22" s="46">
        <f t="shared" si="1"/>
        <v>900.64634620139168</v>
      </c>
      <c r="J22" s="48">
        <f t="shared" si="2"/>
        <v>108.60735351252076</v>
      </c>
      <c r="K22" s="48">
        <f t="shared" si="3"/>
        <v>9.0064634620139152</v>
      </c>
      <c r="L22" s="67">
        <f t="shared" si="4"/>
        <v>1630.6996785928725</v>
      </c>
      <c r="O22" s="3"/>
      <c r="P22" s="2"/>
      <c r="Q22" s="2"/>
    </row>
    <row r="23" spans="1:17" x14ac:dyDescent="0.25">
      <c r="E23" s="4"/>
      <c r="F23" s="3"/>
      <c r="G23" s="70"/>
      <c r="H23" s="71"/>
      <c r="I23" s="10"/>
      <c r="J23" s="45"/>
      <c r="K23" s="45"/>
      <c r="L23" s="7"/>
      <c r="O23" s="3"/>
      <c r="P23" s="2"/>
      <c r="Q23" s="2"/>
    </row>
    <row r="24" spans="1:17" x14ac:dyDescent="0.25">
      <c r="E24" s="4"/>
      <c r="F24" s="3"/>
      <c r="G24" s="9"/>
      <c r="H24" s="10"/>
      <c r="I24" s="10"/>
      <c r="J24" s="49"/>
      <c r="K24" s="49"/>
      <c r="L24" s="7"/>
      <c r="O24" s="3"/>
      <c r="P24" s="2"/>
      <c r="Q24" s="2"/>
    </row>
    <row r="25" spans="1:17" x14ac:dyDescent="0.25">
      <c r="E25" s="4"/>
      <c r="F25" s="3"/>
      <c r="G25" s="9"/>
      <c r="H25" s="10"/>
      <c r="I25" s="10"/>
      <c r="J25" s="49"/>
      <c r="K25" s="49"/>
      <c r="L25" s="7"/>
      <c r="O25" s="3"/>
      <c r="P25" s="2"/>
      <c r="Q25" s="2"/>
    </row>
    <row r="26" spans="1:17" x14ac:dyDescent="0.25">
      <c r="E26" s="4"/>
      <c r="F26" s="3"/>
      <c r="G26" s="5"/>
      <c r="H26" s="6"/>
      <c r="I26" s="6"/>
      <c r="J26" s="50"/>
      <c r="K26" s="50"/>
      <c r="L26" s="7"/>
      <c r="O26" s="3"/>
      <c r="P26" s="2"/>
      <c r="Q26" s="2"/>
    </row>
    <row r="27" spans="1:17" x14ac:dyDescent="0.25">
      <c r="E27" s="4"/>
      <c r="F27" s="3"/>
      <c r="G27" s="5"/>
      <c r="H27" s="6"/>
      <c r="I27" s="6"/>
      <c r="J27" s="50"/>
      <c r="K27" s="50"/>
      <c r="L27" s="7"/>
      <c r="O27" s="3"/>
      <c r="P27" s="2"/>
      <c r="Q27" s="2"/>
    </row>
    <row r="28" spans="1:17" x14ac:dyDescent="0.25">
      <c r="A28" s="1"/>
      <c r="P28" s="2"/>
      <c r="Q28" s="2"/>
    </row>
    <row r="29" spans="1:17" ht="13.8" thickBot="1" x14ac:dyDescent="0.3"/>
    <row r="30" spans="1:17" ht="16.2" thickBot="1" x14ac:dyDescent="0.35">
      <c r="A30" s="89" t="s">
        <v>28</v>
      </c>
      <c r="B30" s="90"/>
      <c r="C30" s="90"/>
      <c r="D30" s="90"/>
      <c r="E30" s="91"/>
      <c r="J30" s="92" t="s">
        <v>53</v>
      </c>
      <c r="K30" s="93"/>
    </row>
    <row r="31" spans="1:17" ht="15.6" thickBot="1" x14ac:dyDescent="0.3">
      <c r="A31" s="12"/>
      <c r="B31" s="13"/>
      <c r="C31" s="40"/>
      <c r="D31" s="40"/>
      <c r="E31" s="13"/>
      <c r="J31" s="51"/>
      <c r="K31" s="55"/>
    </row>
    <row r="32" spans="1:17" ht="16.2" thickBot="1" x14ac:dyDescent="0.35">
      <c r="A32" s="14" t="s">
        <v>31</v>
      </c>
      <c r="B32" s="15"/>
      <c r="C32" s="41"/>
      <c r="D32" s="41"/>
      <c r="E32" s="15"/>
      <c r="J32" s="52" t="s">
        <v>34</v>
      </c>
      <c r="K32" s="56" t="s">
        <v>56</v>
      </c>
      <c r="L32" t="s">
        <v>35</v>
      </c>
    </row>
    <row r="33" spans="1:12" ht="27.6" thickBot="1" x14ac:dyDescent="0.35">
      <c r="A33" s="8" t="s">
        <v>21</v>
      </c>
      <c r="B33" s="38" t="s">
        <v>23</v>
      </c>
      <c r="C33" s="26" t="s">
        <v>26</v>
      </c>
      <c r="D33" s="26" t="s">
        <v>27</v>
      </c>
      <c r="E33" s="27" t="s">
        <v>29</v>
      </c>
      <c r="J33" s="53" t="s">
        <v>37</v>
      </c>
      <c r="K33" s="57">
        <f>VLOOKUP($K$32,$A$5:$L$22,3,FALSE)</f>
        <v>4432</v>
      </c>
      <c r="L33" t="s">
        <v>36</v>
      </c>
    </row>
    <row r="34" spans="1:12" ht="16.2" thickBot="1" x14ac:dyDescent="0.35">
      <c r="A34" s="8" t="s">
        <v>33</v>
      </c>
      <c r="B34" s="34">
        <f>SUMIF(D5:D22,"Sales dep.",G5:G22)</f>
        <v>18550.287349072361</v>
      </c>
      <c r="C34" s="69">
        <f>SUMIF(D5:D22,"Sales dep.",J5:J22)</f>
        <v>760.56178131196657</v>
      </c>
      <c r="D34" s="69">
        <f>SUMIF(D5:D22,"sales dep.",K5:K22)</f>
        <v>63.07097698684602</v>
      </c>
      <c r="E34" s="35">
        <f>SUMIF(D5:D22,"sales dep.",L5:L22)</f>
        <v>11394.636991588923</v>
      </c>
      <c r="J34" s="54" t="s">
        <v>38</v>
      </c>
      <c r="K34" s="58" t="str">
        <f>VLOOKUP($K$32,$A$5:$L$22,4,FALSE)</f>
        <v>Administration</v>
      </c>
      <c r="L34" t="s">
        <v>36</v>
      </c>
    </row>
    <row r="35" spans="1:12" ht="16.2" thickBot="1" x14ac:dyDescent="0.35">
      <c r="A35" s="8" t="s">
        <v>32</v>
      </c>
      <c r="B35" s="68">
        <f>SUMIF(D5:D22,"Administration",G5:G22)</f>
        <v>21077.310944156561</v>
      </c>
      <c r="C35" s="72">
        <f>SUMIF(D5:D22,"administration",J5:J22)</f>
        <v>864.16974871041907</v>
      </c>
      <c r="D35" s="72">
        <f>SUMIF(D5:D22,"administration",K5:K22)</f>
        <v>71.662857210132316</v>
      </c>
      <c r="E35" s="73">
        <f>SUMIF(D5:D22,"administration",L5:L22)</f>
        <v>12275.144347287884</v>
      </c>
    </row>
    <row r="38" spans="1:12" ht="16.2" thickBot="1" x14ac:dyDescent="0.35">
      <c r="A38" s="18"/>
      <c r="B38" s="11"/>
      <c r="C38" s="42"/>
      <c r="D38" s="42"/>
      <c r="E38" s="11"/>
    </row>
    <row r="39" spans="1:12" ht="15.6" thickBot="1" x14ac:dyDescent="0.3">
      <c r="A39" s="19"/>
      <c r="B39" s="15"/>
      <c r="C39" s="41"/>
      <c r="D39" s="41"/>
      <c r="E39" s="15"/>
    </row>
    <row r="40" spans="1:12" ht="16.2" thickBot="1" x14ac:dyDescent="0.3">
      <c r="A40" s="14" t="s">
        <v>30</v>
      </c>
      <c r="B40" s="15"/>
      <c r="C40" s="41"/>
      <c r="D40" s="41"/>
      <c r="E40" s="15"/>
    </row>
    <row r="41" spans="1:12" ht="27.6" thickBot="1" x14ac:dyDescent="0.35">
      <c r="A41" s="8" t="s">
        <v>21</v>
      </c>
      <c r="B41" s="38" t="s">
        <v>23</v>
      </c>
      <c r="C41" s="26" t="s">
        <v>26</v>
      </c>
      <c r="D41" s="26" t="s">
        <v>27</v>
      </c>
      <c r="E41" s="27" t="s">
        <v>29</v>
      </c>
    </row>
    <row r="42" spans="1:12" ht="16.2" thickBot="1" x14ac:dyDescent="0.35">
      <c r="A42" s="8" t="s">
        <v>33</v>
      </c>
      <c r="B42" s="36">
        <f t="shared" ref="B42:D43" si="5">+B34*12</f>
        <v>222603.44818886835</v>
      </c>
      <c r="C42" s="74">
        <f t="shared" si="5"/>
        <v>9126.7413757435988</v>
      </c>
      <c r="D42" s="74">
        <f t="shared" si="5"/>
        <v>756.8517238421523</v>
      </c>
      <c r="E42" s="76">
        <f>+B42-C42-D42</f>
        <v>212719.85508928262</v>
      </c>
    </row>
    <row r="43" spans="1:12" ht="16.2" thickBot="1" x14ac:dyDescent="0.35">
      <c r="A43" s="8" t="s">
        <v>32</v>
      </c>
      <c r="B43" s="37">
        <f t="shared" si="5"/>
        <v>252927.73132987873</v>
      </c>
      <c r="C43" s="75">
        <f t="shared" si="5"/>
        <v>10370.036984525028</v>
      </c>
      <c r="D43" s="75">
        <f t="shared" si="5"/>
        <v>859.95428652158785</v>
      </c>
      <c r="E43" s="76">
        <f>+B43-C43-D43</f>
        <v>241697.7400588321</v>
      </c>
    </row>
    <row r="44" spans="1:12" ht="16.2" thickBot="1" x14ac:dyDescent="0.35">
      <c r="A44" s="17" t="s">
        <v>52</v>
      </c>
      <c r="B44" s="77">
        <f>SUM(B42:B43)</f>
        <v>475531.17951874709</v>
      </c>
      <c r="C44" s="78">
        <f>SUM(C42:C43)</f>
        <v>19496.778360268625</v>
      </c>
      <c r="D44" s="78">
        <f>SUM(D42:D43)</f>
        <v>1616.8060103637401</v>
      </c>
      <c r="E44" s="79">
        <f>SUM(E42:E43)</f>
        <v>454417.59514811472</v>
      </c>
    </row>
    <row r="46" spans="1:12" x14ac:dyDescent="0.25">
      <c r="C46"/>
    </row>
    <row r="47" spans="1:12" x14ac:dyDescent="0.25">
      <c r="C47" s="80"/>
    </row>
    <row r="49" spans="1:4" ht="13.8" thickBot="1" x14ac:dyDescent="0.3"/>
    <row r="50" spans="1:4" ht="16.2" thickBot="1" x14ac:dyDescent="0.35">
      <c r="A50" s="95" t="s">
        <v>59</v>
      </c>
      <c r="B50" s="96"/>
      <c r="C50" s="97"/>
    </row>
    <row r="51" spans="1:4" ht="15.6" x14ac:dyDescent="0.3">
      <c r="A51" s="83"/>
      <c r="B51" s="82" t="s">
        <v>61</v>
      </c>
      <c r="C51" s="84" t="s">
        <v>60</v>
      </c>
    </row>
    <row r="52" spans="1:4" ht="15.6" x14ac:dyDescent="0.3">
      <c r="A52" s="85" t="s">
        <v>57</v>
      </c>
      <c r="B52" s="81">
        <f>+B34</f>
        <v>18550.287349072361</v>
      </c>
      <c r="C52" s="86">
        <f>+B52*12</f>
        <v>222603.44818886835</v>
      </c>
    </row>
    <row r="53" spans="1:4" ht="16.2" thickBot="1" x14ac:dyDescent="0.35">
      <c r="A53" s="87" t="s">
        <v>58</v>
      </c>
      <c r="B53" s="98">
        <f>+B35</f>
        <v>21077.310944156561</v>
      </c>
      <c r="C53" s="88">
        <f>+B53*12</f>
        <v>252927.73132987873</v>
      </c>
    </row>
    <row r="54" spans="1:4" ht="15.6" x14ac:dyDescent="0.3">
      <c r="A54" s="18"/>
      <c r="C54"/>
      <c r="D54"/>
    </row>
    <row r="55" spans="1:4" x14ac:dyDescent="0.25">
      <c r="C55"/>
      <c r="D55"/>
    </row>
    <row r="56" spans="1:4" x14ac:dyDescent="0.25">
      <c r="C56"/>
      <c r="D56"/>
    </row>
  </sheetData>
  <mergeCells count="4">
    <mergeCell ref="A30:E30"/>
    <mergeCell ref="J30:K30"/>
    <mergeCell ref="A1:L1"/>
    <mergeCell ref="A50:C5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2022-10-23T19:52:53Z</dcterms:modified>
</cp:coreProperties>
</file>