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14"/>
  <workbookPr/>
  <mc:AlternateContent xmlns:mc="http://schemas.openxmlformats.org/markup-compatibility/2006">
    <mc:Choice Requires="x15">
      <x15ac:absPath xmlns:x15ac="http://schemas.microsoft.com/office/spreadsheetml/2010/11/ac" url="/Users/minh/Google Drive/"/>
    </mc:Choice>
  </mc:AlternateContent>
  <xr:revisionPtr revIDLastSave="5" documentId="03B64AEA6325D49F10C621599154219A0E4DE72B" xr6:coauthVersionLast="26" xr6:coauthVersionMax="26" xr10:uidLastSave="{2BD7A8B7-4A68-45A3-9978-EAF1762BF7C8}"/>
  <bookViews>
    <workbookView xWindow="0" yWindow="460" windowWidth="25600" windowHeight="14180" tabRatio="500" firstSheet="2" activeTab="2" xr2:uid="{00000000-000D-0000-FFFF-FFFF00000000}"/>
  </bookViews>
  <sheets>
    <sheet name="Sheet1" sheetId="1" r:id="rId1"/>
    <sheet name="Example" sheetId="2" r:id="rId2"/>
    <sheet name="Example 2" sheetId="3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3" l="1"/>
  <c r="P6" i="3"/>
  <c r="P8" i="3"/>
  <c r="N11" i="3"/>
  <c r="Q8" i="3"/>
  <c r="Q10" i="3"/>
  <c r="S10" i="3"/>
  <c r="P30" i="3"/>
  <c r="P25" i="3"/>
  <c r="P26" i="3"/>
  <c r="P27" i="3"/>
  <c r="P28" i="3"/>
  <c r="Q28" i="3"/>
  <c r="Q30" i="3"/>
  <c r="S30" i="3"/>
  <c r="N31" i="3"/>
  <c r="G27" i="3"/>
  <c r="H35" i="3"/>
  <c r="Q43" i="2"/>
  <c r="Q37" i="2"/>
  <c r="Q29" i="2"/>
  <c r="Q21" i="2"/>
  <c r="Q17" i="2"/>
  <c r="Q10" i="2"/>
  <c r="J73" i="2"/>
  <c r="U5" i="2"/>
  <c r="U3" i="2"/>
  <c r="U4" i="2"/>
</calcChain>
</file>

<file path=xl/sharedStrings.xml><?xml version="1.0" encoding="utf-8"?>
<sst xmlns="http://schemas.openxmlformats.org/spreadsheetml/2006/main" count="309" uniqueCount="226">
  <si>
    <t>calc_entropy = (match) -&gt;</t>
  </si>
  <si>
    <t xml:space="preserve">  return match.entropy if match.entropy? # a match's entropy doesn't change. cache it.</t>
  </si>
  <si>
    <t xml:space="preserve">  entropy_func = switch match.pattern</t>
  </si>
  <si>
    <t xml:space="preserve">    when 'repeat'     then repeat_entropy</t>
  </si>
  <si>
    <t xml:space="preserve">    when 'sequence'   then sequence_entropy</t>
  </si>
  <si>
    <t xml:space="preserve">    when 'digits'     then digits_entropy</t>
  </si>
  <si>
    <t xml:space="preserve">    when 'year'       then year_entropy</t>
  </si>
  <si>
    <t xml:space="preserve">    when 'date'       then date_entropy</t>
  </si>
  <si>
    <t xml:space="preserve">    when 'spatial'    then spatial_entropy</t>
  </si>
  <si>
    <t xml:space="preserve">    when 'dictionary' then dictionary_entropy</t>
  </si>
  <si>
    <t xml:space="preserve">  match.entropy = entropy_func match</t>
  </si>
  <si>
    <t>repeat_entropy = (match) -&gt;</t>
  </si>
  <si>
    <t xml:space="preserve">  cardinality = calc_bruteforce_cardinality match.token</t>
  </si>
  <si>
    <t xml:space="preserve">  lg (cardinality * match.token.length)</t>
  </si>
  <si>
    <t>sequence_entropy = (match) -&gt;</t>
  </si>
  <si>
    <t xml:space="preserve">  first_chr = match.token.charAt(0)</t>
  </si>
  <si>
    <t xml:space="preserve">  if first_chr in ['a', '1']</t>
  </si>
  <si>
    <t xml:space="preserve">    base_entropy = 1</t>
  </si>
  <si>
    <t xml:space="preserve">     console.console.log ("First character", first_chr)</t>
  </si>
  <si>
    <t xml:space="preserve">  else</t>
  </si>
  <si>
    <t xml:space="preserve">    if first_chr.match /\d/</t>
  </si>
  <si>
    <t xml:space="preserve">      base_entropy = lg(10) # digits</t>
  </si>
  <si>
    <t xml:space="preserve">    else if first_chr.match /[a-z]/</t>
  </si>
  <si>
    <t xml:space="preserve">      base_entropy = lg(26) # lower</t>
  </si>
  <si>
    <t xml:space="preserve">    else</t>
  </si>
  <si>
    <t xml:space="preserve">      base_entropy = lg(26) + 1 # extra bit for uppercase</t>
  </si>
  <si>
    <t xml:space="preserve">  if not match.ascending</t>
  </si>
  <si>
    <t xml:space="preserve">    base_entropy += 1 # extra bit for descending instead of ascending</t>
  </si>
  <si>
    <t xml:space="preserve">  base_entropy + lg match.token.length</t>
  </si>
  <si>
    <t>digits_entropy = (match) -&gt; lg Math.pow(10, match.token.length)</t>
  </si>
  <si>
    <t>NUM_YEARS = 119 # years match against 1900 - 2019</t>
  </si>
  <si>
    <t>NUM_MONTHS = 12</t>
  </si>
  <si>
    <t>NUM_DAYS = 31</t>
  </si>
  <si>
    <t>year_entropy = (match) -&gt; lg NUM_YEARS</t>
  </si>
  <si>
    <t>date_entropy = (match) -&gt;</t>
  </si>
  <si>
    <t xml:space="preserve">  if match.year &lt; 100</t>
  </si>
  <si>
    <t xml:space="preserve">    entropy = lg(NUM_DAYS * NUM_MONTHS * 100) # two-digit year</t>
  </si>
  <si>
    <t xml:space="preserve">    entropy = lg(NUM_DAYS * NUM_MONTHS * NUM_YEARS) # four-digit year</t>
  </si>
  <si>
    <t xml:space="preserve">  if match.separator</t>
  </si>
  <si>
    <t xml:space="preserve">    entropy += 2 # add two bits for separator selection [/,-,.,etc]</t>
  </si>
  <si>
    <t xml:space="preserve">  entropy</t>
  </si>
  <si>
    <t>spatial_entropy = (match) -&gt;</t>
  </si>
  <si>
    <t xml:space="preserve">  if match.graph in ['qwerty', 'dvorak']</t>
  </si>
  <si>
    <t xml:space="preserve">    s = KEYBOARD_STARTING_POSITIONS</t>
  </si>
  <si>
    <t xml:space="preserve">    d = KEYBOARD_AVERAGE_DEGREE</t>
  </si>
  <si>
    <t xml:space="preserve">    s = KEYPAD_STARTING_POSITIONS</t>
  </si>
  <si>
    <t xml:space="preserve">    d = KEYPAD_AVERAGE_DEGREE</t>
  </si>
  <si>
    <t xml:space="preserve">  possibilities = 0</t>
  </si>
  <si>
    <t xml:space="preserve">  L = match.token.length</t>
  </si>
  <si>
    <t xml:space="preserve">  t = match.turns</t>
  </si>
  <si>
    <t xml:space="preserve">  # estimate the number of possible patterns w/ length L or less with t turns or less.</t>
  </si>
  <si>
    <t xml:space="preserve">  for i in [2..L]</t>
  </si>
  <si>
    <t xml:space="preserve">    possible_turns = Math.min(t, i - 1)</t>
  </si>
  <si>
    <t xml:space="preserve">    for j in [1..possible_turns]</t>
  </si>
  <si>
    <t xml:space="preserve">      possibilities += nCk(i - 1, j - 1) * s * Math.pow(d, j)</t>
  </si>
  <si>
    <t xml:space="preserve">  entropy = lg possibilities</t>
  </si>
  <si>
    <t xml:space="preserve">  # add extra entropy for shifted keys. (% instead of 5, A instead of a.)</t>
  </si>
  <si>
    <t xml:space="preserve">  # math is similar to extra entropy from uppercase letters in dictionary matches.</t>
  </si>
  <si>
    <t xml:space="preserve">  if match.shifted_count</t>
  </si>
  <si>
    <t xml:space="preserve">    S = match.shifted_count</t>
  </si>
  <si>
    <t xml:space="preserve">    U = match.token.length - match.shifted_count # unshifted count</t>
  </si>
  <si>
    <t xml:space="preserve">    possibilities = 0</t>
  </si>
  <si>
    <t xml:space="preserve">    possibilities += nCk(S + U, i) for i in [0..Math.min(S, U)]</t>
  </si>
  <si>
    <t xml:space="preserve">    entropy += lg possibilities</t>
  </si>
  <si>
    <t>dictionary_entropy = (match) -&gt;</t>
  </si>
  <si>
    <t xml:space="preserve">  match.base_entropy = lg match.rank # keep these as properties for display purposes</t>
  </si>
  <si>
    <t xml:space="preserve">  match.uppercase_entropy = extra_uppercase_entropy match</t>
  </si>
  <si>
    <t xml:space="preserve">  match.l33t_entropy = extra_l33t_entropy match</t>
  </si>
  <si>
    <t xml:space="preserve">  match.base_entropy + match.uppercase_entropy + match.l33t_entropy</t>
  </si>
  <si>
    <t>START_UPPER = /^[A-Z][^A-Z]+$/</t>
  </si>
  <si>
    <t>END_UPPER = /^[^A-Z]+[A-Z]$/</t>
  </si>
  <si>
    <t>ALL_UPPER = /^[^a-z]+$/</t>
  </si>
  <si>
    <t>ALL_LOWER = /^[^A-Z]+$/</t>
  </si>
  <si>
    <t>extra_uppercase_entropy = (match) -&gt;</t>
  </si>
  <si>
    <t xml:space="preserve">  word = match.token</t>
  </si>
  <si>
    <t xml:space="preserve">  return 0 if word.match ALL_LOWER</t>
  </si>
  <si>
    <t xml:space="preserve">  # a capitalized word is the most common capitalization scheme,</t>
  </si>
  <si>
    <t xml:space="preserve">  # so it only doubles the search space (uncapitalized + capitalized): 1 extra bit of entropy.</t>
  </si>
  <si>
    <t xml:space="preserve">  # allcaps and end-capitalized are common enough too, underestimate as 1 extra bit to be safe.</t>
  </si>
  <si>
    <t xml:space="preserve">  for regex in [START_UPPER, END_UPPER, ALL_UPPER]</t>
  </si>
  <si>
    <t xml:space="preserve">    return 1 if word.match regex</t>
  </si>
  <si>
    <t xml:space="preserve">  # otherwise calculate the number of ways to capitalize U+L uppercase+lowercase letters with U uppercase letters or less.</t>
  </si>
  <si>
    <t xml:space="preserve">  # or, if there's more uppercase than lower (for e.g. PASSwORD), the number of ways to lowercase U+L letters with L lowercase letters or less.</t>
  </si>
  <si>
    <t xml:space="preserve">  U = (chr for chr in word.split('') when chr.match /[A-Z]/).length</t>
  </si>
  <si>
    <t xml:space="preserve">  L = (chr for chr in word.split('') when chr.match /[a-z]/).length</t>
  </si>
  <si>
    <t xml:space="preserve">  possibilities += nCk(U + L, i) for i in [0..Math.min(U, L)]</t>
  </si>
  <si>
    <t xml:space="preserve">  lg possibilities</t>
  </si>
  <si>
    <t>extra_l33t_entropy = (match) -&gt;</t>
  </si>
  <si>
    <t xml:space="preserve">  return 0 if not match.l33t</t>
  </si>
  <si>
    <t xml:space="preserve">  for subbed, unsubbed of match.sub</t>
  </si>
  <si>
    <t xml:space="preserve">    S = (chr for chr in match.token.split('') when chr == subbed).length   # number of subbed characters.</t>
  </si>
  <si>
    <t xml:space="preserve">    U = (chr for chr in match.token.split('') when chr == unsubbed).length # number of unsubbed characters.</t>
  </si>
  <si>
    <t xml:space="preserve">    possibilities += nCk(U + S, i) for i in [0..Math.min(U, S)]</t>
  </si>
  <si>
    <t xml:space="preserve">  # corner: return 1 bit for single-letter subs, like 4pple -&gt; apple, instead of 0.</t>
  </si>
  <si>
    <t xml:space="preserve">  lg(possibilities) or 1</t>
  </si>
  <si>
    <t>E</t>
  </si>
  <si>
    <t>Base entropy</t>
  </si>
  <si>
    <t>First character</t>
  </si>
  <si>
    <t>a' or '1'</t>
  </si>
  <si>
    <t>\d</t>
  </si>
  <si>
    <t>'Hors3 Corr3ct st@pl3 b@tt3r4</t>
  </si>
  <si>
    <t>password: 'Hors3 Corr3ct st@pl3 b@tt3r4',</t>
  </si>
  <si>
    <t>[a-z]</t>
  </si>
  <si>
    <t>  entropy: 75.53,</t>
  </si>
  <si>
    <t xml:space="preserve">if upper case: </t>
  </si>
  <si>
    <t>  match_sequence: </t>
  </si>
  <si>
    <t>   [ { pattern: 'dictionary',</t>
  </si>
  <si>
    <t>Hors3</t>
  </si>
  <si>
    <t>       i: 0,</t>
  </si>
  <si>
    <t>Rank 494</t>
  </si>
  <si>
    <t>       j: 4,</t>
  </si>
  <si>
    <t>       token: 'Hors3',</t>
  </si>
  <si>
    <t>       base_entropy: 8.948367231584678,</t>
  </si>
  <si>
    <t>       matched_word: 'horse',</t>
  </si>
  <si>
    <t>       uppercase_entropy: 1,</t>
  </si>
  <si>
    <t>       rank: 494,</t>
  </si>
  <si>
    <t>       l33t_entropy: 1,</t>
  </si>
  <si>
    <t>       dictionary_name: 'passwords',</t>
  </si>
  <si>
    <t>       entropy: 10.948367231584678 },</t>
  </si>
  <si>
    <t>       l33t: true,</t>
  </si>
  <si>
    <t>       sub: [Object],</t>
  </si>
  <si>
    <t>     { pattern: 'bruteforce',</t>
  </si>
  <si>
    <t>" "</t>
  </si>
  <si>
    <t>       sub_display: '3 -&gt; e',</t>
  </si>
  <si>
    <t>       entropy: 6.569855608330948,</t>
  </si>
  <si>
    <t>       cardinality: 95 },</t>
  </si>
  <si>
    <t>     { pattern: 'dictionary',</t>
  </si>
  <si>
    <t xml:space="preserve">Corr3ct </t>
  </si>
  <si>
    <t>rank 1525</t>
  </si>
  <si>
    <t>       base_entropy: 10.574593527337612,</t>
  </si>
  <si>
    <t>       i: 5,</t>
  </si>
  <si>
    <t>       j: 5,</t>
  </si>
  <si>
    <t>       token: ' ',</t>
  </si>
  <si>
    <t>       entropy: 12.574593527337612 },</t>
  </si>
  <si>
    <t>       i: 6,</t>
  </si>
  <si>
    <t>Staple</t>
  </si>
  <si>
    <t>       j: 12,</t>
  </si>
  <si>
    <t>rank 14066</t>
  </si>
  <si>
    <t>       base_entropy: 13.779924501967908,</t>
  </si>
  <si>
    <t>       token: 'Corr3ct',</t>
  </si>
  <si>
    <t>       uppercase_entropy: 0,</t>
  </si>
  <si>
    <t>       matched_word: 'correct',</t>
  </si>
  <si>
    <t>       rank: 1525,</t>
  </si>
  <si>
    <t>       entropy: 14.779924501967908 },</t>
  </si>
  <si>
    <t>       dictionary_name: 'english',</t>
  </si>
  <si>
    <t>better</t>
  </si>
  <si>
    <t>rank 9383</t>
  </si>
  <si>
    <t>       base_entropy: 13.195833549955587,</t>
  </si>
  <si>
    <t>       entropy: 14.195833549955587 },</t>
  </si>
  <si>
    <t>       i: 13,</t>
  </si>
  <si>
    <t>a</t>
  </si>
  <si>
    <t>       j: 13,</t>
  </si>
  <si>
    <t>rank 5</t>
  </si>
  <si>
    <t>       base_entropy: 2.321928094887362,</t>
  </si>
  <si>
    <t>       entropy: 3.321928094887362 } ],</t>
  </si>
  <si>
    <t>       i: 14,</t>
  </si>
  <si>
    <t>       j: 19,</t>
  </si>
  <si>
    <t>       token: 'st@pl3',</t>
  </si>
  <si>
    <t>       matched_word: 'staple',</t>
  </si>
  <si>
    <t>       rank: 14066,</t>
  </si>
  <si>
    <t>       sub_display: '3 -&gt; e, @ -&gt; a',</t>
  </si>
  <si>
    <t>       i: 20,</t>
  </si>
  <si>
    <t>       j: 20,</t>
  </si>
  <si>
    <t>       i: 21,</t>
  </si>
  <si>
    <t>       j: 26,</t>
  </si>
  <si>
    <t>       token: 'b@tt3r',</t>
  </si>
  <si>
    <t>       matched_word: 'batter',</t>
  </si>
  <si>
    <t>       rank: 9383,</t>
  </si>
  <si>
    <t>       i: 27,</t>
  </si>
  <si>
    <t>       j: 27,</t>
  </si>
  <si>
    <t>       token: '4',</t>
  </si>
  <si>
    <t>       matched_word: 'a',</t>
  </si>
  <si>
    <t>       rank: 5,</t>
  </si>
  <si>
    <t>       sub_display: '4 -&gt; a',</t>
  </si>
  <si>
    <t>  crack_time: 2727909235855774700,</t>
  </si>
  <si>
    <t>  crack_time_display: 'centuries',</t>
  </si>
  <si>
    <t>  score: 4,</t>
  </si>
  <si>
    <t>  calc_time: 13 }</t>
  </si>
  <si>
    <t>Example 2</t>
  </si>
  <si>
    <t>password: 'qwephBGAS',</t>
  </si>
  <si>
    <t>KEYBOARD_AVERAGE_DEGREE     = calc_average_degree(qwerty)</t>
  </si>
  <si>
    <t>  entropy: 36.844,</t>
  </si>
  <si>
    <t>KEYPAD_AVERAGE_DEGREE       = calc_average_degree(keypad) # slightly different for keypad/mac keypad, but close enough</t>
  </si>
  <si>
    <t>s</t>
  </si>
  <si>
    <t>i</t>
  </si>
  <si>
    <t>j</t>
  </si>
  <si>
    <t>L</t>
  </si>
  <si>
    <t>   [ { pattern: 'spatial',</t>
  </si>
  <si>
    <t>KEYBOARD_STARTING_POSITIONS = (k for k,v of qwerty).length</t>
  </si>
  <si>
    <t>d</t>
  </si>
  <si>
    <t>KEYPAD_STARTING_POSITIONS   = (k for k,v of keypad).length</t>
  </si>
  <si>
    <t>t</t>
  </si>
  <si>
    <t>       j: 2,</t>
  </si>
  <si>
    <t>shift</t>
  </si>
  <si>
    <t>       token: 'qwe',</t>
  </si>
  <si>
    <t>       graph: 'qwerty',</t>
  </si>
  <si>
    <t>S: shift count</t>
  </si>
  <si>
    <t>       turns: 1,</t>
  </si>
  <si>
    <t>U</t>
  </si>
  <si>
    <t>       shifted_count: 0,</t>
  </si>
  <si>
    <t>q</t>
  </si>
  <si>
    <t>       entropy: 9.75488750216347 },</t>
  </si>
  <si>
    <t>       i: 3,</t>
  </si>
  <si>
    <t>       j: 3,</t>
  </si>
  <si>
    <t>       token: 'p',</t>
  </si>
  <si>
    <t>       entropy: 5.700439718141093,</t>
  </si>
  <si>
    <t>       cardinality: 52 },</t>
  </si>
  <si>
    <t>     { pattern: 'spatial',</t>
  </si>
  <si>
    <t>       i: 4,</t>
  </si>
  <si>
    <t>       j: 6,</t>
  </si>
  <si>
    <t>       token: 'hBG',</t>
  </si>
  <si>
    <t>       turns: 2,</t>
  </si>
  <si>
    <t>       shifted_count: 2,</t>
  </si>
  <si>
    <t>       entropy: 14.239217639778134 },</t>
  </si>
  <si>
    <t>       i: 7,</t>
  </si>
  <si>
    <t>       j: 8,</t>
  </si>
  <si>
    <t>       token: 'AS',</t>
  </si>
  <si>
    <t>       matched_word: 'as',</t>
  </si>
  <si>
    <t>       rank: 71,</t>
  </si>
  <si>
    <t>       base_entropy: 6.149747119504682,</t>
  </si>
  <si>
    <t>       l33t_entropy: 0,</t>
  </si>
  <si>
    <t>       entropy: 7.149747119504682 } ],</t>
  </si>
  <si>
    <t>  crack_time: 6168890.468,</t>
  </si>
  <si>
    <t>  crack_time_display: '4 months',</t>
  </si>
  <si>
    <t>  score: 3,</t>
  </si>
  <si>
    <t>  calc_time: 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</si>
</sst>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292100</xdr:colOff>
      <xdr:row>17</xdr:row>
      <xdr:rowOff>165100</xdr:rowOff>
    </xdr:from>
    <xdr:to>
      <xdr:col>8</xdr:col>
      <xdr:colOff>3009900</xdr:colOff>
      <xdr:row>22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3619500"/>
          <a:ext cx="26797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114"/>
  <sheetViews>
    <sheetView workbookViewId="0" xr3:uid="{AEA406A1-0E4B-5B11-9CD5-51D6E497D94C}">
      <selection activeCell="E12" sqref="E12"/>
    </sheetView>
  </sheetViews>
  <sheetFormatPr defaultColWidth="11" defaultRowHeight="15.95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9" spans="3:3">
      <c r="C19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7" spans="3:3">
      <c r="C27" t="s">
        <v>21</v>
      </c>
    </row>
    <row r="28" spans="3:3">
      <c r="C28" t="s">
        <v>22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6" spans="3:3">
      <c r="C36" t="s">
        <v>29</v>
      </c>
    </row>
    <row r="38" spans="3:3">
      <c r="C38" t="s">
        <v>30</v>
      </c>
    </row>
    <row r="39" spans="3:3">
      <c r="C39" t="s">
        <v>31</v>
      </c>
    </row>
    <row r="40" spans="3:3">
      <c r="C40" t="s">
        <v>32</v>
      </c>
    </row>
    <row r="42" spans="3:3">
      <c r="C42" t="s">
        <v>33</v>
      </c>
    </row>
    <row r="44" spans="3:3">
      <c r="C44" t="s">
        <v>34</v>
      </c>
    </row>
    <row r="45" spans="3:3">
      <c r="C45" t="s">
        <v>35</v>
      </c>
    </row>
    <row r="46" spans="3:3">
      <c r="C46" t="s">
        <v>36</v>
      </c>
    </row>
    <row r="47" spans="3:3">
      <c r="C47" t="s">
        <v>19</v>
      </c>
    </row>
    <row r="48" spans="3:3">
      <c r="C48" t="s">
        <v>37</v>
      </c>
    </row>
    <row r="49" spans="3:3">
      <c r="C49" t="s">
        <v>38</v>
      </c>
    </row>
    <row r="50" spans="3:3">
      <c r="C50" t="s">
        <v>39</v>
      </c>
    </row>
    <row r="51" spans="3:3">
      <c r="C51" t="s">
        <v>40</v>
      </c>
    </row>
    <row r="53" spans="3:3">
      <c r="C53" t="s">
        <v>41</v>
      </c>
    </row>
    <row r="54" spans="3:3">
      <c r="C54" t="s">
        <v>42</v>
      </c>
    </row>
    <row r="55" spans="3:3">
      <c r="C55" t="s">
        <v>43</v>
      </c>
    </row>
    <row r="56" spans="3:3">
      <c r="C56" t="s">
        <v>44</v>
      </c>
    </row>
    <row r="57" spans="3:3">
      <c r="C57" t="s">
        <v>19</v>
      </c>
    </row>
    <row r="58" spans="3:3">
      <c r="C58" t="s">
        <v>45</v>
      </c>
    </row>
    <row r="59" spans="3:3">
      <c r="C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50</v>
      </c>
    </row>
    <row r="64" spans="3:3">
      <c r="C64" t="s">
        <v>51</v>
      </c>
    </row>
    <row r="65" spans="3:3">
      <c r="C65" t="s">
        <v>52</v>
      </c>
    </row>
    <row r="66" spans="3:3">
      <c r="C66" t="s">
        <v>53</v>
      </c>
    </row>
    <row r="67" spans="3:3">
      <c r="C67" t="s">
        <v>54</v>
      </c>
    </row>
    <row r="68" spans="3:3">
      <c r="C68" t="s">
        <v>55</v>
      </c>
    </row>
    <row r="69" spans="3:3">
      <c r="C69" t="s">
        <v>56</v>
      </c>
    </row>
    <row r="70" spans="3:3">
      <c r="C70" t="s">
        <v>57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3:3">
      <c r="C75" t="s">
        <v>62</v>
      </c>
    </row>
    <row r="76" spans="3:3">
      <c r="C76" t="s">
        <v>63</v>
      </c>
    </row>
    <row r="77" spans="3:3">
      <c r="C77" t="s">
        <v>40</v>
      </c>
    </row>
    <row r="79" spans="3:3">
      <c r="C79" t="s">
        <v>64</v>
      </c>
    </row>
    <row r="80" spans="3:3">
      <c r="C80" t="s">
        <v>65</v>
      </c>
    </row>
    <row r="81" spans="3:3">
      <c r="C81" t="s">
        <v>66</v>
      </c>
    </row>
    <row r="82" spans="3:3">
      <c r="C82" t="s">
        <v>67</v>
      </c>
    </row>
    <row r="83" spans="3:3">
      <c r="C83" t="s">
        <v>68</v>
      </c>
    </row>
    <row r="85" spans="3:3">
      <c r="C85" t="s">
        <v>69</v>
      </c>
    </row>
    <row r="86" spans="3:3">
      <c r="C86" t="s">
        <v>70</v>
      </c>
    </row>
    <row r="87" spans="3:3">
      <c r="C87" t="s">
        <v>71</v>
      </c>
    </row>
    <row r="88" spans="3:3">
      <c r="C88" t="s">
        <v>72</v>
      </c>
    </row>
    <row r="90" spans="3:3">
      <c r="C90" t="s">
        <v>73</v>
      </c>
    </row>
    <row r="91" spans="3:3">
      <c r="C91" t="s">
        <v>74</v>
      </c>
    </row>
    <row r="92" spans="3:3">
      <c r="C92" t="s">
        <v>75</v>
      </c>
    </row>
    <row r="93" spans="3:3">
      <c r="C93" t="s">
        <v>76</v>
      </c>
    </row>
    <row r="94" spans="3:3">
      <c r="C94" t="s">
        <v>77</v>
      </c>
    </row>
    <row r="95" spans="3:3">
      <c r="C95" t="s">
        <v>78</v>
      </c>
    </row>
    <row r="96" spans="3:3">
      <c r="C96" t="s">
        <v>79</v>
      </c>
    </row>
    <row r="97" spans="3:3">
      <c r="C97" t="s">
        <v>80</v>
      </c>
    </row>
    <row r="98" spans="3:3">
      <c r="C98" t="s">
        <v>81</v>
      </c>
    </row>
    <row r="99" spans="3:3">
      <c r="C99" t="s">
        <v>82</v>
      </c>
    </row>
    <row r="100" spans="3:3">
      <c r="C100" t="s">
        <v>83</v>
      </c>
    </row>
    <row r="101" spans="3:3">
      <c r="C101" t="s">
        <v>84</v>
      </c>
    </row>
    <row r="102" spans="3:3">
      <c r="C102" t="s">
        <v>47</v>
      </c>
    </row>
    <row r="103" spans="3:3">
      <c r="C103" t="s">
        <v>85</v>
      </c>
    </row>
    <row r="104" spans="3:3">
      <c r="C104" t="s">
        <v>86</v>
      </c>
    </row>
    <row r="106" spans="3:3">
      <c r="C106" t="s">
        <v>87</v>
      </c>
    </row>
    <row r="107" spans="3:3">
      <c r="C107" t="s">
        <v>88</v>
      </c>
    </row>
    <row r="108" spans="3:3">
      <c r="C108" t="s">
        <v>47</v>
      </c>
    </row>
    <row r="109" spans="3:3">
      <c r="C109" t="s">
        <v>89</v>
      </c>
    </row>
    <row r="110" spans="3:3">
      <c r="C110" t="s">
        <v>90</v>
      </c>
    </row>
    <row r="111" spans="3:3">
      <c r="C111" t="s">
        <v>91</v>
      </c>
    </row>
    <row r="112" spans="3:3">
      <c r="C112" t="s">
        <v>92</v>
      </c>
    </row>
    <row r="113" spans="3:3">
      <c r="C113" t="s">
        <v>93</v>
      </c>
    </row>
    <row r="114" spans="3:3">
      <c r="C11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"/>
  <sheetViews>
    <sheetView topLeftCell="C39" workbookViewId="0" xr3:uid="{958C4451-9541-5A59-BF78-D2F731DF1C81}">
      <selection activeCell="E68" sqref="E68"/>
    </sheetView>
  </sheetViews>
  <sheetFormatPr defaultColWidth="11" defaultRowHeight="15.95"/>
  <cols>
    <col min="3" max="3" width="38" customWidth="1"/>
    <col min="5" max="5" width="44.375" customWidth="1"/>
    <col min="6" max="6" width="46.375" customWidth="1"/>
    <col min="18" max="18" width="11.875" bestFit="1" customWidth="1"/>
    <col min="19" max="19" width="12.875" bestFit="1" customWidth="1"/>
  </cols>
  <sheetData>
    <row r="1" spans="1:21">
      <c r="A1" t="s">
        <v>95</v>
      </c>
    </row>
    <row r="2" spans="1:21">
      <c r="R2" t="s">
        <v>96</v>
      </c>
      <c r="S2" t="s">
        <v>97</v>
      </c>
      <c r="T2" s="4" t="s">
        <v>98</v>
      </c>
      <c r="U2">
        <v>1</v>
      </c>
    </row>
    <row r="3" spans="1:21">
      <c r="T3" t="s">
        <v>99</v>
      </c>
      <c r="U3">
        <f>LOG(10,2)</f>
        <v>3.3219280948873626</v>
      </c>
    </row>
    <row r="4" spans="1:21">
      <c r="C4" t="s">
        <v>100</v>
      </c>
      <c r="E4" s="1" t="s">
        <v>101</v>
      </c>
      <c r="T4" t="s">
        <v>102</v>
      </c>
      <c r="U4">
        <f>LOG(26,2)</f>
        <v>4.7004397181410926</v>
      </c>
    </row>
    <row r="5" spans="1:21">
      <c r="E5" s="2" t="s">
        <v>103</v>
      </c>
      <c r="F5" s="3"/>
      <c r="J5">
        <v>75.53</v>
      </c>
      <c r="T5" t="s">
        <v>104</v>
      </c>
      <c r="U5">
        <f>LOG(26,2)+1</f>
        <v>5.7004397181410926</v>
      </c>
    </row>
    <row r="6" spans="1:21">
      <c r="E6" s="1" t="s">
        <v>105</v>
      </c>
    </row>
    <row r="7" spans="1:21">
      <c r="E7" s="1" t="s">
        <v>106</v>
      </c>
      <c r="K7" s="1" t="s">
        <v>106</v>
      </c>
      <c r="N7" s="3" t="s">
        <v>107</v>
      </c>
    </row>
    <row r="8" spans="1:21">
      <c r="E8" s="1" t="s">
        <v>108</v>
      </c>
      <c r="L8" t="s">
        <v>109</v>
      </c>
    </row>
    <row r="9" spans="1:21">
      <c r="E9" s="1" t="s">
        <v>110</v>
      </c>
    </row>
    <row r="10" spans="1:21">
      <c r="E10" s="7" t="s">
        <v>111</v>
      </c>
      <c r="K10">
        <v>8.94</v>
      </c>
      <c r="L10" s="1" t="s">
        <v>112</v>
      </c>
      <c r="Q10" s="5">
        <f>LOG(494,2)</f>
        <v>8.9483672315846778</v>
      </c>
    </row>
    <row r="11" spans="1:21">
      <c r="E11" s="7" t="s">
        <v>113</v>
      </c>
      <c r="K11">
        <v>1</v>
      </c>
      <c r="L11" s="1" t="s">
        <v>114</v>
      </c>
    </row>
    <row r="12" spans="1:21">
      <c r="E12" s="1" t="s">
        <v>115</v>
      </c>
      <c r="K12">
        <v>1</v>
      </c>
      <c r="L12" s="1" t="s">
        <v>116</v>
      </c>
    </row>
    <row r="13" spans="1:21">
      <c r="E13" s="1" t="s">
        <v>117</v>
      </c>
      <c r="J13">
        <v>10.948</v>
      </c>
      <c r="L13" s="1" t="s">
        <v>118</v>
      </c>
    </row>
    <row r="14" spans="1:21">
      <c r="E14" s="1" t="s">
        <v>119</v>
      </c>
    </row>
    <row r="15" spans="1:21">
      <c r="E15" s="1" t="s">
        <v>120</v>
      </c>
      <c r="K15" s="1" t="s">
        <v>121</v>
      </c>
      <c r="N15" t="s">
        <v>122</v>
      </c>
    </row>
    <row r="16" spans="1:21">
      <c r="E16" s="1" t="s">
        <v>123</v>
      </c>
      <c r="K16">
        <v>6.569</v>
      </c>
      <c r="M16" s="1" t="s">
        <v>124</v>
      </c>
    </row>
    <row r="17" spans="5:17">
      <c r="E17" s="1" t="s">
        <v>112</v>
      </c>
      <c r="J17">
        <v>6.569</v>
      </c>
      <c r="M17" s="2" t="s">
        <v>125</v>
      </c>
      <c r="Q17" s="5">
        <f>LOG(95,2)</f>
        <v>6.5698556083309478</v>
      </c>
    </row>
    <row r="18" spans="5:17">
      <c r="E18" s="1" t="s">
        <v>114</v>
      </c>
    </row>
    <row r="19" spans="5:17">
      <c r="E19" s="1" t="s">
        <v>116</v>
      </c>
      <c r="K19" s="1" t="s">
        <v>126</v>
      </c>
      <c r="N19" s="3" t="s">
        <v>127</v>
      </c>
    </row>
    <row r="20" spans="5:17">
      <c r="E20" s="1" t="s">
        <v>118</v>
      </c>
      <c r="M20" t="s">
        <v>128</v>
      </c>
    </row>
    <row r="21" spans="5:17">
      <c r="E21" s="1" t="s">
        <v>121</v>
      </c>
      <c r="K21">
        <v>10.574999999999999</v>
      </c>
      <c r="M21" s="1" t="s">
        <v>129</v>
      </c>
      <c r="Q21" s="6">
        <f>LOG(1525,2)</f>
        <v>10.574593527337612</v>
      </c>
    </row>
    <row r="22" spans="5:17">
      <c r="E22" s="1" t="s">
        <v>130</v>
      </c>
      <c r="K22">
        <v>1</v>
      </c>
      <c r="M22" s="1" t="s">
        <v>114</v>
      </c>
    </row>
    <row r="23" spans="5:17">
      <c r="E23" s="1" t="s">
        <v>131</v>
      </c>
      <c r="K23">
        <v>1</v>
      </c>
      <c r="M23" s="1" t="s">
        <v>116</v>
      </c>
    </row>
    <row r="24" spans="5:17">
      <c r="E24" s="1" t="s">
        <v>132</v>
      </c>
      <c r="J24">
        <v>12.574999999999999</v>
      </c>
      <c r="M24" s="1" t="s">
        <v>133</v>
      </c>
    </row>
    <row r="25" spans="5:17">
      <c r="E25" s="1" t="s">
        <v>124</v>
      </c>
    </row>
    <row r="26" spans="5:17">
      <c r="E26" s="1" t="s">
        <v>125</v>
      </c>
      <c r="J26">
        <v>6.569</v>
      </c>
      <c r="K26" s="1" t="s">
        <v>121</v>
      </c>
      <c r="N26" t="s">
        <v>122</v>
      </c>
    </row>
    <row r="27" spans="5:17">
      <c r="E27" s="1" t="s">
        <v>126</v>
      </c>
    </row>
    <row r="28" spans="5:17">
      <c r="E28" s="1" t="s">
        <v>134</v>
      </c>
      <c r="N28" s="3" t="s">
        <v>135</v>
      </c>
    </row>
    <row r="29" spans="5:17">
      <c r="E29" s="1" t="s">
        <v>136</v>
      </c>
      <c r="L29" t="s">
        <v>137</v>
      </c>
      <c r="M29" s="1" t="s">
        <v>138</v>
      </c>
      <c r="Q29" s="6">
        <f>LOG(14066,2)</f>
        <v>13.779924501967908</v>
      </c>
    </row>
    <row r="30" spans="5:17">
      <c r="E30" s="1" t="s">
        <v>139</v>
      </c>
      <c r="M30" s="1" t="s">
        <v>140</v>
      </c>
    </row>
    <row r="31" spans="5:17">
      <c r="E31" s="1" t="s">
        <v>141</v>
      </c>
      <c r="M31" s="1" t="s">
        <v>116</v>
      </c>
    </row>
    <row r="32" spans="5:17">
      <c r="E32" s="1" t="s">
        <v>142</v>
      </c>
      <c r="J32">
        <v>14.7799</v>
      </c>
      <c r="M32" s="1" t="s">
        <v>143</v>
      </c>
    </row>
    <row r="33" spans="5:17">
      <c r="E33" s="1" t="s">
        <v>144</v>
      </c>
    </row>
    <row r="34" spans="5:17">
      <c r="E34" s="1" t="s">
        <v>119</v>
      </c>
      <c r="J34">
        <v>6.569</v>
      </c>
      <c r="K34" s="1" t="s">
        <v>121</v>
      </c>
      <c r="N34" t="s">
        <v>122</v>
      </c>
    </row>
    <row r="35" spans="5:17">
      <c r="E35" s="1" t="s">
        <v>120</v>
      </c>
    </row>
    <row r="36" spans="5:17">
      <c r="E36" s="1" t="s">
        <v>123</v>
      </c>
      <c r="N36" s="3" t="s">
        <v>145</v>
      </c>
    </row>
    <row r="37" spans="5:17">
      <c r="E37" s="1" t="s">
        <v>129</v>
      </c>
      <c r="L37" t="s">
        <v>146</v>
      </c>
      <c r="M37" s="1" t="s">
        <v>147</v>
      </c>
      <c r="Q37" s="6">
        <f>LOG(9383,2)</f>
        <v>13.195833549955587</v>
      </c>
    </row>
    <row r="38" spans="5:17">
      <c r="E38" s="1" t="s">
        <v>114</v>
      </c>
      <c r="M38" s="1" t="s">
        <v>140</v>
      </c>
    </row>
    <row r="39" spans="5:17">
      <c r="E39" s="1" t="s">
        <v>116</v>
      </c>
      <c r="M39" s="1" t="s">
        <v>116</v>
      </c>
    </row>
    <row r="40" spans="5:17">
      <c r="E40" s="1" t="s">
        <v>133</v>
      </c>
      <c r="J40">
        <v>14.1958</v>
      </c>
      <c r="M40" s="1" t="s">
        <v>148</v>
      </c>
    </row>
    <row r="41" spans="5:17">
      <c r="E41" s="1" t="s">
        <v>121</v>
      </c>
    </row>
    <row r="42" spans="5:17">
      <c r="E42" s="1" t="s">
        <v>149</v>
      </c>
      <c r="N42" s="3" t="s">
        <v>150</v>
      </c>
    </row>
    <row r="43" spans="5:17">
      <c r="E43" s="1" t="s">
        <v>151</v>
      </c>
      <c r="K43" t="s">
        <v>152</v>
      </c>
      <c r="M43" s="1" t="s">
        <v>153</v>
      </c>
      <c r="N43" s="1"/>
      <c r="Q43" s="6">
        <f>LOG(5,2)</f>
        <v>2.3219280948873622</v>
      </c>
    </row>
    <row r="44" spans="5:17">
      <c r="E44" s="1" t="s">
        <v>132</v>
      </c>
      <c r="M44" s="1" t="s">
        <v>140</v>
      </c>
      <c r="N44" s="1"/>
    </row>
    <row r="45" spans="5:17">
      <c r="E45" s="1" t="s">
        <v>124</v>
      </c>
      <c r="M45" s="1" t="s">
        <v>116</v>
      </c>
      <c r="N45" s="1"/>
    </row>
    <row r="46" spans="5:17">
      <c r="E46" s="1" t="s">
        <v>125</v>
      </c>
      <c r="J46">
        <v>3.3220000000000001</v>
      </c>
      <c r="M46" s="1" t="s">
        <v>154</v>
      </c>
      <c r="N46" s="1"/>
    </row>
    <row r="47" spans="5:17">
      <c r="E47" s="1" t="s">
        <v>126</v>
      </c>
    </row>
    <row r="48" spans="5:17">
      <c r="E48" s="1" t="s">
        <v>155</v>
      </c>
    </row>
    <row r="49" spans="5:5">
      <c r="E49" s="1" t="s">
        <v>156</v>
      </c>
    </row>
    <row r="50" spans="5:5">
      <c r="E50" s="7" t="s">
        <v>157</v>
      </c>
    </row>
    <row r="51" spans="5:5">
      <c r="E51" s="7" t="s">
        <v>158</v>
      </c>
    </row>
    <row r="52" spans="5:5">
      <c r="E52" s="1" t="s">
        <v>159</v>
      </c>
    </row>
    <row r="53" spans="5:5">
      <c r="E53" s="1" t="s">
        <v>144</v>
      </c>
    </row>
    <row r="54" spans="5:5">
      <c r="E54" s="1" t="s">
        <v>119</v>
      </c>
    </row>
    <row r="55" spans="5:5">
      <c r="E55" s="1" t="s">
        <v>120</v>
      </c>
    </row>
    <row r="56" spans="5:5">
      <c r="E56" s="1" t="s">
        <v>160</v>
      </c>
    </row>
    <row r="57" spans="5:5">
      <c r="E57" s="1" t="s">
        <v>138</v>
      </c>
    </row>
    <row r="58" spans="5:5">
      <c r="E58" s="1" t="s">
        <v>140</v>
      </c>
    </row>
    <row r="59" spans="5:5">
      <c r="E59" s="1" t="s">
        <v>116</v>
      </c>
    </row>
    <row r="60" spans="5:5">
      <c r="E60" s="1" t="s">
        <v>143</v>
      </c>
    </row>
    <row r="61" spans="5:5">
      <c r="E61" s="1" t="s">
        <v>121</v>
      </c>
    </row>
    <row r="62" spans="5:5">
      <c r="E62" s="1" t="s">
        <v>161</v>
      </c>
    </row>
    <row r="63" spans="5:5">
      <c r="E63" s="1" t="s">
        <v>162</v>
      </c>
    </row>
    <row r="64" spans="5:5">
      <c r="E64" s="7" t="s">
        <v>132</v>
      </c>
    </row>
    <row r="65" spans="5:10">
      <c r="E65" s="1" t="s">
        <v>124</v>
      </c>
    </row>
    <row r="66" spans="5:10">
      <c r="E66" s="1" t="s">
        <v>125</v>
      </c>
    </row>
    <row r="67" spans="5:10">
      <c r="E67" s="1" t="s">
        <v>126</v>
      </c>
    </row>
    <row r="68" spans="5:10">
      <c r="E68" s="1" t="s">
        <v>163</v>
      </c>
    </row>
    <row r="69" spans="5:10">
      <c r="E69" s="1" t="s">
        <v>164</v>
      </c>
    </row>
    <row r="70" spans="5:10">
      <c r="E70" s="7" t="s">
        <v>165</v>
      </c>
    </row>
    <row r="71" spans="5:10">
      <c r="E71" s="7" t="s">
        <v>166</v>
      </c>
    </row>
    <row r="72" spans="5:10">
      <c r="E72" s="1" t="s">
        <v>167</v>
      </c>
    </row>
    <row r="73" spans="5:10">
      <c r="E73" s="1" t="s">
        <v>144</v>
      </c>
      <c r="J73">
        <f>LOG(9383,2)</f>
        <v>13.195833549955587</v>
      </c>
    </row>
    <row r="74" spans="5:10">
      <c r="E74" s="1" t="s">
        <v>119</v>
      </c>
    </row>
    <row r="75" spans="5:10">
      <c r="E75" s="1" t="s">
        <v>120</v>
      </c>
    </row>
    <row r="76" spans="5:10">
      <c r="E76" s="1" t="s">
        <v>160</v>
      </c>
    </row>
    <row r="77" spans="5:10">
      <c r="E77" s="1" t="s">
        <v>147</v>
      </c>
    </row>
    <row r="78" spans="5:10">
      <c r="E78" s="1" t="s">
        <v>140</v>
      </c>
    </row>
    <row r="79" spans="5:10">
      <c r="E79" s="1" t="s">
        <v>116</v>
      </c>
    </row>
    <row r="80" spans="5:10">
      <c r="E80" s="1" t="s">
        <v>148</v>
      </c>
    </row>
    <row r="81" spans="5:5">
      <c r="E81" s="1" t="s">
        <v>126</v>
      </c>
    </row>
    <row r="82" spans="5:5">
      <c r="E82" s="1" t="s">
        <v>168</v>
      </c>
    </row>
    <row r="83" spans="5:5">
      <c r="E83" s="1" t="s">
        <v>169</v>
      </c>
    </row>
    <row r="84" spans="5:5">
      <c r="E84" s="7" t="s">
        <v>170</v>
      </c>
    </row>
    <row r="85" spans="5:5">
      <c r="E85" s="7" t="s">
        <v>171</v>
      </c>
    </row>
    <row r="86" spans="5:5">
      <c r="E86" s="1" t="s">
        <v>172</v>
      </c>
    </row>
    <row r="87" spans="5:5">
      <c r="E87" s="1" t="s">
        <v>144</v>
      </c>
    </row>
    <row r="88" spans="5:5">
      <c r="E88" s="1" t="s">
        <v>119</v>
      </c>
    </row>
    <row r="89" spans="5:5">
      <c r="E89" s="1" t="s">
        <v>120</v>
      </c>
    </row>
    <row r="90" spans="5:5">
      <c r="E90" s="1" t="s">
        <v>173</v>
      </c>
    </row>
    <row r="91" spans="5:5">
      <c r="E91" s="1" t="s">
        <v>153</v>
      </c>
    </row>
    <row r="92" spans="5:5">
      <c r="E92" s="1" t="s">
        <v>140</v>
      </c>
    </row>
    <row r="93" spans="5:5">
      <c r="E93" s="1" t="s">
        <v>116</v>
      </c>
    </row>
    <row r="94" spans="5:5">
      <c r="E94" s="1" t="s">
        <v>154</v>
      </c>
    </row>
    <row r="95" spans="5:5">
      <c r="E95" s="1" t="s">
        <v>174</v>
      </c>
    </row>
    <row r="96" spans="5:5">
      <c r="E96" s="1" t="s">
        <v>175</v>
      </c>
    </row>
    <row r="97" spans="5:5">
      <c r="E97" s="1" t="s">
        <v>176</v>
      </c>
    </row>
    <row r="98" spans="5:5">
      <c r="E98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tabSelected="1" topLeftCell="A10" workbookViewId="0" xr3:uid="{842E5F09-E766-5B8D-85AF-A39847EA96FD}">
      <selection activeCell="C25" sqref="C25"/>
    </sheetView>
  </sheetViews>
  <sheetFormatPr defaultColWidth="11" defaultRowHeight="15.95"/>
  <cols>
    <col min="3" max="3" width="39" customWidth="1"/>
    <col min="4" max="4" width="31.125" customWidth="1"/>
    <col min="9" max="9" width="66.375" customWidth="1"/>
  </cols>
  <sheetData>
    <row r="1" spans="1:19">
      <c r="A1" t="s">
        <v>178</v>
      </c>
    </row>
    <row r="3" spans="1:19">
      <c r="C3" s="1" t="s">
        <v>179</v>
      </c>
      <c r="G3" t="s">
        <v>180</v>
      </c>
    </row>
    <row r="4" spans="1:19">
      <c r="C4" s="1" t="s">
        <v>181</v>
      </c>
      <c r="G4" t="s">
        <v>182</v>
      </c>
      <c r="J4" t="s">
        <v>183</v>
      </c>
      <c r="K4">
        <v>47</v>
      </c>
      <c r="N4" t="s">
        <v>184</v>
      </c>
      <c r="O4" t="s">
        <v>185</v>
      </c>
    </row>
    <row r="5" spans="1:19">
      <c r="C5" s="1" t="s">
        <v>105</v>
      </c>
      <c r="J5" t="s">
        <v>186</v>
      </c>
      <c r="K5">
        <v>3</v>
      </c>
      <c r="N5">
        <v>2</v>
      </c>
      <c r="O5">
        <v>1</v>
      </c>
      <c r="P5">
        <f>$K$24*$K$26^O5</f>
        <v>216.2</v>
      </c>
    </row>
    <row r="6" spans="1:19">
      <c r="C6" s="1" t="s">
        <v>187</v>
      </c>
      <c r="G6" t="s">
        <v>188</v>
      </c>
      <c r="J6" t="s">
        <v>189</v>
      </c>
      <c r="K6">
        <v>4.5999999999999996</v>
      </c>
      <c r="N6">
        <v>3</v>
      </c>
      <c r="O6">
        <v>1</v>
      </c>
      <c r="P6">
        <f>$K$24*$K$26^O6</f>
        <v>216.2</v>
      </c>
    </row>
    <row r="7" spans="1:19">
      <c r="C7" s="1" t="s">
        <v>108</v>
      </c>
      <c r="G7" t="s">
        <v>190</v>
      </c>
      <c r="J7" t="s">
        <v>191</v>
      </c>
      <c r="K7">
        <v>1</v>
      </c>
      <c r="N7">
        <v>3</v>
      </c>
    </row>
    <row r="8" spans="1:19">
      <c r="C8" s="1" t="s">
        <v>192</v>
      </c>
      <c r="J8" t="s">
        <v>193</v>
      </c>
      <c r="K8">
        <v>0</v>
      </c>
      <c r="P8" s="9">
        <f>SUM(P5:P7)</f>
        <v>432.4</v>
      </c>
      <c r="Q8" s="3">
        <f>LOG(P8,2)</f>
        <v>8.756222712847288</v>
      </c>
    </row>
    <row r="9" spans="1:19">
      <c r="C9" s="7" t="s">
        <v>194</v>
      </c>
    </row>
    <row r="10" spans="1:19">
      <c r="C10" s="1" t="s">
        <v>195</v>
      </c>
      <c r="M10" t="s">
        <v>196</v>
      </c>
      <c r="N10">
        <v>0</v>
      </c>
      <c r="P10">
        <v>1</v>
      </c>
      <c r="Q10" s="3">
        <f>LOG(P10,2)</f>
        <v>0</v>
      </c>
      <c r="S10" s="8">
        <f>Q8+Q10</f>
        <v>8.756222712847288</v>
      </c>
    </row>
    <row r="11" spans="1:19">
      <c r="C11" s="7" t="s">
        <v>197</v>
      </c>
      <c r="M11" t="s">
        <v>198</v>
      </c>
      <c r="N11">
        <f>3-N10</f>
        <v>3</v>
      </c>
    </row>
    <row r="12" spans="1:19">
      <c r="C12" s="1" t="s">
        <v>199</v>
      </c>
      <c r="F12" t="s">
        <v>200</v>
      </c>
      <c r="N12" t="s">
        <v>184</v>
      </c>
      <c r="O12">
        <v>0</v>
      </c>
      <c r="P12">
        <v>1</v>
      </c>
    </row>
    <row r="13" spans="1:19">
      <c r="C13" s="1" t="s">
        <v>201</v>
      </c>
    </row>
    <row r="14" spans="1:19">
      <c r="C14" s="1" t="s">
        <v>121</v>
      </c>
    </row>
    <row r="15" spans="1:19">
      <c r="C15" s="1" t="s">
        <v>202</v>
      </c>
    </row>
    <row r="16" spans="1:19">
      <c r="C16" s="1" t="s">
        <v>203</v>
      </c>
    </row>
    <row r="17" spans="3:19">
      <c r="C17" s="7" t="s">
        <v>204</v>
      </c>
    </row>
    <row r="18" spans="3:19">
      <c r="C18" s="1" t="s">
        <v>205</v>
      </c>
    </row>
    <row r="19" spans="3:19">
      <c r="C19" s="7" t="s">
        <v>206</v>
      </c>
    </row>
    <row r="20" spans="3:19">
      <c r="C20" s="1" t="s">
        <v>207</v>
      </c>
    </row>
    <row r="21" spans="3:19">
      <c r="C21" s="1" t="s">
        <v>208</v>
      </c>
    </row>
    <row r="22" spans="3:19">
      <c r="C22" s="1" t="s">
        <v>209</v>
      </c>
    </row>
    <row r="23" spans="3:19">
      <c r="C23" s="7" t="s">
        <v>210</v>
      </c>
    </row>
    <row r="24" spans="3:19">
      <c r="C24" s="1" t="s">
        <v>195</v>
      </c>
      <c r="J24" t="s">
        <v>183</v>
      </c>
      <c r="K24">
        <v>47</v>
      </c>
      <c r="N24" t="s">
        <v>184</v>
      </c>
      <c r="O24" t="s">
        <v>185</v>
      </c>
    </row>
    <row r="25" spans="3:19">
      <c r="C25" s="1" t="s">
        <v>211</v>
      </c>
      <c r="J25" t="s">
        <v>186</v>
      </c>
      <c r="K25">
        <v>3</v>
      </c>
      <c r="N25">
        <v>2</v>
      </c>
      <c r="O25">
        <v>1</v>
      </c>
      <c r="P25">
        <f>$K$24*$K$26^O25</f>
        <v>216.2</v>
      </c>
    </row>
    <row r="26" spans="3:19">
      <c r="C26" s="1" t="s">
        <v>212</v>
      </c>
      <c r="J26" t="s">
        <v>189</v>
      </c>
      <c r="K26">
        <v>4.5999999999999996</v>
      </c>
      <c r="N26">
        <v>3</v>
      </c>
      <c r="O26">
        <v>1</v>
      </c>
      <c r="P26">
        <f>$K$24*$K$26^O26</f>
        <v>216.2</v>
      </c>
    </row>
    <row r="27" spans="3:19">
      <c r="C27" s="1" t="s">
        <v>213</v>
      </c>
      <c r="G27">
        <f>2^14.23921</f>
        <v>19338.791208361628</v>
      </c>
      <c r="J27" t="s">
        <v>191</v>
      </c>
      <c r="K27">
        <v>2</v>
      </c>
      <c r="N27">
        <v>3</v>
      </c>
      <c r="O27">
        <v>2</v>
      </c>
      <c r="P27">
        <f>2*K24*K26^O27</f>
        <v>1989.0399999999997</v>
      </c>
    </row>
    <row r="28" spans="3:19">
      <c r="C28" s="1" t="s">
        <v>126</v>
      </c>
      <c r="J28" t="s">
        <v>193</v>
      </c>
      <c r="K28">
        <v>2</v>
      </c>
      <c r="P28" s="9">
        <f>SUM(P25:P27)</f>
        <v>2421.4399999999996</v>
      </c>
      <c r="Q28" s="3">
        <f>LOG(P28,2)</f>
        <v>11.24164954001753</v>
      </c>
    </row>
    <row r="29" spans="3:19">
      <c r="C29" s="1" t="s">
        <v>214</v>
      </c>
    </row>
    <row r="30" spans="3:19">
      <c r="C30" s="1" t="s">
        <v>215</v>
      </c>
      <c r="M30" t="s">
        <v>196</v>
      </c>
      <c r="N30">
        <v>2</v>
      </c>
      <c r="P30">
        <f>SUM(P32:P33)</f>
        <v>4</v>
      </c>
      <c r="Q30" s="3">
        <f>LOG(P30,2)</f>
        <v>2</v>
      </c>
      <c r="S30" s="8">
        <f>Q28+Q30</f>
        <v>13.24164954001753</v>
      </c>
    </row>
    <row r="31" spans="3:19">
      <c r="C31" s="7" t="s">
        <v>216</v>
      </c>
      <c r="M31" t="s">
        <v>198</v>
      </c>
      <c r="N31">
        <f>3-N30</f>
        <v>1</v>
      </c>
    </row>
    <row r="32" spans="3:19">
      <c r="C32" s="1" t="s">
        <v>217</v>
      </c>
      <c r="N32" t="s">
        <v>184</v>
      </c>
      <c r="O32">
        <v>0</v>
      </c>
      <c r="P32">
        <v>1</v>
      </c>
    </row>
    <row r="33" spans="3:16">
      <c r="C33" s="1" t="s">
        <v>218</v>
      </c>
      <c r="O33">
        <v>1</v>
      </c>
      <c r="P33">
        <v>3</v>
      </c>
    </row>
    <row r="34" spans="3:16">
      <c r="C34" s="1" t="s">
        <v>144</v>
      </c>
    </row>
    <row r="35" spans="3:16">
      <c r="C35" s="1" t="s">
        <v>219</v>
      </c>
      <c r="H35">
        <f>LOG(71,2)</f>
        <v>6.1497471195046822</v>
      </c>
    </row>
    <row r="36" spans="3:16">
      <c r="C36" s="1" t="s">
        <v>114</v>
      </c>
    </row>
    <row r="37" spans="3:16">
      <c r="C37" s="1" t="s">
        <v>220</v>
      </c>
    </row>
    <row r="38" spans="3:16">
      <c r="C38" s="1" t="s">
        <v>221</v>
      </c>
    </row>
    <row r="39" spans="3:16">
      <c r="C39" s="1" t="s">
        <v>222</v>
      </c>
    </row>
    <row r="40" spans="3:16">
      <c r="C40" s="1" t="s">
        <v>223</v>
      </c>
    </row>
    <row r="41" spans="3:16">
      <c r="C41" s="1" t="s">
        <v>224</v>
      </c>
    </row>
    <row r="42" spans="3:16">
      <c r="C42" s="1" t="s">
        <v>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Mark Jayson De Castro</cp:lastModifiedBy>
  <cp:revision/>
  <dcterms:created xsi:type="dcterms:W3CDTF">2017-11-23T01:35:24Z</dcterms:created>
  <dcterms:modified xsi:type="dcterms:W3CDTF">2017-11-23T17:45:45Z</dcterms:modified>
  <cp:category/>
  <cp:contentStatus/>
</cp:coreProperties>
</file>