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600" windowWidth="18675" windowHeight="7935" activeTab="2"/>
  </bookViews>
  <sheets>
    <sheet name="第一周（10-11～10-14）" sheetId="20" r:id="rId1"/>
    <sheet name="第二周（10-15～10-21）" sheetId="21" r:id="rId2"/>
    <sheet name="第三周（10-22～10-28）" sheetId="22" r:id="rId3"/>
    <sheet name="Sheet2" sheetId="17" r:id="rId4"/>
  </sheets>
  <calcPr calcId="125725"/>
</workbook>
</file>

<file path=xl/calcChain.xml><?xml version="1.0" encoding="utf-8"?>
<calcChain xmlns="http://schemas.openxmlformats.org/spreadsheetml/2006/main">
  <c r="I28" i="22"/>
  <c r="J28" s="1"/>
  <c r="D28"/>
  <c r="F28" s="1"/>
  <c r="K27"/>
  <c r="D27"/>
  <c r="F27" s="1"/>
  <c r="I26"/>
  <c r="K26" s="1"/>
  <c r="D26"/>
  <c r="F26" s="1"/>
  <c r="I25"/>
  <c r="D25"/>
  <c r="F25" s="1"/>
  <c r="I24"/>
  <c r="K24" s="1"/>
  <c r="D24"/>
  <c r="F24" s="1"/>
  <c r="I23"/>
  <c r="D23"/>
  <c r="F23" s="1"/>
  <c r="K22"/>
  <c r="J22"/>
  <c r="F22"/>
  <c r="H29"/>
  <c r="G29"/>
  <c r="E29"/>
  <c r="D29"/>
  <c r="J23" l="1"/>
  <c r="J25"/>
  <c r="K23"/>
  <c r="J24"/>
  <c r="K25"/>
  <c r="J26"/>
  <c r="J27"/>
  <c r="K28"/>
  <c r="F29"/>
  <c r="I29"/>
  <c r="K31" i="21"/>
  <c r="D31"/>
  <c r="J31" s="1"/>
  <c r="K30"/>
  <c r="D30"/>
  <c r="J30" s="1"/>
  <c r="K29"/>
  <c r="J29"/>
  <c r="F29"/>
  <c r="I28"/>
  <c r="K28" s="1"/>
  <c r="D28"/>
  <c r="F28" s="1"/>
  <c r="I27"/>
  <c r="K27" s="1"/>
  <c r="D27"/>
  <c r="F27" s="1"/>
  <c r="I26"/>
  <c r="K26" s="1"/>
  <c r="D26"/>
  <c r="F26" s="1"/>
  <c r="I25"/>
  <c r="K25" s="1"/>
  <c r="D25"/>
  <c r="F25" s="1"/>
  <c r="H32"/>
  <c r="G32"/>
  <c r="E32"/>
  <c r="J29" i="22" l="1"/>
  <c r="K29"/>
  <c r="D32" i="21"/>
  <c r="F32" s="1"/>
  <c r="J25"/>
  <c r="J27"/>
  <c r="J26"/>
  <c r="J28"/>
  <c r="F30"/>
  <c r="F31"/>
  <c r="I32"/>
  <c r="J32" l="1"/>
  <c r="K32"/>
  <c r="I47" i="20" l="1"/>
  <c r="D47"/>
  <c r="F47" s="1"/>
  <c r="I46"/>
  <c r="K46" s="1"/>
  <c r="F46"/>
  <c r="D46"/>
  <c r="J46" s="1"/>
  <c r="K44"/>
  <c r="J44"/>
  <c r="F44"/>
  <c r="K43"/>
  <c r="J43"/>
  <c r="F43"/>
  <c r="K42"/>
  <c r="J42"/>
  <c r="F42"/>
  <c r="K41"/>
  <c r="J41"/>
  <c r="F41"/>
  <c r="K40"/>
  <c r="J40"/>
  <c r="F40"/>
  <c r="K39"/>
  <c r="J39"/>
  <c r="F39"/>
  <c r="K38"/>
  <c r="J38"/>
  <c r="F38"/>
  <c r="K37"/>
  <c r="J37"/>
  <c r="F37"/>
  <c r="K36"/>
  <c r="J36"/>
  <c r="F36"/>
  <c r="K35"/>
  <c r="J35"/>
  <c r="F35"/>
  <c r="K32"/>
  <c r="J32"/>
  <c r="F32"/>
  <c r="K31"/>
  <c r="J31"/>
  <c r="F31"/>
  <c r="K30"/>
  <c r="J30"/>
  <c r="F30"/>
  <c r="K29"/>
  <c r="J29"/>
  <c r="F29"/>
  <c r="K28"/>
  <c r="J28"/>
  <c r="F28"/>
  <c r="J47" l="1"/>
  <c r="K47"/>
  <c r="I48" l="1"/>
  <c r="H48"/>
  <c r="G48"/>
  <c r="E48"/>
  <c r="D48"/>
  <c r="J48" l="1"/>
  <c r="F48"/>
  <c r="K48"/>
</calcChain>
</file>

<file path=xl/sharedStrings.xml><?xml version="1.0" encoding="utf-8"?>
<sst xmlns="http://schemas.openxmlformats.org/spreadsheetml/2006/main" count="63" uniqueCount="21">
  <si>
    <r>
      <rPr>
        <b/>
        <sz val="10"/>
        <color theme="1"/>
        <rFont val="宋体"/>
        <family val="3"/>
        <charset val="134"/>
      </rPr>
      <t>执行时间</t>
    </r>
    <phoneticPr fontId="1" type="noConversion"/>
  </si>
  <si>
    <r>
      <rPr>
        <b/>
        <sz val="10"/>
        <color theme="0"/>
        <rFont val="宋体"/>
        <family val="3"/>
        <charset val="134"/>
      </rPr>
      <t>开始日期</t>
    </r>
    <phoneticPr fontId="1" type="noConversion"/>
  </si>
  <si>
    <r>
      <rPr>
        <b/>
        <sz val="10"/>
        <color theme="0"/>
        <rFont val="宋体"/>
        <family val="3"/>
        <charset val="134"/>
      </rPr>
      <t>结束日期</t>
    </r>
    <phoneticPr fontId="1" type="noConversion"/>
  </si>
  <si>
    <r>
      <rPr>
        <b/>
        <sz val="10"/>
        <color theme="0"/>
        <rFont val="宋体"/>
        <family val="3"/>
        <charset val="134"/>
      </rPr>
      <t>日期</t>
    </r>
    <phoneticPr fontId="1" type="noConversion"/>
  </si>
  <si>
    <r>
      <rPr>
        <b/>
        <sz val="10"/>
        <color theme="0"/>
        <rFont val="宋体"/>
        <family val="3"/>
        <charset val="134"/>
      </rPr>
      <t>曝光数</t>
    </r>
    <phoneticPr fontId="1" type="noConversion"/>
  </si>
  <si>
    <t>点击率</t>
    <phoneticPr fontId="1" type="noConversion"/>
  </si>
  <si>
    <t>转化数</t>
    <phoneticPr fontId="1" type="noConversion"/>
  </si>
  <si>
    <r>
      <rPr>
        <b/>
        <sz val="10"/>
        <color theme="0"/>
        <rFont val="宋体"/>
        <family val="3"/>
        <charset val="134"/>
      </rPr>
      <t>订单金额</t>
    </r>
    <phoneticPr fontId="1" type="noConversion"/>
  </si>
  <si>
    <r>
      <rPr>
        <b/>
        <sz val="10"/>
        <color theme="0"/>
        <rFont val="宋体"/>
        <family val="3"/>
        <charset val="134"/>
      </rPr>
      <t>投放费用</t>
    </r>
    <phoneticPr fontId="1" type="noConversion"/>
  </si>
  <si>
    <t>CPM</t>
    <phoneticPr fontId="24" type="noConversion"/>
  </si>
  <si>
    <t>CPC</t>
    <phoneticPr fontId="1" type="noConversion"/>
  </si>
  <si>
    <r>
      <rPr>
        <sz val="10"/>
        <color theme="1"/>
        <rFont val="宋体"/>
        <family val="3"/>
        <charset val="134"/>
      </rPr>
      <t>合计：</t>
    </r>
    <phoneticPr fontId="1" type="noConversion"/>
  </si>
  <si>
    <t>点击数</t>
    <phoneticPr fontId="1" type="noConversion"/>
  </si>
  <si>
    <t>阶段小结</t>
    <phoneticPr fontId="1" type="noConversion"/>
  </si>
  <si>
    <t>每日数据概览</t>
    <phoneticPr fontId="1" type="noConversion"/>
  </si>
  <si>
    <r>
      <rPr>
        <sz val="11"/>
        <color theme="1"/>
        <rFont val="宋体"/>
        <family val="3"/>
        <charset val="134"/>
      </rPr>
      <t>注</t>
    </r>
    <r>
      <rPr>
        <sz val="11"/>
        <color theme="1"/>
        <rFont val="Arial"/>
        <family val="2"/>
      </rPr>
      <t xml:space="preserve">: </t>
    </r>
    <r>
      <rPr>
        <sz val="11"/>
        <color theme="1"/>
        <rFont val="宋体"/>
        <family val="3"/>
        <charset val="134"/>
      </rPr>
      <t>所有日期为美国太平洋时区，更多报表详见平台</t>
    </r>
    <phoneticPr fontId="24" type="noConversion"/>
  </si>
  <si>
    <t>-</t>
    <phoneticPr fontId="32" type="noConversion"/>
  </si>
  <si>
    <r>
      <rPr>
        <b/>
        <sz val="10"/>
        <color theme="1"/>
        <rFont val="宋体"/>
        <family val="3"/>
        <charset val="134"/>
      </rPr>
      <t>上周总结：</t>
    </r>
    <r>
      <rPr>
        <sz val="10"/>
        <color theme="1"/>
        <rFont val="宋体"/>
        <family val="3"/>
        <charset val="134"/>
      </rPr>
      <t xml:space="preserve">
上周的主要执行策略：
1.用较少的预算进行预设场景的测试投放（10-10日之前主要尝试低CPM的各测试场景，本周会逐步提高）；
2.投放时间与投放媒体类别的测试和优化；
3.动态出价算法设定：
   a.不断调整媒体类别和出价得到基础数据池和基础价格范围；
   b.根据数据分析设定动态算法的各参数；
   c.执行动态出价算法；
4.反作弊算法设定，防止不良网站的作弊行为；
</t>
    </r>
    <r>
      <rPr>
        <b/>
        <sz val="10"/>
        <color theme="1"/>
        <rFont val="宋体"/>
        <family val="3"/>
        <charset val="134"/>
      </rPr>
      <t xml:space="preserve">
本周策略：</t>
    </r>
    <r>
      <rPr>
        <sz val="10"/>
        <color theme="1"/>
        <rFont val="宋体"/>
        <family val="3"/>
        <charset val="134"/>
      </rPr>
      <t xml:space="preserve">
1.继续进行各场景的测试投放，逐步提高投放预算；
2.继续优化动态出价算法；
3.观察数据，淘汰低效果的创意；
4.总结投放数据，优化投放模型；
5.利用原先积累的用户数据开始开展retargeting投放；
6.积累本周投放数据后和GA报表进行数据比对；</t>
    </r>
    <phoneticPr fontId="24" type="noConversion"/>
  </si>
  <si>
    <r>
      <t>MiniInTheBox</t>
    </r>
    <r>
      <rPr>
        <b/>
        <sz val="12"/>
        <color theme="0"/>
        <rFont val="宋体"/>
        <family val="3"/>
        <charset val="134"/>
      </rPr>
      <t>基于</t>
    </r>
    <r>
      <rPr>
        <b/>
        <sz val="12"/>
        <color theme="0"/>
        <rFont val="Arial"/>
        <family val="2"/>
      </rPr>
      <t>Adsvana DSP</t>
    </r>
    <r>
      <rPr>
        <b/>
        <sz val="12"/>
        <color theme="0"/>
        <rFont val="宋体"/>
        <family val="3"/>
        <charset val="134"/>
      </rPr>
      <t>的网络广告投放执行周报</t>
    </r>
    <phoneticPr fontId="30" type="noConversion"/>
  </si>
  <si>
    <r>
      <rPr>
        <b/>
        <sz val="10"/>
        <color theme="1"/>
        <rFont val="宋体"/>
        <family val="3"/>
        <charset val="134"/>
      </rPr>
      <t>上周总结：</t>
    </r>
    <r>
      <rPr>
        <sz val="10"/>
        <color theme="1"/>
        <rFont val="宋体"/>
        <family val="3"/>
        <charset val="134"/>
      </rPr>
      <t xml:space="preserve">
1.持续各场景的测试投放；
2.优化动态出价算法；
3.观察数据，淘汰低效果的创意；
4.总结投放数据，优化投放模型；
5.利用原先积累的用户数据开始开展retargeting投放；
</t>
    </r>
    <r>
      <rPr>
        <b/>
        <sz val="10"/>
        <color theme="1"/>
        <rFont val="宋体"/>
        <family val="3"/>
        <charset val="134"/>
      </rPr>
      <t xml:space="preserve">
本周策略：</t>
    </r>
    <r>
      <rPr>
        <sz val="10"/>
        <color theme="1"/>
        <rFont val="宋体"/>
        <family val="3"/>
        <charset val="134"/>
      </rPr>
      <t xml:space="preserve">
1.持续测试投放过程，逐步挑选白名单，提高投放预算；
2.总结投放数据，优化投放模型；
3.继续优化动态出价算法；
4.retargeting投放；
5.和GA报表进行数据比对；</t>
    </r>
    <phoneticPr fontId="24" type="noConversion"/>
  </si>
  <si>
    <r>
      <rPr>
        <b/>
        <sz val="10"/>
        <color theme="1"/>
        <rFont val="宋体"/>
        <family val="3"/>
        <charset val="134"/>
      </rPr>
      <t>上周总结：</t>
    </r>
    <r>
      <rPr>
        <sz val="10"/>
        <color theme="1"/>
        <rFont val="宋体"/>
        <family val="3"/>
        <charset val="134"/>
      </rPr>
      <t xml:space="preserve">
1.持续测试投放过程，逐步挑选白名单，提高投放预算；
2.总结投放数据，优化投放模型；
3.继续优化动态出价算法；
4.retargeting投放；
</t>
    </r>
    <r>
      <rPr>
        <b/>
        <sz val="10"/>
        <color theme="1"/>
        <rFont val="宋体"/>
        <family val="3"/>
        <charset val="134"/>
      </rPr>
      <t xml:space="preserve">
本周策略：</t>
    </r>
    <r>
      <rPr>
        <sz val="10"/>
        <color theme="1"/>
        <rFont val="宋体"/>
        <family val="3"/>
        <charset val="134"/>
      </rPr>
      <t xml:space="preserve">
1.持续投放，继续挑选白名单，提高投放预算；
2.持续优化投放模型；
3.继续优化动态出价算法；
4.retargeting投放；</t>
    </r>
    <phoneticPr fontId="24" type="noConversion"/>
  </si>
</sst>
</file>

<file path=xl/styles.xml><?xml version="1.0" encoding="utf-8"?>
<styleSheet xmlns="http://schemas.openxmlformats.org/spreadsheetml/2006/main">
  <numFmts count="4">
    <numFmt numFmtId="26" formatCode="\$#,##0.00_);[Red]\(\$#,##0.00\)"/>
    <numFmt numFmtId="176" formatCode="_(* #,##0.00_);_(* \(#,##0.00\);_(* &quot;-&quot;??_);_(@_)"/>
    <numFmt numFmtId="177" formatCode="_(* #,##0_);_(* \(#,##0\);_(* &quot;-&quot;??_);_(@_)"/>
    <numFmt numFmtId="178" formatCode="0.000%"/>
  </numFmts>
  <fonts count="34">
    <font>
      <sz val="11"/>
      <color theme="1"/>
      <name val="宋体"/>
      <charset val="134"/>
      <scheme val="minor"/>
    </font>
    <font>
      <sz val="9"/>
      <name val="宋体"/>
      <family val="3"/>
      <charset val="134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sz val="11"/>
      <color rgb="FF9C0006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006100"/>
      <name val="宋体"/>
      <family val="2"/>
      <scheme val="min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3F3F76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b/>
      <sz val="18"/>
      <color theme="3"/>
      <name val="宋体"/>
      <family val="1"/>
      <scheme val="major"/>
    </font>
    <font>
      <b/>
      <sz val="11"/>
      <color theme="1"/>
      <name val="宋体"/>
      <family val="2"/>
      <scheme val="minor"/>
    </font>
    <font>
      <sz val="11"/>
      <color rgb="FFFF0000"/>
      <name val="宋体"/>
      <family val="2"/>
      <scheme val="minor"/>
    </font>
    <font>
      <sz val="10"/>
      <color theme="1"/>
      <name val="Arial"/>
      <family val="2"/>
    </font>
    <font>
      <b/>
      <sz val="10"/>
      <color theme="0"/>
      <name val="宋体"/>
      <family val="3"/>
      <charset val="134"/>
    </font>
    <font>
      <sz val="10"/>
      <color theme="1"/>
      <name val="宋体"/>
      <family val="3"/>
      <charset val="134"/>
    </font>
    <font>
      <b/>
      <sz val="12"/>
      <color theme="0"/>
      <name val="Arial"/>
      <family val="2"/>
    </font>
    <font>
      <b/>
      <sz val="12"/>
      <color theme="0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b/>
      <sz val="10"/>
      <color theme="1"/>
      <name val="宋体"/>
      <family val="3"/>
      <charset val="134"/>
    </font>
    <font>
      <b/>
      <sz val="10"/>
      <color theme="0"/>
      <name val="Arial"/>
      <family val="2"/>
    </font>
    <font>
      <sz val="11"/>
      <color theme="1"/>
      <name val="宋体"/>
      <family val="3"/>
      <charset val="134"/>
    </font>
    <font>
      <sz val="9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charset val="134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4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5" fillId="27" borderId="3" applyNumberFormat="0" applyAlignment="0" applyProtection="0">
      <alignment vertical="center"/>
    </xf>
    <xf numFmtId="0" fontId="6" fillId="28" borderId="4" applyNumberForma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0" borderId="3" applyNumberFormat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2" fillId="32" borderId="9" applyNumberFormat="0" applyFont="0" applyAlignment="0" applyProtection="0">
      <alignment vertical="center"/>
    </xf>
    <xf numFmtId="0" fontId="15" fillId="27" borderId="10" applyNumberFormat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176" fontId="2" fillId="0" borderId="0" applyFont="0" applyFill="0" applyBorder="0" applyAlignment="0" applyProtection="0"/>
  </cellStyleXfs>
  <cellXfs count="34">
    <xf numFmtId="0" fontId="0" fillId="0" borderId="0" xfId="0">
      <alignment vertical="center"/>
    </xf>
    <xf numFmtId="26" fontId="19" fillId="35" borderId="1" xfId="0" applyNumberFormat="1" applyFont="1" applyFill="1" applyBorder="1" applyAlignment="1"/>
    <xf numFmtId="14" fontId="19" fillId="34" borderId="1" xfId="0" applyNumberFormat="1" applyFont="1" applyFill="1" applyBorder="1">
      <alignment vertical="center"/>
    </xf>
    <xf numFmtId="14" fontId="19" fillId="0" borderId="1" xfId="0" applyNumberFormat="1" applyFont="1" applyBorder="1" applyAlignment="1">
      <alignment horizontal="left" vertical="center"/>
    </xf>
    <xf numFmtId="3" fontId="19" fillId="37" borderId="1" xfId="0" applyNumberFormat="1" applyFont="1" applyFill="1" applyBorder="1" applyAlignment="1"/>
    <xf numFmtId="26" fontId="19" fillId="37" borderId="1" xfId="0" applyNumberFormat="1" applyFont="1" applyFill="1" applyBorder="1" applyAlignment="1"/>
    <xf numFmtId="0" fontId="25" fillId="34" borderId="0" xfId="0" applyFont="1" applyFill="1">
      <alignment vertical="center"/>
    </xf>
    <xf numFmtId="0" fontId="25" fillId="34" borderId="16" xfId="0" applyFont="1" applyFill="1" applyBorder="1">
      <alignment vertical="center"/>
    </xf>
    <xf numFmtId="0" fontId="25" fillId="34" borderId="0" xfId="0" applyFont="1" applyFill="1" applyBorder="1">
      <alignment vertical="center"/>
    </xf>
    <xf numFmtId="0" fontId="25" fillId="34" borderId="17" xfId="0" applyFont="1" applyFill="1" applyBorder="1">
      <alignment vertical="center"/>
    </xf>
    <xf numFmtId="0" fontId="26" fillId="36" borderId="0" xfId="0" applyFont="1" applyFill="1" applyBorder="1" applyAlignment="1">
      <alignment horizontal="left" vertical="center"/>
    </xf>
    <xf numFmtId="0" fontId="19" fillId="37" borderId="1" xfId="0" applyFont="1" applyFill="1" applyBorder="1" applyAlignment="1">
      <alignment horizontal="right" vertical="center"/>
    </xf>
    <xf numFmtId="0" fontId="25" fillId="34" borderId="18" xfId="0" applyFont="1" applyFill="1" applyBorder="1">
      <alignment vertical="center"/>
    </xf>
    <xf numFmtId="0" fontId="25" fillId="34" borderId="12" xfId="0" applyFont="1" applyFill="1" applyBorder="1">
      <alignment vertical="center"/>
    </xf>
    <xf numFmtId="0" fontId="25" fillId="34" borderId="19" xfId="0" applyFont="1" applyFill="1" applyBorder="1">
      <alignment vertical="center"/>
    </xf>
    <xf numFmtId="0" fontId="25" fillId="34" borderId="0" xfId="0" applyFont="1" applyFill="1" applyAlignment="1">
      <alignment vertical="top" wrapText="1"/>
    </xf>
    <xf numFmtId="0" fontId="25" fillId="34" borderId="0" xfId="0" applyFont="1" applyFill="1" applyAlignment="1">
      <alignment vertical="center"/>
    </xf>
    <xf numFmtId="3" fontId="19" fillId="0" borderId="1" xfId="0" applyNumberFormat="1" applyFont="1" applyBorder="1" applyAlignment="1">
      <alignment horizontal="right"/>
    </xf>
    <xf numFmtId="0" fontId="20" fillId="33" borderId="1" xfId="0" applyFont="1" applyFill="1" applyBorder="1" applyAlignment="1">
      <alignment horizontal="center" vertical="center"/>
    </xf>
    <xf numFmtId="0" fontId="28" fillId="33" borderId="1" xfId="0" applyFont="1" applyFill="1" applyBorder="1" applyAlignment="1">
      <alignment horizontal="center" vertical="center"/>
    </xf>
    <xf numFmtId="177" fontId="19" fillId="34" borderId="0" xfId="43" applyNumberFormat="1" applyFont="1" applyFill="1" applyBorder="1" applyAlignment="1">
      <alignment vertical="center"/>
    </xf>
    <xf numFmtId="178" fontId="19" fillId="34" borderId="0" xfId="39" applyNumberFormat="1" applyFont="1" applyFill="1" applyBorder="1">
      <alignment vertical="center"/>
    </xf>
    <xf numFmtId="0" fontId="27" fillId="36" borderId="0" xfId="0" applyFont="1" applyFill="1" applyBorder="1">
      <alignment vertical="center"/>
    </xf>
    <xf numFmtId="0" fontId="20" fillId="33" borderId="2" xfId="0" applyFont="1" applyFill="1" applyBorder="1" applyAlignment="1">
      <alignment horizontal="center" vertical="center"/>
    </xf>
    <xf numFmtId="3" fontId="19" fillId="0" borderId="2" xfId="0" applyNumberFormat="1" applyFont="1" applyBorder="1" applyAlignment="1">
      <alignment horizontal="right"/>
    </xf>
    <xf numFmtId="178" fontId="19" fillId="34" borderId="2" xfId="39" applyNumberFormat="1" applyFont="1" applyFill="1" applyBorder="1" applyAlignment="1">
      <alignment horizontal="right"/>
    </xf>
    <xf numFmtId="3" fontId="19" fillId="37" borderId="2" xfId="0" applyNumberFormat="1" applyFont="1" applyFill="1" applyBorder="1" applyAlignment="1">
      <alignment horizontal="right"/>
    </xf>
    <xf numFmtId="178" fontId="19" fillId="37" borderId="2" xfId="39" applyNumberFormat="1" applyFont="1" applyFill="1" applyBorder="1" applyAlignment="1">
      <alignment horizontal="right"/>
    </xf>
    <xf numFmtId="26" fontId="19" fillId="34" borderId="1" xfId="0" applyNumberFormat="1" applyFont="1" applyFill="1" applyBorder="1" applyAlignment="1"/>
    <xf numFmtId="0" fontId="22" fillId="33" borderId="13" xfId="0" applyFont="1" applyFill="1" applyBorder="1" applyAlignment="1">
      <alignment horizontal="center" vertical="center"/>
    </xf>
    <xf numFmtId="0" fontId="22" fillId="33" borderId="14" xfId="0" applyFont="1" applyFill="1" applyBorder="1" applyAlignment="1">
      <alignment horizontal="center" vertical="center"/>
    </xf>
    <xf numFmtId="0" fontId="22" fillId="33" borderId="15" xfId="0" applyFont="1" applyFill="1" applyBorder="1" applyAlignment="1">
      <alignment horizontal="center" vertical="center"/>
    </xf>
    <xf numFmtId="0" fontId="21" fillId="34" borderId="1" xfId="0" applyFont="1" applyFill="1" applyBorder="1" applyAlignment="1">
      <alignment horizontal="left" vertical="center" wrapText="1"/>
    </xf>
    <xf numFmtId="0" fontId="19" fillId="34" borderId="1" xfId="0" applyFont="1" applyFill="1" applyBorder="1" applyAlignment="1">
      <alignment horizontal="left" vertical="center" wrapText="1"/>
    </xf>
  </cellXfs>
  <cellStyles count="4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43" builtinId="3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Percent" xfId="39" builtinId="5"/>
    <cellStyle name="Title" xfId="40" builtinId="15" customBuiltin="1"/>
    <cellStyle name="Total" xfId="41" builtinId="25" customBuiltin="1"/>
    <cellStyle name="Warning Text" xfId="42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L56"/>
  <sheetViews>
    <sheetView topLeftCell="A27" workbookViewId="0">
      <selection activeCell="C48" sqref="C48:K48"/>
    </sheetView>
  </sheetViews>
  <sheetFormatPr defaultColWidth="9" defaultRowHeight="14.25"/>
  <cols>
    <col min="1" max="1" width="3.625" style="6" customWidth="1"/>
    <col min="2" max="2" width="2.625" style="6" customWidth="1"/>
    <col min="3" max="3" width="17.25" style="6" customWidth="1"/>
    <col min="4" max="4" width="14.625" style="6" customWidth="1"/>
    <col min="5" max="5" width="12.875" style="6" customWidth="1"/>
    <col min="6" max="6" width="13.25" style="6" customWidth="1"/>
    <col min="7" max="7" width="13.5" style="6" customWidth="1"/>
    <col min="8" max="8" width="16" style="6" customWidth="1"/>
    <col min="9" max="9" width="14.375" style="6" bestFit="1" customWidth="1"/>
    <col min="10" max="11" width="12.625" style="6" customWidth="1"/>
    <col min="12" max="12" width="2.625" style="6" customWidth="1"/>
    <col min="13" max="16384" width="9" style="6"/>
  </cols>
  <sheetData>
    <row r="2" spans="2:12" ht="15.75">
      <c r="B2" s="29" t="s">
        <v>18</v>
      </c>
      <c r="C2" s="30"/>
      <c r="D2" s="30"/>
      <c r="E2" s="30"/>
      <c r="F2" s="30"/>
      <c r="G2" s="30"/>
      <c r="H2" s="30"/>
      <c r="I2" s="30"/>
      <c r="J2" s="30"/>
      <c r="K2" s="30"/>
      <c r="L2" s="31"/>
    </row>
    <row r="3" spans="2:12">
      <c r="B3" s="7"/>
      <c r="C3" s="8"/>
      <c r="D3" s="8"/>
      <c r="E3" s="8"/>
      <c r="F3" s="8"/>
      <c r="G3" s="8"/>
      <c r="H3" s="8"/>
      <c r="I3" s="8"/>
      <c r="J3" s="8"/>
      <c r="K3" s="8"/>
      <c r="L3" s="9"/>
    </row>
    <row r="4" spans="2:12">
      <c r="B4" s="7"/>
      <c r="C4" s="10" t="s">
        <v>0</v>
      </c>
      <c r="E4" s="8"/>
      <c r="F4" s="8"/>
      <c r="G4" s="8"/>
      <c r="H4" s="8"/>
      <c r="I4" s="8"/>
      <c r="J4" s="8"/>
      <c r="K4" s="8"/>
      <c r="L4" s="9"/>
    </row>
    <row r="5" spans="2:12">
      <c r="B5" s="7"/>
      <c r="C5" s="19" t="s">
        <v>1</v>
      </c>
      <c r="D5" s="19" t="s">
        <v>2</v>
      </c>
      <c r="E5" s="8"/>
      <c r="F5" s="8"/>
      <c r="G5" s="8"/>
      <c r="H5" s="8"/>
      <c r="I5" s="8"/>
      <c r="J5" s="8"/>
      <c r="K5" s="8"/>
      <c r="L5" s="9"/>
    </row>
    <row r="6" spans="2:12">
      <c r="B6" s="7"/>
      <c r="C6" s="2">
        <v>41177</v>
      </c>
      <c r="D6" s="2">
        <v>41196</v>
      </c>
      <c r="E6" s="8"/>
      <c r="F6" s="8"/>
      <c r="G6" s="8"/>
      <c r="H6" s="8"/>
      <c r="I6" s="8"/>
      <c r="J6" s="8"/>
      <c r="K6" s="8"/>
      <c r="L6" s="9"/>
    </row>
    <row r="7" spans="2:12">
      <c r="B7" s="7"/>
      <c r="C7" s="8"/>
      <c r="D7" s="8"/>
      <c r="E7" s="8"/>
      <c r="F7" s="8"/>
      <c r="G7" s="8"/>
      <c r="H7" s="8"/>
      <c r="I7" s="8"/>
      <c r="J7" s="8"/>
      <c r="K7" s="8"/>
      <c r="L7" s="9"/>
    </row>
    <row r="8" spans="2:12">
      <c r="B8" s="7"/>
      <c r="C8" s="22" t="s">
        <v>13</v>
      </c>
      <c r="G8" s="8"/>
      <c r="H8" s="8"/>
      <c r="I8" s="8"/>
      <c r="J8" s="8"/>
      <c r="K8" s="8"/>
      <c r="L8" s="9"/>
    </row>
    <row r="9" spans="2:12" ht="13.5" customHeight="1">
      <c r="B9" s="7"/>
      <c r="C9" s="32" t="s">
        <v>17</v>
      </c>
      <c r="D9" s="33"/>
      <c r="E9" s="33"/>
      <c r="F9" s="33"/>
      <c r="G9" s="33"/>
      <c r="H9" s="33"/>
      <c r="I9" s="33"/>
      <c r="J9" s="33"/>
      <c r="K9" s="33"/>
      <c r="L9" s="9"/>
    </row>
    <row r="10" spans="2:12">
      <c r="B10" s="7"/>
      <c r="C10" s="33"/>
      <c r="D10" s="33"/>
      <c r="E10" s="33"/>
      <c r="F10" s="33"/>
      <c r="G10" s="33"/>
      <c r="H10" s="33"/>
      <c r="I10" s="33"/>
      <c r="J10" s="33"/>
      <c r="K10" s="33"/>
      <c r="L10" s="9"/>
    </row>
    <row r="11" spans="2:12">
      <c r="B11" s="7"/>
      <c r="C11" s="33"/>
      <c r="D11" s="33"/>
      <c r="E11" s="33"/>
      <c r="F11" s="33"/>
      <c r="G11" s="33"/>
      <c r="H11" s="33"/>
      <c r="I11" s="33"/>
      <c r="J11" s="33"/>
      <c r="K11" s="33"/>
      <c r="L11" s="9"/>
    </row>
    <row r="12" spans="2:12">
      <c r="B12" s="7"/>
      <c r="C12" s="33"/>
      <c r="D12" s="33"/>
      <c r="E12" s="33"/>
      <c r="F12" s="33"/>
      <c r="G12" s="33"/>
      <c r="H12" s="33"/>
      <c r="I12" s="33"/>
      <c r="J12" s="33"/>
      <c r="K12" s="33"/>
      <c r="L12" s="9"/>
    </row>
    <row r="13" spans="2:12">
      <c r="B13" s="7"/>
      <c r="C13" s="33"/>
      <c r="D13" s="33"/>
      <c r="E13" s="33"/>
      <c r="F13" s="33"/>
      <c r="G13" s="33"/>
      <c r="H13" s="33"/>
      <c r="I13" s="33"/>
      <c r="J13" s="33"/>
      <c r="K13" s="33"/>
      <c r="L13" s="9"/>
    </row>
    <row r="14" spans="2:12">
      <c r="B14" s="7"/>
      <c r="C14" s="33"/>
      <c r="D14" s="33"/>
      <c r="E14" s="33"/>
      <c r="F14" s="33"/>
      <c r="G14" s="33"/>
      <c r="H14" s="33"/>
      <c r="I14" s="33"/>
      <c r="J14" s="33"/>
      <c r="K14" s="33"/>
      <c r="L14" s="9"/>
    </row>
    <row r="15" spans="2:12">
      <c r="B15" s="7"/>
      <c r="C15" s="33"/>
      <c r="D15" s="33"/>
      <c r="E15" s="33"/>
      <c r="F15" s="33"/>
      <c r="G15" s="33"/>
      <c r="H15" s="33"/>
      <c r="I15" s="33"/>
      <c r="J15" s="33"/>
      <c r="K15" s="33"/>
      <c r="L15" s="9"/>
    </row>
    <row r="16" spans="2:12">
      <c r="B16" s="7"/>
      <c r="C16" s="33"/>
      <c r="D16" s="33"/>
      <c r="E16" s="33"/>
      <c r="F16" s="33"/>
      <c r="G16" s="33"/>
      <c r="H16" s="33"/>
      <c r="I16" s="33"/>
      <c r="J16" s="33"/>
      <c r="K16" s="33"/>
      <c r="L16" s="9"/>
    </row>
    <row r="17" spans="2:12">
      <c r="B17" s="7"/>
      <c r="C17" s="33"/>
      <c r="D17" s="33"/>
      <c r="E17" s="33"/>
      <c r="F17" s="33"/>
      <c r="G17" s="33"/>
      <c r="H17" s="33"/>
      <c r="I17" s="33"/>
      <c r="J17" s="33"/>
      <c r="K17" s="33"/>
      <c r="L17" s="9"/>
    </row>
    <row r="18" spans="2:12">
      <c r="B18" s="7"/>
      <c r="C18" s="33"/>
      <c r="D18" s="33"/>
      <c r="E18" s="33"/>
      <c r="F18" s="33"/>
      <c r="G18" s="33"/>
      <c r="H18" s="33"/>
      <c r="I18" s="33"/>
      <c r="J18" s="33"/>
      <c r="K18" s="33"/>
      <c r="L18" s="9"/>
    </row>
    <row r="19" spans="2:12">
      <c r="B19" s="7"/>
      <c r="C19" s="33"/>
      <c r="D19" s="33"/>
      <c r="E19" s="33"/>
      <c r="F19" s="33"/>
      <c r="G19" s="33"/>
      <c r="H19" s="33"/>
      <c r="I19" s="33"/>
      <c r="J19" s="33"/>
      <c r="K19" s="33"/>
      <c r="L19" s="9"/>
    </row>
    <row r="20" spans="2:12">
      <c r="B20" s="7"/>
      <c r="C20" s="33"/>
      <c r="D20" s="33"/>
      <c r="E20" s="33"/>
      <c r="F20" s="33"/>
      <c r="G20" s="33"/>
      <c r="H20" s="33"/>
      <c r="I20" s="33"/>
      <c r="J20" s="33"/>
      <c r="K20" s="33"/>
      <c r="L20" s="9"/>
    </row>
    <row r="21" spans="2:12">
      <c r="B21" s="7"/>
      <c r="C21" s="33"/>
      <c r="D21" s="33"/>
      <c r="E21" s="33"/>
      <c r="F21" s="33"/>
      <c r="G21" s="33"/>
      <c r="H21" s="33"/>
      <c r="I21" s="33"/>
      <c r="J21" s="33"/>
      <c r="K21" s="33"/>
      <c r="L21" s="9"/>
    </row>
    <row r="22" spans="2:12">
      <c r="B22" s="7"/>
      <c r="C22" s="33"/>
      <c r="D22" s="33"/>
      <c r="E22" s="33"/>
      <c r="F22" s="33"/>
      <c r="G22" s="33"/>
      <c r="H22" s="33"/>
      <c r="I22" s="33"/>
      <c r="J22" s="33"/>
      <c r="K22" s="33"/>
      <c r="L22" s="9"/>
    </row>
    <row r="23" spans="2:12">
      <c r="B23" s="7"/>
      <c r="C23" s="33"/>
      <c r="D23" s="33"/>
      <c r="E23" s="33"/>
      <c r="F23" s="33"/>
      <c r="G23" s="33"/>
      <c r="H23" s="33"/>
      <c r="I23" s="33"/>
      <c r="J23" s="33"/>
      <c r="K23" s="33"/>
      <c r="L23" s="9"/>
    </row>
    <row r="24" spans="2:12">
      <c r="B24" s="7"/>
      <c r="C24" s="33"/>
      <c r="D24" s="33"/>
      <c r="E24" s="33"/>
      <c r="F24" s="33"/>
      <c r="G24" s="33"/>
      <c r="H24" s="33"/>
      <c r="I24" s="33"/>
      <c r="J24" s="33"/>
      <c r="K24" s="33"/>
      <c r="L24" s="9"/>
    </row>
    <row r="25" spans="2:12">
      <c r="B25" s="7"/>
      <c r="L25" s="9"/>
    </row>
    <row r="26" spans="2:12">
      <c r="B26" s="7"/>
      <c r="C26" s="22" t="s">
        <v>14</v>
      </c>
      <c r="D26" s="8"/>
      <c r="E26" s="8"/>
      <c r="F26" s="8"/>
      <c r="L26" s="9"/>
    </row>
    <row r="27" spans="2:12">
      <c r="B27" s="7"/>
      <c r="C27" s="19" t="s">
        <v>3</v>
      </c>
      <c r="D27" s="19" t="s">
        <v>4</v>
      </c>
      <c r="E27" s="23" t="s">
        <v>12</v>
      </c>
      <c r="F27" s="23" t="s">
        <v>5</v>
      </c>
      <c r="G27" s="18" t="s">
        <v>6</v>
      </c>
      <c r="H27" s="19" t="s">
        <v>7</v>
      </c>
      <c r="I27" s="19" t="s">
        <v>8</v>
      </c>
      <c r="J27" s="19" t="s">
        <v>9</v>
      </c>
      <c r="K27" s="19" t="s">
        <v>10</v>
      </c>
      <c r="L27" s="9"/>
    </row>
    <row r="28" spans="2:12">
      <c r="B28" s="7"/>
      <c r="C28" s="3">
        <v>41177</v>
      </c>
      <c r="D28" s="17">
        <v>10445</v>
      </c>
      <c r="E28" s="24">
        <v>1</v>
      </c>
      <c r="F28" s="25">
        <f t="shared" ref="F28:F47" si="0">E28/D28</f>
        <v>9.5739588319770219E-5</v>
      </c>
      <c r="G28" s="17">
        <v>0</v>
      </c>
      <c r="H28" s="28">
        <v>0</v>
      </c>
      <c r="I28" s="1">
        <v>1.87</v>
      </c>
      <c r="J28" s="1">
        <f t="shared" ref="J28:J47" si="1">I28/D28*1000</f>
        <v>0.17903303015797031</v>
      </c>
      <c r="K28" s="1">
        <f t="shared" ref="K28:K47" si="2">I28/E28</f>
        <v>1.87</v>
      </c>
      <c r="L28" s="9"/>
    </row>
    <row r="29" spans="2:12">
      <c r="B29" s="7"/>
      <c r="C29" s="3">
        <v>41178</v>
      </c>
      <c r="D29" s="17">
        <v>54164</v>
      </c>
      <c r="E29" s="24">
        <v>14</v>
      </c>
      <c r="F29" s="25">
        <f t="shared" si="0"/>
        <v>2.5847426334834944E-4</v>
      </c>
      <c r="G29" s="17">
        <v>0</v>
      </c>
      <c r="H29" s="28">
        <v>0</v>
      </c>
      <c r="I29" s="1">
        <v>6.46</v>
      </c>
      <c r="J29" s="1">
        <f t="shared" si="1"/>
        <v>0.11926741008788125</v>
      </c>
      <c r="K29" s="1">
        <f t="shared" si="2"/>
        <v>0.46142857142857141</v>
      </c>
      <c r="L29" s="9"/>
    </row>
    <row r="30" spans="2:12">
      <c r="B30" s="7"/>
      <c r="C30" s="3">
        <v>41179</v>
      </c>
      <c r="D30" s="17">
        <v>129638</v>
      </c>
      <c r="E30" s="24">
        <v>37</v>
      </c>
      <c r="F30" s="25">
        <f t="shared" si="0"/>
        <v>2.8541014208796801E-4</v>
      </c>
      <c r="G30" s="17">
        <v>0</v>
      </c>
      <c r="H30" s="28">
        <v>0</v>
      </c>
      <c r="I30" s="1">
        <v>15.09</v>
      </c>
      <c r="J30" s="1">
        <f t="shared" si="1"/>
        <v>0.11640105524614695</v>
      </c>
      <c r="K30" s="1">
        <f t="shared" si="2"/>
        <v>0.40783783783783784</v>
      </c>
      <c r="L30" s="9"/>
    </row>
    <row r="31" spans="2:12">
      <c r="B31" s="7"/>
      <c r="C31" s="3">
        <v>41180</v>
      </c>
      <c r="D31" s="17">
        <v>143857</v>
      </c>
      <c r="E31" s="24">
        <v>26</v>
      </c>
      <c r="F31" s="25">
        <f t="shared" si="0"/>
        <v>1.8073503548662908E-4</v>
      </c>
      <c r="G31" s="17">
        <v>1</v>
      </c>
      <c r="H31" s="28">
        <v>6.79</v>
      </c>
      <c r="I31" s="1">
        <v>15.02</v>
      </c>
      <c r="J31" s="1">
        <f t="shared" si="1"/>
        <v>0.10440923973112187</v>
      </c>
      <c r="K31" s="1">
        <f t="shared" si="2"/>
        <v>0.57769230769230773</v>
      </c>
      <c r="L31" s="9"/>
    </row>
    <row r="32" spans="2:12">
      <c r="B32" s="7"/>
      <c r="C32" s="3">
        <v>41181</v>
      </c>
      <c r="D32" s="17">
        <v>133580</v>
      </c>
      <c r="E32" s="24">
        <v>30</v>
      </c>
      <c r="F32" s="25">
        <f t="shared" si="0"/>
        <v>2.2458451864051506E-4</v>
      </c>
      <c r="G32" s="17">
        <v>0</v>
      </c>
      <c r="H32" s="28">
        <v>0</v>
      </c>
      <c r="I32" s="1">
        <v>14.85</v>
      </c>
      <c r="J32" s="1">
        <f t="shared" si="1"/>
        <v>0.11116933672705495</v>
      </c>
      <c r="K32" s="1">
        <f t="shared" si="2"/>
        <v>0.495</v>
      </c>
      <c r="L32" s="9"/>
    </row>
    <row r="33" spans="2:12">
      <c r="B33" s="7"/>
      <c r="C33" s="3">
        <v>41182</v>
      </c>
      <c r="D33" s="17">
        <v>0</v>
      </c>
      <c r="E33" s="24">
        <v>0</v>
      </c>
      <c r="F33" s="25" t="s">
        <v>16</v>
      </c>
      <c r="G33" s="17">
        <v>0</v>
      </c>
      <c r="H33" s="28">
        <v>0</v>
      </c>
      <c r="I33" s="1">
        <v>0</v>
      </c>
      <c r="J33" s="1" t="s">
        <v>16</v>
      </c>
      <c r="K33" s="1" t="s">
        <v>16</v>
      </c>
      <c r="L33" s="9"/>
    </row>
    <row r="34" spans="2:12">
      <c r="B34" s="7"/>
      <c r="C34" s="3">
        <v>41183</v>
      </c>
      <c r="D34" s="17">
        <v>0</v>
      </c>
      <c r="E34" s="24">
        <v>0</v>
      </c>
      <c r="F34" s="25" t="s">
        <v>16</v>
      </c>
      <c r="G34" s="17">
        <v>0</v>
      </c>
      <c r="H34" s="28">
        <v>0</v>
      </c>
      <c r="I34" s="1">
        <v>0</v>
      </c>
      <c r="J34" s="1" t="s">
        <v>16</v>
      </c>
      <c r="K34" s="1" t="s">
        <v>16</v>
      </c>
      <c r="L34" s="9"/>
    </row>
    <row r="35" spans="2:12">
      <c r="B35" s="7"/>
      <c r="C35" s="3">
        <v>41184</v>
      </c>
      <c r="D35" s="17">
        <v>149765</v>
      </c>
      <c r="E35" s="24">
        <v>16</v>
      </c>
      <c r="F35" s="25">
        <f t="shared" si="0"/>
        <v>1.0683403999599373E-4</v>
      </c>
      <c r="G35" s="17">
        <v>0</v>
      </c>
      <c r="H35" s="28">
        <v>0</v>
      </c>
      <c r="I35" s="1">
        <v>15.09</v>
      </c>
      <c r="J35" s="1">
        <f t="shared" si="1"/>
        <v>0.10075785397122157</v>
      </c>
      <c r="K35" s="1">
        <f t="shared" si="2"/>
        <v>0.94312499999999999</v>
      </c>
      <c r="L35" s="9"/>
    </row>
    <row r="36" spans="2:12">
      <c r="B36" s="7"/>
      <c r="C36" s="3">
        <v>41185</v>
      </c>
      <c r="D36" s="17">
        <v>178391</v>
      </c>
      <c r="E36" s="24">
        <v>33</v>
      </c>
      <c r="F36" s="25">
        <f t="shared" si="0"/>
        <v>1.8498691077464669E-4</v>
      </c>
      <c r="G36" s="17">
        <v>0</v>
      </c>
      <c r="H36" s="28">
        <v>0</v>
      </c>
      <c r="I36" s="1">
        <v>19.399999999999999</v>
      </c>
      <c r="J36" s="1">
        <f t="shared" si="1"/>
        <v>0.10874988087964078</v>
      </c>
      <c r="K36" s="1">
        <f t="shared" si="2"/>
        <v>0.58787878787878789</v>
      </c>
      <c r="L36" s="9"/>
    </row>
    <row r="37" spans="2:12">
      <c r="B37" s="7"/>
      <c r="C37" s="3">
        <v>41186</v>
      </c>
      <c r="D37" s="17">
        <v>145718</v>
      </c>
      <c r="E37" s="24">
        <v>19</v>
      </c>
      <c r="F37" s="25">
        <f t="shared" si="0"/>
        <v>1.3038883322581975E-4</v>
      </c>
      <c r="G37" s="17">
        <v>1</v>
      </c>
      <c r="H37" s="28">
        <v>10.48</v>
      </c>
      <c r="I37" s="1">
        <v>15.55</v>
      </c>
      <c r="J37" s="1">
        <f t="shared" si="1"/>
        <v>0.10671296614007879</v>
      </c>
      <c r="K37" s="1">
        <f t="shared" si="2"/>
        <v>0.81842105263157894</v>
      </c>
      <c r="L37" s="9"/>
    </row>
    <row r="38" spans="2:12">
      <c r="B38" s="7"/>
      <c r="C38" s="3">
        <v>41187</v>
      </c>
      <c r="D38" s="17">
        <v>151259</v>
      </c>
      <c r="E38" s="24">
        <v>18</v>
      </c>
      <c r="F38" s="25">
        <f t="shared" si="0"/>
        <v>1.1900118340065715E-4</v>
      </c>
      <c r="G38" s="17">
        <v>0</v>
      </c>
      <c r="H38" s="28">
        <v>0</v>
      </c>
      <c r="I38" s="1">
        <v>16.47</v>
      </c>
      <c r="J38" s="1">
        <f t="shared" si="1"/>
        <v>0.10888608281160128</v>
      </c>
      <c r="K38" s="1">
        <f t="shared" si="2"/>
        <v>0.91499999999999992</v>
      </c>
      <c r="L38" s="9"/>
    </row>
    <row r="39" spans="2:12">
      <c r="B39" s="7"/>
      <c r="C39" s="3">
        <v>41188</v>
      </c>
      <c r="D39" s="17">
        <v>155601</v>
      </c>
      <c r="E39" s="24">
        <v>17</v>
      </c>
      <c r="F39" s="25">
        <f t="shared" si="0"/>
        <v>1.0925379656943078E-4</v>
      </c>
      <c r="G39" s="17">
        <v>0</v>
      </c>
      <c r="H39" s="28">
        <v>0</v>
      </c>
      <c r="I39" s="1">
        <v>16.41</v>
      </c>
      <c r="J39" s="1">
        <f t="shared" si="1"/>
        <v>0.10546204715907996</v>
      </c>
      <c r="K39" s="1">
        <f t="shared" si="2"/>
        <v>0.96529411764705886</v>
      </c>
      <c r="L39" s="9"/>
    </row>
    <row r="40" spans="2:12">
      <c r="B40" s="7"/>
      <c r="C40" s="3">
        <v>41189</v>
      </c>
      <c r="D40" s="17">
        <v>157942</v>
      </c>
      <c r="E40" s="24">
        <v>20</v>
      </c>
      <c r="F40" s="25">
        <f t="shared" si="0"/>
        <v>1.266287624571045E-4</v>
      </c>
      <c r="G40" s="17">
        <v>0</v>
      </c>
      <c r="H40" s="28">
        <v>0</v>
      </c>
      <c r="I40" s="1">
        <v>16.760000000000002</v>
      </c>
      <c r="J40" s="1">
        <f t="shared" si="1"/>
        <v>0.10611490293905358</v>
      </c>
      <c r="K40" s="1">
        <f t="shared" si="2"/>
        <v>0.83800000000000008</v>
      </c>
      <c r="L40" s="9"/>
    </row>
    <row r="41" spans="2:12">
      <c r="B41" s="7"/>
      <c r="C41" s="3">
        <v>41190</v>
      </c>
      <c r="D41" s="17">
        <v>160487</v>
      </c>
      <c r="E41" s="24">
        <v>18</v>
      </c>
      <c r="F41" s="25">
        <f t="shared" si="0"/>
        <v>1.121586172088705E-4</v>
      </c>
      <c r="G41" s="17">
        <v>1</v>
      </c>
      <c r="H41" s="28">
        <v>3.39</v>
      </c>
      <c r="I41" s="1">
        <v>16.75</v>
      </c>
      <c r="J41" s="1">
        <f t="shared" si="1"/>
        <v>0.10436982434714338</v>
      </c>
      <c r="K41" s="1">
        <f t="shared" si="2"/>
        <v>0.93055555555555558</v>
      </c>
      <c r="L41" s="9"/>
    </row>
    <row r="42" spans="2:12">
      <c r="B42" s="7"/>
      <c r="C42" s="3">
        <v>41191</v>
      </c>
      <c r="D42" s="17">
        <v>87869</v>
      </c>
      <c r="E42" s="24">
        <v>5</v>
      </c>
      <c r="F42" s="25">
        <f t="shared" si="0"/>
        <v>5.6902889528730268E-5</v>
      </c>
      <c r="G42" s="17">
        <v>0</v>
      </c>
      <c r="H42" s="28">
        <v>0</v>
      </c>
      <c r="I42" s="1">
        <v>16.649999999999999</v>
      </c>
      <c r="J42" s="1">
        <f t="shared" si="1"/>
        <v>0.1894866221306718</v>
      </c>
      <c r="K42" s="1">
        <f t="shared" si="2"/>
        <v>3.3299999999999996</v>
      </c>
      <c r="L42" s="9"/>
    </row>
    <row r="43" spans="2:12">
      <c r="B43" s="7"/>
      <c r="C43" s="3">
        <v>41192</v>
      </c>
      <c r="D43" s="17">
        <v>86392</v>
      </c>
      <c r="E43" s="24">
        <v>2</v>
      </c>
      <c r="F43" s="25">
        <f t="shared" si="0"/>
        <v>2.3150291693675341E-5</v>
      </c>
      <c r="G43" s="17">
        <v>0</v>
      </c>
      <c r="H43" s="28">
        <v>0</v>
      </c>
      <c r="I43" s="1">
        <v>16.84</v>
      </c>
      <c r="J43" s="1">
        <f t="shared" si="1"/>
        <v>0.19492545606074635</v>
      </c>
      <c r="K43" s="1">
        <f t="shared" si="2"/>
        <v>8.42</v>
      </c>
      <c r="L43" s="9"/>
    </row>
    <row r="44" spans="2:12">
      <c r="B44" s="7"/>
      <c r="C44" s="3">
        <v>41193</v>
      </c>
      <c r="D44" s="17">
        <v>76439</v>
      </c>
      <c r="E44" s="24">
        <v>6</v>
      </c>
      <c r="F44" s="25">
        <f t="shared" si="0"/>
        <v>7.8493962506050578E-5</v>
      </c>
      <c r="G44" s="17">
        <v>1</v>
      </c>
      <c r="H44" s="28">
        <v>1.49</v>
      </c>
      <c r="I44" s="1">
        <v>16.170000000000002</v>
      </c>
      <c r="J44" s="1">
        <f t="shared" si="1"/>
        <v>0.21154122895380631</v>
      </c>
      <c r="K44" s="1">
        <f t="shared" si="2"/>
        <v>2.6950000000000003</v>
      </c>
      <c r="L44" s="9"/>
    </row>
    <row r="45" spans="2:12">
      <c r="B45" s="7"/>
      <c r="C45" s="3">
        <v>41194</v>
      </c>
      <c r="D45" s="17">
        <v>0</v>
      </c>
      <c r="E45" s="24">
        <v>0</v>
      </c>
      <c r="F45" s="25" t="s">
        <v>16</v>
      </c>
      <c r="G45" s="17">
        <v>0</v>
      </c>
      <c r="H45" s="28">
        <v>0</v>
      </c>
      <c r="I45" s="1">
        <v>0</v>
      </c>
      <c r="J45" s="1" t="s">
        <v>16</v>
      </c>
      <c r="K45" s="1" t="s">
        <v>16</v>
      </c>
      <c r="L45" s="9"/>
    </row>
    <row r="46" spans="2:12">
      <c r="B46" s="7"/>
      <c r="C46" s="3">
        <v>41195</v>
      </c>
      <c r="D46" s="17">
        <f>76073+1838+123950</f>
        <v>201861</v>
      </c>
      <c r="E46" s="24">
        <v>36</v>
      </c>
      <c r="F46" s="25">
        <f t="shared" si="0"/>
        <v>1.7834054126354272E-4</v>
      </c>
      <c r="G46" s="17">
        <v>2</v>
      </c>
      <c r="H46" s="28">
        <v>42.84</v>
      </c>
      <c r="I46" s="1">
        <f>16.18+27.9</f>
        <v>44.08</v>
      </c>
      <c r="J46" s="1">
        <f t="shared" si="1"/>
        <v>0.21836808496936008</v>
      </c>
      <c r="K46" s="1">
        <f t="shared" si="2"/>
        <v>1.2244444444444444</v>
      </c>
      <c r="L46" s="9"/>
    </row>
    <row r="47" spans="2:12">
      <c r="B47" s="7"/>
      <c r="C47" s="3">
        <v>41196</v>
      </c>
      <c r="D47" s="17">
        <f>77969+131302+15907</f>
        <v>225178</v>
      </c>
      <c r="E47" s="24">
        <v>27</v>
      </c>
      <c r="F47" s="25">
        <f t="shared" si="0"/>
        <v>1.1990514171011377E-4</v>
      </c>
      <c r="G47" s="17">
        <v>0</v>
      </c>
      <c r="H47" s="28">
        <v>0</v>
      </c>
      <c r="I47" s="1">
        <f>16.29+45.42</f>
        <v>61.71</v>
      </c>
      <c r="J47" s="1">
        <f t="shared" si="1"/>
        <v>0.27404986277522669</v>
      </c>
      <c r="K47" s="1">
        <f t="shared" si="2"/>
        <v>2.2855555555555558</v>
      </c>
      <c r="L47" s="9"/>
    </row>
    <row r="48" spans="2:12">
      <c r="B48" s="7"/>
      <c r="C48" s="11" t="s">
        <v>11</v>
      </c>
      <c r="D48" s="4">
        <f>SUM(D28:D47)</f>
        <v>2248586</v>
      </c>
      <c r="E48" s="26">
        <f>SUM(E28:E47)</f>
        <v>325</v>
      </c>
      <c r="F48" s="27">
        <f>E48/D48</f>
        <v>1.4453527683619839E-4</v>
      </c>
      <c r="G48" s="4">
        <f>SUM(G28:G47)</f>
        <v>6</v>
      </c>
      <c r="H48" s="5">
        <f>SUM(H28:H47)</f>
        <v>64.990000000000009</v>
      </c>
      <c r="I48" s="5">
        <f>SUM(I28:I47)</f>
        <v>325.16999999999996</v>
      </c>
      <c r="J48" s="5">
        <f>I48/D48*1000</f>
        <v>0.14461087990408192</v>
      </c>
      <c r="K48" s="5">
        <f>I48/E48</f>
        <v>1.0005230769230768</v>
      </c>
      <c r="L48" s="9"/>
    </row>
    <row r="49" spans="2:12">
      <c r="B49" s="7"/>
      <c r="C49" s="8"/>
      <c r="D49" s="8"/>
      <c r="E49" s="8"/>
      <c r="F49" s="8"/>
      <c r="L49" s="9"/>
    </row>
    <row r="50" spans="2:12">
      <c r="B50" s="7"/>
      <c r="C50" s="16" t="s">
        <v>15</v>
      </c>
      <c r="D50" s="20"/>
      <c r="E50" s="20"/>
      <c r="F50" s="21"/>
      <c r="G50" s="8"/>
      <c r="H50" s="8"/>
      <c r="I50" s="8"/>
      <c r="J50" s="8"/>
      <c r="K50" s="8"/>
      <c r="L50" s="9"/>
    </row>
    <row r="51" spans="2:12">
      <c r="B51" s="12"/>
      <c r="C51" s="13"/>
      <c r="D51" s="13"/>
      <c r="E51" s="13"/>
      <c r="F51" s="13"/>
      <c r="G51" s="13"/>
      <c r="H51" s="13"/>
      <c r="I51" s="13"/>
      <c r="J51" s="13"/>
      <c r="K51" s="13"/>
      <c r="L51" s="14"/>
    </row>
    <row r="53" spans="2:12">
      <c r="B53" s="15"/>
      <c r="D53" s="16"/>
      <c r="E53" s="16"/>
      <c r="F53" s="16"/>
    </row>
    <row r="54" spans="2:12">
      <c r="B54" s="16"/>
      <c r="C54" s="16"/>
      <c r="D54" s="16"/>
      <c r="E54" s="16"/>
      <c r="F54" s="16"/>
    </row>
    <row r="55" spans="2:12">
      <c r="B55" s="16"/>
      <c r="C55" s="16"/>
      <c r="D55" s="16"/>
      <c r="E55" s="16"/>
      <c r="F55" s="16"/>
    </row>
    <row r="56" spans="2:12">
      <c r="B56" s="16"/>
      <c r="C56" s="16"/>
      <c r="D56" s="16"/>
      <c r="E56" s="16"/>
      <c r="F56" s="16"/>
    </row>
  </sheetData>
  <mergeCells count="2">
    <mergeCell ref="B2:L2"/>
    <mergeCell ref="C9:K24"/>
  </mergeCells>
  <phoneticPr fontId="3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L40"/>
  <sheetViews>
    <sheetView topLeftCell="A7" workbookViewId="0">
      <selection activeCell="C34" sqref="C34"/>
    </sheetView>
  </sheetViews>
  <sheetFormatPr defaultColWidth="9" defaultRowHeight="14.25"/>
  <cols>
    <col min="1" max="1" width="3.625" style="6" customWidth="1"/>
    <col min="2" max="2" width="2.625" style="6" customWidth="1"/>
    <col min="3" max="3" width="17.25" style="6" customWidth="1"/>
    <col min="4" max="4" width="14.625" style="6" customWidth="1"/>
    <col min="5" max="5" width="12.875" style="6" customWidth="1"/>
    <col min="6" max="6" width="13.25" style="6" customWidth="1"/>
    <col min="7" max="7" width="13.5" style="6" customWidth="1"/>
    <col min="8" max="8" width="16" style="6" customWidth="1"/>
    <col min="9" max="9" width="14.375" style="6" bestFit="1" customWidth="1"/>
    <col min="10" max="11" width="12.625" style="6" customWidth="1"/>
    <col min="12" max="12" width="2.625" style="6" customWidth="1"/>
    <col min="13" max="16384" width="9" style="6"/>
  </cols>
  <sheetData>
    <row r="2" spans="2:12" ht="15.75">
      <c r="B2" s="29" t="s">
        <v>18</v>
      </c>
      <c r="C2" s="30"/>
      <c r="D2" s="30"/>
      <c r="E2" s="30"/>
      <c r="F2" s="30"/>
      <c r="G2" s="30"/>
      <c r="H2" s="30"/>
      <c r="I2" s="30"/>
      <c r="J2" s="30"/>
      <c r="K2" s="30"/>
      <c r="L2" s="31"/>
    </row>
    <row r="3" spans="2:12">
      <c r="B3" s="7"/>
      <c r="C3" s="8"/>
      <c r="D3" s="8"/>
      <c r="E3" s="8"/>
      <c r="F3" s="8"/>
      <c r="G3" s="8"/>
      <c r="H3" s="8"/>
      <c r="I3" s="8"/>
      <c r="J3" s="8"/>
      <c r="K3" s="8"/>
      <c r="L3" s="9"/>
    </row>
    <row r="4" spans="2:12">
      <c r="B4" s="7"/>
      <c r="C4" s="10" t="s">
        <v>0</v>
      </c>
      <c r="E4" s="8"/>
      <c r="F4" s="8"/>
      <c r="G4" s="8"/>
      <c r="H4" s="8"/>
      <c r="I4" s="8"/>
      <c r="J4" s="8"/>
      <c r="K4" s="8"/>
      <c r="L4" s="9"/>
    </row>
    <row r="5" spans="2:12">
      <c r="B5" s="7"/>
      <c r="C5" s="19" t="s">
        <v>1</v>
      </c>
      <c r="D5" s="19" t="s">
        <v>2</v>
      </c>
      <c r="E5" s="8"/>
      <c r="F5" s="8"/>
      <c r="G5" s="8"/>
      <c r="H5" s="8"/>
      <c r="I5" s="8"/>
      <c r="J5" s="8"/>
      <c r="K5" s="8"/>
      <c r="L5" s="9"/>
    </row>
    <row r="6" spans="2:12">
      <c r="B6" s="7"/>
      <c r="C6" s="2">
        <v>41197</v>
      </c>
      <c r="D6" s="2">
        <v>41203</v>
      </c>
      <c r="E6" s="8"/>
      <c r="F6" s="8"/>
      <c r="G6" s="8"/>
      <c r="H6" s="8"/>
      <c r="I6" s="8"/>
      <c r="J6" s="8"/>
      <c r="K6" s="8"/>
      <c r="L6" s="9"/>
    </row>
    <row r="7" spans="2:12">
      <c r="B7" s="7"/>
      <c r="C7" s="8"/>
      <c r="D7" s="8"/>
      <c r="E7" s="8"/>
      <c r="F7" s="8"/>
      <c r="G7" s="8"/>
      <c r="H7" s="8"/>
      <c r="I7" s="8"/>
      <c r="J7" s="8"/>
      <c r="K7" s="8"/>
      <c r="L7" s="9"/>
    </row>
    <row r="8" spans="2:12">
      <c r="B8" s="7"/>
      <c r="C8" s="22" t="s">
        <v>13</v>
      </c>
      <c r="G8" s="8"/>
      <c r="H8" s="8"/>
      <c r="I8" s="8"/>
      <c r="J8" s="8"/>
      <c r="K8" s="8"/>
      <c r="L8" s="9"/>
    </row>
    <row r="9" spans="2:12" ht="13.5" customHeight="1">
      <c r="B9" s="7"/>
      <c r="C9" s="32" t="s">
        <v>19</v>
      </c>
      <c r="D9" s="33"/>
      <c r="E9" s="33"/>
      <c r="F9" s="33"/>
      <c r="G9" s="33"/>
      <c r="H9" s="33"/>
      <c r="I9" s="33"/>
      <c r="J9" s="33"/>
      <c r="K9" s="33"/>
      <c r="L9" s="9"/>
    </row>
    <row r="10" spans="2:12">
      <c r="B10" s="7"/>
      <c r="C10" s="33"/>
      <c r="D10" s="33"/>
      <c r="E10" s="33"/>
      <c r="F10" s="33"/>
      <c r="G10" s="33"/>
      <c r="H10" s="33"/>
      <c r="I10" s="33"/>
      <c r="J10" s="33"/>
      <c r="K10" s="33"/>
      <c r="L10" s="9"/>
    </row>
    <row r="11" spans="2:12">
      <c r="B11" s="7"/>
      <c r="C11" s="33"/>
      <c r="D11" s="33"/>
      <c r="E11" s="33"/>
      <c r="F11" s="33"/>
      <c r="G11" s="33"/>
      <c r="H11" s="33"/>
      <c r="I11" s="33"/>
      <c r="J11" s="33"/>
      <c r="K11" s="33"/>
      <c r="L11" s="9"/>
    </row>
    <row r="12" spans="2:12">
      <c r="B12" s="7"/>
      <c r="C12" s="33"/>
      <c r="D12" s="33"/>
      <c r="E12" s="33"/>
      <c r="F12" s="33"/>
      <c r="G12" s="33"/>
      <c r="H12" s="33"/>
      <c r="I12" s="33"/>
      <c r="J12" s="33"/>
      <c r="K12" s="33"/>
      <c r="L12" s="9"/>
    </row>
    <row r="13" spans="2:12">
      <c r="B13" s="7"/>
      <c r="C13" s="33"/>
      <c r="D13" s="33"/>
      <c r="E13" s="33"/>
      <c r="F13" s="33"/>
      <c r="G13" s="33"/>
      <c r="H13" s="33"/>
      <c r="I13" s="33"/>
      <c r="J13" s="33"/>
      <c r="K13" s="33"/>
      <c r="L13" s="9"/>
    </row>
    <row r="14" spans="2:12">
      <c r="B14" s="7"/>
      <c r="C14" s="33"/>
      <c r="D14" s="33"/>
      <c r="E14" s="33"/>
      <c r="F14" s="33"/>
      <c r="G14" s="33"/>
      <c r="H14" s="33"/>
      <c r="I14" s="33"/>
      <c r="J14" s="33"/>
      <c r="K14" s="33"/>
      <c r="L14" s="9"/>
    </row>
    <row r="15" spans="2:12">
      <c r="B15" s="7"/>
      <c r="C15" s="33"/>
      <c r="D15" s="33"/>
      <c r="E15" s="33"/>
      <c r="F15" s="33"/>
      <c r="G15" s="33"/>
      <c r="H15" s="33"/>
      <c r="I15" s="33"/>
      <c r="J15" s="33"/>
      <c r="K15" s="33"/>
      <c r="L15" s="9"/>
    </row>
    <row r="16" spans="2:12">
      <c r="B16" s="7"/>
      <c r="C16" s="33"/>
      <c r="D16" s="33"/>
      <c r="E16" s="33"/>
      <c r="F16" s="33"/>
      <c r="G16" s="33"/>
      <c r="H16" s="33"/>
      <c r="I16" s="33"/>
      <c r="J16" s="33"/>
      <c r="K16" s="33"/>
      <c r="L16" s="9"/>
    </row>
    <row r="17" spans="2:12">
      <c r="B17" s="7"/>
      <c r="C17" s="33"/>
      <c r="D17" s="33"/>
      <c r="E17" s="33"/>
      <c r="F17" s="33"/>
      <c r="G17" s="33"/>
      <c r="H17" s="33"/>
      <c r="I17" s="33"/>
      <c r="J17" s="33"/>
      <c r="K17" s="33"/>
      <c r="L17" s="9"/>
    </row>
    <row r="18" spans="2:12">
      <c r="B18" s="7"/>
      <c r="C18" s="33"/>
      <c r="D18" s="33"/>
      <c r="E18" s="33"/>
      <c r="F18" s="33"/>
      <c r="G18" s="33"/>
      <c r="H18" s="33"/>
      <c r="I18" s="33"/>
      <c r="J18" s="33"/>
      <c r="K18" s="33"/>
      <c r="L18" s="9"/>
    </row>
    <row r="19" spans="2:12">
      <c r="B19" s="7"/>
      <c r="C19" s="33"/>
      <c r="D19" s="33"/>
      <c r="E19" s="33"/>
      <c r="F19" s="33"/>
      <c r="G19" s="33"/>
      <c r="H19" s="33"/>
      <c r="I19" s="33"/>
      <c r="J19" s="33"/>
      <c r="K19" s="33"/>
      <c r="L19" s="9"/>
    </row>
    <row r="20" spans="2:12">
      <c r="B20" s="7"/>
      <c r="C20" s="33"/>
      <c r="D20" s="33"/>
      <c r="E20" s="33"/>
      <c r="F20" s="33"/>
      <c r="G20" s="33"/>
      <c r="H20" s="33"/>
      <c r="I20" s="33"/>
      <c r="J20" s="33"/>
      <c r="K20" s="33"/>
      <c r="L20" s="9"/>
    </row>
    <row r="21" spans="2:12">
      <c r="B21" s="7"/>
      <c r="C21" s="33"/>
      <c r="D21" s="33"/>
      <c r="E21" s="33"/>
      <c r="F21" s="33"/>
      <c r="G21" s="33"/>
      <c r="H21" s="33"/>
      <c r="I21" s="33"/>
      <c r="J21" s="33"/>
      <c r="K21" s="33"/>
      <c r="L21" s="9"/>
    </row>
    <row r="22" spans="2:12">
      <c r="B22" s="7"/>
      <c r="L22" s="9"/>
    </row>
    <row r="23" spans="2:12">
      <c r="B23" s="7"/>
      <c r="C23" s="22" t="s">
        <v>14</v>
      </c>
      <c r="D23" s="8"/>
      <c r="E23" s="8"/>
      <c r="F23" s="8"/>
      <c r="L23" s="9"/>
    </row>
    <row r="24" spans="2:12">
      <c r="B24" s="7"/>
      <c r="C24" s="19" t="s">
        <v>3</v>
      </c>
      <c r="D24" s="19" t="s">
        <v>4</v>
      </c>
      <c r="E24" s="23" t="s">
        <v>12</v>
      </c>
      <c r="F24" s="23" t="s">
        <v>5</v>
      </c>
      <c r="G24" s="18" t="s">
        <v>6</v>
      </c>
      <c r="H24" s="19" t="s">
        <v>7</v>
      </c>
      <c r="I24" s="19" t="s">
        <v>8</v>
      </c>
      <c r="J24" s="19" t="s">
        <v>9</v>
      </c>
      <c r="K24" s="19" t="s">
        <v>10</v>
      </c>
      <c r="L24" s="9"/>
    </row>
    <row r="25" spans="2:12">
      <c r="B25" s="7"/>
      <c r="C25" s="3">
        <v>41197</v>
      </c>
      <c r="D25" s="17">
        <f>27349+16196</f>
        <v>43545</v>
      </c>
      <c r="E25" s="24">
        <v>7</v>
      </c>
      <c r="F25" s="25">
        <f t="shared" ref="F25:F31" si="0">E25/D25</f>
        <v>1.607532437708118E-4</v>
      </c>
      <c r="G25" s="17">
        <v>2</v>
      </c>
      <c r="H25" s="28">
        <v>50.69</v>
      </c>
      <c r="I25" s="1">
        <f>4.62+17.2+1.23</f>
        <v>23.05</v>
      </c>
      <c r="J25" s="1">
        <f t="shared" ref="J25:J31" si="1">I25/D25*1000</f>
        <v>0.52933746698817308</v>
      </c>
      <c r="K25" s="1">
        <f t="shared" ref="K25:K31" si="2">I25/E25</f>
        <v>3.2928571428571431</v>
      </c>
      <c r="L25" s="9"/>
    </row>
    <row r="26" spans="2:12">
      <c r="B26" s="7"/>
      <c r="C26" s="3">
        <v>41198</v>
      </c>
      <c r="D26" s="17">
        <f>59041+187054+60603</f>
        <v>306698</v>
      </c>
      <c r="E26" s="24">
        <v>75</v>
      </c>
      <c r="F26" s="25">
        <f t="shared" si="0"/>
        <v>2.4454023175892896E-4</v>
      </c>
      <c r="G26" s="17">
        <v>3</v>
      </c>
      <c r="H26" s="28">
        <v>38.869999999999997</v>
      </c>
      <c r="I26" s="1">
        <f>15.03+98.3</f>
        <v>113.33</v>
      </c>
      <c r="J26" s="1">
        <f t="shared" si="1"/>
        <v>0.36951659286985894</v>
      </c>
      <c r="K26" s="1">
        <f t="shared" si="2"/>
        <v>1.5110666666666666</v>
      </c>
      <c r="L26" s="9"/>
    </row>
    <row r="27" spans="2:12">
      <c r="B27" s="7"/>
      <c r="C27" s="3">
        <v>41199</v>
      </c>
      <c r="D27" s="17">
        <f>115132+39820+94903</f>
        <v>249855</v>
      </c>
      <c r="E27" s="24">
        <v>52</v>
      </c>
      <c r="F27" s="25">
        <f t="shared" si="0"/>
        <v>2.0812071001180684E-4</v>
      </c>
      <c r="G27" s="17">
        <v>11</v>
      </c>
      <c r="H27" s="28">
        <v>332.44</v>
      </c>
      <c r="I27" s="1">
        <f>26.12+73.21</f>
        <v>99.33</v>
      </c>
      <c r="J27" s="1">
        <f t="shared" si="1"/>
        <v>0.39755057933601484</v>
      </c>
      <c r="K27" s="1">
        <f t="shared" si="2"/>
        <v>1.9101923076923077</v>
      </c>
      <c r="L27" s="9"/>
    </row>
    <row r="28" spans="2:12">
      <c r="B28" s="7"/>
      <c r="C28" s="3">
        <v>41200</v>
      </c>
      <c r="D28" s="17">
        <f>184214+24680+212961</f>
        <v>421855</v>
      </c>
      <c r="E28" s="24">
        <v>87</v>
      </c>
      <c r="F28" s="25">
        <f t="shared" si="0"/>
        <v>2.0623199914662622E-4</v>
      </c>
      <c r="G28" s="17">
        <v>14</v>
      </c>
      <c r="H28" s="28">
        <v>260.38</v>
      </c>
      <c r="I28" s="1">
        <f>39.37+85.3</f>
        <v>124.66999999999999</v>
      </c>
      <c r="J28" s="1">
        <f t="shared" si="1"/>
        <v>0.2955280842943665</v>
      </c>
      <c r="K28" s="1">
        <f t="shared" si="2"/>
        <v>1.4329885057471263</v>
      </c>
      <c r="L28" s="9"/>
    </row>
    <row r="29" spans="2:12">
      <c r="B29" s="7"/>
      <c r="C29" s="3">
        <v>41201</v>
      </c>
      <c r="D29" s="17">
        <v>235467</v>
      </c>
      <c r="E29" s="24">
        <v>83</v>
      </c>
      <c r="F29" s="25">
        <f t="shared" si="0"/>
        <v>3.5249100723243597E-4</v>
      </c>
      <c r="G29" s="17">
        <v>8</v>
      </c>
      <c r="H29" s="28">
        <v>283.99</v>
      </c>
      <c r="I29" s="1">
        <v>60.26</v>
      </c>
      <c r="J29" s="1">
        <f t="shared" si="1"/>
        <v>0.25591696500995892</v>
      </c>
      <c r="K29" s="1">
        <f t="shared" si="2"/>
        <v>0.72602409638554211</v>
      </c>
      <c r="L29" s="9"/>
    </row>
    <row r="30" spans="2:12">
      <c r="B30" s="7"/>
      <c r="C30" s="3">
        <v>41202</v>
      </c>
      <c r="D30" s="17">
        <f>32794+188424</f>
        <v>221218</v>
      </c>
      <c r="E30" s="24">
        <v>59</v>
      </c>
      <c r="F30" s="25">
        <f t="shared" si="0"/>
        <v>2.6670524098400673E-4</v>
      </c>
      <c r="G30" s="17">
        <v>12</v>
      </c>
      <c r="H30" s="28">
        <v>225.91</v>
      </c>
      <c r="I30" s="1">
        <v>62.73</v>
      </c>
      <c r="J30" s="1">
        <f t="shared" si="1"/>
        <v>0.28356643672757187</v>
      </c>
      <c r="K30" s="1">
        <f t="shared" si="2"/>
        <v>1.0632203389830508</v>
      </c>
      <c r="L30" s="9"/>
    </row>
    <row r="31" spans="2:12">
      <c r="B31" s="7"/>
      <c r="C31" s="3">
        <v>41203</v>
      </c>
      <c r="D31" s="17">
        <f>33275+187657</f>
        <v>220932</v>
      </c>
      <c r="E31" s="24">
        <v>76</v>
      </c>
      <c r="F31" s="25">
        <f t="shared" si="0"/>
        <v>3.4399724802201581E-4</v>
      </c>
      <c r="G31" s="17">
        <v>11</v>
      </c>
      <c r="H31" s="28">
        <v>141.02000000000001</v>
      </c>
      <c r="I31" s="1">
        <v>60.69</v>
      </c>
      <c r="J31" s="1">
        <f t="shared" si="1"/>
        <v>0.27469990766389657</v>
      </c>
      <c r="K31" s="1">
        <f t="shared" si="2"/>
        <v>0.79855263157894729</v>
      </c>
      <c r="L31" s="9"/>
    </row>
    <row r="32" spans="2:12">
      <c r="B32" s="7"/>
      <c r="C32" s="11" t="s">
        <v>11</v>
      </c>
      <c r="D32" s="4">
        <f>SUM(D25:D31)</f>
        <v>1699570</v>
      </c>
      <c r="E32" s="26">
        <f>SUM(E25:E31)</f>
        <v>439</v>
      </c>
      <c r="F32" s="27">
        <f>E32/D32</f>
        <v>2.5830062898262503E-4</v>
      </c>
      <c r="G32" s="4">
        <f>SUM(G25:G31)</f>
        <v>61</v>
      </c>
      <c r="H32" s="5">
        <f>SUM(H25:H31)</f>
        <v>1333.3</v>
      </c>
      <c r="I32" s="5">
        <f>SUM(I25:I31)</f>
        <v>544.05999999999995</v>
      </c>
      <c r="J32" s="5">
        <f>I32/D32*1000</f>
        <v>0.32011626470224819</v>
      </c>
      <c r="K32" s="5">
        <f>I32/E32</f>
        <v>1.2393166287015944</v>
      </c>
      <c r="L32" s="9"/>
    </row>
    <row r="33" spans="2:12">
      <c r="B33" s="7"/>
      <c r="C33" s="8"/>
      <c r="D33" s="8"/>
      <c r="E33" s="8"/>
      <c r="F33" s="8"/>
      <c r="L33" s="9"/>
    </row>
    <row r="34" spans="2:12">
      <c r="B34" s="7"/>
      <c r="C34" s="16" t="s">
        <v>15</v>
      </c>
      <c r="D34" s="20"/>
      <c r="E34" s="20"/>
      <c r="F34" s="21"/>
      <c r="G34" s="8"/>
      <c r="H34" s="8"/>
      <c r="I34" s="8"/>
      <c r="J34" s="8"/>
      <c r="K34" s="8"/>
      <c r="L34" s="9"/>
    </row>
    <row r="35" spans="2:12">
      <c r="B35" s="12"/>
      <c r="C35" s="13"/>
      <c r="D35" s="13"/>
      <c r="E35" s="13"/>
      <c r="F35" s="13"/>
      <c r="G35" s="13"/>
      <c r="H35" s="13"/>
      <c r="I35" s="13"/>
      <c r="J35" s="13"/>
      <c r="K35" s="13"/>
      <c r="L35" s="14"/>
    </row>
    <row r="37" spans="2:12">
      <c r="B37" s="15"/>
      <c r="D37" s="16"/>
      <c r="E37" s="16"/>
      <c r="F37" s="16"/>
    </row>
    <row r="38" spans="2:12">
      <c r="B38" s="16"/>
      <c r="C38" s="16"/>
      <c r="D38" s="16"/>
      <c r="E38" s="16"/>
      <c r="F38" s="16"/>
    </row>
    <row r="39" spans="2:12">
      <c r="B39" s="16"/>
      <c r="C39" s="16"/>
      <c r="D39" s="16"/>
      <c r="E39" s="16"/>
      <c r="F39" s="16"/>
    </row>
    <row r="40" spans="2:12">
      <c r="B40" s="16"/>
      <c r="C40" s="16"/>
      <c r="D40" s="16"/>
      <c r="E40" s="16"/>
      <c r="F40" s="16"/>
    </row>
  </sheetData>
  <mergeCells count="2">
    <mergeCell ref="B2:L2"/>
    <mergeCell ref="C9:K21"/>
  </mergeCells>
  <phoneticPr fontId="3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2:L37"/>
  <sheetViews>
    <sheetView tabSelected="1" workbookViewId="0">
      <selection activeCell="G5" sqref="G5"/>
    </sheetView>
  </sheetViews>
  <sheetFormatPr defaultColWidth="9" defaultRowHeight="14.25"/>
  <cols>
    <col min="1" max="1" width="3.625" style="6" customWidth="1"/>
    <col min="2" max="2" width="2.625" style="6" customWidth="1"/>
    <col min="3" max="3" width="17.25" style="6" customWidth="1"/>
    <col min="4" max="4" width="14.625" style="6" customWidth="1"/>
    <col min="5" max="5" width="12.875" style="6" customWidth="1"/>
    <col min="6" max="6" width="13.25" style="6" customWidth="1"/>
    <col min="7" max="7" width="13.5" style="6" customWidth="1"/>
    <col min="8" max="8" width="16" style="6" customWidth="1"/>
    <col min="9" max="9" width="14.375" style="6" bestFit="1" customWidth="1"/>
    <col min="10" max="11" width="12.625" style="6" customWidth="1"/>
    <col min="12" max="12" width="2.625" style="6" customWidth="1"/>
    <col min="13" max="16384" width="9" style="6"/>
  </cols>
  <sheetData>
    <row r="2" spans="2:12" ht="15.75">
      <c r="B2" s="29" t="s">
        <v>18</v>
      </c>
      <c r="C2" s="30"/>
      <c r="D2" s="30"/>
      <c r="E2" s="30"/>
      <c r="F2" s="30"/>
      <c r="G2" s="30"/>
      <c r="H2" s="30"/>
      <c r="I2" s="30"/>
      <c r="J2" s="30"/>
      <c r="K2" s="30"/>
      <c r="L2" s="31"/>
    </row>
    <row r="3" spans="2:12">
      <c r="B3" s="7"/>
      <c r="C3" s="8"/>
      <c r="D3" s="8"/>
      <c r="E3" s="8"/>
      <c r="F3" s="8"/>
      <c r="G3" s="8"/>
      <c r="H3" s="8"/>
      <c r="I3" s="8"/>
      <c r="J3" s="8"/>
      <c r="K3" s="8"/>
      <c r="L3" s="9"/>
    </row>
    <row r="4" spans="2:12">
      <c r="B4" s="7"/>
      <c r="C4" s="10" t="s">
        <v>0</v>
      </c>
      <c r="E4" s="8"/>
      <c r="F4" s="8"/>
      <c r="G4" s="8"/>
      <c r="H4" s="8"/>
      <c r="I4" s="8"/>
      <c r="J4" s="8"/>
      <c r="K4" s="8"/>
      <c r="L4" s="9"/>
    </row>
    <row r="5" spans="2:12">
      <c r="B5" s="7"/>
      <c r="C5" s="19" t="s">
        <v>1</v>
      </c>
      <c r="D5" s="19" t="s">
        <v>2</v>
      </c>
      <c r="E5" s="8"/>
      <c r="F5" s="8"/>
      <c r="G5" s="8"/>
      <c r="H5" s="8"/>
      <c r="I5" s="8"/>
      <c r="J5" s="8"/>
      <c r="K5" s="8"/>
      <c r="L5" s="9"/>
    </row>
    <row r="6" spans="2:12">
      <c r="B6" s="7"/>
      <c r="C6" s="2">
        <v>41204</v>
      </c>
      <c r="D6" s="2">
        <v>41210</v>
      </c>
      <c r="E6" s="8"/>
      <c r="F6" s="8"/>
      <c r="G6" s="8"/>
      <c r="H6" s="8"/>
      <c r="I6" s="8"/>
      <c r="J6" s="8"/>
      <c r="K6" s="8"/>
      <c r="L6" s="9"/>
    </row>
    <row r="7" spans="2:12">
      <c r="B7" s="7"/>
      <c r="C7" s="8"/>
      <c r="D7" s="8"/>
      <c r="E7" s="8"/>
      <c r="F7" s="8"/>
      <c r="G7" s="8"/>
      <c r="H7" s="8"/>
      <c r="I7" s="8"/>
      <c r="J7" s="8"/>
      <c r="K7" s="8"/>
      <c r="L7" s="9"/>
    </row>
    <row r="8" spans="2:12">
      <c r="B8" s="7"/>
      <c r="C8" s="22" t="s">
        <v>13</v>
      </c>
      <c r="G8" s="8"/>
      <c r="H8" s="8"/>
      <c r="I8" s="8"/>
      <c r="J8" s="8"/>
      <c r="K8" s="8"/>
      <c r="L8" s="9"/>
    </row>
    <row r="9" spans="2:12" ht="13.5" customHeight="1">
      <c r="B9" s="7"/>
      <c r="C9" s="32" t="s">
        <v>20</v>
      </c>
      <c r="D9" s="33"/>
      <c r="E9" s="33"/>
      <c r="F9" s="33"/>
      <c r="G9" s="33"/>
      <c r="H9" s="33"/>
      <c r="I9" s="33"/>
      <c r="J9" s="33"/>
      <c r="K9" s="33"/>
      <c r="L9" s="9"/>
    </row>
    <row r="10" spans="2:12">
      <c r="B10" s="7"/>
      <c r="C10" s="33"/>
      <c r="D10" s="33"/>
      <c r="E10" s="33"/>
      <c r="F10" s="33"/>
      <c r="G10" s="33"/>
      <c r="H10" s="33"/>
      <c r="I10" s="33"/>
      <c r="J10" s="33"/>
      <c r="K10" s="33"/>
      <c r="L10" s="9"/>
    </row>
    <row r="11" spans="2:12">
      <c r="B11" s="7"/>
      <c r="C11" s="33"/>
      <c r="D11" s="33"/>
      <c r="E11" s="33"/>
      <c r="F11" s="33"/>
      <c r="G11" s="33"/>
      <c r="H11" s="33"/>
      <c r="I11" s="33"/>
      <c r="J11" s="33"/>
      <c r="K11" s="33"/>
      <c r="L11" s="9"/>
    </row>
    <row r="12" spans="2:12">
      <c r="B12" s="7"/>
      <c r="C12" s="33"/>
      <c r="D12" s="33"/>
      <c r="E12" s="33"/>
      <c r="F12" s="33"/>
      <c r="G12" s="33"/>
      <c r="H12" s="33"/>
      <c r="I12" s="33"/>
      <c r="J12" s="33"/>
      <c r="K12" s="33"/>
      <c r="L12" s="9"/>
    </row>
    <row r="13" spans="2:12">
      <c r="B13" s="7"/>
      <c r="C13" s="33"/>
      <c r="D13" s="33"/>
      <c r="E13" s="33"/>
      <c r="F13" s="33"/>
      <c r="G13" s="33"/>
      <c r="H13" s="33"/>
      <c r="I13" s="33"/>
      <c r="J13" s="33"/>
      <c r="K13" s="33"/>
      <c r="L13" s="9"/>
    </row>
    <row r="14" spans="2:12">
      <c r="B14" s="7"/>
      <c r="C14" s="33"/>
      <c r="D14" s="33"/>
      <c r="E14" s="33"/>
      <c r="F14" s="33"/>
      <c r="G14" s="33"/>
      <c r="H14" s="33"/>
      <c r="I14" s="33"/>
      <c r="J14" s="33"/>
      <c r="K14" s="33"/>
      <c r="L14" s="9"/>
    </row>
    <row r="15" spans="2:12">
      <c r="B15" s="7"/>
      <c r="C15" s="33"/>
      <c r="D15" s="33"/>
      <c r="E15" s="33"/>
      <c r="F15" s="33"/>
      <c r="G15" s="33"/>
      <c r="H15" s="33"/>
      <c r="I15" s="33"/>
      <c r="J15" s="33"/>
      <c r="K15" s="33"/>
      <c r="L15" s="9"/>
    </row>
    <row r="16" spans="2:12">
      <c r="B16" s="7"/>
      <c r="C16" s="33"/>
      <c r="D16" s="33"/>
      <c r="E16" s="33"/>
      <c r="F16" s="33"/>
      <c r="G16" s="33"/>
      <c r="H16" s="33"/>
      <c r="I16" s="33"/>
      <c r="J16" s="33"/>
      <c r="K16" s="33"/>
      <c r="L16" s="9"/>
    </row>
    <row r="17" spans="2:12">
      <c r="B17" s="7"/>
      <c r="C17" s="33"/>
      <c r="D17" s="33"/>
      <c r="E17" s="33"/>
      <c r="F17" s="33"/>
      <c r="G17" s="33"/>
      <c r="H17" s="33"/>
      <c r="I17" s="33"/>
      <c r="J17" s="33"/>
      <c r="K17" s="33"/>
      <c r="L17" s="9"/>
    </row>
    <row r="18" spans="2:12">
      <c r="B18" s="7"/>
      <c r="C18" s="33"/>
      <c r="D18" s="33"/>
      <c r="E18" s="33"/>
      <c r="F18" s="33"/>
      <c r="G18" s="33"/>
      <c r="H18" s="33"/>
      <c r="I18" s="33"/>
      <c r="J18" s="33"/>
      <c r="K18" s="33"/>
      <c r="L18" s="9"/>
    </row>
    <row r="19" spans="2:12">
      <c r="B19" s="7"/>
      <c r="L19" s="9"/>
    </row>
    <row r="20" spans="2:12">
      <c r="B20" s="7"/>
      <c r="C20" s="22" t="s">
        <v>14</v>
      </c>
      <c r="D20" s="8"/>
      <c r="E20" s="8"/>
      <c r="F20" s="8"/>
      <c r="L20" s="9"/>
    </row>
    <row r="21" spans="2:12">
      <c r="B21" s="7"/>
      <c r="C21" s="19" t="s">
        <v>3</v>
      </c>
      <c r="D21" s="19" t="s">
        <v>4</v>
      </c>
      <c r="E21" s="23" t="s">
        <v>12</v>
      </c>
      <c r="F21" s="23" t="s">
        <v>5</v>
      </c>
      <c r="G21" s="18" t="s">
        <v>6</v>
      </c>
      <c r="H21" s="19" t="s">
        <v>7</v>
      </c>
      <c r="I21" s="19" t="s">
        <v>8</v>
      </c>
      <c r="J21" s="19" t="s">
        <v>9</v>
      </c>
      <c r="K21" s="19" t="s">
        <v>10</v>
      </c>
      <c r="L21" s="9"/>
    </row>
    <row r="22" spans="2:12">
      <c r="B22" s="7"/>
      <c r="C22" s="3">
        <v>41204</v>
      </c>
      <c r="D22" s="17">
        <v>192883</v>
      </c>
      <c r="E22" s="24">
        <v>70</v>
      </c>
      <c r="F22" s="25">
        <f t="shared" ref="F22:F28" si="0">E22/D22</f>
        <v>3.6291430556347631E-4</v>
      </c>
      <c r="G22" s="17">
        <v>13</v>
      </c>
      <c r="H22" s="28">
        <v>371.77</v>
      </c>
      <c r="I22" s="1">
        <v>46.155569999999997</v>
      </c>
      <c r="J22" s="1">
        <f t="shared" ref="J22:J28" si="1">I22/D22*1000</f>
        <v>0.23929309477766314</v>
      </c>
      <c r="K22" s="1">
        <f t="shared" ref="K22:K28" si="2">I22/E22</f>
        <v>0.65936528571428565</v>
      </c>
      <c r="L22" s="9"/>
    </row>
    <row r="23" spans="2:12">
      <c r="B23" s="7"/>
      <c r="C23" s="3">
        <v>41205</v>
      </c>
      <c r="D23" s="17">
        <f>183438+77510+281844</f>
        <v>542792</v>
      </c>
      <c r="E23" s="24">
        <v>118</v>
      </c>
      <c r="F23" s="25">
        <f t="shared" si="0"/>
        <v>2.173945083936388E-4</v>
      </c>
      <c r="G23" s="17">
        <v>14</v>
      </c>
      <c r="H23" s="28">
        <v>214.48</v>
      </c>
      <c r="I23" s="1">
        <f>30.01+143.92</f>
        <v>173.92999999999998</v>
      </c>
      <c r="J23" s="1">
        <f t="shared" si="1"/>
        <v>0.32043582071953891</v>
      </c>
      <c r="K23" s="1">
        <f t="shared" si="2"/>
        <v>1.4739830508474574</v>
      </c>
      <c r="L23" s="9"/>
    </row>
    <row r="24" spans="2:12">
      <c r="B24" s="7"/>
      <c r="C24" s="3">
        <v>41206</v>
      </c>
      <c r="D24" s="17">
        <f>189518+114677+74004</f>
        <v>378199</v>
      </c>
      <c r="E24" s="24">
        <v>64</v>
      </c>
      <c r="F24" s="25">
        <f t="shared" si="0"/>
        <v>1.6922308097060013E-4</v>
      </c>
      <c r="G24" s="17">
        <v>19</v>
      </c>
      <c r="H24" s="28">
        <v>284.8</v>
      </c>
      <c r="I24" s="1">
        <f>30.02+74.37</f>
        <v>104.39</v>
      </c>
      <c r="J24" s="1">
        <f t="shared" si="1"/>
        <v>0.27601870972688985</v>
      </c>
      <c r="K24" s="1">
        <f t="shared" si="2"/>
        <v>1.63109375</v>
      </c>
      <c r="L24" s="9"/>
    </row>
    <row r="25" spans="2:12">
      <c r="B25" s="7"/>
      <c r="C25" s="3">
        <v>41207</v>
      </c>
      <c r="D25" s="17">
        <f>536803+353866+86443</f>
        <v>977112</v>
      </c>
      <c r="E25" s="24">
        <v>610</v>
      </c>
      <c r="F25" s="25">
        <f t="shared" si="0"/>
        <v>6.2428872022859201E-4</v>
      </c>
      <c r="G25" s="17">
        <v>29</v>
      </c>
      <c r="H25" s="28">
        <v>601.16</v>
      </c>
      <c r="I25" s="1">
        <f>99.26+150.75</f>
        <v>250.01</v>
      </c>
      <c r="J25" s="1">
        <f t="shared" si="1"/>
        <v>0.2558662671218857</v>
      </c>
      <c r="K25" s="1">
        <f t="shared" si="2"/>
        <v>0.40985245901639344</v>
      </c>
      <c r="L25" s="9"/>
    </row>
    <row r="26" spans="2:12">
      <c r="B26" s="7"/>
      <c r="C26" s="3">
        <v>41208</v>
      </c>
      <c r="D26" s="17">
        <f>324708+367250+86446</f>
        <v>778404</v>
      </c>
      <c r="E26" s="24">
        <v>351</v>
      </c>
      <c r="F26" s="25">
        <f t="shared" si="0"/>
        <v>4.5092265712920281E-4</v>
      </c>
      <c r="G26" s="17">
        <v>14</v>
      </c>
      <c r="H26" s="28">
        <v>139.47</v>
      </c>
      <c r="I26" s="1">
        <f>57.78+147.38</f>
        <v>205.16</v>
      </c>
      <c r="J26" s="1">
        <f t="shared" si="1"/>
        <v>0.26356493543198645</v>
      </c>
      <c r="K26" s="1">
        <f t="shared" si="2"/>
        <v>0.5845014245014245</v>
      </c>
      <c r="L26" s="9"/>
    </row>
    <row r="27" spans="2:12">
      <c r="B27" s="7"/>
      <c r="C27" s="3">
        <v>41209</v>
      </c>
      <c r="D27" s="17">
        <f>300742+236836+78949</f>
        <v>616527</v>
      </c>
      <c r="E27" s="24">
        <v>306</v>
      </c>
      <c r="F27" s="25">
        <f t="shared" si="0"/>
        <v>4.9632862794330172E-4</v>
      </c>
      <c r="G27" s="17">
        <v>18</v>
      </c>
      <c r="H27" s="28">
        <v>501.54</v>
      </c>
      <c r="I27" s="1">
        <v>162.91</v>
      </c>
      <c r="J27" s="1">
        <f t="shared" si="1"/>
        <v>0.26423822476550096</v>
      </c>
      <c r="K27" s="1">
        <f t="shared" si="2"/>
        <v>0.53238562091503272</v>
      </c>
      <c r="L27" s="9"/>
    </row>
    <row r="28" spans="2:12">
      <c r="B28" s="7"/>
      <c r="C28" s="3">
        <v>41210</v>
      </c>
      <c r="D28" s="17">
        <f>309066+409681+76712</f>
        <v>795459</v>
      </c>
      <c r="E28" s="24">
        <v>330</v>
      </c>
      <c r="F28" s="25">
        <f t="shared" si="0"/>
        <v>4.148548196701527E-4</v>
      </c>
      <c r="G28" s="17">
        <v>20</v>
      </c>
      <c r="H28" s="28">
        <v>378.96</v>
      </c>
      <c r="I28" s="1">
        <f>54.34+145.99</f>
        <v>200.33</v>
      </c>
      <c r="J28" s="1">
        <f t="shared" si="1"/>
        <v>0.2518420182561264</v>
      </c>
      <c r="K28" s="1">
        <f t="shared" si="2"/>
        <v>0.60706060606060608</v>
      </c>
      <c r="L28" s="9"/>
    </row>
    <row r="29" spans="2:12">
      <c r="B29" s="7"/>
      <c r="C29" s="11" t="s">
        <v>11</v>
      </c>
      <c r="D29" s="4">
        <f>SUM(D22:D28)</f>
        <v>4281376</v>
      </c>
      <c r="E29" s="26">
        <f>SUM(E22:E28)</f>
        <v>1849</v>
      </c>
      <c r="F29" s="27">
        <f>E29/D29</f>
        <v>4.3187050144626401E-4</v>
      </c>
      <c r="G29" s="4">
        <f>SUM(G22:G28)</f>
        <v>127</v>
      </c>
      <c r="H29" s="5">
        <f>SUM(H22:H28)</f>
        <v>2492.1800000000003</v>
      </c>
      <c r="I29" s="5">
        <f>SUM(I22:I28)</f>
        <v>1142.8855699999999</v>
      </c>
      <c r="J29" s="5">
        <f>I29/D29*1000</f>
        <v>0.26694351769150848</v>
      </c>
      <c r="K29" s="5">
        <f>I29/E29</f>
        <v>0.61811009734991884</v>
      </c>
      <c r="L29" s="9"/>
    </row>
    <row r="30" spans="2:12">
      <c r="B30" s="7"/>
      <c r="C30" s="8"/>
      <c r="D30" s="8"/>
      <c r="E30" s="8"/>
      <c r="F30" s="8"/>
      <c r="L30" s="9"/>
    </row>
    <row r="31" spans="2:12">
      <c r="B31" s="7"/>
      <c r="C31" s="16" t="s">
        <v>15</v>
      </c>
      <c r="D31" s="20"/>
      <c r="E31" s="20"/>
      <c r="F31" s="21"/>
      <c r="G31" s="8"/>
      <c r="H31" s="8"/>
      <c r="I31" s="8"/>
      <c r="J31" s="8"/>
      <c r="K31" s="8"/>
      <c r="L31" s="9"/>
    </row>
    <row r="32" spans="2:12">
      <c r="B32" s="12"/>
      <c r="C32" s="13"/>
      <c r="D32" s="13"/>
      <c r="E32" s="13"/>
      <c r="F32" s="13"/>
      <c r="G32" s="13"/>
      <c r="H32" s="13"/>
      <c r="I32" s="13"/>
      <c r="J32" s="13"/>
      <c r="K32" s="13"/>
      <c r="L32" s="14"/>
    </row>
    <row r="34" spans="2:6">
      <c r="B34" s="15"/>
      <c r="D34" s="16"/>
      <c r="E34" s="16"/>
      <c r="F34" s="16"/>
    </row>
    <row r="35" spans="2:6">
      <c r="B35" s="16"/>
      <c r="C35" s="16"/>
      <c r="D35" s="16"/>
      <c r="E35" s="16"/>
      <c r="F35" s="16"/>
    </row>
    <row r="36" spans="2:6">
      <c r="B36" s="16"/>
      <c r="C36" s="16"/>
      <c r="D36" s="16"/>
      <c r="E36" s="16"/>
      <c r="F36" s="16"/>
    </row>
    <row r="37" spans="2:6">
      <c r="B37" s="16"/>
      <c r="C37" s="16"/>
      <c r="D37" s="16"/>
      <c r="E37" s="16"/>
      <c r="F37" s="16"/>
    </row>
  </sheetData>
  <mergeCells count="2">
    <mergeCell ref="B2:L2"/>
    <mergeCell ref="C9:K18"/>
  </mergeCells>
  <phoneticPr fontId="3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2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第一周（10-11～10-14）</vt:lpstr>
      <vt:lpstr>第二周（10-15～10-21）</vt:lpstr>
      <vt:lpstr>第三周（10-22～10-28）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assure</dc:creator>
  <cp:lastModifiedBy>assure</cp:lastModifiedBy>
  <dcterms:created xsi:type="dcterms:W3CDTF">2012-04-13T03:17:55Z</dcterms:created>
  <dcterms:modified xsi:type="dcterms:W3CDTF">2012-10-30T09:23:50Z</dcterms:modified>
</cp:coreProperties>
</file>