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600" windowWidth="18675" windowHeight="7935" firstSheet="6" activeTab="9"/>
  </bookViews>
  <sheets>
    <sheet name="第一周（10-11～10-14）" sheetId="20" r:id="rId1"/>
    <sheet name="第二周（10-15～10-21）" sheetId="21" r:id="rId2"/>
    <sheet name="第三周（10-22～10-28）" sheetId="22" r:id="rId3"/>
    <sheet name="第四周（10-29～11-04）" sheetId="23" r:id="rId4"/>
    <sheet name="第五周（11-05～11-11）" sheetId="24" r:id="rId5"/>
    <sheet name="第六周（11-12～11-18）" sheetId="25" r:id="rId6"/>
    <sheet name="第七周（11-19～11-25）" sheetId="26" r:id="rId7"/>
    <sheet name="第八周（11-26～12-02)" sheetId="27" r:id="rId8"/>
    <sheet name="第九周（12-03～12-09)" sheetId="28" r:id="rId9"/>
    <sheet name="第十周（12-10～12-16)" sheetId="29" r:id="rId10"/>
    <sheet name="Sheet2" sheetId="17" r:id="rId11"/>
  </sheets>
  <calcPr calcId="125725"/>
</workbook>
</file>

<file path=xl/calcChain.xml><?xml version="1.0" encoding="utf-8"?>
<calcChain xmlns="http://schemas.openxmlformats.org/spreadsheetml/2006/main">
  <c r="I30" i="29"/>
  <c r="H30"/>
  <c r="G30"/>
  <c r="E30"/>
  <c r="D30"/>
  <c r="K29"/>
  <c r="J29"/>
  <c r="F29"/>
  <c r="K28"/>
  <c r="J28"/>
  <c r="F28"/>
  <c r="K27"/>
  <c r="J27"/>
  <c r="F27"/>
  <c r="K26"/>
  <c r="J26"/>
  <c r="F26"/>
  <c r="K25"/>
  <c r="J25"/>
  <c r="F25"/>
  <c r="K24"/>
  <c r="J24"/>
  <c r="F24"/>
  <c r="K23"/>
  <c r="J23"/>
  <c r="F23"/>
  <c r="I32" i="28"/>
  <c r="J32" s="1"/>
  <c r="H32"/>
  <c r="G32"/>
  <c r="E32"/>
  <c r="F32" s="1"/>
  <c r="D32"/>
  <c r="K31"/>
  <c r="J31"/>
  <c r="F31"/>
  <c r="K30"/>
  <c r="J30"/>
  <c r="F30"/>
  <c r="K29"/>
  <c r="J29"/>
  <c r="F29"/>
  <c r="K28"/>
  <c r="J28"/>
  <c r="F28"/>
  <c r="K27"/>
  <c r="J27"/>
  <c r="F27"/>
  <c r="K26"/>
  <c r="J26"/>
  <c r="F26"/>
  <c r="K25"/>
  <c r="J25"/>
  <c r="F25"/>
  <c r="I31" i="27"/>
  <c r="J31" s="1"/>
  <c r="H31"/>
  <c r="G31"/>
  <c r="E31"/>
  <c r="F31" s="1"/>
  <c r="D31"/>
  <c r="K30"/>
  <c r="J30"/>
  <c r="F30"/>
  <c r="K29"/>
  <c r="J29"/>
  <c r="F29"/>
  <c r="K28"/>
  <c r="J28"/>
  <c r="F28"/>
  <c r="K27"/>
  <c r="J27"/>
  <c r="F27"/>
  <c r="K26"/>
  <c r="J26"/>
  <c r="F26"/>
  <c r="K25"/>
  <c r="J25"/>
  <c r="F25"/>
  <c r="K24"/>
  <c r="J24"/>
  <c r="F24"/>
  <c r="F25" i="26"/>
  <c r="F26"/>
  <c r="F27"/>
  <c r="F28"/>
  <c r="F29"/>
  <c r="F30"/>
  <c r="F24"/>
  <c r="J25"/>
  <c r="K25"/>
  <c r="J26"/>
  <c r="K26"/>
  <c r="J27"/>
  <c r="K27"/>
  <c r="J28"/>
  <c r="K28"/>
  <c r="J29"/>
  <c r="K29"/>
  <c r="J30"/>
  <c r="K30"/>
  <c r="K24"/>
  <c r="J24"/>
  <c r="J30" i="29" l="1"/>
  <c r="F30"/>
  <c r="K30"/>
  <c r="K32" i="28"/>
  <c r="K31" i="27"/>
  <c r="I31" i="26"/>
  <c r="J31" s="1"/>
  <c r="H31"/>
  <c r="G31"/>
  <c r="E31"/>
  <c r="D31"/>
  <c r="F31" s="1"/>
  <c r="I31" i="25"/>
  <c r="K31" s="1"/>
  <c r="H31"/>
  <c r="G31"/>
  <c r="E31"/>
  <c r="D31"/>
  <c r="J31" s="1"/>
  <c r="K30"/>
  <c r="J30"/>
  <c r="F30"/>
  <c r="K29"/>
  <c r="J29"/>
  <c r="F29"/>
  <c r="K28"/>
  <c r="J28"/>
  <c r="F28"/>
  <c r="K27"/>
  <c r="J27"/>
  <c r="F27"/>
  <c r="K26"/>
  <c r="J26"/>
  <c r="F26"/>
  <c r="K25"/>
  <c r="J25"/>
  <c r="F25"/>
  <c r="K24"/>
  <c r="J24"/>
  <c r="F24"/>
  <c r="G30" i="24"/>
  <c r="H30"/>
  <c r="K23"/>
  <c r="J23"/>
  <c r="F23"/>
  <c r="I30"/>
  <c r="E30"/>
  <c r="D30"/>
  <c r="J30" s="1"/>
  <c r="K29"/>
  <c r="J29"/>
  <c r="F29"/>
  <c r="K28"/>
  <c r="J28"/>
  <c r="F28"/>
  <c r="K27"/>
  <c r="J27"/>
  <c r="F27"/>
  <c r="K26"/>
  <c r="J26"/>
  <c r="F26"/>
  <c r="K25"/>
  <c r="J25"/>
  <c r="F25"/>
  <c r="K24"/>
  <c r="J24"/>
  <c r="F24"/>
  <c r="K29" i="23"/>
  <c r="J29"/>
  <c r="F29"/>
  <c r="K28"/>
  <c r="J28"/>
  <c r="F28"/>
  <c r="K27"/>
  <c r="J27"/>
  <c r="F27"/>
  <c r="K26"/>
  <c r="J26"/>
  <c r="F26"/>
  <c r="K25"/>
  <c r="J25"/>
  <c r="F25"/>
  <c r="K24"/>
  <c r="J24"/>
  <c r="F24"/>
  <c r="K23"/>
  <c r="J23"/>
  <c r="F23"/>
  <c r="H30"/>
  <c r="G30"/>
  <c r="E30"/>
  <c r="D30"/>
  <c r="I28" i="22"/>
  <c r="J28" s="1"/>
  <c r="D28"/>
  <c r="F28" s="1"/>
  <c r="K27"/>
  <c r="D27"/>
  <c r="F27" s="1"/>
  <c r="I26"/>
  <c r="K26" s="1"/>
  <c r="D26"/>
  <c r="F26" s="1"/>
  <c r="I25"/>
  <c r="D25"/>
  <c r="F25" s="1"/>
  <c r="I24"/>
  <c r="K24" s="1"/>
  <c r="D24"/>
  <c r="F24" s="1"/>
  <c r="I23"/>
  <c r="D23"/>
  <c r="F23" s="1"/>
  <c r="K22"/>
  <c r="J22"/>
  <c r="F22"/>
  <c r="H29"/>
  <c r="G29"/>
  <c r="E29"/>
  <c r="D29"/>
  <c r="K31" i="26" l="1"/>
  <c r="F31" i="25"/>
  <c r="K30" i="24"/>
  <c r="F30"/>
  <c r="F30" i="23"/>
  <c r="I30"/>
  <c r="J23" i="22"/>
  <c r="J25"/>
  <c r="K23"/>
  <c r="J24"/>
  <c r="K25"/>
  <c r="J26"/>
  <c r="J27"/>
  <c r="K28"/>
  <c r="F29"/>
  <c r="I29"/>
  <c r="K31" i="21"/>
  <c r="D31"/>
  <c r="J31" s="1"/>
  <c r="K30"/>
  <c r="D30"/>
  <c r="J30" s="1"/>
  <c r="K29"/>
  <c r="J29"/>
  <c r="F29"/>
  <c r="I28"/>
  <c r="K28" s="1"/>
  <c r="D28"/>
  <c r="F28" s="1"/>
  <c r="I27"/>
  <c r="K27" s="1"/>
  <c r="D27"/>
  <c r="F27" s="1"/>
  <c r="I26"/>
  <c r="K26" s="1"/>
  <c r="D26"/>
  <c r="F26" s="1"/>
  <c r="I25"/>
  <c r="K25" s="1"/>
  <c r="D25"/>
  <c r="F25" s="1"/>
  <c r="H32"/>
  <c r="G32"/>
  <c r="E32"/>
  <c r="J30" i="23" l="1"/>
  <c r="K30"/>
  <c r="J29" i="22"/>
  <c r="K29"/>
  <c r="D32" i="21"/>
  <c r="F32" s="1"/>
  <c r="J25"/>
  <c r="J27"/>
  <c r="J26"/>
  <c r="J28"/>
  <c r="F30"/>
  <c r="F31"/>
  <c r="I32"/>
  <c r="J32" l="1"/>
  <c r="K32"/>
  <c r="I47" i="20" l="1"/>
  <c r="D47"/>
  <c r="F47" s="1"/>
  <c r="I46"/>
  <c r="K46" s="1"/>
  <c r="F46"/>
  <c r="D46"/>
  <c r="J46" s="1"/>
  <c r="K44"/>
  <c r="J44"/>
  <c r="F44"/>
  <c r="K43"/>
  <c r="J43"/>
  <c r="F43"/>
  <c r="K42"/>
  <c r="J42"/>
  <c r="F42"/>
  <c r="K41"/>
  <c r="J41"/>
  <c r="F41"/>
  <c r="K40"/>
  <c r="J40"/>
  <c r="F40"/>
  <c r="K39"/>
  <c r="J39"/>
  <c r="F39"/>
  <c r="K38"/>
  <c r="J38"/>
  <c r="F38"/>
  <c r="K37"/>
  <c r="J37"/>
  <c r="F37"/>
  <c r="K36"/>
  <c r="J36"/>
  <c r="F36"/>
  <c r="K35"/>
  <c r="J35"/>
  <c r="F35"/>
  <c r="K32"/>
  <c r="J32"/>
  <c r="F32"/>
  <c r="K31"/>
  <c r="J31"/>
  <c r="F31"/>
  <c r="K30"/>
  <c r="J30"/>
  <c r="F30"/>
  <c r="K29"/>
  <c r="J29"/>
  <c r="F29"/>
  <c r="K28"/>
  <c r="J28"/>
  <c r="F28"/>
  <c r="J47" l="1"/>
  <c r="K47"/>
  <c r="I48" l="1"/>
  <c r="H48"/>
  <c r="G48"/>
  <c r="E48"/>
  <c r="D48"/>
  <c r="J48" l="1"/>
  <c r="F48"/>
  <c r="K48"/>
</calcChain>
</file>

<file path=xl/sharedStrings.xml><?xml version="1.0" encoding="utf-8"?>
<sst xmlns="http://schemas.openxmlformats.org/spreadsheetml/2006/main" count="189" uniqueCount="81">
  <si>
    <r>
      <rPr>
        <b/>
        <sz val="10"/>
        <color theme="1"/>
        <rFont val="宋体"/>
        <family val="3"/>
        <charset val="134"/>
      </rPr>
      <t>执行时间</t>
    </r>
    <phoneticPr fontId="2" type="noConversion"/>
  </si>
  <si>
    <r>
      <rPr>
        <b/>
        <sz val="10"/>
        <color theme="0"/>
        <rFont val="宋体"/>
        <family val="3"/>
        <charset val="134"/>
      </rPr>
      <t>开始日期</t>
    </r>
    <phoneticPr fontId="2" type="noConversion"/>
  </si>
  <si>
    <r>
      <rPr>
        <b/>
        <sz val="10"/>
        <color theme="0"/>
        <rFont val="宋体"/>
        <family val="3"/>
        <charset val="134"/>
      </rPr>
      <t>结束日期</t>
    </r>
    <phoneticPr fontId="2"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</si>
  <si>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</si>
  <si>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</si>
  <si>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</si>
  <si>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</si>
  <si>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</si>
  <si>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</si>
  <si>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</si>
  <si>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</si>
  <si>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</si>
  <si>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t>点击数</t>
    <phoneticPr fontId="2" type="noConversion"/>
  </si>
  <si>
    <t>阶段小结</t>
    <phoneticPr fontId="2" type="noConversion"/>
  </si>
  <si>
    <t>每日数据概览</t>
    <phoneticPr fontId="2" type="noConversion"/>
  </si>
  <si>
    <r>
      <rPr>
        <sz val="11"/>
        <color theme="1"/>
        <rFont val="宋体"/>
        <family val="3"/>
        <charset val="134"/>
      </rPr>
      <t>注</t>
    </r>
    <r>
      <rPr>
        <sz val="11"/>
        <color theme="1"/>
        <rFont val="Arial"/>
        <family val="2"/>
      </rPr>
      <t xml:space="preserve">: </t>
    </r>
    <r>
      <rPr>
        <sz val="11"/>
        <color theme="1"/>
        <rFont val="宋体"/>
        <family val="3"/>
        <charset val="134"/>
      </rPr>
      <t>所有日期为美国太平洋时区，更多报表详见平台</t>
    </r>
    <phoneticPr fontId="25" type="noConversion"/>
  </si>
  <si>
    <t>-</t>
    <phoneticPr fontId="33" type="noConversion"/>
  </si>
  <si>
    <r>
      <rPr>
        <b/>
        <sz val="10"/>
        <color theme="1"/>
        <rFont val="宋体"/>
        <family val="3"/>
        <charset val="134"/>
      </rPr>
      <t>上周总结：</t>
    </r>
    <r>
      <rPr>
        <sz val="10"/>
        <color theme="1"/>
        <rFont val="宋体"/>
        <family val="3"/>
        <charset val="134"/>
      </rPr>
      <t xml:space="preserve">
上周的主要执行策略：
1.用较少的预算进行预设场景的测试投放（10-10日之前主要尝试低CPM的各测试场景，本周会逐步提高）；
2.投放时间与投放媒体类别的测试和优化；
3.动态出价算法设定：
   a.不断调整媒体类别和出价得到基础数据池和基础价格范围；
   b.根据数据分析设定动态算法的各参数；
   c.执行动态出价算法；
4.反作弊算法设定，防止不良网站的作弊行为；
</t>
    </r>
    <r>
      <rPr>
        <b/>
        <sz val="10"/>
        <color theme="1"/>
        <rFont val="宋体"/>
        <family val="3"/>
        <charset val="134"/>
      </rPr>
      <t xml:space="preserve">
本周策略：</t>
    </r>
    <r>
      <rPr>
        <sz val="10"/>
        <color theme="1"/>
        <rFont val="宋体"/>
        <family val="3"/>
        <charset val="134"/>
      </rPr>
      <t xml:space="preserve">
1.继续进行各场景的测试投放，逐步提高投放预算；
2.继续优化动态出价算法；
3.观察数据，淘汰低效果的创意；
4.总结投放数据，优化投放模型；
5.利用原先积累的用户数据开始开展retargeting投放；
6.积累本周投放数据后和GA报表进行数据比对；</t>
    </r>
    <phoneticPr fontId="25" type="noConversion"/>
  </si>
  <si>
    <r>
      <t>MiniInTheBox</t>
    </r>
    <r>
      <rPr>
        <b/>
        <sz val="12"/>
        <color theme="0"/>
        <rFont val="宋体"/>
        <family val="3"/>
        <charset val="134"/>
      </rPr>
      <t>基于</t>
    </r>
    <r>
      <rPr>
        <b/>
        <sz val="12"/>
        <color theme="0"/>
        <rFont val="Arial"/>
        <family val="2"/>
      </rPr>
      <t>Adsvana DSP</t>
    </r>
    <r>
      <rPr>
        <b/>
        <sz val="12"/>
        <color theme="0"/>
        <rFont val="宋体"/>
        <family val="3"/>
        <charset val="134"/>
      </rPr>
      <t>的网络广告投放执行周报</t>
    </r>
    <phoneticPr fontId="31" type="noConversion"/>
  </si>
  <si>
    <r>
      <rPr>
        <b/>
        <sz val="10"/>
        <color theme="1"/>
        <rFont val="宋体"/>
        <family val="3"/>
        <charset val="134"/>
      </rPr>
      <t>上周总结：</t>
    </r>
    <r>
      <rPr>
        <sz val="10"/>
        <color theme="1"/>
        <rFont val="宋体"/>
        <family val="3"/>
        <charset val="134"/>
      </rPr>
      <t xml:space="preserve">
1.持续各场景的测试投放；
2.优化动态出价算法；
3.观察数据，淘汰低效果的创意；
4.总结投放数据，优化投放模型；
5.利用原先积累的用户数据开始开展retargeting投放；
</t>
    </r>
    <r>
      <rPr>
        <b/>
        <sz val="10"/>
        <color theme="1"/>
        <rFont val="宋体"/>
        <family val="3"/>
        <charset val="134"/>
      </rPr>
      <t xml:space="preserve">
本周策略：</t>
    </r>
    <r>
      <rPr>
        <sz val="10"/>
        <color theme="1"/>
        <rFont val="宋体"/>
        <family val="3"/>
        <charset val="134"/>
      </rPr>
      <t xml:space="preserve">
1.持续测试投放过程，逐步挑选白名单，提高投放预算；
2.总结投放数据，优化投放模型；
3.继续优化动态出价算法；
4.retargeting投放；
5.和GA报表进行数据比对；</t>
    </r>
    <phoneticPr fontId="25" type="noConversion"/>
  </si>
  <si>
    <r>
      <rPr>
        <b/>
        <sz val="10"/>
        <color theme="1"/>
        <rFont val="宋体"/>
        <family val="3"/>
        <charset val="134"/>
      </rPr>
      <t>上周总结：</t>
    </r>
    <r>
      <rPr>
        <sz val="10"/>
        <color theme="1"/>
        <rFont val="宋体"/>
        <family val="3"/>
        <charset val="134"/>
      </rPr>
      <t xml:space="preserve">
1.持续测试投放过程，逐步挑选白名单，提高投放预算；
2.总结投放数据，优化投放模型；
3.继续优化动态出价算法；
4.retargeting投放；
</t>
    </r>
    <r>
      <rPr>
        <b/>
        <sz val="10"/>
        <color theme="1"/>
        <rFont val="宋体"/>
        <family val="3"/>
        <charset val="134"/>
      </rPr>
      <t xml:space="preserve">
本周策略：</t>
    </r>
    <r>
      <rPr>
        <sz val="10"/>
        <color theme="1"/>
        <rFont val="宋体"/>
        <family val="3"/>
        <charset val="134"/>
      </rPr>
      <t xml:space="preserve">
1.持续投放，继续挑选白名单，提高投放预算；
2.持续优化投放模型；
3.继续优化动态出价算法；
4.retargeting投放；</t>
    </r>
    <phoneticPr fontId="25" type="noConversion"/>
  </si>
  <si>
    <r>
      <rPr>
        <b/>
        <sz val="10"/>
        <color theme="1"/>
        <rFont val="宋体"/>
        <family val="3"/>
        <charset val="134"/>
      </rPr>
      <t>上周总结：</t>
    </r>
    <r>
      <rPr>
        <sz val="10"/>
        <color theme="1"/>
        <rFont val="宋体"/>
        <family val="3"/>
        <charset val="134"/>
      </rPr>
      <t xml:space="preserve">
1.持续测试投放过程，逐步挑选白名单，提高投放预算；
2.总结投放数据，优化投放模型；
3.继续优化动态出价算法；
4.retargeting投放；
</t>
    </r>
    <r>
      <rPr>
        <b/>
        <sz val="10"/>
        <color theme="1"/>
        <rFont val="宋体"/>
        <family val="3"/>
        <charset val="134"/>
      </rPr>
      <t xml:space="preserve">
本周策略：</t>
    </r>
    <r>
      <rPr>
        <sz val="10"/>
        <color theme="1"/>
        <rFont val="宋体"/>
        <family val="3"/>
        <charset val="134"/>
      </rPr>
      <t xml:space="preserve">
1.继续挑选白名单，提高投放预算；
2.扩大人群的学习范围；
3.持续优化投放模型；
4.继续优化动态出价算法；
5.retargeting投放；</t>
    </r>
    <phoneticPr fontId="25" type="noConversion"/>
  </si>
  <si>
    <t>CPM</t>
    <phoneticPr fontId="25" type="noConversion"/>
  </si>
  <si>
    <r>
      <rPr>
        <sz val="10"/>
        <color theme="1"/>
        <rFont val="宋体"/>
        <family val="3"/>
        <charset val="134"/>
      </rPr>
      <t>合计：</t>
    </r>
    <phoneticPr fontId="2" type="noConversion"/>
  </si>
  <si>
    <r>
      <rPr>
        <b/>
        <sz val="10"/>
        <color theme="0"/>
        <rFont val="宋体"/>
        <family val="3"/>
        <charset val="134"/>
      </rPr>
      <t>订单金额</t>
    </r>
    <phoneticPr fontId="2" type="noConversion"/>
  </si>
  <si>
    <r>
      <rPr>
        <b/>
        <sz val="10"/>
        <color theme="1"/>
        <rFont val="宋体"/>
        <family val="3"/>
        <charset val="134"/>
      </rPr>
      <t>上周总结：</t>
    </r>
    <r>
      <rPr>
        <sz val="10"/>
        <color theme="1"/>
        <rFont val="宋体"/>
        <family val="3"/>
        <charset val="134"/>
      </rPr>
      <t xml:space="preserve">
1.继续挑选白名单，提高投放预算；
2.尝试了对新媒体类别的学习，学习过程中对效果较差的媒体进行了黑名单处理；
3.继续优化动态出价算法；
4.保持retargeting投放；
</t>
    </r>
    <r>
      <rPr>
        <b/>
        <sz val="10"/>
        <color theme="1"/>
        <rFont val="宋体"/>
        <family val="3"/>
        <charset val="134"/>
      </rPr>
      <t xml:space="preserve">
本周策略：</t>
    </r>
    <r>
      <rPr>
        <sz val="10"/>
        <color theme="1"/>
        <rFont val="宋体"/>
        <family val="3"/>
        <charset val="134"/>
      </rPr>
      <t xml:space="preserve">
1.继续挑选白名单，进行白名单投放；
2.尝试了对新媒体类别的学习，学习过程中对效果较差的媒体进行了黑名单处理；
3.扩大人群的学习范围，引入新的人群；
4.继续优化动态出价算法；
5.retargeting投放；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</si>
  <si>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</si>
  <si>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</si>
  <si>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</si>
  <si>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</si>
  <si>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</si>
  <si>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</si>
  <si>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</si>
  <si>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</si>
  <si>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</si>
  <si>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</si>
  <si>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上周总结：</t>
    </r>
    <r>
      <rPr>
        <sz val="10"/>
        <color theme="1"/>
        <rFont val="宋体"/>
        <family val="3"/>
        <charset val="134"/>
      </rPr>
      <t xml:space="preserve">
1.继续挑选白名单，进行白名单投放；
2.尝试了对新媒体类别的学习，学习过程中对效果较差的媒体进行了黑名单处理；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</si>
  <si>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</si>
  <si>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</si>
  <si>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</si>
  <si>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</si>
  <si>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</si>
  <si>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</si>
  <si>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</si>
  <si>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</si>
  <si>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</si>
  <si>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</si>
  <si>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</si>
  <si>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</si>
  <si>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</si>
  <si>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</si>
  <si>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</si>
  <si>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</si>
  <si>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</si>
  <si>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</si>
  <si>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</si>
  <si>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</si>
  <si>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上周总结：</t>
    </r>
    <r>
      <rPr>
        <sz val="10"/>
        <color theme="1"/>
        <rFont val="宋体"/>
        <family val="3"/>
        <charset val="134"/>
      </rPr>
      <t xml:space="preserve">
1.继续挑选白名单，进行白名单投放；
2.继续进行对新媒体类别的学习，学习过程中对效果较差的媒体进行了黑名单处理；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t>
    </r>
    <phoneticPr fontId="25" type="noConversion"/>
  </si>
  <si>
    <r>
      <rPr>
        <b/>
        <sz val="10"/>
        <color theme="1"/>
        <rFont val="宋体"/>
        <family val="3"/>
        <charset val="134"/>
      </rPr>
      <t>上周总结：</t>
    </r>
    <r>
      <rPr>
        <sz val="10"/>
        <color theme="1"/>
        <rFont val="宋体"/>
        <family val="3"/>
        <charset val="134"/>
      </rPr>
      <t xml:space="preserve">
1.继续挑选白名单，进行白名单投放；
2.继续进行对新媒体类别的学习；
3.扩大人群的学习范围，引入新的人群；
4.继续优化动态出价算法；
5.retargeting投放；
</t>
    </r>
    <r>
      <rPr>
        <b/>
        <sz val="10"/>
        <color theme="1"/>
        <rFont val="宋体"/>
        <family val="3"/>
        <charset val="134"/>
      </rPr>
      <t xml:space="preserve">
本周策略：</t>
    </r>
    <r>
      <rPr>
        <sz val="10"/>
        <color theme="1"/>
        <rFont val="宋体"/>
        <family val="3"/>
        <charset val="134"/>
      </rPr>
      <t xml:space="preserve">
1.继续挑选白名单，进行白名单投放；
2.继续进行对新媒体类别的学习；
3.扩大人群的学习范围，引入新的人群；
4.针对圣诞季媒体资源价格上涨调整出价算法，提高基价；
5.根据近期数据更新人群模型，根据新人群模型去优化出价算法；
6.retargeting投放；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</si>
  <si>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</si>
  <si>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</si>
  <si>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</si>
  <si>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</si>
  <si>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</si>
  <si>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</si>
  <si>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</si>
  <si>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</si>
  <si>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</si>
  <si>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</si>
  <si>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 xml:space="preserve">上周总结：
</t>
    </r>
    <r>
      <rPr>
        <sz val="10"/>
        <color theme="1"/>
        <rFont val="宋体"/>
        <family val="3"/>
        <charset val="134"/>
      </rPr>
      <t>1.根据之前的点击和转化行为分析人群对本站产品的倾向度更新人群算法；
2.同步扩大人群学习范围；
3.观察数据用于修正算法参数；
4.针对圣诞季媒体资源价格上涨调整出价算法，提高基价；
5.继续挑选白名单，进行白名单投放；
6.retargeting投放；</t>
    </r>
    <r>
      <rPr>
        <b/>
        <sz val="10"/>
        <color theme="1"/>
        <rFont val="宋体"/>
        <family val="3"/>
        <charset val="134"/>
      </rPr>
      <t xml:space="preserve">
本周策略：</t>
    </r>
    <r>
      <rPr>
        <sz val="10"/>
        <color theme="1"/>
        <rFont val="宋体"/>
        <family val="3"/>
        <charset val="134"/>
      </rPr>
      <t xml:space="preserve">
1.继续观察数据用于修正算法参数；
2.继续扩大人群学习范围；
3.继续挑选白名单，进行白名单投放；
4.继续进行对新媒体类别的学习；
5.继续进行Retargeting投放；</t>
    </r>
    <phoneticPr fontId="25" type="noConversion"/>
  </si>
  <si>
    <r>
      <rPr>
        <b/>
        <sz val="10"/>
        <color theme="0"/>
        <rFont val="宋体"/>
        <family val="3"/>
        <charset val="134"/>
      </rPr>
      <t>日期</t>
    </r>
    <phoneticPr fontId="2" type="noConversion"/>
  </si>
  <si>
    <r>
      <rPr>
        <b/>
        <sz val="10"/>
        <color theme="0"/>
        <rFont val="宋体"/>
        <family val="3"/>
        <charset val="134"/>
      </rPr>
      <t>曝光数</t>
    </r>
    <phoneticPr fontId="2" type="noConversion"/>
  </si>
  <si>
    <t>点击数</t>
    <phoneticPr fontId="2" type="noConversion"/>
  </si>
  <si>
    <t>点击率</t>
    <phoneticPr fontId="2" type="noConversion"/>
  </si>
  <si>
    <t>转化数</t>
    <phoneticPr fontId="2" type="noConversion"/>
  </si>
  <si>
    <r>
      <rPr>
        <b/>
        <sz val="10"/>
        <color theme="0"/>
        <rFont val="宋体"/>
        <family val="3"/>
        <charset val="134"/>
      </rPr>
      <t>订单金额</t>
    </r>
    <phoneticPr fontId="2" type="noConversion"/>
  </si>
  <si>
    <r>
      <rPr>
        <b/>
        <sz val="10"/>
        <color theme="0"/>
        <rFont val="宋体"/>
        <family val="3"/>
        <charset val="134"/>
      </rPr>
      <t>投放费用</t>
    </r>
    <phoneticPr fontId="2" type="noConversion"/>
  </si>
  <si>
    <t>CPM</t>
    <phoneticPr fontId="25" type="noConversion"/>
  </si>
  <si>
    <t>CPC</t>
    <phoneticPr fontId="2" type="noConversion"/>
  </si>
  <si>
    <r>
      <rPr>
        <sz val="10"/>
        <color theme="1"/>
        <rFont val="宋体"/>
        <family val="3"/>
        <charset val="134"/>
      </rPr>
      <t>合计：</t>
    </r>
    <phoneticPr fontId="2" type="noConversion"/>
  </si>
  <si>
    <r>
      <rPr>
        <b/>
        <sz val="10"/>
        <color theme="1"/>
        <rFont val="宋体"/>
        <family val="3"/>
        <charset val="134"/>
      </rPr>
      <t xml:space="preserve">上周总结：
</t>
    </r>
    <r>
      <rPr>
        <sz val="10"/>
        <color theme="1"/>
        <rFont val="宋体"/>
        <family val="3"/>
        <charset val="134"/>
      </rPr>
      <t>1.观察数据用于修正算法参数；
2.继续挑选白名单，进行白名单投放；
3.继续进行对新媒体类别的学习；
4.继续进行Retargeting投放；</t>
    </r>
    <r>
      <rPr>
        <b/>
        <sz val="10"/>
        <color theme="1"/>
        <rFont val="宋体"/>
        <family val="3"/>
        <charset val="134"/>
      </rPr>
      <t xml:space="preserve">
本周策略：</t>
    </r>
    <r>
      <rPr>
        <sz val="10"/>
        <color theme="1"/>
        <rFont val="宋体"/>
        <family val="3"/>
        <charset val="134"/>
      </rPr>
      <t xml:space="preserve">
1.扩大人群学习范围，扩大曝光；
2.优化动态出价算法；
3.继续挑选白名单，进行白名单投放；
4.加大新媒体的学习；
5.继续进行Retargeting投放；</t>
    </r>
    <phoneticPr fontId="25" type="noConversion"/>
  </si>
</sst>
</file>

<file path=xl/styles.xml><?xml version="1.0" encoding="utf-8"?>
<styleSheet xmlns="http://schemas.openxmlformats.org/spreadsheetml/2006/main">
  <numFmts count="5">
    <numFmt numFmtId="26" formatCode="\$#,##0.00_);[Red]\(\$#,##0.00\)"/>
    <numFmt numFmtId="176" formatCode="_(* #,##0.00_);_(* \(#,##0.00\);_(* &quot;-&quot;??_);_(@_)"/>
    <numFmt numFmtId="177" formatCode="_(* #,##0_);_(* \(#,##0\);_(* &quot;-&quot;??_);_(@_)"/>
    <numFmt numFmtId="178" formatCode="0.000%"/>
    <numFmt numFmtId="179" formatCode="#,##0_);[Red]\(#,##0\)"/>
  </numFmts>
  <fonts count="36">
    <font>
      <sz val="11"/>
      <color theme="1"/>
      <name val="宋体"/>
      <charset val="134"/>
      <scheme val="minor"/>
    </font>
    <font>
      <sz val="11"/>
      <color theme="1"/>
      <name val="宋体"/>
      <family val="2"/>
      <scheme val="minor"/>
    </font>
    <font>
      <sz val="9"/>
      <name val="宋体"/>
      <family val="3"/>
      <charset val="134"/>
    </font>
    <font>
      <sz val="11"/>
      <color theme="1"/>
      <name val="宋体"/>
      <family val="2"/>
      <scheme val="minor"/>
    </font>
    <font>
      <sz val="11"/>
      <color theme="0"/>
      <name val="宋体"/>
      <family val="2"/>
      <scheme val="minor"/>
    </font>
    <font>
      <sz val="11"/>
      <color rgb="FF9C0006"/>
      <name val="宋体"/>
      <family val="2"/>
      <scheme val="minor"/>
    </font>
    <font>
      <b/>
      <sz val="11"/>
      <color rgb="FFFA7D00"/>
      <name val="宋体"/>
      <family val="2"/>
      <scheme val="minor"/>
    </font>
    <font>
      <b/>
      <sz val="11"/>
      <color theme="0"/>
      <name val="宋体"/>
      <family val="2"/>
      <scheme val="minor"/>
    </font>
    <font>
      <i/>
      <sz val="11"/>
      <color rgb="FF7F7F7F"/>
      <name val="宋体"/>
      <family val="2"/>
      <scheme val="minor"/>
    </font>
    <font>
      <sz val="11"/>
      <color rgb="FF006100"/>
      <name val="宋体"/>
      <family val="2"/>
      <scheme val="minor"/>
    </font>
    <font>
      <b/>
      <sz val="15"/>
      <color theme="3"/>
      <name val="宋体"/>
      <family val="2"/>
      <scheme val="minor"/>
    </font>
    <font>
      <b/>
      <sz val="13"/>
      <color theme="3"/>
      <name val="宋体"/>
      <family val="2"/>
      <scheme val="minor"/>
    </font>
    <font>
      <b/>
      <sz val="11"/>
      <color theme="3"/>
      <name val="宋体"/>
      <family val="2"/>
      <scheme val="minor"/>
    </font>
    <font>
      <sz val="11"/>
      <color rgb="FF3F3F76"/>
      <name val="宋体"/>
      <family val="2"/>
      <scheme val="minor"/>
    </font>
    <font>
      <sz val="11"/>
      <color rgb="FFFA7D00"/>
      <name val="宋体"/>
      <family val="2"/>
      <scheme val="minor"/>
    </font>
    <font>
      <sz val="11"/>
      <color rgb="FF9C6500"/>
      <name val="宋体"/>
      <family val="2"/>
      <scheme val="minor"/>
    </font>
    <font>
      <b/>
      <sz val="11"/>
      <color rgb="FF3F3F3F"/>
      <name val="宋体"/>
      <family val="2"/>
      <scheme val="minor"/>
    </font>
    <font>
      <b/>
      <sz val="18"/>
      <color theme="3"/>
      <name val="宋体"/>
      <family val="1"/>
      <scheme val="major"/>
    </font>
    <font>
      <b/>
      <sz val="11"/>
      <color theme="1"/>
      <name val="宋体"/>
      <family val="2"/>
      <scheme val="minor"/>
    </font>
    <font>
      <sz val="11"/>
      <color rgb="FFFF0000"/>
      <name val="宋体"/>
      <family val="2"/>
      <scheme val="minor"/>
    </font>
    <font>
      <sz val="10"/>
      <color theme="1"/>
      <name val="Arial"/>
      <family val="2"/>
    </font>
    <font>
      <b/>
      <sz val="10"/>
      <color theme="0"/>
      <name val="宋体"/>
      <family val="3"/>
      <charset val="134"/>
    </font>
    <font>
      <sz val="10"/>
      <color theme="1"/>
      <name val="宋体"/>
      <family val="3"/>
      <charset val="134"/>
    </font>
    <font>
      <b/>
      <sz val="12"/>
      <color theme="0"/>
      <name val="Arial"/>
      <family val="2"/>
    </font>
    <font>
      <b/>
      <sz val="12"/>
      <color theme="0"/>
      <name val="宋体"/>
      <family val="3"/>
      <charset val="134"/>
    </font>
    <font>
      <sz val="9"/>
      <name val="宋体"/>
      <family val="3"/>
      <charset val="134"/>
      <scheme val="minor"/>
    </font>
    <font>
      <sz val="11"/>
      <color theme="1"/>
      <name val="Arial"/>
      <family val="2"/>
    </font>
    <font>
      <b/>
      <sz val="10"/>
      <color theme="1"/>
      <name val="Arial"/>
      <family val="2"/>
    </font>
    <font>
      <b/>
      <sz val="10"/>
      <color theme="1"/>
      <name val="宋体"/>
      <family val="3"/>
      <charset val="134"/>
    </font>
    <font>
      <b/>
      <sz val="10"/>
      <color theme="0"/>
      <name val="Arial"/>
      <family val="2"/>
    </font>
    <font>
      <sz val="11"/>
      <color theme="1"/>
      <name val="宋体"/>
      <family val="3"/>
      <charset val="134"/>
    </font>
    <font>
      <sz val="9"/>
      <name val="宋体"/>
      <family val="2"/>
      <scheme val="minor"/>
    </font>
    <font>
      <sz val="9"/>
      <name val="宋体"/>
      <family val="3"/>
      <charset val="134"/>
      <scheme val="minor"/>
    </font>
    <font>
      <sz val="9"/>
      <name val="宋体"/>
      <family val="2"/>
      <charset val="134"/>
      <scheme val="minor"/>
    </font>
    <font>
      <sz val="9"/>
      <name val="宋体"/>
      <family val="3"/>
      <charset val="134"/>
      <scheme val="minor"/>
    </font>
    <font>
      <sz val="9"/>
      <name val="宋体"/>
      <family val="3"/>
      <charset val="134"/>
      <scheme val="minor"/>
    </font>
  </fonts>
  <fills count="38">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4"/>
        <bgColor indexed="6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45">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1" borderId="0" applyNumberFormat="0" applyBorder="0" applyAlignment="0" applyProtection="0">
      <alignment vertical="center"/>
    </xf>
    <xf numFmtId="0" fontId="3" fillId="12" borderId="0" applyNumberFormat="0" applyBorder="0" applyAlignment="0" applyProtection="0">
      <alignment vertical="center"/>
    </xf>
    <xf numFmtId="0" fontId="3"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9" borderId="0" applyNumberFormat="0" applyBorder="0" applyAlignment="0" applyProtection="0">
      <alignment vertical="center"/>
    </xf>
    <xf numFmtId="0" fontId="4"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4"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6" fillId="27" borderId="3" applyNumberFormat="0" applyAlignment="0" applyProtection="0">
      <alignment vertical="center"/>
    </xf>
    <xf numFmtId="0" fontId="7" fillId="28" borderId="4" applyNumberFormat="0" applyAlignment="0" applyProtection="0">
      <alignment vertical="center"/>
    </xf>
    <xf numFmtId="0" fontId="8" fillId="0" borderId="0" applyNumberFormat="0" applyFill="0" applyBorder="0" applyAlignment="0" applyProtection="0">
      <alignment vertical="center"/>
    </xf>
    <xf numFmtId="0" fontId="9" fillId="29" borderId="0" applyNumberFormat="0" applyBorder="0" applyAlignment="0" applyProtection="0">
      <alignment vertical="center"/>
    </xf>
    <xf numFmtId="0" fontId="10" fillId="0" borderId="5" applyNumberFormat="0" applyFill="0" applyAlignment="0" applyProtection="0">
      <alignment vertical="center"/>
    </xf>
    <xf numFmtId="0" fontId="11" fillId="0" borderId="6" applyNumberFormat="0" applyFill="0" applyAlignment="0" applyProtection="0">
      <alignment vertical="center"/>
    </xf>
    <xf numFmtId="0" fontId="12" fillId="0" borderId="7" applyNumberFormat="0" applyFill="0" applyAlignment="0" applyProtection="0">
      <alignment vertical="center"/>
    </xf>
    <xf numFmtId="0" fontId="12" fillId="0" borderId="0" applyNumberFormat="0" applyFill="0" applyBorder="0" applyAlignment="0" applyProtection="0">
      <alignment vertical="center"/>
    </xf>
    <xf numFmtId="0" fontId="13" fillId="30" borderId="3" applyNumberFormat="0" applyAlignment="0" applyProtection="0">
      <alignment vertical="center"/>
    </xf>
    <xf numFmtId="0" fontId="14" fillId="0" borderId="8" applyNumberFormat="0" applyFill="0" applyAlignment="0" applyProtection="0">
      <alignment vertical="center"/>
    </xf>
    <xf numFmtId="0" fontId="15" fillId="31" borderId="0" applyNumberFormat="0" applyBorder="0" applyAlignment="0" applyProtection="0">
      <alignment vertical="center"/>
    </xf>
    <xf numFmtId="0" fontId="3" fillId="32" borderId="9" applyNumberFormat="0" applyFont="0" applyAlignment="0" applyProtection="0">
      <alignment vertical="center"/>
    </xf>
    <xf numFmtId="0" fontId="16" fillId="27" borderId="10" applyNumberFormat="0" applyAlignment="0" applyProtection="0">
      <alignment vertical="center"/>
    </xf>
    <xf numFmtId="9" fontId="3" fillId="0" borderId="0" applyFont="0" applyFill="0" applyBorder="0" applyAlignment="0" applyProtection="0">
      <alignment vertical="center"/>
    </xf>
    <xf numFmtId="0" fontId="17" fillId="0" borderId="0" applyNumberFormat="0" applyFill="0" applyBorder="0" applyAlignment="0" applyProtection="0">
      <alignment vertical="center"/>
    </xf>
    <xf numFmtId="0" fontId="18" fillId="0" borderId="11" applyNumberFormat="0" applyFill="0" applyAlignment="0" applyProtection="0">
      <alignment vertical="center"/>
    </xf>
    <xf numFmtId="0" fontId="19" fillId="0" borderId="0" applyNumberFormat="0" applyFill="0" applyBorder="0" applyAlignment="0" applyProtection="0">
      <alignment vertical="center"/>
    </xf>
    <xf numFmtId="176" fontId="3" fillId="0" borderId="0" applyFont="0" applyFill="0" applyBorder="0" applyAlignment="0" applyProtection="0"/>
    <xf numFmtId="9" fontId="1" fillId="0" borderId="0" applyFont="0" applyFill="0" applyBorder="0" applyAlignment="0" applyProtection="0">
      <alignment vertical="center"/>
    </xf>
  </cellStyleXfs>
  <cellXfs count="39">
    <xf numFmtId="0" fontId="0" fillId="0" borderId="0" xfId="0">
      <alignment vertical="center"/>
    </xf>
    <xf numFmtId="26" fontId="20" fillId="35" borderId="1" xfId="0" applyNumberFormat="1" applyFont="1" applyFill="1" applyBorder="1" applyAlignment="1"/>
    <xf numFmtId="14" fontId="20" fillId="34" borderId="1" xfId="0" applyNumberFormat="1" applyFont="1" applyFill="1" applyBorder="1">
      <alignment vertical="center"/>
    </xf>
    <xf numFmtId="14" fontId="20" fillId="0" borderId="1" xfId="0" applyNumberFormat="1" applyFont="1" applyBorder="1" applyAlignment="1">
      <alignment horizontal="left" vertical="center"/>
    </xf>
    <xf numFmtId="3" fontId="20" fillId="37" borderId="1" xfId="0" applyNumberFormat="1" applyFont="1" applyFill="1" applyBorder="1" applyAlignment="1"/>
    <xf numFmtId="26" fontId="20" fillId="37" borderId="1" xfId="0" applyNumberFormat="1" applyFont="1" applyFill="1" applyBorder="1" applyAlignment="1"/>
    <xf numFmtId="0" fontId="26" fillId="34" borderId="0" xfId="0" applyFont="1" applyFill="1">
      <alignment vertical="center"/>
    </xf>
    <xf numFmtId="0" fontId="26" fillId="34" borderId="16" xfId="0" applyFont="1" applyFill="1" applyBorder="1">
      <alignment vertical="center"/>
    </xf>
    <xf numFmtId="0" fontId="26" fillId="34" borderId="0" xfId="0" applyFont="1" applyFill="1" applyBorder="1">
      <alignment vertical="center"/>
    </xf>
    <xf numFmtId="0" fontId="26" fillId="34" borderId="17" xfId="0" applyFont="1" applyFill="1" applyBorder="1">
      <alignment vertical="center"/>
    </xf>
    <xf numFmtId="0" fontId="27" fillId="36" borderId="0" xfId="0" applyFont="1" applyFill="1" applyBorder="1" applyAlignment="1">
      <alignment horizontal="left" vertical="center"/>
    </xf>
    <xf numFmtId="0" fontId="20" fillId="37" borderId="1" xfId="0" applyFont="1" applyFill="1" applyBorder="1" applyAlignment="1">
      <alignment horizontal="right" vertical="center"/>
    </xf>
    <xf numFmtId="0" fontId="26" fillId="34" borderId="18" xfId="0" applyFont="1" applyFill="1" applyBorder="1">
      <alignment vertical="center"/>
    </xf>
    <xf numFmtId="0" fontId="26" fillId="34" borderId="12" xfId="0" applyFont="1" applyFill="1" applyBorder="1">
      <alignment vertical="center"/>
    </xf>
    <xf numFmtId="0" fontId="26" fillId="34" borderId="19" xfId="0" applyFont="1" applyFill="1" applyBorder="1">
      <alignment vertical="center"/>
    </xf>
    <xf numFmtId="0" fontId="26" fillId="34" borderId="0" xfId="0" applyFont="1" applyFill="1" applyAlignment="1">
      <alignment vertical="top" wrapText="1"/>
    </xf>
    <xf numFmtId="0" fontId="26" fillId="34" borderId="0" xfId="0" applyFont="1" applyFill="1" applyAlignment="1">
      <alignment vertical="center"/>
    </xf>
    <xf numFmtId="3" fontId="20" fillId="0" borderId="1" xfId="0" applyNumberFormat="1" applyFont="1" applyBorder="1" applyAlignment="1">
      <alignment horizontal="right"/>
    </xf>
    <xf numFmtId="0" fontId="21" fillId="33" borderId="1" xfId="0" applyFont="1" applyFill="1" applyBorder="1" applyAlignment="1">
      <alignment horizontal="center" vertical="center"/>
    </xf>
    <xf numFmtId="0" fontId="29" fillId="33" borderId="1" xfId="0" applyFont="1" applyFill="1" applyBorder="1" applyAlignment="1">
      <alignment horizontal="center" vertical="center"/>
    </xf>
    <xf numFmtId="177" fontId="20" fillId="34" borderId="0" xfId="43" applyNumberFormat="1" applyFont="1" applyFill="1" applyBorder="1" applyAlignment="1">
      <alignment vertical="center"/>
    </xf>
    <xf numFmtId="178" fontId="20" fillId="34" borderId="0" xfId="39" applyNumberFormat="1" applyFont="1" applyFill="1" applyBorder="1">
      <alignment vertical="center"/>
    </xf>
    <xf numFmtId="0" fontId="28" fillId="36" borderId="0" xfId="0" applyFont="1" applyFill="1" applyBorder="1">
      <alignment vertical="center"/>
    </xf>
    <xf numFmtId="0" fontId="21" fillId="33" borderId="2" xfId="0" applyFont="1" applyFill="1" applyBorder="1" applyAlignment="1">
      <alignment horizontal="center" vertical="center"/>
    </xf>
    <xf numFmtId="3" fontId="20" fillId="0" borderId="2" xfId="0" applyNumberFormat="1" applyFont="1" applyBorder="1" applyAlignment="1">
      <alignment horizontal="right"/>
    </xf>
    <xf numFmtId="178" fontId="20" fillId="34" borderId="2" xfId="39" applyNumberFormat="1" applyFont="1" applyFill="1" applyBorder="1" applyAlignment="1">
      <alignment horizontal="right"/>
    </xf>
    <xf numFmtId="3" fontId="20" fillId="37" borderId="2" xfId="0" applyNumberFormat="1" applyFont="1" applyFill="1" applyBorder="1" applyAlignment="1">
      <alignment horizontal="right"/>
    </xf>
    <xf numFmtId="178" fontId="20" fillId="37" borderId="2" xfId="39" applyNumberFormat="1" applyFont="1" applyFill="1" applyBorder="1" applyAlignment="1">
      <alignment horizontal="right"/>
    </xf>
    <xf numFmtId="26" fontId="20" fillId="34" borderId="1" xfId="0" applyNumberFormat="1" applyFont="1" applyFill="1" applyBorder="1" applyAlignment="1"/>
    <xf numFmtId="10" fontId="20" fillId="34" borderId="2" xfId="39" applyNumberFormat="1" applyFont="1" applyFill="1" applyBorder="1" applyAlignment="1">
      <alignment horizontal="right"/>
    </xf>
    <xf numFmtId="10" fontId="20" fillId="37" borderId="2" xfId="39" applyNumberFormat="1" applyFont="1" applyFill="1" applyBorder="1" applyAlignment="1">
      <alignment horizontal="right"/>
    </xf>
    <xf numFmtId="179" fontId="20" fillId="37" borderId="1" xfId="0" applyNumberFormat="1" applyFont="1" applyFill="1" applyBorder="1" applyAlignment="1"/>
    <xf numFmtId="10" fontId="20" fillId="34" borderId="2" xfId="44" applyNumberFormat="1" applyFont="1" applyFill="1" applyBorder="1" applyAlignment="1">
      <alignment horizontal="right"/>
    </xf>
    <xf numFmtId="10" fontId="20" fillId="37" borderId="2" xfId="44" applyNumberFormat="1" applyFont="1" applyFill="1" applyBorder="1" applyAlignment="1">
      <alignment horizontal="right"/>
    </xf>
    <xf numFmtId="0" fontId="23" fillId="33" borderId="13" xfId="0" applyFont="1" applyFill="1" applyBorder="1" applyAlignment="1">
      <alignment horizontal="center" vertical="center"/>
    </xf>
    <xf numFmtId="0" fontId="23" fillId="33" borderId="14" xfId="0" applyFont="1" applyFill="1" applyBorder="1" applyAlignment="1">
      <alignment horizontal="center" vertical="center"/>
    </xf>
    <xf numFmtId="0" fontId="23" fillId="33" borderId="15" xfId="0" applyFont="1" applyFill="1" applyBorder="1" applyAlignment="1">
      <alignment horizontal="center" vertical="center"/>
    </xf>
    <xf numFmtId="0" fontId="22" fillId="34" borderId="1" xfId="0" applyFont="1" applyFill="1" applyBorder="1" applyAlignment="1">
      <alignment horizontal="left" vertical="center" wrapText="1"/>
    </xf>
    <xf numFmtId="0" fontId="20" fillId="34" borderId="1" xfId="0" applyFont="1" applyFill="1" applyBorder="1" applyAlignment="1">
      <alignment horizontal="left" vertical="center" wrapText="1"/>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43" builtinId="3"/>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Percent" xfId="39" builtinId="5"/>
    <cellStyle name="Percent 2" xfId="44"/>
    <cellStyle name="Title" xfId="40" builtinId="15" customBuiltin="1"/>
    <cellStyle name="Total" xfId="41" builtinId="25" customBuiltin="1"/>
    <cellStyle name="Warning Text" xfId="42" builtinId="11" customBuiltin="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B2:L56"/>
  <sheetViews>
    <sheetView topLeftCell="A27" workbookViewId="0">
      <selection activeCell="C48" sqref="C48:K48"/>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41177</v>
      </c>
      <c r="D6" s="2">
        <v>41196</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17</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C22" s="38"/>
      <c r="D22" s="38"/>
      <c r="E22" s="38"/>
      <c r="F22" s="38"/>
      <c r="G22" s="38"/>
      <c r="H22" s="38"/>
      <c r="I22" s="38"/>
      <c r="J22" s="38"/>
      <c r="K22" s="38"/>
      <c r="L22" s="9"/>
    </row>
    <row r="23" spans="2:12">
      <c r="B23" s="7"/>
      <c r="C23" s="38"/>
      <c r="D23" s="38"/>
      <c r="E23" s="38"/>
      <c r="F23" s="38"/>
      <c r="G23" s="38"/>
      <c r="H23" s="38"/>
      <c r="I23" s="38"/>
      <c r="J23" s="38"/>
      <c r="K23" s="38"/>
      <c r="L23" s="9"/>
    </row>
    <row r="24" spans="2:12">
      <c r="B24" s="7"/>
      <c r="C24" s="38"/>
      <c r="D24" s="38"/>
      <c r="E24" s="38"/>
      <c r="F24" s="38"/>
      <c r="G24" s="38"/>
      <c r="H24" s="38"/>
      <c r="I24" s="38"/>
      <c r="J24" s="38"/>
      <c r="K24" s="38"/>
      <c r="L24" s="9"/>
    </row>
    <row r="25" spans="2:12">
      <c r="B25" s="7"/>
      <c r="L25" s="9"/>
    </row>
    <row r="26" spans="2:12">
      <c r="B26" s="7"/>
      <c r="C26" s="22" t="s">
        <v>14</v>
      </c>
      <c r="D26" s="8"/>
      <c r="E26" s="8"/>
      <c r="F26" s="8"/>
      <c r="L26" s="9"/>
    </row>
    <row r="27" spans="2:12">
      <c r="B27" s="7"/>
      <c r="C27" s="19" t="s">
        <v>3</v>
      </c>
      <c r="D27" s="19" t="s">
        <v>4</v>
      </c>
      <c r="E27" s="23" t="s">
        <v>12</v>
      </c>
      <c r="F27" s="23" t="s">
        <v>5</v>
      </c>
      <c r="G27" s="18" t="s">
        <v>6</v>
      </c>
      <c r="H27" s="19" t="s">
        <v>7</v>
      </c>
      <c r="I27" s="19" t="s">
        <v>8</v>
      </c>
      <c r="J27" s="19" t="s">
        <v>9</v>
      </c>
      <c r="K27" s="19" t="s">
        <v>10</v>
      </c>
      <c r="L27" s="9"/>
    </row>
    <row r="28" spans="2:12">
      <c r="B28" s="7"/>
      <c r="C28" s="3">
        <v>41177</v>
      </c>
      <c r="D28" s="17">
        <v>10445</v>
      </c>
      <c r="E28" s="24">
        <v>1</v>
      </c>
      <c r="F28" s="25">
        <f t="shared" ref="F28:F47" si="0">E28/D28</f>
        <v>9.5739588319770219E-5</v>
      </c>
      <c r="G28" s="17">
        <v>0</v>
      </c>
      <c r="H28" s="28">
        <v>0</v>
      </c>
      <c r="I28" s="1">
        <v>1.87</v>
      </c>
      <c r="J28" s="1">
        <f t="shared" ref="J28:J47" si="1">I28/D28*1000</f>
        <v>0.17903303015797031</v>
      </c>
      <c r="K28" s="1">
        <f t="shared" ref="K28:K47" si="2">I28/E28</f>
        <v>1.87</v>
      </c>
      <c r="L28" s="9"/>
    </row>
    <row r="29" spans="2:12">
      <c r="B29" s="7"/>
      <c r="C29" s="3">
        <v>41178</v>
      </c>
      <c r="D29" s="17">
        <v>54164</v>
      </c>
      <c r="E29" s="24">
        <v>14</v>
      </c>
      <c r="F29" s="25">
        <f t="shared" si="0"/>
        <v>2.5847426334834944E-4</v>
      </c>
      <c r="G29" s="17">
        <v>0</v>
      </c>
      <c r="H29" s="28">
        <v>0</v>
      </c>
      <c r="I29" s="1">
        <v>6.46</v>
      </c>
      <c r="J29" s="1">
        <f t="shared" si="1"/>
        <v>0.11926741008788125</v>
      </c>
      <c r="K29" s="1">
        <f t="shared" si="2"/>
        <v>0.46142857142857141</v>
      </c>
      <c r="L29" s="9"/>
    </row>
    <row r="30" spans="2:12">
      <c r="B30" s="7"/>
      <c r="C30" s="3">
        <v>41179</v>
      </c>
      <c r="D30" s="17">
        <v>129638</v>
      </c>
      <c r="E30" s="24">
        <v>37</v>
      </c>
      <c r="F30" s="25">
        <f t="shared" si="0"/>
        <v>2.8541014208796801E-4</v>
      </c>
      <c r="G30" s="17">
        <v>0</v>
      </c>
      <c r="H30" s="28">
        <v>0</v>
      </c>
      <c r="I30" s="1">
        <v>15.09</v>
      </c>
      <c r="J30" s="1">
        <f t="shared" si="1"/>
        <v>0.11640105524614695</v>
      </c>
      <c r="K30" s="1">
        <f t="shared" si="2"/>
        <v>0.40783783783783784</v>
      </c>
      <c r="L30" s="9"/>
    </row>
    <row r="31" spans="2:12">
      <c r="B31" s="7"/>
      <c r="C31" s="3">
        <v>41180</v>
      </c>
      <c r="D31" s="17">
        <v>143857</v>
      </c>
      <c r="E31" s="24">
        <v>26</v>
      </c>
      <c r="F31" s="25">
        <f t="shared" si="0"/>
        <v>1.8073503548662908E-4</v>
      </c>
      <c r="G31" s="17">
        <v>1</v>
      </c>
      <c r="H31" s="28">
        <v>6.79</v>
      </c>
      <c r="I31" s="1">
        <v>15.02</v>
      </c>
      <c r="J31" s="1">
        <f t="shared" si="1"/>
        <v>0.10440923973112187</v>
      </c>
      <c r="K31" s="1">
        <f t="shared" si="2"/>
        <v>0.57769230769230773</v>
      </c>
      <c r="L31" s="9"/>
    </row>
    <row r="32" spans="2:12">
      <c r="B32" s="7"/>
      <c r="C32" s="3">
        <v>41181</v>
      </c>
      <c r="D32" s="17">
        <v>133580</v>
      </c>
      <c r="E32" s="24">
        <v>30</v>
      </c>
      <c r="F32" s="25">
        <f t="shared" si="0"/>
        <v>2.2458451864051506E-4</v>
      </c>
      <c r="G32" s="17">
        <v>0</v>
      </c>
      <c r="H32" s="28">
        <v>0</v>
      </c>
      <c r="I32" s="1">
        <v>14.85</v>
      </c>
      <c r="J32" s="1">
        <f t="shared" si="1"/>
        <v>0.11116933672705495</v>
      </c>
      <c r="K32" s="1">
        <f t="shared" si="2"/>
        <v>0.495</v>
      </c>
      <c r="L32" s="9"/>
    </row>
    <row r="33" spans="2:12">
      <c r="B33" s="7"/>
      <c r="C33" s="3">
        <v>41182</v>
      </c>
      <c r="D33" s="17">
        <v>0</v>
      </c>
      <c r="E33" s="24">
        <v>0</v>
      </c>
      <c r="F33" s="25" t="s">
        <v>16</v>
      </c>
      <c r="G33" s="17">
        <v>0</v>
      </c>
      <c r="H33" s="28">
        <v>0</v>
      </c>
      <c r="I33" s="1">
        <v>0</v>
      </c>
      <c r="J33" s="1" t="s">
        <v>16</v>
      </c>
      <c r="K33" s="1" t="s">
        <v>16</v>
      </c>
      <c r="L33" s="9"/>
    </row>
    <row r="34" spans="2:12">
      <c r="B34" s="7"/>
      <c r="C34" s="3">
        <v>41183</v>
      </c>
      <c r="D34" s="17">
        <v>0</v>
      </c>
      <c r="E34" s="24">
        <v>0</v>
      </c>
      <c r="F34" s="25" t="s">
        <v>16</v>
      </c>
      <c r="G34" s="17">
        <v>0</v>
      </c>
      <c r="H34" s="28">
        <v>0</v>
      </c>
      <c r="I34" s="1">
        <v>0</v>
      </c>
      <c r="J34" s="1" t="s">
        <v>16</v>
      </c>
      <c r="K34" s="1" t="s">
        <v>16</v>
      </c>
      <c r="L34" s="9"/>
    </row>
    <row r="35" spans="2:12">
      <c r="B35" s="7"/>
      <c r="C35" s="3">
        <v>41184</v>
      </c>
      <c r="D35" s="17">
        <v>149765</v>
      </c>
      <c r="E35" s="24">
        <v>16</v>
      </c>
      <c r="F35" s="25">
        <f t="shared" si="0"/>
        <v>1.0683403999599373E-4</v>
      </c>
      <c r="G35" s="17">
        <v>0</v>
      </c>
      <c r="H35" s="28">
        <v>0</v>
      </c>
      <c r="I35" s="1">
        <v>15.09</v>
      </c>
      <c r="J35" s="1">
        <f t="shared" si="1"/>
        <v>0.10075785397122157</v>
      </c>
      <c r="K35" s="1">
        <f t="shared" si="2"/>
        <v>0.94312499999999999</v>
      </c>
      <c r="L35" s="9"/>
    </row>
    <row r="36" spans="2:12">
      <c r="B36" s="7"/>
      <c r="C36" s="3">
        <v>41185</v>
      </c>
      <c r="D36" s="17">
        <v>178391</v>
      </c>
      <c r="E36" s="24">
        <v>33</v>
      </c>
      <c r="F36" s="25">
        <f t="shared" si="0"/>
        <v>1.8498691077464669E-4</v>
      </c>
      <c r="G36" s="17">
        <v>0</v>
      </c>
      <c r="H36" s="28">
        <v>0</v>
      </c>
      <c r="I36" s="1">
        <v>19.399999999999999</v>
      </c>
      <c r="J36" s="1">
        <f t="shared" si="1"/>
        <v>0.10874988087964078</v>
      </c>
      <c r="K36" s="1">
        <f t="shared" si="2"/>
        <v>0.58787878787878789</v>
      </c>
      <c r="L36" s="9"/>
    </row>
    <row r="37" spans="2:12">
      <c r="B37" s="7"/>
      <c r="C37" s="3">
        <v>41186</v>
      </c>
      <c r="D37" s="17">
        <v>145718</v>
      </c>
      <c r="E37" s="24">
        <v>19</v>
      </c>
      <c r="F37" s="25">
        <f t="shared" si="0"/>
        <v>1.3038883322581975E-4</v>
      </c>
      <c r="G37" s="17">
        <v>1</v>
      </c>
      <c r="H37" s="28">
        <v>10.48</v>
      </c>
      <c r="I37" s="1">
        <v>15.55</v>
      </c>
      <c r="J37" s="1">
        <f t="shared" si="1"/>
        <v>0.10671296614007879</v>
      </c>
      <c r="K37" s="1">
        <f t="shared" si="2"/>
        <v>0.81842105263157894</v>
      </c>
      <c r="L37" s="9"/>
    </row>
    <row r="38" spans="2:12">
      <c r="B38" s="7"/>
      <c r="C38" s="3">
        <v>41187</v>
      </c>
      <c r="D38" s="17">
        <v>151259</v>
      </c>
      <c r="E38" s="24">
        <v>18</v>
      </c>
      <c r="F38" s="25">
        <f t="shared" si="0"/>
        <v>1.1900118340065715E-4</v>
      </c>
      <c r="G38" s="17">
        <v>0</v>
      </c>
      <c r="H38" s="28">
        <v>0</v>
      </c>
      <c r="I38" s="1">
        <v>16.47</v>
      </c>
      <c r="J38" s="1">
        <f t="shared" si="1"/>
        <v>0.10888608281160128</v>
      </c>
      <c r="K38" s="1">
        <f t="shared" si="2"/>
        <v>0.91499999999999992</v>
      </c>
      <c r="L38" s="9"/>
    </row>
    <row r="39" spans="2:12">
      <c r="B39" s="7"/>
      <c r="C39" s="3">
        <v>41188</v>
      </c>
      <c r="D39" s="17">
        <v>155601</v>
      </c>
      <c r="E39" s="24">
        <v>17</v>
      </c>
      <c r="F39" s="25">
        <f t="shared" si="0"/>
        <v>1.0925379656943078E-4</v>
      </c>
      <c r="G39" s="17">
        <v>0</v>
      </c>
      <c r="H39" s="28">
        <v>0</v>
      </c>
      <c r="I39" s="1">
        <v>16.41</v>
      </c>
      <c r="J39" s="1">
        <f t="shared" si="1"/>
        <v>0.10546204715907996</v>
      </c>
      <c r="K39" s="1">
        <f t="shared" si="2"/>
        <v>0.96529411764705886</v>
      </c>
      <c r="L39" s="9"/>
    </row>
    <row r="40" spans="2:12">
      <c r="B40" s="7"/>
      <c r="C40" s="3">
        <v>41189</v>
      </c>
      <c r="D40" s="17">
        <v>157942</v>
      </c>
      <c r="E40" s="24">
        <v>20</v>
      </c>
      <c r="F40" s="25">
        <f t="shared" si="0"/>
        <v>1.266287624571045E-4</v>
      </c>
      <c r="G40" s="17">
        <v>0</v>
      </c>
      <c r="H40" s="28">
        <v>0</v>
      </c>
      <c r="I40" s="1">
        <v>16.760000000000002</v>
      </c>
      <c r="J40" s="1">
        <f t="shared" si="1"/>
        <v>0.10611490293905358</v>
      </c>
      <c r="K40" s="1">
        <f t="shared" si="2"/>
        <v>0.83800000000000008</v>
      </c>
      <c r="L40" s="9"/>
    </row>
    <row r="41" spans="2:12">
      <c r="B41" s="7"/>
      <c r="C41" s="3">
        <v>41190</v>
      </c>
      <c r="D41" s="17">
        <v>160487</v>
      </c>
      <c r="E41" s="24">
        <v>18</v>
      </c>
      <c r="F41" s="25">
        <f t="shared" si="0"/>
        <v>1.121586172088705E-4</v>
      </c>
      <c r="G41" s="17">
        <v>1</v>
      </c>
      <c r="H41" s="28">
        <v>3.39</v>
      </c>
      <c r="I41" s="1">
        <v>16.75</v>
      </c>
      <c r="J41" s="1">
        <f t="shared" si="1"/>
        <v>0.10436982434714338</v>
      </c>
      <c r="K41" s="1">
        <f t="shared" si="2"/>
        <v>0.93055555555555558</v>
      </c>
      <c r="L41" s="9"/>
    </row>
    <row r="42" spans="2:12">
      <c r="B42" s="7"/>
      <c r="C42" s="3">
        <v>41191</v>
      </c>
      <c r="D42" s="17">
        <v>87869</v>
      </c>
      <c r="E42" s="24">
        <v>5</v>
      </c>
      <c r="F42" s="25">
        <f t="shared" si="0"/>
        <v>5.6902889528730268E-5</v>
      </c>
      <c r="G42" s="17">
        <v>0</v>
      </c>
      <c r="H42" s="28">
        <v>0</v>
      </c>
      <c r="I42" s="1">
        <v>16.649999999999999</v>
      </c>
      <c r="J42" s="1">
        <f t="shared" si="1"/>
        <v>0.1894866221306718</v>
      </c>
      <c r="K42" s="1">
        <f t="shared" si="2"/>
        <v>3.3299999999999996</v>
      </c>
      <c r="L42" s="9"/>
    </row>
    <row r="43" spans="2:12">
      <c r="B43" s="7"/>
      <c r="C43" s="3">
        <v>41192</v>
      </c>
      <c r="D43" s="17">
        <v>86392</v>
      </c>
      <c r="E43" s="24">
        <v>2</v>
      </c>
      <c r="F43" s="25">
        <f t="shared" si="0"/>
        <v>2.3150291693675341E-5</v>
      </c>
      <c r="G43" s="17">
        <v>0</v>
      </c>
      <c r="H43" s="28">
        <v>0</v>
      </c>
      <c r="I43" s="1">
        <v>16.84</v>
      </c>
      <c r="J43" s="1">
        <f t="shared" si="1"/>
        <v>0.19492545606074635</v>
      </c>
      <c r="K43" s="1">
        <f t="shared" si="2"/>
        <v>8.42</v>
      </c>
      <c r="L43" s="9"/>
    </row>
    <row r="44" spans="2:12">
      <c r="B44" s="7"/>
      <c r="C44" s="3">
        <v>41193</v>
      </c>
      <c r="D44" s="17">
        <v>76439</v>
      </c>
      <c r="E44" s="24">
        <v>6</v>
      </c>
      <c r="F44" s="25">
        <f t="shared" si="0"/>
        <v>7.8493962506050578E-5</v>
      </c>
      <c r="G44" s="17">
        <v>1</v>
      </c>
      <c r="H44" s="28">
        <v>1.49</v>
      </c>
      <c r="I44" s="1">
        <v>16.170000000000002</v>
      </c>
      <c r="J44" s="1">
        <f t="shared" si="1"/>
        <v>0.21154122895380631</v>
      </c>
      <c r="K44" s="1">
        <f t="shared" si="2"/>
        <v>2.6950000000000003</v>
      </c>
      <c r="L44" s="9"/>
    </row>
    <row r="45" spans="2:12">
      <c r="B45" s="7"/>
      <c r="C45" s="3">
        <v>41194</v>
      </c>
      <c r="D45" s="17">
        <v>0</v>
      </c>
      <c r="E45" s="24">
        <v>0</v>
      </c>
      <c r="F45" s="25" t="s">
        <v>16</v>
      </c>
      <c r="G45" s="17">
        <v>0</v>
      </c>
      <c r="H45" s="28">
        <v>0</v>
      </c>
      <c r="I45" s="1">
        <v>0</v>
      </c>
      <c r="J45" s="1" t="s">
        <v>16</v>
      </c>
      <c r="K45" s="1" t="s">
        <v>16</v>
      </c>
      <c r="L45" s="9"/>
    </row>
    <row r="46" spans="2:12">
      <c r="B46" s="7"/>
      <c r="C46" s="3">
        <v>41195</v>
      </c>
      <c r="D46" s="17">
        <f>76073+1838+123950</f>
        <v>201861</v>
      </c>
      <c r="E46" s="24">
        <v>36</v>
      </c>
      <c r="F46" s="25">
        <f t="shared" si="0"/>
        <v>1.7834054126354272E-4</v>
      </c>
      <c r="G46" s="17">
        <v>2</v>
      </c>
      <c r="H46" s="28">
        <v>42.84</v>
      </c>
      <c r="I46" s="1">
        <f>16.18+27.9</f>
        <v>44.08</v>
      </c>
      <c r="J46" s="1">
        <f t="shared" si="1"/>
        <v>0.21836808496936008</v>
      </c>
      <c r="K46" s="1">
        <f t="shared" si="2"/>
        <v>1.2244444444444444</v>
      </c>
      <c r="L46" s="9"/>
    </row>
    <row r="47" spans="2:12">
      <c r="B47" s="7"/>
      <c r="C47" s="3">
        <v>41196</v>
      </c>
      <c r="D47" s="17">
        <f>77969+131302+15907</f>
        <v>225178</v>
      </c>
      <c r="E47" s="24">
        <v>27</v>
      </c>
      <c r="F47" s="25">
        <f t="shared" si="0"/>
        <v>1.1990514171011377E-4</v>
      </c>
      <c r="G47" s="17">
        <v>0</v>
      </c>
      <c r="H47" s="28">
        <v>0</v>
      </c>
      <c r="I47" s="1">
        <f>16.29+45.42</f>
        <v>61.71</v>
      </c>
      <c r="J47" s="1">
        <f t="shared" si="1"/>
        <v>0.27404986277522669</v>
      </c>
      <c r="K47" s="1">
        <f t="shared" si="2"/>
        <v>2.2855555555555558</v>
      </c>
      <c r="L47" s="9"/>
    </row>
    <row r="48" spans="2:12">
      <c r="B48" s="7"/>
      <c r="C48" s="11" t="s">
        <v>11</v>
      </c>
      <c r="D48" s="4">
        <f>SUM(D28:D47)</f>
        <v>2248586</v>
      </c>
      <c r="E48" s="26">
        <f>SUM(E28:E47)</f>
        <v>325</v>
      </c>
      <c r="F48" s="27">
        <f>E48/D48</f>
        <v>1.4453527683619839E-4</v>
      </c>
      <c r="G48" s="4">
        <f>SUM(G28:G47)</f>
        <v>6</v>
      </c>
      <c r="H48" s="5">
        <f>SUM(H28:H47)</f>
        <v>64.990000000000009</v>
      </c>
      <c r="I48" s="5">
        <f>SUM(I28:I47)</f>
        <v>325.16999999999996</v>
      </c>
      <c r="J48" s="5">
        <f>I48/D48*1000</f>
        <v>0.14461087990408192</v>
      </c>
      <c r="K48" s="5">
        <f>I48/E48</f>
        <v>1.0005230769230768</v>
      </c>
      <c r="L48" s="9"/>
    </row>
    <row r="49" spans="2:12">
      <c r="B49" s="7"/>
      <c r="C49" s="8"/>
      <c r="D49" s="8"/>
      <c r="E49" s="8"/>
      <c r="F49" s="8"/>
      <c r="L49" s="9"/>
    </row>
    <row r="50" spans="2:12">
      <c r="B50" s="7"/>
      <c r="C50" s="16" t="s">
        <v>15</v>
      </c>
      <c r="D50" s="20"/>
      <c r="E50" s="20"/>
      <c r="F50" s="21"/>
      <c r="G50" s="8"/>
      <c r="H50" s="8"/>
      <c r="I50" s="8"/>
      <c r="J50" s="8"/>
      <c r="K50" s="8"/>
      <c r="L50" s="9"/>
    </row>
    <row r="51" spans="2:12">
      <c r="B51" s="12"/>
      <c r="C51" s="13"/>
      <c r="D51" s="13"/>
      <c r="E51" s="13"/>
      <c r="F51" s="13"/>
      <c r="G51" s="13"/>
      <c r="H51" s="13"/>
      <c r="I51" s="13"/>
      <c r="J51" s="13"/>
      <c r="K51" s="13"/>
      <c r="L51" s="14"/>
    </row>
    <row r="53" spans="2:12">
      <c r="B53" s="15"/>
      <c r="D53" s="16"/>
      <c r="E53" s="16"/>
      <c r="F53" s="16"/>
    </row>
    <row r="54" spans="2:12">
      <c r="B54" s="16"/>
      <c r="C54" s="16"/>
      <c r="D54" s="16"/>
      <c r="E54" s="16"/>
      <c r="F54" s="16"/>
    </row>
    <row r="55" spans="2:12">
      <c r="B55" s="16"/>
      <c r="C55" s="16"/>
      <c r="D55" s="16"/>
      <c r="E55" s="16"/>
      <c r="F55" s="16"/>
    </row>
    <row r="56" spans="2:12">
      <c r="B56" s="16"/>
      <c r="C56" s="16"/>
      <c r="D56" s="16"/>
      <c r="E56" s="16"/>
      <c r="F56" s="16"/>
    </row>
  </sheetData>
  <mergeCells count="2">
    <mergeCell ref="B2:L2"/>
    <mergeCell ref="C9:K24"/>
  </mergeCells>
  <phoneticPr fontId="3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B2:L38"/>
  <sheetViews>
    <sheetView tabSelected="1" topLeftCell="A4" workbookViewId="0">
      <selection activeCell="F7" sqref="F7"/>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41253</v>
      </c>
      <c r="D6" s="2">
        <v>41259</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80</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70</v>
      </c>
      <c r="D22" s="19" t="s">
        <v>71</v>
      </c>
      <c r="E22" s="23" t="s">
        <v>72</v>
      </c>
      <c r="F22" s="23" t="s">
        <v>73</v>
      </c>
      <c r="G22" s="18" t="s">
        <v>74</v>
      </c>
      <c r="H22" s="19" t="s">
        <v>75</v>
      </c>
      <c r="I22" s="19" t="s">
        <v>76</v>
      </c>
      <c r="J22" s="19" t="s">
        <v>77</v>
      </c>
      <c r="K22" s="19" t="s">
        <v>78</v>
      </c>
      <c r="L22" s="9"/>
    </row>
    <row r="23" spans="2:12">
      <c r="B23" s="7"/>
      <c r="C23" s="3">
        <v>41253</v>
      </c>
      <c r="D23" s="17">
        <v>1005814</v>
      </c>
      <c r="E23" s="24">
        <v>309</v>
      </c>
      <c r="F23" s="32">
        <f t="shared" ref="F23:F29" si="0">E23/D23</f>
        <v>3.0721385862594874E-4</v>
      </c>
      <c r="G23" s="17">
        <v>47</v>
      </c>
      <c r="H23" s="28">
        <v>1179.74</v>
      </c>
      <c r="I23" s="1">
        <v>347.85</v>
      </c>
      <c r="J23" s="1">
        <f t="shared" ref="J23:J29" si="1">I23/D23*1000</f>
        <v>0.34583929036581318</v>
      </c>
      <c r="K23" s="1">
        <f t="shared" ref="K23:K29" si="2">I23/E23</f>
        <v>1.125728155339806</v>
      </c>
      <c r="L23" s="9"/>
    </row>
    <row r="24" spans="2:12">
      <c r="B24" s="7"/>
      <c r="C24" s="3">
        <v>41254</v>
      </c>
      <c r="D24" s="17">
        <v>818548</v>
      </c>
      <c r="E24" s="24">
        <v>277</v>
      </c>
      <c r="F24" s="32">
        <f t="shared" si="0"/>
        <v>3.3840410092016594E-4</v>
      </c>
      <c r="G24" s="17">
        <v>50</v>
      </c>
      <c r="H24" s="28">
        <v>833.21</v>
      </c>
      <c r="I24" s="1">
        <v>267.52</v>
      </c>
      <c r="J24" s="1">
        <f t="shared" si="1"/>
        <v>0.32682261761069598</v>
      </c>
      <c r="K24" s="1">
        <f t="shared" si="2"/>
        <v>0.96577617328519849</v>
      </c>
      <c r="L24" s="9"/>
    </row>
    <row r="25" spans="2:12">
      <c r="B25" s="7"/>
      <c r="C25" s="3">
        <v>41255</v>
      </c>
      <c r="D25" s="17">
        <v>488363</v>
      </c>
      <c r="E25" s="24">
        <v>190</v>
      </c>
      <c r="F25" s="32">
        <f t="shared" si="0"/>
        <v>3.8905486287863742E-4</v>
      </c>
      <c r="G25" s="17">
        <v>44</v>
      </c>
      <c r="H25" s="28">
        <v>1031.3499999999999</v>
      </c>
      <c r="I25" s="1">
        <v>176.91</v>
      </c>
      <c r="J25" s="1">
        <f t="shared" si="1"/>
        <v>0.36225103048347229</v>
      </c>
      <c r="K25" s="1">
        <f t="shared" si="2"/>
        <v>0.93110526315789477</v>
      </c>
      <c r="L25" s="9"/>
    </row>
    <row r="26" spans="2:12">
      <c r="B26" s="7"/>
      <c r="C26" s="3">
        <v>41256</v>
      </c>
      <c r="D26" s="17">
        <v>270397</v>
      </c>
      <c r="E26" s="24">
        <v>136</v>
      </c>
      <c r="F26" s="32">
        <f t="shared" si="0"/>
        <v>5.0296416010532662E-4</v>
      </c>
      <c r="G26" s="17">
        <v>54</v>
      </c>
      <c r="H26" s="28">
        <v>1335.58</v>
      </c>
      <c r="I26" s="1">
        <v>94.759999999999991</v>
      </c>
      <c r="J26" s="1">
        <f t="shared" si="1"/>
        <v>0.35044767508515251</v>
      </c>
      <c r="K26" s="1">
        <f t="shared" si="2"/>
        <v>0.69676470588235284</v>
      </c>
      <c r="L26" s="9"/>
    </row>
    <row r="27" spans="2:12">
      <c r="B27" s="7"/>
      <c r="C27" s="3">
        <v>41257</v>
      </c>
      <c r="D27" s="17">
        <v>200950</v>
      </c>
      <c r="E27" s="24">
        <v>96</v>
      </c>
      <c r="F27" s="32">
        <f t="shared" si="0"/>
        <v>4.7773077880069667E-4</v>
      </c>
      <c r="G27" s="17">
        <v>40</v>
      </c>
      <c r="H27" s="28">
        <v>1112.3800000000001</v>
      </c>
      <c r="I27" s="1">
        <v>70.84</v>
      </c>
      <c r="J27" s="1">
        <f t="shared" si="1"/>
        <v>0.3525255038566808</v>
      </c>
      <c r="K27" s="1">
        <f t="shared" si="2"/>
        <v>0.73791666666666667</v>
      </c>
      <c r="L27" s="9"/>
    </row>
    <row r="28" spans="2:12">
      <c r="B28" s="7"/>
      <c r="C28" s="3">
        <v>41258</v>
      </c>
      <c r="D28" s="17">
        <v>211873</v>
      </c>
      <c r="E28" s="24">
        <v>135</v>
      </c>
      <c r="F28" s="32">
        <f t="shared" si="0"/>
        <v>6.3717415621622388E-4</v>
      </c>
      <c r="G28" s="17">
        <v>40</v>
      </c>
      <c r="H28" s="28">
        <v>910.13</v>
      </c>
      <c r="I28" s="1">
        <v>79.64</v>
      </c>
      <c r="J28" s="1">
        <f t="shared" si="1"/>
        <v>0.37588555408192648</v>
      </c>
      <c r="K28" s="1">
        <f t="shared" si="2"/>
        <v>0.58992592592592596</v>
      </c>
      <c r="L28" s="9"/>
    </row>
    <row r="29" spans="2:12">
      <c r="B29" s="7"/>
      <c r="C29" s="3">
        <v>41259</v>
      </c>
      <c r="D29" s="17">
        <v>166337</v>
      </c>
      <c r="E29" s="24">
        <v>103</v>
      </c>
      <c r="F29" s="32">
        <f t="shared" si="0"/>
        <v>6.1922482670722691E-4</v>
      </c>
      <c r="G29" s="17">
        <v>44</v>
      </c>
      <c r="H29" s="28">
        <v>1141.73</v>
      </c>
      <c r="I29" s="1">
        <v>69.47</v>
      </c>
      <c r="J29" s="1">
        <f t="shared" si="1"/>
        <v>0.41764610399369956</v>
      </c>
      <c r="K29" s="1">
        <f t="shared" si="2"/>
        <v>0.67446601941747575</v>
      </c>
      <c r="L29" s="9"/>
    </row>
    <row r="30" spans="2:12">
      <c r="B30" s="7"/>
      <c r="C30" s="11" t="s">
        <v>79</v>
      </c>
      <c r="D30" s="4">
        <f>SUM(D23:D29)</f>
        <v>3162282</v>
      </c>
      <c r="E30" s="26">
        <f>SUM(E23:E29)</f>
        <v>1246</v>
      </c>
      <c r="F30" s="33">
        <f>E30/D30</f>
        <v>3.9401925571470224E-4</v>
      </c>
      <c r="G30" s="4">
        <f>SUM(G23:G29)</f>
        <v>319</v>
      </c>
      <c r="H30" s="5">
        <f>SUM(H23:H29)</f>
        <v>7544.1200000000008</v>
      </c>
      <c r="I30" s="5">
        <f>SUM(I23:I29)</f>
        <v>1106.99</v>
      </c>
      <c r="J30" s="5">
        <f>I30/D30*1000</f>
        <v>0.35006049428861813</v>
      </c>
      <c r="K30" s="5">
        <f>I30/E30</f>
        <v>0.88843499197431786</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25"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2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B2:L40"/>
  <sheetViews>
    <sheetView topLeftCell="A7" workbookViewId="0">
      <selection activeCell="C34" sqref="C3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41197</v>
      </c>
      <c r="D6" s="2">
        <v>41203</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19</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L22" s="9"/>
    </row>
    <row r="23" spans="2:12">
      <c r="B23" s="7"/>
      <c r="C23" s="22" t="s">
        <v>14</v>
      </c>
      <c r="D23" s="8"/>
      <c r="E23" s="8"/>
      <c r="F23" s="8"/>
      <c r="L23" s="9"/>
    </row>
    <row r="24" spans="2:12">
      <c r="B24" s="7"/>
      <c r="C24" s="19" t="s">
        <v>3</v>
      </c>
      <c r="D24" s="19" t="s">
        <v>4</v>
      </c>
      <c r="E24" s="23" t="s">
        <v>12</v>
      </c>
      <c r="F24" s="23" t="s">
        <v>5</v>
      </c>
      <c r="G24" s="18" t="s">
        <v>6</v>
      </c>
      <c r="H24" s="19" t="s">
        <v>7</v>
      </c>
      <c r="I24" s="19" t="s">
        <v>8</v>
      </c>
      <c r="J24" s="19" t="s">
        <v>9</v>
      </c>
      <c r="K24" s="19" t="s">
        <v>10</v>
      </c>
      <c r="L24" s="9"/>
    </row>
    <row r="25" spans="2:12">
      <c r="B25" s="7"/>
      <c r="C25" s="3">
        <v>41197</v>
      </c>
      <c r="D25" s="17">
        <f>27349+16196</f>
        <v>43545</v>
      </c>
      <c r="E25" s="24">
        <v>7</v>
      </c>
      <c r="F25" s="25">
        <f t="shared" ref="F25:F31" si="0">E25/D25</f>
        <v>1.607532437708118E-4</v>
      </c>
      <c r="G25" s="17">
        <v>2</v>
      </c>
      <c r="H25" s="28">
        <v>50.69</v>
      </c>
      <c r="I25" s="1">
        <f>4.62+17.2+1.23</f>
        <v>23.05</v>
      </c>
      <c r="J25" s="1">
        <f t="shared" ref="J25:J31" si="1">I25/D25*1000</f>
        <v>0.52933746698817308</v>
      </c>
      <c r="K25" s="1">
        <f t="shared" ref="K25:K31" si="2">I25/E25</f>
        <v>3.2928571428571431</v>
      </c>
      <c r="L25" s="9"/>
    </row>
    <row r="26" spans="2:12">
      <c r="B26" s="7"/>
      <c r="C26" s="3">
        <v>41198</v>
      </c>
      <c r="D26" s="17">
        <f>59041+187054+60603</f>
        <v>306698</v>
      </c>
      <c r="E26" s="24">
        <v>75</v>
      </c>
      <c r="F26" s="25">
        <f t="shared" si="0"/>
        <v>2.4454023175892896E-4</v>
      </c>
      <c r="G26" s="17">
        <v>3</v>
      </c>
      <c r="H26" s="28">
        <v>38.869999999999997</v>
      </c>
      <c r="I26" s="1">
        <f>15.03+98.3</f>
        <v>113.33</v>
      </c>
      <c r="J26" s="1">
        <f t="shared" si="1"/>
        <v>0.36951659286985894</v>
      </c>
      <c r="K26" s="1">
        <f t="shared" si="2"/>
        <v>1.5110666666666666</v>
      </c>
      <c r="L26" s="9"/>
    </row>
    <row r="27" spans="2:12">
      <c r="B27" s="7"/>
      <c r="C27" s="3">
        <v>41199</v>
      </c>
      <c r="D27" s="17">
        <f>115132+39820+94903</f>
        <v>249855</v>
      </c>
      <c r="E27" s="24">
        <v>52</v>
      </c>
      <c r="F27" s="25">
        <f t="shared" si="0"/>
        <v>2.0812071001180684E-4</v>
      </c>
      <c r="G27" s="17">
        <v>11</v>
      </c>
      <c r="H27" s="28">
        <v>332.44</v>
      </c>
      <c r="I27" s="1">
        <f>26.12+73.21</f>
        <v>99.33</v>
      </c>
      <c r="J27" s="1">
        <f t="shared" si="1"/>
        <v>0.39755057933601484</v>
      </c>
      <c r="K27" s="1">
        <f t="shared" si="2"/>
        <v>1.9101923076923077</v>
      </c>
      <c r="L27" s="9"/>
    </row>
    <row r="28" spans="2:12">
      <c r="B28" s="7"/>
      <c r="C28" s="3">
        <v>41200</v>
      </c>
      <c r="D28" s="17">
        <f>184214+24680+212961</f>
        <v>421855</v>
      </c>
      <c r="E28" s="24">
        <v>87</v>
      </c>
      <c r="F28" s="25">
        <f t="shared" si="0"/>
        <v>2.0623199914662622E-4</v>
      </c>
      <c r="G28" s="17">
        <v>14</v>
      </c>
      <c r="H28" s="28">
        <v>260.38</v>
      </c>
      <c r="I28" s="1">
        <f>39.37+85.3</f>
        <v>124.66999999999999</v>
      </c>
      <c r="J28" s="1">
        <f t="shared" si="1"/>
        <v>0.2955280842943665</v>
      </c>
      <c r="K28" s="1">
        <f t="shared" si="2"/>
        <v>1.4329885057471263</v>
      </c>
      <c r="L28" s="9"/>
    </row>
    <row r="29" spans="2:12">
      <c r="B29" s="7"/>
      <c r="C29" s="3">
        <v>41201</v>
      </c>
      <c r="D29" s="17">
        <v>235467</v>
      </c>
      <c r="E29" s="24">
        <v>83</v>
      </c>
      <c r="F29" s="25">
        <f t="shared" si="0"/>
        <v>3.5249100723243597E-4</v>
      </c>
      <c r="G29" s="17">
        <v>8</v>
      </c>
      <c r="H29" s="28">
        <v>283.99</v>
      </c>
      <c r="I29" s="1">
        <v>60.26</v>
      </c>
      <c r="J29" s="1">
        <f t="shared" si="1"/>
        <v>0.25591696500995892</v>
      </c>
      <c r="K29" s="1">
        <f t="shared" si="2"/>
        <v>0.72602409638554211</v>
      </c>
      <c r="L29" s="9"/>
    </row>
    <row r="30" spans="2:12">
      <c r="B30" s="7"/>
      <c r="C30" s="3">
        <v>41202</v>
      </c>
      <c r="D30" s="17">
        <f>32794+188424</f>
        <v>221218</v>
      </c>
      <c r="E30" s="24">
        <v>59</v>
      </c>
      <c r="F30" s="25">
        <f t="shared" si="0"/>
        <v>2.6670524098400673E-4</v>
      </c>
      <c r="G30" s="17">
        <v>12</v>
      </c>
      <c r="H30" s="28">
        <v>225.91</v>
      </c>
      <c r="I30" s="1">
        <v>62.73</v>
      </c>
      <c r="J30" s="1">
        <f t="shared" si="1"/>
        <v>0.28356643672757187</v>
      </c>
      <c r="K30" s="1">
        <f t="shared" si="2"/>
        <v>1.0632203389830508</v>
      </c>
      <c r="L30" s="9"/>
    </row>
    <row r="31" spans="2:12">
      <c r="B31" s="7"/>
      <c r="C31" s="3">
        <v>41203</v>
      </c>
      <c r="D31" s="17">
        <f>33275+187657</f>
        <v>220932</v>
      </c>
      <c r="E31" s="24">
        <v>76</v>
      </c>
      <c r="F31" s="25">
        <f t="shared" si="0"/>
        <v>3.4399724802201581E-4</v>
      </c>
      <c r="G31" s="17">
        <v>11</v>
      </c>
      <c r="H31" s="28">
        <v>141.02000000000001</v>
      </c>
      <c r="I31" s="1">
        <v>60.69</v>
      </c>
      <c r="J31" s="1">
        <f t="shared" si="1"/>
        <v>0.27469990766389657</v>
      </c>
      <c r="K31" s="1">
        <f t="shared" si="2"/>
        <v>0.79855263157894729</v>
      </c>
      <c r="L31" s="9"/>
    </row>
    <row r="32" spans="2:12">
      <c r="B32" s="7"/>
      <c r="C32" s="11" t="s">
        <v>11</v>
      </c>
      <c r="D32" s="4">
        <f>SUM(D25:D31)</f>
        <v>1699570</v>
      </c>
      <c r="E32" s="26">
        <f>SUM(E25:E31)</f>
        <v>439</v>
      </c>
      <c r="F32" s="27">
        <f>E32/D32</f>
        <v>2.5830062898262503E-4</v>
      </c>
      <c r="G32" s="4">
        <f>SUM(G25:G31)</f>
        <v>61</v>
      </c>
      <c r="H32" s="5">
        <f>SUM(H25:H31)</f>
        <v>1333.3</v>
      </c>
      <c r="I32" s="5">
        <f>SUM(I25:I31)</f>
        <v>544.05999999999995</v>
      </c>
      <c r="J32" s="5">
        <f>I32/D32*1000</f>
        <v>0.32011626470224819</v>
      </c>
      <c r="K32" s="5">
        <f>I32/E32</f>
        <v>1.2393166287015944</v>
      </c>
      <c r="L32" s="9"/>
    </row>
    <row r="33" spans="2:12">
      <c r="B33" s="7"/>
      <c r="C33" s="8"/>
      <c r="D33" s="8"/>
      <c r="E33" s="8"/>
      <c r="F33" s="8"/>
      <c r="L33" s="9"/>
    </row>
    <row r="34" spans="2:12">
      <c r="B34" s="7"/>
      <c r="C34" s="16" t="s">
        <v>15</v>
      </c>
      <c r="D34" s="20"/>
      <c r="E34" s="20"/>
      <c r="F34" s="21"/>
      <c r="G34" s="8"/>
      <c r="H34" s="8"/>
      <c r="I34" s="8"/>
      <c r="J34" s="8"/>
      <c r="K34" s="8"/>
      <c r="L34" s="9"/>
    </row>
    <row r="35" spans="2:12">
      <c r="B35" s="12"/>
      <c r="C35" s="13"/>
      <c r="D35" s="13"/>
      <c r="E35" s="13"/>
      <c r="F35" s="13"/>
      <c r="G35" s="13"/>
      <c r="H35" s="13"/>
      <c r="I35" s="13"/>
      <c r="J35" s="13"/>
      <c r="K35" s="13"/>
      <c r="L35" s="14"/>
    </row>
    <row r="37" spans="2:12">
      <c r="B37" s="15"/>
      <c r="D37" s="16"/>
      <c r="E37" s="16"/>
      <c r="F37" s="16"/>
    </row>
    <row r="38" spans="2:12">
      <c r="B38" s="16"/>
      <c r="C38" s="16"/>
      <c r="D38" s="16"/>
      <c r="E38" s="16"/>
      <c r="F38" s="16"/>
    </row>
    <row r="39" spans="2:12">
      <c r="B39" s="16"/>
      <c r="C39" s="16"/>
      <c r="D39" s="16"/>
      <c r="E39" s="16"/>
      <c r="F39" s="16"/>
    </row>
    <row r="40" spans="2:12">
      <c r="B40" s="16"/>
      <c r="C40" s="16"/>
      <c r="D40" s="16"/>
      <c r="E40" s="16"/>
      <c r="F40" s="16"/>
    </row>
  </sheetData>
  <mergeCells count="2">
    <mergeCell ref="B2:L2"/>
    <mergeCell ref="C9:K21"/>
  </mergeCells>
  <phoneticPr fontId="3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L37"/>
  <sheetViews>
    <sheetView workbookViewId="0">
      <selection activeCell="F29" sqref="F29"/>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41204</v>
      </c>
      <c r="D6" s="2">
        <v>41210</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20</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L19" s="9"/>
    </row>
    <row r="20" spans="2:12">
      <c r="B20" s="7"/>
      <c r="C20" s="22" t="s">
        <v>14</v>
      </c>
      <c r="D20" s="8"/>
      <c r="E20" s="8"/>
      <c r="F20" s="8"/>
      <c r="L20" s="9"/>
    </row>
    <row r="21" spans="2:12">
      <c r="B21" s="7"/>
      <c r="C21" s="19" t="s">
        <v>3</v>
      </c>
      <c r="D21" s="19" t="s">
        <v>4</v>
      </c>
      <c r="E21" s="23" t="s">
        <v>12</v>
      </c>
      <c r="F21" s="23" t="s">
        <v>5</v>
      </c>
      <c r="G21" s="18" t="s">
        <v>6</v>
      </c>
      <c r="H21" s="19" t="s">
        <v>7</v>
      </c>
      <c r="I21" s="19" t="s">
        <v>8</v>
      </c>
      <c r="J21" s="19" t="s">
        <v>9</v>
      </c>
      <c r="K21" s="19" t="s">
        <v>10</v>
      </c>
      <c r="L21" s="9"/>
    </row>
    <row r="22" spans="2:12">
      <c r="B22" s="7"/>
      <c r="C22" s="3">
        <v>41204</v>
      </c>
      <c r="D22" s="17">
        <v>192883</v>
      </c>
      <c r="E22" s="24">
        <v>70</v>
      </c>
      <c r="F22" s="25">
        <f t="shared" ref="F22:F28" si="0">E22/D22</f>
        <v>3.6291430556347631E-4</v>
      </c>
      <c r="G22" s="17">
        <v>13</v>
      </c>
      <c r="H22" s="28">
        <v>371.77</v>
      </c>
      <c r="I22" s="1">
        <v>46.155569999999997</v>
      </c>
      <c r="J22" s="1">
        <f t="shared" ref="J22:J28" si="1">I22/D22*1000</f>
        <v>0.23929309477766314</v>
      </c>
      <c r="K22" s="1">
        <f t="shared" ref="K22:K28" si="2">I22/E22</f>
        <v>0.65936528571428565</v>
      </c>
      <c r="L22" s="9"/>
    </row>
    <row r="23" spans="2:12">
      <c r="B23" s="7"/>
      <c r="C23" s="3">
        <v>41205</v>
      </c>
      <c r="D23" s="17">
        <f>183438+77510+281844</f>
        <v>542792</v>
      </c>
      <c r="E23" s="24">
        <v>118</v>
      </c>
      <c r="F23" s="25">
        <f t="shared" si="0"/>
        <v>2.173945083936388E-4</v>
      </c>
      <c r="G23" s="17">
        <v>14</v>
      </c>
      <c r="H23" s="28">
        <v>214.48</v>
      </c>
      <c r="I23" s="1">
        <f>30.01+143.92</f>
        <v>173.92999999999998</v>
      </c>
      <c r="J23" s="1">
        <f t="shared" si="1"/>
        <v>0.32043582071953891</v>
      </c>
      <c r="K23" s="1">
        <f t="shared" si="2"/>
        <v>1.4739830508474574</v>
      </c>
      <c r="L23" s="9"/>
    </row>
    <row r="24" spans="2:12">
      <c r="B24" s="7"/>
      <c r="C24" s="3">
        <v>41206</v>
      </c>
      <c r="D24" s="17">
        <f>189518+114677+74004</f>
        <v>378199</v>
      </c>
      <c r="E24" s="24">
        <v>64</v>
      </c>
      <c r="F24" s="25">
        <f t="shared" si="0"/>
        <v>1.6922308097060013E-4</v>
      </c>
      <c r="G24" s="17">
        <v>19</v>
      </c>
      <c r="H24" s="28">
        <v>284.8</v>
      </c>
      <c r="I24" s="1">
        <f>30.02+74.37</f>
        <v>104.39</v>
      </c>
      <c r="J24" s="1">
        <f t="shared" si="1"/>
        <v>0.27601870972688985</v>
      </c>
      <c r="K24" s="1">
        <f t="shared" si="2"/>
        <v>1.63109375</v>
      </c>
      <c r="L24" s="9"/>
    </row>
    <row r="25" spans="2:12">
      <c r="B25" s="7"/>
      <c r="C25" s="3">
        <v>41207</v>
      </c>
      <c r="D25" s="17">
        <f>536803+353866+86443</f>
        <v>977112</v>
      </c>
      <c r="E25" s="24">
        <v>610</v>
      </c>
      <c r="F25" s="25">
        <f t="shared" si="0"/>
        <v>6.2428872022859201E-4</v>
      </c>
      <c r="G25" s="17">
        <v>29</v>
      </c>
      <c r="H25" s="28">
        <v>601.16</v>
      </c>
      <c r="I25" s="1">
        <f>99.26+150.75</f>
        <v>250.01</v>
      </c>
      <c r="J25" s="1">
        <f t="shared" si="1"/>
        <v>0.2558662671218857</v>
      </c>
      <c r="K25" s="1">
        <f t="shared" si="2"/>
        <v>0.40985245901639344</v>
      </c>
      <c r="L25" s="9"/>
    </row>
    <row r="26" spans="2:12">
      <c r="B26" s="7"/>
      <c r="C26" s="3">
        <v>41208</v>
      </c>
      <c r="D26" s="17">
        <f>324708+367250+86446</f>
        <v>778404</v>
      </c>
      <c r="E26" s="24">
        <v>351</v>
      </c>
      <c r="F26" s="25">
        <f t="shared" si="0"/>
        <v>4.5092265712920281E-4</v>
      </c>
      <c r="G26" s="17">
        <v>14</v>
      </c>
      <c r="H26" s="28">
        <v>139.47</v>
      </c>
      <c r="I26" s="1">
        <f>57.78+147.38</f>
        <v>205.16</v>
      </c>
      <c r="J26" s="1">
        <f t="shared" si="1"/>
        <v>0.26356493543198645</v>
      </c>
      <c r="K26" s="1">
        <f t="shared" si="2"/>
        <v>0.5845014245014245</v>
      </c>
      <c r="L26" s="9"/>
    </row>
    <row r="27" spans="2:12">
      <c r="B27" s="7"/>
      <c r="C27" s="3">
        <v>41209</v>
      </c>
      <c r="D27" s="17">
        <f>300742+236836+78949</f>
        <v>616527</v>
      </c>
      <c r="E27" s="24">
        <v>306</v>
      </c>
      <c r="F27" s="25">
        <f t="shared" si="0"/>
        <v>4.9632862794330172E-4</v>
      </c>
      <c r="G27" s="17">
        <v>18</v>
      </c>
      <c r="H27" s="28">
        <v>501.54</v>
      </c>
      <c r="I27" s="1">
        <v>162.91</v>
      </c>
      <c r="J27" s="1">
        <f t="shared" si="1"/>
        <v>0.26423822476550096</v>
      </c>
      <c r="K27" s="1">
        <f t="shared" si="2"/>
        <v>0.53238562091503272</v>
      </c>
      <c r="L27" s="9"/>
    </row>
    <row r="28" spans="2:12">
      <c r="B28" s="7"/>
      <c r="C28" s="3">
        <v>41210</v>
      </c>
      <c r="D28" s="17">
        <f>309066+409681+76712</f>
        <v>795459</v>
      </c>
      <c r="E28" s="24">
        <v>330</v>
      </c>
      <c r="F28" s="25">
        <f t="shared" si="0"/>
        <v>4.148548196701527E-4</v>
      </c>
      <c r="G28" s="17">
        <v>20</v>
      </c>
      <c r="H28" s="28">
        <v>378.96</v>
      </c>
      <c r="I28" s="1">
        <f>54.34+145.99</f>
        <v>200.33</v>
      </c>
      <c r="J28" s="1">
        <f t="shared" si="1"/>
        <v>0.2518420182561264</v>
      </c>
      <c r="K28" s="1">
        <f t="shared" si="2"/>
        <v>0.60706060606060608</v>
      </c>
      <c r="L28" s="9"/>
    </row>
    <row r="29" spans="2:12">
      <c r="B29" s="7"/>
      <c r="C29" s="11" t="s">
        <v>11</v>
      </c>
      <c r="D29" s="4">
        <f>SUM(D22:D28)</f>
        <v>4281376</v>
      </c>
      <c r="E29" s="26">
        <f>SUM(E22:E28)</f>
        <v>1849</v>
      </c>
      <c r="F29" s="27">
        <f>E29/D29</f>
        <v>4.3187050144626401E-4</v>
      </c>
      <c r="G29" s="4">
        <f>SUM(G22:G28)</f>
        <v>127</v>
      </c>
      <c r="H29" s="5">
        <f>SUM(H22:H28)</f>
        <v>2492.1800000000003</v>
      </c>
      <c r="I29" s="5">
        <f>SUM(I22:I28)</f>
        <v>1142.8855699999999</v>
      </c>
      <c r="J29" s="5">
        <f>I29/D29*1000</f>
        <v>0.26694351769150848</v>
      </c>
      <c r="K29" s="5">
        <f>I29/E29</f>
        <v>0.61811009734991884</v>
      </c>
      <c r="L29" s="9"/>
    </row>
    <row r="30" spans="2:12">
      <c r="B30" s="7"/>
      <c r="C30" s="8"/>
      <c r="D30" s="8"/>
      <c r="E30" s="8"/>
      <c r="F30" s="8"/>
      <c r="L30" s="9"/>
    </row>
    <row r="31" spans="2:12">
      <c r="B31" s="7"/>
      <c r="C31" s="16" t="s">
        <v>15</v>
      </c>
      <c r="D31" s="20"/>
      <c r="E31" s="20"/>
      <c r="F31" s="21"/>
      <c r="G31" s="8"/>
      <c r="H31" s="8"/>
      <c r="I31" s="8"/>
      <c r="J31" s="8"/>
      <c r="K31" s="8"/>
      <c r="L31" s="9"/>
    </row>
    <row r="32" spans="2:12">
      <c r="B32" s="12"/>
      <c r="C32" s="13"/>
      <c r="D32" s="13"/>
      <c r="E32" s="13"/>
      <c r="F32" s="13"/>
      <c r="G32" s="13"/>
      <c r="H32" s="13"/>
      <c r="I32" s="13"/>
      <c r="J32" s="13"/>
      <c r="K32" s="13"/>
      <c r="L32" s="14"/>
    </row>
    <row r="34" spans="2:6">
      <c r="B34" s="15"/>
      <c r="D34" s="16"/>
      <c r="E34" s="16"/>
      <c r="F34" s="16"/>
    </row>
    <row r="35" spans="2:6">
      <c r="B35" s="16"/>
      <c r="C35" s="16"/>
      <c r="D35" s="16"/>
      <c r="E35" s="16"/>
      <c r="F35" s="16"/>
    </row>
    <row r="36" spans="2:6">
      <c r="B36" s="16"/>
      <c r="C36" s="16"/>
      <c r="D36" s="16"/>
      <c r="E36" s="16"/>
      <c r="F36" s="16"/>
    </row>
    <row r="37" spans="2:6">
      <c r="B37" s="16"/>
      <c r="C37" s="16"/>
      <c r="D37" s="16"/>
      <c r="E37" s="16"/>
      <c r="F37" s="16"/>
    </row>
  </sheetData>
  <mergeCells count="2">
    <mergeCell ref="B2:L2"/>
    <mergeCell ref="C9:K18"/>
  </mergeCells>
  <phoneticPr fontId="3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L38"/>
  <sheetViews>
    <sheetView topLeftCell="A4" workbookViewId="0">
      <selection activeCell="G4" sqref="G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41211</v>
      </c>
      <c r="D6" s="2">
        <v>41217</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21</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3</v>
      </c>
      <c r="D22" s="19" t="s">
        <v>4</v>
      </c>
      <c r="E22" s="23" t="s">
        <v>12</v>
      </c>
      <c r="F22" s="23" t="s">
        <v>5</v>
      </c>
      <c r="G22" s="18" t="s">
        <v>6</v>
      </c>
      <c r="H22" s="19" t="s">
        <v>7</v>
      </c>
      <c r="I22" s="19" t="s">
        <v>8</v>
      </c>
      <c r="J22" s="19" t="s">
        <v>9</v>
      </c>
      <c r="K22" s="19" t="s">
        <v>10</v>
      </c>
      <c r="L22" s="9"/>
    </row>
    <row r="23" spans="2:12">
      <c r="B23" s="7"/>
      <c r="C23" s="3">
        <v>41211</v>
      </c>
      <c r="D23" s="17">
        <v>743687</v>
      </c>
      <c r="E23" s="24">
        <v>428</v>
      </c>
      <c r="F23" s="25">
        <f t="shared" ref="F23:F29" si="0">E23/D23</f>
        <v>5.7551093403542084E-4</v>
      </c>
      <c r="G23" s="17">
        <v>24</v>
      </c>
      <c r="H23" s="28">
        <v>454.29</v>
      </c>
      <c r="I23" s="1">
        <v>188.20999999999998</v>
      </c>
      <c r="J23" s="1">
        <f t="shared" ref="J23:J29" si="1">I23/D23*1000</f>
        <v>0.25307689928693117</v>
      </c>
      <c r="K23" s="1">
        <f t="shared" ref="K23:K29" si="2">I23/E23</f>
        <v>0.43974299065420558</v>
      </c>
      <c r="L23" s="9"/>
    </row>
    <row r="24" spans="2:12">
      <c r="B24" s="7"/>
      <c r="C24" s="3">
        <v>41212</v>
      </c>
      <c r="D24" s="17">
        <v>447995</v>
      </c>
      <c r="E24" s="24">
        <v>136</v>
      </c>
      <c r="F24" s="25">
        <f t="shared" si="0"/>
        <v>3.0357481668322189E-4</v>
      </c>
      <c r="G24" s="17">
        <v>18</v>
      </c>
      <c r="H24" s="28">
        <v>352.33</v>
      </c>
      <c r="I24" s="1">
        <v>123.59</v>
      </c>
      <c r="J24" s="1">
        <f t="shared" si="1"/>
        <v>0.2758736146608779</v>
      </c>
      <c r="K24" s="1">
        <f t="shared" si="2"/>
        <v>0.90875000000000006</v>
      </c>
      <c r="L24" s="9"/>
    </row>
    <row r="25" spans="2:12">
      <c r="B25" s="7"/>
      <c r="C25" s="3">
        <v>41213</v>
      </c>
      <c r="D25" s="17">
        <v>416039</v>
      </c>
      <c r="E25" s="24">
        <v>205</v>
      </c>
      <c r="F25" s="25">
        <f t="shared" si="0"/>
        <v>4.9274226695093489E-4</v>
      </c>
      <c r="G25" s="17">
        <v>16</v>
      </c>
      <c r="H25" s="28">
        <v>425.82</v>
      </c>
      <c r="I25" s="1">
        <v>96.26</v>
      </c>
      <c r="J25" s="1">
        <f t="shared" si="1"/>
        <v>0.2313725395936439</v>
      </c>
      <c r="K25" s="1">
        <f t="shared" si="2"/>
        <v>0.46956097560975613</v>
      </c>
      <c r="L25" s="9"/>
    </row>
    <row r="26" spans="2:12">
      <c r="B26" s="7"/>
      <c r="C26" s="3">
        <v>41214</v>
      </c>
      <c r="D26" s="17">
        <v>463398</v>
      </c>
      <c r="E26" s="24">
        <v>201</v>
      </c>
      <c r="F26" s="25">
        <f t="shared" si="0"/>
        <v>4.3375241153392979E-4</v>
      </c>
      <c r="G26" s="17">
        <v>32</v>
      </c>
      <c r="H26" s="28">
        <v>741.18</v>
      </c>
      <c r="I26" s="1">
        <v>100.25</v>
      </c>
      <c r="J26" s="1">
        <f t="shared" si="1"/>
        <v>0.21633671271779334</v>
      </c>
      <c r="K26" s="1">
        <f t="shared" si="2"/>
        <v>0.49875621890547261</v>
      </c>
      <c r="L26" s="9"/>
    </row>
    <row r="27" spans="2:12">
      <c r="B27" s="7"/>
      <c r="C27" s="3">
        <v>41215</v>
      </c>
      <c r="D27" s="17">
        <v>610876</v>
      </c>
      <c r="E27" s="24">
        <v>255</v>
      </c>
      <c r="F27" s="25">
        <f t="shared" si="0"/>
        <v>4.1743332525749909E-4</v>
      </c>
      <c r="G27" s="17">
        <v>28</v>
      </c>
      <c r="H27" s="28">
        <v>542.88</v>
      </c>
      <c r="I27" s="1">
        <v>169.22</v>
      </c>
      <c r="J27" s="1">
        <f t="shared" si="1"/>
        <v>0.27701202862774116</v>
      </c>
      <c r="K27" s="1">
        <f t="shared" si="2"/>
        <v>0.66360784313725485</v>
      </c>
      <c r="L27" s="9"/>
    </row>
    <row r="28" spans="2:12">
      <c r="B28" s="7"/>
      <c r="C28" s="3">
        <v>41216</v>
      </c>
      <c r="D28" s="17">
        <v>626415</v>
      </c>
      <c r="E28" s="24">
        <v>300</v>
      </c>
      <c r="F28" s="25">
        <f t="shared" si="0"/>
        <v>4.7891573477646608E-4</v>
      </c>
      <c r="G28" s="17">
        <v>28</v>
      </c>
      <c r="H28" s="28">
        <v>564.79999999999995</v>
      </c>
      <c r="I28" s="1">
        <v>163.72</v>
      </c>
      <c r="J28" s="1">
        <f t="shared" si="1"/>
        <v>0.26136028032534342</v>
      </c>
      <c r="K28" s="1">
        <f t="shared" si="2"/>
        <v>0.54573333333333329</v>
      </c>
      <c r="L28" s="9"/>
    </row>
    <row r="29" spans="2:12">
      <c r="B29" s="7"/>
      <c r="C29" s="3">
        <v>41217</v>
      </c>
      <c r="D29" s="17">
        <v>657955</v>
      </c>
      <c r="E29" s="24">
        <v>261</v>
      </c>
      <c r="F29" s="25">
        <f t="shared" si="0"/>
        <v>3.966836637763981E-4</v>
      </c>
      <c r="G29" s="17">
        <v>20</v>
      </c>
      <c r="H29" s="28">
        <v>298.42</v>
      </c>
      <c r="I29" s="1">
        <v>158.59</v>
      </c>
      <c r="J29" s="1">
        <f t="shared" si="1"/>
        <v>0.24103472121953629</v>
      </c>
      <c r="K29" s="1">
        <f t="shared" si="2"/>
        <v>0.60762452107279696</v>
      </c>
      <c r="L29" s="9"/>
    </row>
    <row r="30" spans="2:12">
      <c r="B30" s="7"/>
      <c r="C30" s="11" t="s">
        <v>11</v>
      </c>
      <c r="D30" s="4">
        <f>SUM(D23:D29)</f>
        <v>3966365</v>
      </c>
      <c r="E30" s="26">
        <f>SUM(E23:E29)</f>
        <v>1786</v>
      </c>
      <c r="F30" s="27">
        <f>E30/D30</f>
        <v>4.5028634530609263E-4</v>
      </c>
      <c r="G30" s="4">
        <f>SUM(G23:G29)</f>
        <v>166</v>
      </c>
      <c r="H30" s="5">
        <f>SUM(H23:H29)</f>
        <v>3379.7200000000003</v>
      </c>
      <c r="I30" s="5">
        <f>SUM(I23:I29)</f>
        <v>999.84</v>
      </c>
      <c r="J30" s="5">
        <f>I30/D30*1000</f>
        <v>0.25207967496687772</v>
      </c>
      <c r="K30" s="5">
        <f>I30/E30</f>
        <v>0.55982082866741323</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3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L38"/>
  <sheetViews>
    <sheetView topLeftCell="A4" workbookViewId="0">
      <selection activeCell="I6" sqref="I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41218</v>
      </c>
      <c r="D6" s="2">
        <v>41224</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25</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L20" s="9"/>
    </row>
    <row r="21" spans="2:12">
      <c r="B21" s="7"/>
      <c r="C21" s="22" t="s">
        <v>14</v>
      </c>
      <c r="D21" s="8"/>
      <c r="E21" s="8"/>
      <c r="F21" s="8"/>
      <c r="L21" s="9"/>
    </row>
    <row r="22" spans="2:12">
      <c r="B22" s="7"/>
      <c r="C22" s="19" t="s">
        <v>3</v>
      </c>
      <c r="D22" s="19" t="s">
        <v>4</v>
      </c>
      <c r="E22" s="23" t="s">
        <v>12</v>
      </c>
      <c r="F22" s="23" t="s">
        <v>5</v>
      </c>
      <c r="G22" s="18" t="s">
        <v>6</v>
      </c>
      <c r="H22" s="19" t="s">
        <v>24</v>
      </c>
      <c r="I22" s="19" t="s">
        <v>8</v>
      </c>
      <c r="J22" s="19" t="s">
        <v>22</v>
      </c>
      <c r="K22" s="19" t="s">
        <v>10</v>
      </c>
      <c r="L22" s="9"/>
    </row>
    <row r="23" spans="2:12">
      <c r="B23" s="7"/>
      <c r="C23" s="3">
        <v>41218</v>
      </c>
      <c r="D23" s="17">
        <v>722267</v>
      </c>
      <c r="E23" s="24">
        <v>246</v>
      </c>
      <c r="F23" s="29">
        <f t="shared" ref="F23:F29" si="0">E23/D23</f>
        <v>3.4059426777078281E-4</v>
      </c>
      <c r="G23" s="17">
        <v>33</v>
      </c>
      <c r="H23" s="28">
        <v>574.71</v>
      </c>
      <c r="I23" s="1">
        <v>169.71</v>
      </c>
      <c r="J23" s="1">
        <f t="shared" ref="J23:J30" si="1">I23/D23*1000</f>
        <v>0.23496850887552664</v>
      </c>
      <c r="K23" s="1">
        <f t="shared" ref="K23:K30" si="2">I23/E23</f>
        <v>0.68987804878048786</v>
      </c>
      <c r="L23" s="9"/>
    </row>
    <row r="24" spans="2:12">
      <c r="B24" s="7"/>
      <c r="C24" s="3">
        <v>41219</v>
      </c>
      <c r="D24" s="17">
        <v>523901</v>
      </c>
      <c r="E24" s="24">
        <v>294</v>
      </c>
      <c r="F24" s="29">
        <f t="shared" si="0"/>
        <v>5.6117472575925608E-4</v>
      </c>
      <c r="G24" s="17">
        <v>29</v>
      </c>
      <c r="H24" s="28">
        <v>329.99</v>
      </c>
      <c r="I24" s="1">
        <v>147.5</v>
      </c>
      <c r="J24" s="1">
        <f t="shared" si="1"/>
        <v>0.2815417416649329</v>
      </c>
      <c r="K24" s="1">
        <f t="shared" si="2"/>
        <v>0.50170068027210879</v>
      </c>
      <c r="L24" s="9"/>
    </row>
    <row r="25" spans="2:12">
      <c r="B25" s="7"/>
      <c r="C25" s="3">
        <v>41220</v>
      </c>
      <c r="D25" s="17">
        <v>360803</v>
      </c>
      <c r="E25" s="24">
        <v>290</v>
      </c>
      <c r="F25" s="29">
        <f t="shared" si="0"/>
        <v>8.0376271815921707E-4</v>
      </c>
      <c r="G25" s="17">
        <v>31</v>
      </c>
      <c r="H25" s="28">
        <v>506.63</v>
      </c>
      <c r="I25" s="1">
        <v>88.63</v>
      </c>
      <c r="J25" s="1">
        <f t="shared" si="1"/>
        <v>0.2456465162429359</v>
      </c>
      <c r="K25" s="1">
        <f t="shared" si="2"/>
        <v>0.30562068965517242</v>
      </c>
      <c r="L25" s="9"/>
    </row>
    <row r="26" spans="2:12">
      <c r="B26" s="7"/>
      <c r="C26" s="3">
        <v>41221</v>
      </c>
      <c r="D26" s="17">
        <v>578375</v>
      </c>
      <c r="E26" s="24">
        <v>152</v>
      </c>
      <c r="F26" s="29">
        <f t="shared" si="0"/>
        <v>2.6280527339528852E-4</v>
      </c>
      <c r="G26" s="17">
        <v>15</v>
      </c>
      <c r="H26" s="28">
        <v>172.92</v>
      </c>
      <c r="I26" s="1">
        <v>138.46</v>
      </c>
      <c r="J26" s="1">
        <f t="shared" si="1"/>
        <v>0.23939485627836612</v>
      </c>
      <c r="K26" s="1">
        <f t="shared" si="2"/>
        <v>0.91092105263157896</v>
      </c>
      <c r="L26" s="9"/>
    </row>
    <row r="27" spans="2:12">
      <c r="B27" s="7"/>
      <c r="C27" s="3">
        <v>41222</v>
      </c>
      <c r="D27" s="17">
        <v>603282</v>
      </c>
      <c r="E27" s="24">
        <v>296</v>
      </c>
      <c r="F27" s="29">
        <f t="shared" si="0"/>
        <v>4.9064948067404626E-4</v>
      </c>
      <c r="G27" s="17">
        <v>39</v>
      </c>
      <c r="H27" s="28">
        <v>1022.65</v>
      </c>
      <c r="I27" s="1">
        <v>157.86000000000001</v>
      </c>
      <c r="J27" s="1">
        <f t="shared" si="1"/>
        <v>0.26166867236217889</v>
      </c>
      <c r="K27" s="1">
        <f t="shared" si="2"/>
        <v>0.53331081081081089</v>
      </c>
      <c r="L27" s="9"/>
    </row>
    <row r="28" spans="2:12">
      <c r="B28" s="7"/>
      <c r="C28" s="3">
        <v>41223</v>
      </c>
      <c r="D28" s="17">
        <v>676661</v>
      </c>
      <c r="E28" s="24">
        <v>330</v>
      </c>
      <c r="F28" s="29">
        <f t="shared" si="0"/>
        <v>4.8768881315754863E-4</v>
      </c>
      <c r="G28" s="17">
        <v>19</v>
      </c>
      <c r="H28" s="28">
        <v>337.6</v>
      </c>
      <c r="I28" s="1">
        <v>164.5</v>
      </c>
      <c r="J28" s="1">
        <f t="shared" si="1"/>
        <v>0.24310548413459621</v>
      </c>
      <c r="K28" s="1">
        <f t="shared" si="2"/>
        <v>0.49848484848484848</v>
      </c>
      <c r="L28" s="9"/>
    </row>
    <row r="29" spans="2:12">
      <c r="B29" s="7"/>
      <c r="C29" s="3">
        <v>41224</v>
      </c>
      <c r="D29" s="17">
        <v>623173</v>
      </c>
      <c r="E29" s="24">
        <v>299</v>
      </c>
      <c r="F29" s="29">
        <f t="shared" si="0"/>
        <v>4.7980255884000111E-4</v>
      </c>
      <c r="G29" s="17">
        <v>33</v>
      </c>
      <c r="H29" s="28">
        <v>705.04</v>
      </c>
      <c r="I29" s="1">
        <v>156.44</v>
      </c>
      <c r="J29" s="1">
        <f t="shared" si="1"/>
        <v>0.25103783379575173</v>
      </c>
      <c r="K29" s="1">
        <f t="shared" si="2"/>
        <v>0.52321070234113709</v>
      </c>
      <c r="L29" s="9"/>
    </row>
    <row r="30" spans="2:12">
      <c r="B30" s="7"/>
      <c r="C30" s="11" t="s">
        <v>23</v>
      </c>
      <c r="D30" s="4">
        <f>SUM(D23:D29)</f>
        <v>4088462</v>
      </c>
      <c r="E30" s="26">
        <f>SUM(E23:E29)</f>
        <v>1907</v>
      </c>
      <c r="F30" s="30">
        <f>E30/D30</f>
        <v>4.6643456634793231E-4</v>
      </c>
      <c r="G30" s="31">
        <f>SUM(G23:G29)</f>
        <v>199</v>
      </c>
      <c r="H30" s="5">
        <f>SUM(H23:H29)</f>
        <v>3649.54</v>
      </c>
      <c r="I30" s="5">
        <f>SUM(I23:I29)</f>
        <v>1023.1000000000001</v>
      </c>
      <c r="J30" s="5">
        <f t="shared" si="1"/>
        <v>0.25024079959652318</v>
      </c>
      <c r="K30" s="5">
        <f t="shared" si="2"/>
        <v>0.53649711588883064</v>
      </c>
      <c r="L30" s="9"/>
    </row>
    <row r="31" spans="2:12">
      <c r="B31" s="7"/>
      <c r="C31" s="8"/>
      <c r="D31" s="8"/>
      <c r="E31" s="8"/>
      <c r="F31" s="8"/>
      <c r="L31" s="9"/>
    </row>
    <row r="32" spans="2:12">
      <c r="B32" s="7"/>
      <c r="C32" s="16" t="s">
        <v>15</v>
      </c>
      <c r="D32" s="20"/>
      <c r="E32" s="20"/>
      <c r="F32" s="21"/>
      <c r="G32" s="8"/>
      <c r="H32" s="8"/>
      <c r="I32" s="8"/>
      <c r="J32" s="8"/>
      <c r="K32" s="8"/>
      <c r="L32" s="9"/>
    </row>
    <row r="33" spans="2:12">
      <c r="B33" s="12"/>
      <c r="C33" s="13"/>
      <c r="D33" s="13"/>
      <c r="E33" s="13"/>
      <c r="F33" s="13"/>
      <c r="G33" s="13"/>
      <c r="H33" s="13"/>
      <c r="I33" s="13"/>
      <c r="J33" s="13"/>
      <c r="K33" s="13"/>
      <c r="L33" s="14"/>
    </row>
    <row r="35" spans="2:12">
      <c r="B35" s="15"/>
      <c r="D35" s="16"/>
      <c r="E35" s="16"/>
      <c r="F35" s="16"/>
    </row>
    <row r="36" spans="2:12">
      <c r="B36" s="16"/>
      <c r="C36" s="16"/>
      <c r="D36" s="16"/>
      <c r="E36" s="16"/>
      <c r="F36" s="16"/>
    </row>
    <row r="37" spans="2:12">
      <c r="B37" s="16"/>
      <c r="C37" s="16"/>
      <c r="D37" s="16"/>
      <c r="E37" s="16"/>
      <c r="F37" s="16"/>
    </row>
    <row r="38" spans="2:12">
      <c r="B38" s="16"/>
      <c r="C38" s="16"/>
      <c r="D38" s="16"/>
      <c r="E38" s="16"/>
      <c r="F38" s="16"/>
    </row>
  </sheetData>
  <mergeCells count="2">
    <mergeCell ref="B2:L2"/>
    <mergeCell ref="C9:K19"/>
  </mergeCells>
  <phoneticPr fontId="2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L39"/>
  <sheetViews>
    <sheetView topLeftCell="A9" workbookViewId="0">
      <selection activeCell="F24" sqref="F24"/>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41225</v>
      </c>
      <c r="D6" s="2">
        <v>41231</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36</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26</v>
      </c>
      <c r="D23" s="19" t="s">
        <v>27</v>
      </c>
      <c r="E23" s="23" t="s">
        <v>28</v>
      </c>
      <c r="F23" s="23" t="s">
        <v>29</v>
      </c>
      <c r="G23" s="18" t="s">
        <v>30</v>
      </c>
      <c r="H23" s="19" t="s">
        <v>31</v>
      </c>
      <c r="I23" s="19" t="s">
        <v>32</v>
      </c>
      <c r="J23" s="19" t="s">
        <v>33</v>
      </c>
      <c r="K23" s="19" t="s">
        <v>34</v>
      </c>
      <c r="L23" s="9"/>
    </row>
    <row r="24" spans="2:12">
      <c r="B24" s="7"/>
      <c r="C24" s="3">
        <v>41225</v>
      </c>
      <c r="D24" s="17">
        <v>598122</v>
      </c>
      <c r="E24" s="24">
        <v>337</v>
      </c>
      <c r="F24" s="32">
        <f t="shared" ref="F24:F31" si="0">E24/D24</f>
        <v>5.6343020320269107E-4</v>
      </c>
      <c r="G24" s="17">
        <v>34</v>
      </c>
      <c r="H24" s="28">
        <v>648.22</v>
      </c>
      <c r="I24" s="1">
        <v>199.82</v>
      </c>
      <c r="J24" s="1">
        <f t="shared" ref="J24:J31" si="1">I24/D24*1000</f>
        <v>0.33407900060522766</v>
      </c>
      <c r="K24" s="1">
        <f t="shared" ref="K24:K30" si="2">I24/E24</f>
        <v>0.59293768545994063</v>
      </c>
      <c r="L24" s="9"/>
    </row>
    <row r="25" spans="2:12">
      <c r="B25" s="7"/>
      <c r="C25" s="3">
        <v>41226</v>
      </c>
      <c r="D25" s="17">
        <v>895321</v>
      </c>
      <c r="E25" s="24">
        <v>262</v>
      </c>
      <c r="F25" s="32">
        <f t="shared" si="0"/>
        <v>2.9263247483304872E-4</v>
      </c>
      <c r="G25" s="17">
        <v>30</v>
      </c>
      <c r="H25" s="28">
        <v>515.41999999999996</v>
      </c>
      <c r="I25" s="1">
        <v>220.52</v>
      </c>
      <c r="J25" s="1">
        <f t="shared" si="1"/>
        <v>0.24630272271062562</v>
      </c>
      <c r="K25" s="1">
        <f t="shared" si="2"/>
        <v>0.84167938931297714</v>
      </c>
      <c r="L25" s="9"/>
    </row>
    <row r="26" spans="2:12">
      <c r="B26" s="7"/>
      <c r="C26" s="3">
        <v>41227</v>
      </c>
      <c r="D26" s="17">
        <v>752690</v>
      </c>
      <c r="E26" s="24">
        <v>267</v>
      </c>
      <c r="F26" s="32">
        <f t="shared" si="0"/>
        <v>3.5472770994699013E-4</v>
      </c>
      <c r="G26" s="17">
        <v>43</v>
      </c>
      <c r="H26" s="28">
        <v>813.93</v>
      </c>
      <c r="I26" s="1">
        <v>187.72</v>
      </c>
      <c r="J26" s="1">
        <f t="shared" si="1"/>
        <v>0.24939882288857299</v>
      </c>
      <c r="K26" s="1">
        <f t="shared" si="2"/>
        <v>0.70307116104868916</v>
      </c>
      <c r="L26" s="9"/>
    </row>
    <row r="27" spans="2:12">
      <c r="B27" s="7"/>
      <c r="C27" s="3">
        <v>41228</v>
      </c>
      <c r="D27" s="17">
        <v>206292</v>
      </c>
      <c r="E27" s="24">
        <v>94</v>
      </c>
      <c r="F27" s="32">
        <f t="shared" si="0"/>
        <v>4.5566478583755068E-4</v>
      </c>
      <c r="G27" s="17">
        <v>63</v>
      </c>
      <c r="H27" s="28">
        <v>783.63</v>
      </c>
      <c r="I27" s="1">
        <v>59.68</v>
      </c>
      <c r="J27" s="1">
        <f t="shared" si="1"/>
        <v>0.28929866402962789</v>
      </c>
      <c r="K27" s="1">
        <f t="shared" si="2"/>
        <v>0.63489361702127656</v>
      </c>
      <c r="L27" s="9"/>
    </row>
    <row r="28" spans="2:12">
      <c r="B28" s="7"/>
      <c r="C28" s="3">
        <v>41229</v>
      </c>
      <c r="D28" s="17">
        <v>517531</v>
      </c>
      <c r="E28" s="24">
        <v>189</v>
      </c>
      <c r="F28" s="32">
        <f t="shared" si="0"/>
        <v>3.6519551485804716E-4</v>
      </c>
      <c r="G28" s="17">
        <v>50</v>
      </c>
      <c r="H28" s="28">
        <v>850.09</v>
      </c>
      <c r="I28" s="1">
        <v>164.36</v>
      </c>
      <c r="J28" s="1">
        <f t="shared" si="1"/>
        <v>0.3175848403284055</v>
      </c>
      <c r="K28" s="1">
        <f t="shared" si="2"/>
        <v>0.86962962962962975</v>
      </c>
      <c r="L28" s="9"/>
    </row>
    <row r="29" spans="2:12">
      <c r="B29" s="7"/>
      <c r="C29" s="3">
        <v>41230</v>
      </c>
      <c r="D29" s="17">
        <v>414686</v>
      </c>
      <c r="E29" s="24">
        <v>181</v>
      </c>
      <c r="F29" s="32">
        <f t="shared" si="0"/>
        <v>4.3647482673637403E-4</v>
      </c>
      <c r="G29" s="17">
        <v>63</v>
      </c>
      <c r="H29" s="28">
        <v>1168.1600000000001</v>
      </c>
      <c r="I29" s="1">
        <v>130.57</v>
      </c>
      <c r="J29" s="1">
        <f t="shared" si="1"/>
        <v>0.31486474103297435</v>
      </c>
      <c r="K29" s="1">
        <f t="shared" si="2"/>
        <v>0.7213812154696132</v>
      </c>
      <c r="L29" s="9"/>
    </row>
    <row r="30" spans="2:12">
      <c r="B30" s="7"/>
      <c r="C30" s="3">
        <v>41231</v>
      </c>
      <c r="D30" s="17">
        <v>469975</v>
      </c>
      <c r="E30" s="24">
        <v>236</v>
      </c>
      <c r="F30" s="32">
        <f t="shared" si="0"/>
        <v>5.0215436991329324E-4</v>
      </c>
      <c r="G30" s="17">
        <v>51</v>
      </c>
      <c r="H30" s="28">
        <v>732.01</v>
      </c>
      <c r="I30" s="1">
        <v>140.87</v>
      </c>
      <c r="J30" s="1">
        <f t="shared" si="1"/>
        <v>0.29973934783765099</v>
      </c>
      <c r="K30" s="1">
        <f t="shared" si="2"/>
        <v>0.59690677966101702</v>
      </c>
      <c r="L30" s="9"/>
    </row>
    <row r="31" spans="2:12">
      <c r="B31" s="7"/>
      <c r="C31" s="11" t="s">
        <v>35</v>
      </c>
      <c r="D31" s="4">
        <f>SUM(D24:D30)</f>
        <v>3854617</v>
      </c>
      <c r="E31" s="26">
        <f>SUM(E24:E30)</f>
        <v>1566</v>
      </c>
      <c r="F31" s="33">
        <f t="shared" si="0"/>
        <v>4.0626604407130462E-4</v>
      </c>
      <c r="G31" s="4">
        <f>SUM(G24:G30)</f>
        <v>334</v>
      </c>
      <c r="H31" s="5">
        <f>SUM(H24:H30)</f>
        <v>5511.46</v>
      </c>
      <c r="I31" s="5">
        <f>SUM(I24:I30)</f>
        <v>1103.54</v>
      </c>
      <c r="J31" s="5">
        <f t="shared" si="1"/>
        <v>0.28629044078828064</v>
      </c>
      <c r="K31" s="5">
        <f>I31/E31</f>
        <v>0.70468710089399744</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L39"/>
  <sheetViews>
    <sheetView topLeftCell="A8" workbookViewId="0">
      <selection activeCell="C9" sqref="C9:K20"/>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41232</v>
      </c>
      <c r="D6" s="2">
        <v>41238</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57</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37</v>
      </c>
      <c r="D23" s="19" t="s">
        <v>38</v>
      </c>
      <c r="E23" s="23" t="s">
        <v>39</v>
      </c>
      <c r="F23" s="23" t="s">
        <v>40</v>
      </c>
      <c r="G23" s="18" t="s">
        <v>41</v>
      </c>
      <c r="H23" s="19" t="s">
        <v>42</v>
      </c>
      <c r="I23" s="19" t="s">
        <v>43</v>
      </c>
      <c r="J23" s="19" t="s">
        <v>44</v>
      </c>
      <c r="K23" s="19" t="s">
        <v>45</v>
      </c>
      <c r="L23" s="9"/>
    </row>
    <row r="24" spans="2:12">
      <c r="B24" s="7"/>
      <c r="C24" s="3">
        <v>41232</v>
      </c>
      <c r="D24" s="17">
        <v>380712</v>
      </c>
      <c r="E24" s="24">
        <v>145</v>
      </c>
      <c r="F24" s="32">
        <f t="shared" ref="F24:F30" si="0">E24/D24</f>
        <v>3.8086532602071908E-4</v>
      </c>
      <c r="G24" s="17">
        <v>72</v>
      </c>
      <c r="H24" s="28">
        <v>1087.1400000000001</v>
      </c>
      <c r="I24" s="1">
        <v>113.72</v>
      </c>
      <c r="J24" s="1">
        <f t="shared" ref="J24" si="1">I24/D24*1000</f>
        <v>0.29870348189707702</v>
      </c>
      <c r="K24" s="1">
        <f t="shared" ref="K24" si="2">I24/E24</f>
        <v>0.78427586206896549</v>
      </c>
      <c r="L24" s="9"/>
    </row>
    <row r="25" spans="2:12">
      <c r="B25" s="7"/>
      <c r="C25" s="3">
        <v>41233</v>
      </c>
      <c r="D25" s="17">
        <v>403940</v>
      </c>
      <c r="E25" s="24">
        <v>223</v>
      </c>
      <c r="F25" s="32">
        <f t="shared" si="0"/>
        <v>5.5206218745358225E-4</v>
      </c>
      <c r="G25" s="17">
        <v>48</v>
      </c>
      <c r="H25" s="28">
        <v>844.13</v>
      </c>
      <c r="I25" s="1">
        <v>160.88</v>
      </c>
      <c r="J25" s="1">
        <f t="shared" ref="J25:J30" si="3">I25/D25*1000</f>
        <v>0.3982769718274991</v>
      </c>
      <c r="K25" s="1">
        <f t="shared" ref="K25:K30" si="4">I25/E25</f>
        <v>0.7214349775784753</v>
      </c>
      <c r="L25" s="9"/>
    </row>
    <row r="26" spans="2:12">
      <c r="B26" s="7"/>
      <c r="C26" s="3">
        <v>41234</v>
      </c>
      <c r="D26" s="17">
        <v>342758</v>
      </c>
      <c r="E26" s="24">
        <v>168</v>
      </c>
      <c r="F26" s="32">
        <f t="shared" si="0"/>
        <v>4.9014173265102495E-4</v>
      </c>
      <c r="G26" s="17">
        <v>36</v>
      </c>
      <c r="H26" s="28">
        <v>1012.79</v>
      </c>
      <c r="I26" s="1">
        <v>113.71</v>
      </c>
      <c r="J26" s="1">
        <f t="shared" si="3"/>
        <v>0.33175009773659547</v>
      </c>
      <c r="K26" s="1">
        <f t="shared" si="4"/>
        <v>0.67684523809523811</v>
      </c>
      <c r="L26" s="9"/>
    </row>
    <row r="27" spans="2:12">
      <c r="B27" s="7"/>
      <c r="C27" s="3">
        <v>41235</v>
      </c>
      <c r="D27" s="17">
        <v>259147</v>
      </c>
      <c r="E27" s="24">
        <v>144</v>
      </c>
      <c r="F27" s="32">
        <f t="shared" si="0"/>
        <v>5.5566917618185812E-4</v>
      </c>
      <c r="G27" s="17">
        <v>41</v>
      </c>
      <c r="H27" s="28">
        <v>622.74</v>
      </c>
      <c r="I27" s="1">
        <v>87.98</v>
      </c>
      <c r="J27" s="1">
        <f t="shared" si="3"/>
        <v>0.33949843139222141</v>
      </c>
      <c r="K27" s="1">
        <f t="shared" si="4"/>
        <v>0.61097222222222225</v>
      </c>
      <c r="L27" s="9"/>
    </row>
    <row r="28" spans="2:12">
      <c r="B28" s="7"/>
      <c r="C28" s="3">
        <v>41236</v>
      </c>
      <c r="D28" s="17">
        <v>383754</v>
      </c>
      <c r="E28" s="24">
        <v>267</v>
      </c>
      <c r="F28" s="32">
        <f t="shared" si="0"/>
        <v>6.9575822010975777E-4</v>
      </c>
      <c r="G28" s="17">
        <v>70</v>
      </c>
      <c r="H28" s="28">
        <v>1365.7</v>
      </c>
      <c r="I28" s="1">
        <v>156.78</v>
      </c>
      <c r="J28" s="1">
        <f t="shared" si="3"/>
        <v>0.40854297284197694</v>
      </c>
      <c r="K28" s="1">
        <f t="shared" si="4"/>
        <v>0.58719101123595507</v>
      </c>
      <c r="L28" s="9"/>
    </row>
    <row r="29" spans="2:12">
      <c r="B29" s="7"/>
      <c r="C29" s="3">
        <v>41237</v>
      </c>
      <c r="D29" s="17">
        <v>412105</v>
      </c>
      <c r="E29" s="24">
        <v>331</v>
      </c>
      <c r="F29" s="32">
        <f t="shared" si="0"/>
        <v>8.0319336091530069E-4</v>
      </c>
      <c r="G29" s="17">
        <v>64</v>
      </c>
      <c r="H29" s="28">
        <v>1098.1500000000001</v>
      </c>
      <c r="I29" s="1">
        <v>166.61</v>
      </c>
      <c r="J29" s="1">
        <f t="shared" si="3"/>
        <v>0.40429016876766849</v>
      </c>
      <c r="K29" s="1">
        <f t="shared" si="4"/>
        <v>0.50335347432024169</v>
      </c>
      <c r="L29" s="9"/>
    </row>
    <row r="30" spans="2:12">
      <c r="B30" s="7"/>
      <c r="C30" s="3">
        <v>41238</v>
      </c>
      <c r="D30" s="17">
        <v>485193</v>
      </c>
      <c r="E30" s="24">
        <v>415</v>
      </c>
      <c r="F30" s="32">
        <f t="shared" si="0"/>
        <v>8.5532973476534085E-4</v>
      </c>
      <c r="G30" s="17">
        <v>69</v>
      </c>
      <c r="H30" s="28">
        <v>1223.6400000000001</v>
      </c>
      <c r="I30" s="1">
        <v>195.85</v>
      </c>
      <c r="J30" s="1">
        <f t="shared" si="3"/>
        <v>0.40365380374407706</v>
      </c>
      <c r="K30" s="1">
        <f t="shared" si="4"/>
        <v>0.47192771084337348</v>
      </c>
      <c r="L30" s="9"/>
    </row>
    <row r="31" spans="2:12">
      <c r="B31" s="7"/>
      <c r="C31" s="11" t="s">
        <v>46</v>
      </c>
      <c r="D31" s="4">
        <f>SUM(D24:D30)</f>
        <v>2667609</v>
      </c>
      <c r="E31" s="26">
        <f>SUM(E24:E30)</f>
        <v>1693</v>
      </c>
      <c r="F31" s="30">
        <f>E31/D31</f>
        <v>6.3465073029818093E-4</v>
      </c>
      <c r="G31" s="4">
        <f>SUM(G24:G30)</f>
        <v>400</v>
      </c>
      <c r="H31" s="5">
        <f>SUM(H24:H30)</f>
        <v>7254.29</v>
      </c>
      <c r="I31" s="5">
        <f>SUM(I24:I30)</f>
        <v>995.53000000000009</v>
      </c>
      <c r="J31" s="5">
        <f>I31/D31*1000</f>
        <v>0.37319187332176496</v>
      </c>
      <c r="K31" s="5">
        <f>I31/E31</f>
        <v>0.58802717070289434</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35"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B2:L39"/>
  <sheetViews>
    <sheetView workbookViewId="0">
      <selection activeCell="E7" sqref="E7"/>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41239</v>
      </c>
      <c r="D6" s="2">
        <v>41245</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58</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L21" s="9"/>
    </row>
    <row r="22" spans="2:12">
      <c r="B22" s="7"/>
      <c r="C22" s="22" t="s">
        <v>14</v>
      </c>
      <c r="D22" s="8"/>
      <c r="E22" s="8"/>
      <c r="F22" s="8"/>
      <c r="L22" s="9"/>
    </row>
    <row r="23" spans="2:12">
      <c r="B23" s="7"/>
      <c r="C23" s="19" t="s">
        <v>47</v>
      </c>
      <c r="D23" s="19" t="s">
        <v>48</v>
      </c>
      <c r="E23" s="23" t="s">
        <v>49</v>
      </c>
      <c r="F23" s="23" t="s">
        <v>50</v>
      </c>
      <c r="G23" s="18" t="s">
        <v>51</v>
      </c>
      <c r="H23" s="19" t="s">
        <v>52</v>
      </c>
      <c r="I23" s="19" t="s">
        <v>53</v>
      </c>
      <c r="J23" s="19" t="s">
        <v>54</v>
      </c>
      <c r="K23" s="19" t="s">
        <v>55</v>
      </c>
      <c r="L23" s="9"/>
    </row>
    <row r="24" spans="2:12">
      <c r="B24" s="7"/>
      <c r="C24" s="3">
        <v>41239</v>
      </c>
      <c r="D24" s="17">
        <v>479337</v>
      </c>
      <c r="E24" s="24">
        <v>259</v>
      </c>
      <c r="F24" s="32">
        <f t="shared" ref="F24:F30" si="0">E24/D24</f>
        <v>5.4032966368129307E-4</v>
      </c>
      <c r="G24" s="17">
        <v>151</v>
      </c>
      <c r="H24" s="28">
        <v>2391.36</v>
      </c>
      <c r="I24" s="1">
        <v>174.71</v>
      </c>
      <c r="J24" s="1">
        <f t="shared" ref="J24:J30" si="1">I24/D24*1000</f>
        <v>0.3644826082693387</v>
      </c>
      <c r="K24" s="1">
        <f t="shared" ref="K24:K30" si="2">I24/E24</f>
        <v>0.67455598455598453</v>
      </c>
      <c r="L24" s="9"/>
    </row>
    <row r="25" spans="2:12">
      <c r="B25" s="7"/>
      <c r="C25" s="3">
        <v>41240</v>
      </c>
      <c r="D25" s="17">
        <v>539449</v>
      </c>
      <c r="E25" s="24">
        <v>276</v>
      </c>
      <c r="F25" s="32">
        <f t="shared" si="0"/>
        <v>5.1163316643463978E-4</v>
      </c>
      <c r="G25" s="17">
        <v>50</v>
      </c>
      <c r="H25" s="28">
        <v>701.77</v>
      </c>
      <c r="I25" s="1">
        <v>192.91</v>
      </c>
      <c r="J25" s="1">
        <f t="shared" si="1"/>
        <v>0.35760563093082015</v>
      </c>
      <c r="K25" s="1">
        <f t="shared" si="2"/>
        <v>0.69894927536231888</v>
      </c>
      <c r="L25" s="9"/>
    </row>
    <row r="26" spans="2:12">
      <c r="B26" s="7"/>
      <c r="C26" s="3">
        <v>41241</v>
      </c>
      <c r="D26" s="17">
        <v>441128</v>
      </c>
      <c r="E26" s="24">
        <v>250</v>
      </c>
      <c r="F26" s="32">
        <f t="shared" si="0"/>
        <v>5.6672893128525059E-4</v>
      </c>
      <c r="G26" s="17">
        <v>56</v>
      </c>
      <c r="H26" s="28">
        <v>890.1</v>
      </c>
      <c r="I26" s="1">
        <v>177.07</v>
      </c>
      <c r="J26" s="1">
        <f t="shared" si="1"/>
        <v>0.40140276745071723</v>
      </c>
      <c r="K26" s="1">
        <f t="shared" si="2"/>
        <v>0.70828000000000002</v>
      </c>
      <c r="L26" s="9"/>
    </row>
    <row r="27" spans="2:12">
      <c r="B27" s="7"/>
      <c r="C27" s="3">
        <v>41242</v>
      </c>
      <c r="D27" s="17">
        <v>355609</v>
      </c>
      <c r="E27" s="24">
        <v>166</v>
      </c>
      <c r="F27" s="32">
        <f t="shared" si="0"/>
        <v>4.6680483339847981E-4</v>
      </c>
      <c r="G27" s="17">
        <v>53</v>
      </c>
      <c r="H27" s="28">
        <v>1583.63</v>
      </c>
      <c r="I27" s="1">
        <v>145.91999999999999</v>
      </c>
      <c r="J27" s="1">
        <f t="shared" si="1"/>
        <v>0.41033832102112144</v>
      </c>
      <c r="K27" s="1">
        <f t="shared" si="2"/>
        <v>0.87903614457831314</v>
      </c>
      <c r="L27" s="9"/>
    </row>
    <row r="28" spans="2:12">
      <c r="B28" s="7"/>
      <c r="C28" s="3">
        <v>41243</v>
      </c>
      <c r="D28" s="17">
        <v>194342</v>
      </c>
      <c r="E28" s="24">
        <v>70</v>
      </c>
      <c r="F28" s="32">
        <f t="shared" si="0"/>
        <v>3.6018976855234586E-4</v>
      </c>
      <c r="G28" s="17">
        <v>52</v>
      </c>
      <c r="H28" s="28">
        <v>1192.3</v>
      </c>
      <c r="I28" s="1">
        <v>88.64</v>
      </c>
      <c r="J28" s="1">
        <f t="shared" si="1"/>
        <v>0.45610315834971343</v>
      </c>
      <c r="K28" s="1">
        <f t="shared" si="2"/>
        <v>1.2662857142857142</v>
      </c>
      <c r="L28" s="9"/>
    </row>
    <row r="29" spans="2:12">
      <c r="B29" s="7"/>
      <c r="C29" s="3">
        <v>41244</v>
      </c>
      <c r="D29" s="17">
        <v>169389</v>
      </c>
      <c r="E29" s="24">
        <v>57</v>
      </c>
      <c r="F29" s="32">
        <f t="shared" si="0"/>
        <v>3.3650355099799868E-4</v>
      </c>
      <c r="G29" s="17">
        <v>38</v>
      </c>
      <c r="H29" s="28">
        <v>890.44</v>
      </c>
      <c r="I29" s="1">
        <v>79.31</v>
      </c>
      <c r="J29" s="1">
        <f t="shared" si="1"/>
        <v>0.46821222157282943</v>
      </c>
      <c r="K29" s="1">
        <f t="shared" si="2"/>
        <v>1.3914035087719299</v>
      </c>
      <c r="L29" s="9"/>
    </row>
    <row r="30" spans="2:12">
      <c r="B30" s="7"/>
      <c r="C30" s="3">
        <v>41245</v>
      </c>
      <c r="D30" s="17">
        <v>199614</v>
      </c>
      <c r="E30" s="24">
        <v>56</v>
      </c>
      <c r="F30" s="32">
        <f t="shared" si="0"/>
        <v>2.8054144498882843E-4</v>
      </c>
      <c r="G30" s="17">
        <v>61</v>
      </c>
      <c r="H30" s="28">
        <v>1192.5899999999999</v>
      </c>
      <c r="I30" s="1">
        <v>92.52</v>
      </c>
      <c r="J30" s="1">
        <f t="shared" si="1"/>
        <v>0.46349454447082866</v>
      </c>
      <c r="K30" s="1">
        <f t="shared" si="2"/>
        <v>1.6521428571428571</v>
      </c>
      <c r="L30" s="9"/>
    </row>
    <row r="31" spans="2:12">
      <c r="B31" s="7"/>
      <c r="C31" s="11" t="s">
        <v>56</v>
      </c>
      <c r="D31" s="4">
        <f>SUM(D24:D30)</f>
        <v>2378868</v>
      </c>
      <c r="E31" s="26">
        <f>SUM(E24:E30)</f>
        <v>1134</v>
      </c>
      <c r="F31" s="33">
        <f>E31/D31</f>
        <v>4.7669731990173476E-4</v>
      </c>
      <c r="G31" s="4">
        <f>SUM(G24:G30)</f>
        <v>461</v>
      </c>
      <c r="H31" s="5">
        <f>SUM(H24:H30)</f>
        <v>8842.19</v>
      </c>
      <c r="I31" s="5">
        <f>SUM(I24:I30)</f>
        <v>951.07999999999993</v>
      </c>
      <c r="J31" s="5">
        <f>I31/D31*1000</f>
        <v>0.39980360406714449</v>
      </c>
      <c r="K31" s="5">
        <f>I31/E31</f>
        <v>0.83869488536155201</v>
      </c>
      <c r="L31" s="9"/>
    </row>
    <row r="32" spans="2:12">
      <c r="B32" s="7"/>
      <c r="C32" s="8"/>
      <c r="D32" s="8"/>
      <c r="E32" s="8"/>
      <c r="F32" s="8"/>
      <c r="L32" s="9"/>
    </row>
    <row r="33" spans="2:12">
      <c r="B33" s="7"/>
      <c r="C33" s="16" t="s">
        <v>15</v>
      </c>
      <c r="D33" s="20"/>
      <c r="E33" s="20"/>
      <c r="F33" s="21"/>
      <c r="G33" s="8"/>
      <c r="H33" s="8"/>
      <c r="I33" s="8"/>
      <c r="J33" s="8"/>
      <c r="K33" s="8"/>
      <c r="L33" s="9"/>
    </row>
    <row r="34" spans="2:12">
      <c r="B34" s="12"/>
      <c r="C34" s="13"/>
      <c r="D34" s="13"/>
      <c r="E34" s="13"/>
      <c r="F34" s="13"/>
      <c r="G34" s="13"/>
      <c r="H34" s="13"/>
      <c r="I34" s="13"/>
      <c r="J34" s="13"/>
      <c r="K34" s="13"/>
      <c r="L34" s="14"/>
    </row>
    <row r="36" spans="2:12">
      <c r="B36" s="15"/>
      <c r="D36" s="16"/>
      <c r="E36" s="16"/>
      <c r="F36" s="16"/>
    </row>
    <row r="37" spans="2:12">
      <c r="B37" s="16"/>
      <c r="C37" s="16"/>
      <c r="D37" s="16"/>
      <c r="E37" s="16"/>
      <c r="F37" s="16"/>
    </row>
    <row r="38" spans="2:12">
      <c r="B38" s="16"/>
      <c r="C38" s="16"/>
      <c r="D38" s="16"/>
      <c r="E38" s="16"/>
      <c r="F38" s="16"/>
    </row>
    <row r="39" spans="2:12">
      <c r="B39" s="16"/>
      <c r="C39" s="16"/>
      <c r="D39" s="16"/>
      <c r="E39" s="16"/>
      <c r="F39" s="16"/>
    </row>
  </sheetData>
  <mergeCells count="2">
    <mergeCell ref="B2:L2"/>
    <mergeCell ref="C9:K20"/>
  </mergeCells>
  <phoneticPr fontId="25"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B2:L40"/>
  <sheetViews>
    <sheetView topLeftCell="A7" workbookViewId="0">
      <selection activeCell="F6" sqref="F6"/>
    </sheetView>
  </sheetViews>
  <sheetFormatPr defaultColWidth="9" defaultRowHeight="14.25"/>
  <cols>
    <col min="1" max="1" width="3.625" style="6" customWidth="1"/>
    <col min="2" max="2" width="2.625" style="6" customWidth="1"/>
    <col min="3" max="3" width="17.25" style="6" customWidth="1"/>
    <col min="4" max="4" width="14.625" style="6" customWidth="1"/>
    <col min="5" max="5" width="12.875" style="6" customWidth="1"/>
    <col min="6" max="6" width="13.25" style="6" customWidth="1"/>
    <col min="7" max="7" width="13.5" style="6" customWidth="1"/>
    <col min="8" max="8" width="16" style="6" customWidth="1"/>
    <col min="9" max="9" width="14.375" style="6" bestFit="1" customWidth="1"/>
    <col min="10" max="11" width="12.625" style="6" customWidth="1"/>
    <col min="12" max="12" width="2.625" style="6" customWidth="1"/>
    <col min="13" max="16384" width="9" style="6"/>
  </cols>
  <sheetData>
    <row r="2" spans="2:12" ht="15.75">
      <c r="B2" s="34" t="s">
        <v>18</v>
      </c>
      <c r="C2" s="35"/>
      <c r="D2" s="35"/>
      <c r="E2" s="35"/>
      <c r="F2" s="35"/>
      <c r="G2" s="35"/>
      <c r="H2" s="35"/>
      <c r="I2" s="35"/>
      <c r="J2" s="35"/>
      <c r="K2" s="35"/>
      <c r="L2" s="36"/>
    </row>
    <row r="3" spans="2:12">
      <c r="B3" s="7"/>
      <c r="C3" s="8"/>
      <c r="D3" s="8"/>
      <c r="E3" s="8"/>
      <c r="F3" s="8"/>
      <c r="G3" s="8"/>
      <c r="H3" s="8"/>
      <c r="I3" s="8"/>
      <c r="J3" s="8"/>
      <c r="K3" s="8"/>
      <c r="L3" s="9"/>
    </row>
    <row r="4" spans="2:12">
      <c r="B4" s="7"/>
      <c r="C4" s="10" t="s">
        <v>0</v>
      </c>
      <c r="E4" s="8"/>
      <c r="F4" s="8"/>
      <c r="G4" s="8"/>
      <c r="H4" s="8"/>
      <c r="I4" s="8"/>
      <c r="J4" s="8"/>
      <c r="K4" s="8"/>
      <c r="L4" s="9"/>
    </row>
    <row r="5" spans="2:12">
      <c r="B5" s="7"/>
      <c r="C5" s="19" t="s">
        <v>1</v>
      </c>
      <c r="D5" s="19" t="s">
        <v>2</v>
      </c>
      <c r="E5" s="8"/>
      <c r="F5" s="8"/>
      <c r="G5" s="8"/>
      <c r="H5" s="8"/>
      <c r="I5" s="8"/>
      <c r="J5" s="8"/>
      <c r="K5" s="8"/>
      <c r="L5" s="9"/>
    </row>
    <row r="6" spans="2:12">
      <c r="B6" s="7"/>
      <c r="C6" s="2">
        <v>41246</v>
      </c>
      <c r="D6" s="2">
        <v>41252</v>
      </c>
      <c r="E6" s="8"/>
      <c r="F6" s="8"/>
      <c r="G6" s="8"/>
      <c r="H6" s="8"/>
      <c r="I6" s="8"/>
      <c r="J6" s="8"/>
      <c r="K6" s="8"/>
      <c r="L6" s="9"/>
    </row>
    <row r="7" spans="2:12">
      <c r="B7" s="7"/>
      <c r="C7" s="8"/>
      <c r="D7" s="8"/>
      <c r="E7" s="8"/>
      <c r="F7" s="8"/>
      <c r="G7" s="8"/>
      <c r="H7" s="8"/>
      <c r="I7" s="8"/>
      <c r="J7" s="8"/>
      <c r="K7" s="8"/>
      <c r="L7" s="9"/>
    </row>
    <row r="8" spans="2:12">
      <c r="B8" s="7"/>
      <c r="C8" s="22" t="s">
        <v>13</v>
      </c>
      <c r="G8" s="8"/>
      <c r="H8" s="8"/>
      <c r="I8" s="8"/>
      <c r="J8" s="8"/>
      <c r="K8" s="8"/>
      <c r="L8" s="9"/>
    </row>
    <row r="9" spans="2:12" ht="13.5" customHeight="1">
      <c r="B9" s="7"/>
      <c r="C9" s="37" t="s">
        <v>69</v>
      </c>
      <c r="D9" s="38"/>
      <c r="E9" s="38"/>
      <c r="F9" s="38"/>
      <c r="G9" s="38"/>
      <c r="H9" s="38"/>
      <c r="I9" s="38"/>
      <c r="J9" s="38"/>
      <c r="K9" s="38"/>
      <c r="L9" s="9"/>
    </row>
    <row r="10" spans="2:12">
      <c r="B10" s="7"/>
      <c r="C10" s="38"/>
      <c r="D10" s="38"/>
      <c r="E10" s="38"/>
      <c r="F10" s="38"/>
      <c r="G10" s="38"/>
      <c r="H10" s="38"/>
      <c r="I10" s="38"/>
      <c r="J10" s="38"/>
      <c r="K10" s="38"/>
      <c r="L10" s="9"/>
    </row>
    <row r="11" spans="2:12">
      <c r="B11" s="7"/>
      <c r="C11" s="38"/>
      <c r="D11" s="38"/>
      <c r="E11" s="38"/>
      <c r="F11" s="38"/>
      <c r="G11" s="38"/>
      <c r="H11" s="38"/>
      <c r="I11" s="38"/>
      <c r="J11" s="38"/>
      <c r="K11" s="38"/>
      <c r="L11" s="9"/>
    </row>
    <row r="12" spans="2:12">
      <c r="B12" s="7"/>
      <c r="C12" s="38"/>
      <c r="D12" s="38"/>
      <c r="E12" s="38"/>
      <c r="F12" s="38"/>
      <c r="G12" s="38"/>
      <c r="H12" s="38"/>
      <c r="I12" s="38"/>
      <c r="J12" s="38"/>
      <c r="K12" s="38"/>
      <c r="L12" s="9"/>
    </row>
    <row r="13" spans="2:12">
      <c r="B13" s="7"/>
      <c r="C13" s="38"/>
      <c r="D13" s="38"/>
      <c r="E13" s="38"/>
      <c r="F13" s="38"/>
      <c r="G13" s="38"/>
      <c r="H13" s="38"/>
      <c r="I13" s="38"/>
      <c r="J13" s="38"/>
      <c r="K13" s="38"/>
      <c r="L13" s="9"/>
    </row>
    <row r="14" spans="2:12">
      <c r="B14" s="7"/>
      <c r="C14" s="38"/>
      <c r="D14" s="38"/>
      <c r="E14" s="38"/>
      <c r="F14" s="38"/>
      <c r="G14" s="38"/>
      <c r="H14" s="38"/>
      <c r="I14" s="38"/>
      <c r="J14" s="38"/>
      <c r="K14" s="38"/>
      <c r="L14" s="9"/>
    </row>
    <row r="15" spans="2:12">
      <c r="B15" s="7"/>
      <c r="C15" s="38"/>
      <c r="D15" s="38"/>
      <c r="E15" s="38"/>
      <c r="F15" s="38"/>
      <c r="G15" s="38"/>
      <c r="H15" s="38"/>
      <c r="I15" s="38"/>
      <c r="J15" s="38"/>
      <c r="K15" s="38"/>
      <c r="L15" s="9"/>
    </row>
    <row r="16" spans="2:12">
      <c r="B16" s="7"/>
      <c r="C16" s="38"/>
      <c r="D16" s="38"/>
      <c r="E16" s="38"/>
      <c r="F16" s="38"/>
      <c r="G16" s="38"/>
      <c r="H16" s="38"/>
      <c r="I16" s="38"/>
      <c r="J16" s="38"/>
      <c r="K16" s="38"/>
      <c r="L16" s="9"/>
    </row>
    <row r="17" spans="2:12">
      <c r="B17" s="7"/>
      <c r="C17" s="38"/>
      <c r="D17" s="38"/>
      <c r="E17" s="38"/>
      <c r="F17" s="38"/>
      <c r="G17" s="38"/>
      <c r="H17" s="38"/>
      <c r="I17" s="38"/>
      <c r="J17" s="38"/>
      <c r="K17" s="38"/>
      <c r="L17" s="9"/>
    </row>
    <row r="18" spans="2:12">
      <c r="B18" s="7"/>
      <c r="C18" s="38"/>
      <c r="D18" s="38"/>
      <c r="E18" s="38"/>
      <c r="F18" s="38"/>
      <c r="G18" s="38"/>
      <c r="H18" s="38"/>
      <c r="I18" s="38"/>
      <c r="J18" s="38"/>
      <c r="K18" s="38"/>
      <c r="L18" s="9"/>
    </row>
    <row r="19" spans="2:12">
      <c r="B19" s="7"/>
      <c r="C19" s="38"/>
      <c r="D19" s="38"/>
      <c r="E19" s="38"/>
      <c r="F19" s="38"/>
      <c r="G19" s="38"/>
      <c r="H19" s="38"/>
      <c r="I19" s="38"/>
      <c r="J19" s="38"/>
      <c r="K19" s="38"/>
      <c r="L19" s="9"/>
    </row>
    <row r="20" spans="2:12">
      <c r="B20" s="7"/>
      <c r="C20" s="38"/>
      <c r="D20" s="38"/>
      <c r="E20" s="38"/>
      <c r="F20" s="38"/>
      <c r="G20" s="38"/>
      <c r="H20" s="38"/>
      <c r="I20" s="38"/>
      <c r="J20" s="38"/>
      <c r="K20" s="38"/>
      <c r="L20" s="9"/>
    </row>
    <row r="21" spans="2:12">
      <c r="B21" s="7"/>
      <c r="C21" s="38"/>
      <c r="D21" s="38"/>
      <c r="E21" s="38"/>
      <c r="F21" s="38"/>
      <c r="G21" s="38"/>
      <c r="H21" s="38"/>
      <c r="I21" s="38"/>
      <c r="J21" s="38"/>
      <c r="K21" s="38"/>
      <c r="L21" s="9"/>
    </row>
    <row r="22" spans="2:12">
      <c r="B22" s="7"/>
      <c r="L22" s="9"/>
    </row>
    <row r="23" spans="2:12">
      <c r="B23" s="7"/>
      <c r="C23" s="22" t="s">
        <v>14</v>
      </c>
      <c r="D23" s="8"/>
      <c r="E23" s="8"/>
      <c r="F23" s="8"/>
      <c r="L23" s="9"/>
    </row>
    <row r="24" spans="2:12">
      <c r="B24" s="7"/>
      <c r="C24" s="19" t="s">
        <v>59</v>
      </c>
      <c r="D24" s="19" t="s">
        <v>60</v>
      </c>
      <c r="E24" s="23" t="s">
        <v>61</v>
      </c>
      <c r="F24" s="23" t="s">
        <v>62</v>
      </c>
      <c r="G24" s="18" t="s">
        <v>63</v>
      </c>
      <c r="H24" s="19" t="s">
        <v>64</v>
      </c>
      <c r="I24" s="19" t="s">
        <v>65</v>
      </c>
      <c r="J24" s="19" t="s">
        <v>66</v>
      </c>
      <c r="K24" s="19" t="s">
        <v>67</v>
      </c>
      <c r="L24" s="9"/>
    </row>
    <row r="25" spans="2:12">
      <c r="B25" s="7"/>
      <c r="C25" s="3">
        <v>41246</v>
      </c>
      <c r="D25" s="17">
        <v>91330</v>
      </c>
      <c r="E25" s="24">
        <v>12</v>
      </c>
      <c r="F25" s="32">
        <f t="shared" ref="F25:F31" si="0">E25/D25</f>
        <v>1.3139165662980401E-4</v>
      </c>
      <c r="G25" s="17">
        <v>57</v>
      </c>
      <c r="H25" s="28">
        <v>1161.81</v>
      </c>
      <c r="I25" s="1">
        <v>33.86</v>
      </c>
      <c r="J25" s="1">
        <f t="shared" ref="J25:J31" si="1">I25/D25*1000</f>
        <v>0.37074345779043028</v>
      </c>
      <c r="K25" s="1">
        <f t="shared" ref="K25:K31" si="2">I25/E25</f>
        <v>2.8216666666666668</v>
      </c>
      <c r="L25" s="9"/>
    </row>
    <row r="26" spans="2:12">
      <c r="B26" s="7"/>
      <c r="C26" s="3">
        <v>41247</v>
      </c>
      <c r="D26" s="17">
        <v>764064</v>
      </c>
      <c r="E26" s="24">
        <v>374</v>
      </c>
      <c r="F26" s="32">
        <f t="shared" si="0"/>
        <v>4.8948779159860951E-4</v>
      </c>
      <c r="G26" s="17">
        <v>49</v>
      </c>
      <c r="H26" s="28">
        <v>1218.8</v>
      </c>
      <c r="I26" s="1">
        <v>244.09</v>
      </c>
      <c r="J26" s="1">
        <f t="shared" si="1"/>
        <v>0.3194627675168572</v>
      </c>
      <c r="K26" s="1">
        <f t="shared" si="2"/>
        <v>0.65264705882352947</v>
      </c>
      <c r="L26" s="9"/>
    </row>
    <row r="27" spans="2:12">
      <c r="B27" s="7"/>
      <c r="C27" s="3">
        <v>41248</v>
      </c>
      <c r="D27" s="17">
        <v>1453796</v>
      </c>
      <c r="E27" s="24">
        <v>501</v>
      </c>
      <c r="F27" s="32">
        <f t="shared" si="0"/>
        <v>3.4461506291116499E-4</v>
      </c>
      <c r="G27" s="17">
        <v>54</v>
      </c>
      <c r="H27" s="28">
        <v>1261.05</v>
      </c>
      <c r="I27" s="1">
        <v>532.29</v>
      </c>
      <c r="J27" s="1">
        <f t="shared" si="1"/>
        <v>0.36613802761873049</v>
      </c>
      <c r="K27" s="1">
        <f t="shared" si="2"/>
        <v>1.0624550898203593</v>
      </c>
      <c r="L27" s="9"/>
    </row>
    <row r="28" spans="2:12">
      <c r="B28" s="7"/>
      <c r="C28" s="3">
        <v>41249</v>
      </c>
      <c r="D28" s="17">
        <v>1021633</v>
      </c>
      <c r="E28" s="24">
        <v>414</v>
      </c>
      <c r="F28" s="32">
        <f t="shared" si="0"/>
        <v>4.0523358192227541E-4</v>
      </c>
      <c r="G28" s="17">
        <v>61</v>
      </c>
      <c r="H28" s="28">
        <v>1430.33</v>
      </c>
      <c r="I28" s="1">
        <v>357.7</v>
      </c>
      <c r="J28" s="1">
        <f t="shared" si="1"/>
        <v>0.35012573008115438</v>
      </c>
      <c r="K28" s="1">
        <f t="shared" si="2"/>
        <v>0.86400966183574879</v>
      </c>
      <c r="L28" s="9"/>
    </row>
    <row r="29" spans="2:12">
      <c r="B29" s="7"/>
      <c r="C29" s="3">
        <v>41250</v>
      </c>
      <c r="D29" s="17">
        <v>1027726</v>
      </c>
      <c r="E29" s="24">
        <v>312</v>
      </c>
      <c r="F29" s="32">
        <f t="shared" si="0"/>
        <v>3.0358286157983742E-4</v>
      </c>
      <c r="G29" s="17">
        <v>49</v>
      </c>
      <c r="H29" s="28">
        <v>1123.99</v>
      </c>
      <c r="I29" s="1">
        <v>358.62</v>
      </c>
      <c r="J29" s="1">
        <f t="shared" si="1"/>
        <v>0.34894514685820927</v>
      </c>
      <c r="K29" s="1">
        <f t="shared" si="2"/>
        <v>1.1494230769230769</v>
      </c>
      <c r="L29" s="9"/>
    </row>
    <row r="30" spans="2:12">
      <c r="B30" s="7"/>
      <c r="C30" s="3">
        <v>41251</v>
      </c>
      <c r="D30" s="17">
        <v>912500</v>
      </c>
      <c r="E30" s="24">
        <v>394</v>
      </c>
      <c r="F30" s="32">
        <f t="shared" si="0"/>
        <v>4.3178082191780822E-4</v>
      </c>
      <c r="G30" s="17">
        <v>53</v>
      </c>
      <c r="H30" s="28">
        <v>1169.6099999999999</v>
      </c>
      <c r="I30" s="1">
        <v>335.21</v>
      </c>
      <c r="J30" s="1">
        <f t="shared" si="1"/>
        <v>0.36735342465753423</v>
      </c>
      <c r="K30" s="1">
        <f t="shared" si="2"/>
        <v>0.85078680203045676</v>
      </c>
      <c r="L30" s="9"/>
    </row>
    <row r="31" spans="2:12">
      <c r="B31" s="7"/>
      <c r="C31" s="3">
        <v>41252</v>
      </c>
      <c r="D31" s="17">
        <v>776304</v>
      </c>
      <c r="E31" s="24">
        <v>306</v>
      </c>
      <c r="F31" s="32">
        <f t="shared" si="0"/>
        <v>3.9417547764793176E-4</v>
      </c>
      <c r="G31" s="17">
        <v>41</v>
      </c>
      <c r="H31" s="28">
        <v>1070.1199999999999</v>
      </c>
      <c r="I31" s="1">
        <v>259.04000000000002</v>
      </c>
      <c r="J31" s="1">
        <f t="shared" si="1"/>
        <v>0.33368371153568704</v>
      </c>
      <c r="K31" s="1">
        <f t="shared" si="2"/>
        <v>0.84653594771241836</v>
      </c>
      <c r="L31" s="9"/>
    </row>
    <row r="32" spans="2:12">
      <c r="B32" s="7"/>
      <c r="C32" s="11" t="s">
        <v>68</v>
      </c>
      <c r="D32" s="4">
        <f>SUM(D25:D31)</f>
        <v>6047353</v>
      </c>
      <c r="E32" s="26">
        <f>SUM(E25:E31)</f>
        <v>2313</v>
      </c>
      <c r="F32" s="33">
        <f>E32/D32</f>
        <v>3.8248139309876567E-4</v>
      </c>
      <c r="G32" s="4">
        <f>SUM(G25:G31)</f>
        <v>364</v>
      </c>
      <c r="H32" s="5">
        <f>SUM(H25:H31)</f>
        <v>8435.7099999999991</v>
      </c>
      <c r="I32" s="5">
        <f>SUM(I25:I31)</f>
        <v>2120.81</v>
      </c>
      <c r="J32" s="5">
        <f>I32/D32*1000</f>
        <v>0.35070054617284618</v>
      </c>
      <c r="K32" s="5">
        <f>I32/E32</f>
        <v>0.91690877648076086</v>
      </c>
      <c r="L32" s="9"/>
    </row>
    <row r="33" spans="2:12">
      <c r="B33" s="7"/>
      <c r="C33" s="8"/>
      <c r="D33" s="8"/>
      <c r="E33" s="8"/>
      <c r="F33" s="8"/>
      <c r="L33" s="9"/>
    </row>
    <row r="34" spans="2:12">
      <c r="B34" s="7"/>
      <c r="C34" s="16" t="s">
        <v>15</v>
      </c>
      <c r="D34" s="20"/>
      <c r="E34" s="20"/>
      <c r="F34" s="21"/>
      <c r="G34" s="8"/>
      <c r="H34" s="8"/>
      <c r="I34" s="8"/>
      <c r="J34" s="8"/>
      <c r="K34" s="8"/>
      <c r="L34" s="9"/>
    </row>
    <row r="35" spans="2:12">
      <c r="B35" s="12"/>
      <c r="C35" s="13"/>
      <c r="D35" s="13"/>
      <c r="E35" s="13"/>
      <c r="F35" s="13"/>
      <c r="G35" s="13"/>
      <c r="H35" s="13"/>
      <c r="I35" s="13"/>
      <c r="J35" s="13"/>
      <c r="K35" s="13"/>
      <c r="L35" s="14"/>
    </row>
    <row r="37" spans="2:12">
      <c r="B37" s="15"/>
      <c r="D37" s="16"/>
      <c r="E37" s="16"/>
      <c r="F37" s="16"/>
    </row>
    <row r="38" spans="2:12">
      <c r="B38" s="16"/>
      <c r="C38" s="16"/>
      <c r="D38" s="16"/>
      <c r="E38" s="16"/>
      <c r="F38" s="16"/>
    </row>
    <row r="39" spans="2:12">
      <c r="B39" s="16"/>
      <c r="C39" s="16"/>
      <c r="D39" s="16"/>
      <c r="E39" s="16"/>
      <c r="F39" s="16"/>
    </row>
    <row r="40" spans="2:12">
      <c r="B40" s="16"/>
      <c r="C40" s="16"/>
      <c r="D40" s="16"/>
      <c r="E40" s="16"/>
      <c r="F40" s="16"/>
    </row>
  </sheetData>
  <mergeCells count="2">
    <mergeCell ref="B2:L2"/>
    <mergeCell ref="C9:K21"/>
  </mergeCells>
  <phoneticPr fontId="25"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第一周（10-11～10-14）</vt:lpstr>
      <vt:lpstr>第二周（10-15～10-21）</vt:lpstr>
      <vt:lpstr>第三周（10-22～10-28）</vt:lpstr>
      <vt:lpstr>第四周（10-29～11-04）</vt:lpstr>
      <vt:lpstr>第五周（11-05～11-11）</vt:lpstr>
      <vt:lpstr>第六周（11-12～11-18）</vt:lpstr>
      <vt:lpstr>第七周（11-19～11-25）</vt:lpstr>
      <vt:lpstr>第八周（11-26～12-02)</vt:lpstr>
      <vt:lpstr>第九周（12-03～12-09)</vt:lpstr>
      <vt:lpstr>第十周（12-10～12-16)</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assure</dc:creator>
  <cp:lastModifiedBy>assure</cp:lastModifiedBy>
  <dcterms:created xsi:type="dcterms:W3CDTF">2012-04-13T03:17:55Z</dcterms:created>
  <dcterms:modified xsi:type="dcterms:W3CDTF">2012-12-18T11:10:10Z</dcterms:modified>
</cp:coreProperties>
</file>