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S:\Forage\JP Morgan\"/>
    </mc:Choice>
  </mc:AlternateContent>
  <xr:revisionPtr revIDLastSave="0" documentId="8_{EA47DBC4-19B1-4A35-AC4C-19C37A15830E}" xr6:coauthVersionLast="34" xr6:coauthVersionMax="34" xr10:uidLastSave="{00000000-0000-0000-0000-000000000000}"/>
  <bookViews>
    <workbookView xWindow="0" yWindow="0" windowWidth="4080" windowHeight="6885" xr2:uid="{00000000-000D-0000-FFFF-FFFF00000000}"/>
  </bookViews>
  <sheets>
    <sheet name="KPI calculations" sheetId="1" r:id="rId1"/>
  </sheets>
  <calcPr calcId="179021"/>
  <extLst>
    <ext uri="GoogleSheetsCustomDataVersion1">
      <go:sheetsCustomData xmlns:go="http://customooxmlschemas.google.com/" r:id="rId5" roundtripDataSignature="AMtx7mj8jsNVquViDmgfrPC9ISVUQJASaA=="/>
    </ext>
  </extLst>
</workbook>
</file>

<file path=xl/calcChain.xml><?xml version="1.0" encoding="utf-8"?>
<calcChain xmlns="http://schemas.openxmlformats.org/spreadsheetml/2006/main">
  <c r="C54" i="1" l="1"/>
  <c r="D59" i="1" s="1"/>
  <c r="D58" i="1"/>
  <c r="B62" i="1"/>
  <c r="B61" i="1"/>
  <c r="G62" i="1"/>
  <c r="G61" i="1"/>
  <c r="H54" i="1"/>
  <c r="G54" i="1"/>
  <c r="F54" i="1"/>
  <c r="E54" i="1"/>
  <c r="D54" i="1"/>
  <c r="C53" i="1"/>
  <c r="C59" i="1"/>
  <c r="C58" i="1"/>
  <c r="C39" i="1"/>
  <c r="C40" i="1"/>
  <c r="D53" i="1"/>
  <c r="C33" i="1"/>
  <c r="C44" i="1"/>
  <c r="C49" i="1"/>
  <c r="D49" i="1"/>
  <c r="E49" i="1"/>
  <c r="F49" i="1"/>
  <c r="G49" i="1"/>
  <c r="H49" i="1"/>
  <c r="D48" i="1"/>
  <c r="E48" i="1"/>
  <c r="F48" i="1"/>
  <c r="G48" i="1"/>
  <c r="H48" i="1"/>
  <c r="C48" i="1"/>
  <c r="C47" i="1"/>
  <c r="D46" i="1"/>
  <c r="E46" i="1"/>
  <c r="F46" i="1"/>
  <c r="G46" i="1"/>
  <c r="H46" i="1"/>
  <c r="C46" i="1"/>
  <c r="E45" i="1"/>
  <c r="D45" i="1"/>
  <c r="F45" i="1"/>
  <c r="G45" i="1"/>
  <c r="H45" i="1"/>
  <c r="C45" i="1"/>
  <c r="E44" i="1"/>
  <c r="D44" i="1"/>
  <c r="F44" i="1"/>
  <c r="G44" i="1"/>
  <c r="H44" i="1"/>
  <c r="D28" i="1"/>
  <c r="D47" i="1" s="1"/>
  <c r="H34" i="1"/>
  <c r="G34" i="1"/>
  <c r="F34" i="1"/>
  <c r="E34" i="1"/>
  <c r="D34" i="1"/>
  <c r="C34" i="1"/>
  <c r="H33" i="1"/>
  <c r="H53" i="1" s="1"/>
  <c r="G33" i="1"/>
  <c r="G53" i="1" s="1"/>
  <c r="F33" i="1"/>
  <c r="F53" i="1" s="1"/>
  <c r="E33" i="1"/>
  <c r="E53" i="1" s="1"/>
  <c r="D33" i="1"/>
  <c r="H28" i="1"/>
  <c r="H47" i="1" s="1"/>
  <c r="G28" i="1"/>
  <c r="G47" i="1" s="1"/>
  <c r="F28" i="1"/>
  <c r="F47" i="1" s="1"/>
  <c r="E28" i="1"/>
  <c r="E47" i="1" s="1"/>
  <c r="C28" i="1"/>
  <c r="D10" i="1"/>
  <c r="C10" i="1"/>
  <c r="E59" i="1" l="1"/>
  <c r="F59" i="1" s="1"/>
  <c r="E58" i="1"/>
  <c r="F5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ID#AAAAXoctGJw
     (2022-04-20 01:20:18)
Portfolio composition for Frugal Tim and Spendthrift Elizabeth were derived as part of Task#3</t>
        </r>
      </text>
    </comment>
    <comment ref="C12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ID#AAAAXoctGJ0
     (2022-04-20 01:20:18)
Return on 10-Year US Treasury Yield is taken as a fair proxy for risk free rate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V/03Y6skwtc5LGwO3Rxks6AT33A=="/>
    </ext>
  </extLst>
</comments>
</file>

<file path=xl/sharedStrings.xml><?xml version="1.0" encoding="utf-8"?>
<sst xmlns="http://schemas.openxmlformats.org/spreadsheetml/2006/main" count="88" uniqueCount="48">
  <si>
    <t>Portfolio Composition</t>
  </si>
  <si>
    <t>Asset Class</t>
  </si>
  <si>
    <t>Frugal Tim</t>
  </si>
  <si>
    <t>Spendthrift Elizabeth</t>
  </si>
  <si>
    <t>Domestic Equities</t>
  </si>
  <si>
    <t>Overseas Equities</t>
  </si>
  <si>
    <t>Fixed-Income Nominal Bonds</t>
  </si>
  <si>
    <t>Inflation-Linked Bonds</t>
  </si>
  <si>
    <t>Real Estate</t>
  </si>
  <si>
    <t>Cash and Cash Equivalent</t>
  </si>
  <si>
    <t>Total</t>
  </si>
  <si>
    <r>
      <rPr>
        <b/>
        <sz val="16"/>
        <color rgb="FFFF0000"/>
        <rFont val="Calibri"/>
      </rPr>
      <t>Note</t>
    </r>
    <r>
      <rPr>
        <sz val="16"/>
        <color theme="1"/>
        <rFont val="Calibri"/>
      </rPr>
      <t>: For ease, all cells but the ones requiring candidates to enter formula or comments are locked</t>
    </r>
  </si>
  <si>
    <t>Risk-Free Rate</t>
  </si>
  <si>
    <t>Actual Returns on Individual Asset Classes</t>
  </si>
  <si>
    <t>Month</t>
  </si>
  <si>
    <t>Fixed Income Nominal Bonds</t>
  </si>
  <si>
    <t>Inflation Linked Bonds</t>
  </si>
  <si>
    <t>Cash and Cash equivalent</t>
  </si>
  <si>
    <t>Jan'22</t>
  </si>
  <si>
    <t>Feb'22</t>
  </si>
  <si>
    <t>Mar'22</t>
  </si>
  <si>
    <t>Apr'22</t>
  </si>
  <si>
    <t>May'22</t>
  </si>
  <si>
    <t>Jun'22</t>
  </si>
  <si>
    <t>Jul'22</t>
  </si>
  <si>
    <t>Aug'22</t>
  </si>
  <si>
    <t>Sep'22</t>
  </si>
  <si>
    <t>Oct'22</t>
  </si>
  <si>
    <t>Nov'22</t>
  </si>
  <si>
    <t>Dec'22</t>
  </si>
  <si>
    <t>Expected Annual Return</t>
  </si>
  <si>
    <r>
      <rPr>
        <sz val="11"/>
        <color theme="1"/>
        <rFont val="Calibri"/>
      </rPr>
      <t xml:space="preserve">*Monthly returns are </t>
    </r>
    <r>
      <rPr>
        <b/>
        <sz val="11"/>
        <color theme="1"/>
        <rFont val="Calibri"/>
      </rPr>
      <t>compounded</t>
    </r>
    <r>
      <rPr>
        <sz val="11"/>
        <color theme="1"/>
        <rFont val="Calibri"/>
      </rPr>
      <t xml:space="preserve"> to calculate annual returns.</t>
    </r>
  </si>
  <si>
    <t>Portfolio Allocation</t>
  </si>
  <si>
    <t>Client</t>
  </si>
  <si>
    <t>*Assume the above asset weightings remain unchanged throughout the year.</t>
  </si>
  <si>
    <t>Actual Portfolio Return</t>
  </si>
  <si>
    <t>%  p.a.</t>
  </si>
  <si>
    <t>Covariance Matrix</t>
  </si>
  <si>
    <t>Variances within Portfolio</t>
  </si>
  <si>
    <t>Results</t>
  </si>
  <si>
    <t>Actual Return</t>
  </si>
  <si>
    <t>Portfolio Variance</t>
  </si>
  <si>
    <t>Standard Deviation (Volatility)</t>
  </si>
  <si>
    <t>Sharpe Ratio</t>
  </si>
  <si>
    <t>Comments</t>
  </si>
  <si>
    <t>Years</t>
  </si>
  <si>
    <t>Portfolio Size</t>
  </si>
  <si>
    <t>Frugal Tim's portfolio has performed well in terms of actual return, generating an average annual return of 2.9%. Additionally, the portfolio has exhibited relatively low volatility with a low standard deviation of 0.30% and a very low portfolio variance of 0.00092%, suggesting a well-diversified and conservative investment strategy. The high Sharpe Ratio of 3.35 reflects strong risk-adjusted returns, indicating that Frugal Tim has achieved significant excess returns relative to the level of risk taken.                                                                                                                                  Spendthrift Elizabeth's portfolio has generated a higher actual return of 6.1% compared to Frugal Tim's portfolio. However, the portfolio carries higher risk, as evidenced by the higher standard deviation of 1.45% and the relatively higher portfolio variance of 0.02112%. Despite the higher risk, the Sharpe Ratio of 2.94 still indicates that the portfolio has achieved good risk-adjusted returns.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</si>
</sst>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#,##0.00%;\(#,##0.00%\);\-"/>
    <numFmt numFmtId="165" formatCode="0.0000%"/>
    <numFmt numFmtId="166" formatCode="#,##0.0%;\(#,##0.0%\);\-"/>
    <numFmt numFmtId="167" formatCode="0.000000"/>
    <numFmt numFmtId="168" formatCode="_-* #,##0.00000_-;\-* #,##0.00000_-;_-* &quot;-&quot;??_-;_-@"/>
    <numFmt numFmtId="170" formatCode="&quot;$&quot;#,##0"/>
    <numFmt numFmtId="171" formatCode="0.00000%"/>
  </numFmts>
  <fonts count="13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5"/>
      <color theme="1"/>
      <name val="Calibri"/>
    </font>
    <font>
      <b/>
      <sz val="11"/>
      <color theme="1"/>
      <name val="Calibri"/>
    </font>
    <font>
      <sz val="16"/>
      <color theme="1"/>
      <name val="Calibri"/>
    </font>
    <font>
      <sz val="11"/>
      <color theme="1"/>
      <name val="Calibri"/>
      <scheme val="minor"/>
    </font>
    <font>
      <b/>
      <sz val="11"/>
      <color theme="0"/>
      <name val="Calibri"/>
    </font>
    <font>
      <b/>
      <sz val="16"/>
      <color rgb="FFFF0000"/>
      <name val="Calibri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</font>
    <font>
      <b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FBE4D5"/>
        <bgColor rgb="FFFBE4D5"/>
      </patternFill>
    </fill>
    <fill>
      <patternFill patternType="solid">
        <fgColor theme="5" tint="0.79998168889431442"/>
        <bgColor indexed="64"/>
      </patternFill>
    </fill>
  </fills>
  <borders count="49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F4B083"/>
      </top>
      <bottom style="thin">
        <color rgb="FFF4B083"/>
      </bottom>
      <diagonal/>
    </border>
    <border>
      <left style="medium">
        <color rgb="FF000000"/>
      </left>
      <right/>
      <top style="thin">
        <color rgb="FFF4B083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F4B083"/>
      </bottom>
      <diagonal/>
    </border>
    <border>
      <left/>
      <right/>
      <top style="medium">
        <color indexed="64"/>
      </top>
      <bottom style="thin">
        <color rgb="FFF4B083"/>
      </bottom>
      <diagonal/>
    </border>
    <border>
      <left style="medium">
        <color indexed="64"/>
      </left>
      <right style="medium">
        <color rgb="FF000000"/>
      </right>
      <top style="thin">
        <color rgb="FFF4B083"/>
      </top>
      <bottom style="medium">
        <color indexed="64"/>
      </bottom>
      <diagonal/>
    </border>
    <border>
      <left/>
      <right/>
      <top style="thin">
        <color rgb="FFF4B083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rgb="FFF4B083"/>
      </bottom>
      <diagonal/>
    </border>
    <border>
      <left style="medium">
        <color rgb="FF000000"/>
      </left>
      <right/>
      <top style="thin">
        <color rgb="FFF4B083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4" xfId="0" applyFont="1" applyBorder="1"/>
    <xf numFmtId="9" fontId="1" fillId="0" borderId="5" xfId="0" applyNumberFormat="1" applyFont="1" applyBorder="1" applyAlignment="1">
      <alignment horizontal="center"/>
    </xf>
    <xf numFmtId="9" fontId="1" fillId="0" borderId="6" xfId="0" applyNumberFormat="1" applyFont="1" applyBorder="1" applyAlignment="1">
      <alignment horizontal="center"/>
    </xf>
    <xf numFmtId="0" fontId="1" fillId="0" borderId="7" xfId="0" applyFont="1" applyBorder="1"/>
    <xf numFmtId="9" fontId="1" fillId="0" borderId="8" xfId="0" applyNumberFormat="1" applyFont="1" applyBorder="1" applyAlignment="1">
      <alignment horizontal="center"/>
    </xf>
    <xf numFmtId="0" fontId="1" fillId="0" borderId="7" xfId="0" applyFont="1" applyBorder="1" applyAlignment="1"/>
    <xf numFmtId="0" fontId="1" fillId="0" borderId="1" xfId="0" applyFont="1" applyBorder="1" applyAlignment="1"/>
    <xf numFmtId="9" fontId="1" fillId="0" borderId="2" xfId="0" applyNumberFormat="1" applyFont="1" applyBorder="1" applyAlignment="1">
      <alignment horizontal="center"/>
    </xf>
    <xf numFmtId="9" fontId="1" fillId="0" borderId="3" xfId="0" applyNumberFormat="1" applyFont="1" applyBorder="1" applyAlignment="1">
      <alignment horizontal="center"/>
    </xf>
    <xf numFmtId="0" fontId="4" fillId="0" borderId="0" xfId="0" applyFont="1" applyAlignment="1"/>
    <xf numFmtId="10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0" fontId="3" fillId="0" borderId="12" xfId="0" applyFont="1" applyBorder="1"/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5" fillId="0" borderId="0" xfId="0" applyFont="1"/>
    <xf numFmtId="0" fontId="3" fillId="0" borderId="14" xfId="0" applyFont="1" applyBorder="1"/>
    <xf numFmtId="0" fontId="1" fillId="0" borderId="0" xfId="0" applyFont="1"/>
    <xf numFmtId="0" fontId="3" fillId="0" borderId="15" xfId="0" applyFont="1" applyBorder="1" applyAlignment="1">
      <alignment horizontal="center"/>
    </xf>
    <xf numFmtId="0" fontId="1" fillId="0" borderId="11" xfId="0" applyFont="1" applyBorder="1"/>
    <xf numFmtId="167" fontId="1" fillId="0" borderId="8" xfId="0" applyNumberFormat="1" applyFont="1" applyBorder="1" applyAlignment="1">
      <alignment horizontal="center"/>
    </xf>
    <xf numFmtId="0" fontId="1" fillId="0" borderId="11" xfId="0" applyFont="1" applyBorder="1" applyAlignment="1"/>
    <xf numFmtId="0" fontId="1" fillId="0" borderId="9" xfId="0" applyFont="1" applyBorder="1" applyAlignment="1"/>
    <xf numFmtId="167" fontId="1" fillId="0" borderId="0" xfId="0" applyNumberFormat="1" applyFont="1" applyAlignment="1">
      <alignment horizontal="center"/>
    </xf>
    <xf numFmtId="0" fontId="6" fillId="2" borderId="12" xfId="0" applyFont="1" applyFill="1" applyBorder="1"/>
    <xf numFmtId="168" fontId="1" fillId="0" borderId="0" xfId="0" applyNumberFormat="1" applyFont="1"/>
    <xf numFmtId="0" fontId="6" fillId="2" borderId="16" xfId="0" applyFont="1" applyFill="1" applyBorder="1"/>
    <xf numFmtId="0" fontId="6" fillId="2" borderId="12" xfId="0" applyFont="1" applyFill="1" applyBorder="1" applyAlignment="1">
      <alignment horizontal="center"/>
    </xf>
    <xf numFmtId="0" fontId="1" fillId="3" borderId="17" xfId="0" applyFont="1" applyFill="1" applyBorder="1" applyAlignment="1">
      <alignment vertical="center"/>
    </xf>
    <xf numFmtId="0" fontId="3" fillId="0" borderId="10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9" xfId="0" applyFont="1" applyBorder="1"/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9" fontId="1" fillId="0" borderId="22" xfId="0" applyNumberFormat="1" applyFont="1" applyBorder="1" applyAlignment="1">
      <alignment horizontal="center"/>
    </xf>
    <xf numFmtId="9" fontId="1" fillId="0" borderId="23" xfId="0" applyNumberFormat="1" applyFont="1" applyBorder="1" applyAlignment="1">
      <alignment horizontal="center"/>
    </xf>
    <xf numFmtId="9" fontId="1" fillId="0" borderId="24" xfId="0" applyNumberFormat="1" applyFont="1" applyBorder="1" applyAlignment="1">
      <alignment horizontal="center"/>
    </xf>
    <xf numFmtId="9" fontId="1" fillId="0" borderId="25" xfId="0" applyNumberFormat="1" applyFont="1" applyBorder="1" applyAlignment="1">
      <alignment horizontal="center"/>
    </xf>
    <xf numFmtId="9" fontId="1" fillId="0" borderId="26" xfId="0" applyNumberFormat="1" applyFont="1" applyBorder="1" applyAlignment="1">
      <alignment horizontal="center"/>
    </xf>
    <xf numFmtId="9" fontId="1" fillId="0" borderId="27" xfId="0" applyNumberFormat="1" applyFont="1" applyBorder="1" applyAlignment="1">
      <alignment horizontal="center"/>
    </xf>
    <xf numFmtId="9" fontId="1" fillId="0" borderId="28" xfId="0" applyNumberFormat="1" applyFont="1" applyBorder="1" applyAlignment="1">
      <alignment horizontal="center"/>
    </xf>
    <xf numFmtId="9" fontId="1" fillId="0" borderId="29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6" fontId="1" fillId="0" borderId="20" xfId="0" applyNumberFormat="1" applyFont="1" applyBorder="1" applyAlignment="1">
      <alignment horizontal="center"/>
    </xf>
    <xf numFmtId="9" fontId="1" fillId="0" borderId="7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0" borderId="20" xfId="0" applyNumberFormat="1" applyFont="1" applyBorder="1" applyAlignment="1">
      <alignment horizontal="center"/>
    </xf>
    <xf numFmtId="9" fontId="1" fillId="0" borderId="21" xfId="0" applyNumberFormat="1" applyFont="1" applyBorder="1" applyAlignment="1">
      <alignment horizontal="center"/>
    </xf>
    <xf numFmtId="0" fontId="3" fillId="0" borderId="30" xfId="0" applyFont="1" applyBorder="1" applyAlignment="1">
      <alignment horizontal="left"/>
    </xf>
    <xf numFmtId="164" fontId="3" fillId="0" borderId="31" xfId="0" applyNumberFormat="1" applyFont="1" applyBorder="1" applyAlignment="1">
      <alignment horizontal="center"/>
    </xf>
    <xf numFmtId="0" fontId="3" fillId="0" borderId="32" xfId="0" applyFont="1" applyBorder="1" applyAlignment="1">
      <alignment horizontal="left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left"/>
    </xf>
    <xf numFmtId="10" fontId="1" fillId="0" borderId="0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10" fontId="1" fillId="0" borderId="37" xfId="0" applyNumberFormat="1" applyFont="1" applyBorder="1" applyAlignment="1">
      <alignment horizontal="center"/>
    </xf>
    <xf numFmtId="10" fontId="1" fillId="0" borderId="8" xfId="0" applyNumberFormat="1" applyFont="1" applyBorder="1" applyAlignment="1">
      <alignment horizontal="center"/>
    </xf>
    <xf numFmtId="10" fontId="1" fillId="0" borderId="38" xfId="0" applyNumberFormat="1" applyFont="1" applyBorder="1" applyAlignment="1">
      <alignment horizontal="center"/>
    </xf>
    <xf numFmtId="166" fontId="1" fillId="0" borderId="19" xfId="0" applyNumberFormat="1" applyFont="1" applyBorder="1" applyAlignment="1">
      <alignment horizontal="center"/>
    </xf>
    <xf numFmtId="164" fontId="3" fillId="0" borderId="39" xfId="0" applyNumberFormat="1" applyFont="1" applyBorder="1" applyAlignment="1">
      <alignment horizontal="center"/>
    </xf>
    <xf numFmtId="167" fontId="1" fillId="0" borderId="27" xfId="0" applyNumberFormat="1" applyFont="1" applyBorder="1" applyAlignment="1">
      <alignment horizontal="center"/>
    </xf>
    <xf numFmtId="167" fontId="8" fillId="0" borderId="20" xfId="0" applyNumberFormat="1" applyFont="1" applyBorder="1" applyAlignment="1">
      <alignment horizontal="center"/>
    </xf>
    <xf numFmtId="0" fontId="8" fillId="0" borderId="0" xfId="0" applyFont="1"/>
    <xf numFmtId="170" fontId="9" fillId="0" borderId="0" xfId="0" applyNumberFormat="1" applyFont="1"/>
    <xf numFmtId="0" fontId="9" fillId="0" borderId="0" xfId="0" applyFont="1"/>
    <xf numFmtId="0" fontId="10" fillId="0" borderId="0" xfId="0" applyFont="1" applyAlignment="1"/>
    <xf numFmtId="0" fontId="11" fillId="0" borderId="0" xfId="0" applyFont="1"/>
    <xf numFmtId="9" fontId="1" fillId="0" borderId="0" xfId="0" applyNumberFormat="1" applyFont="1" applyBorder="1" applyAlignment="1">
      <alignment horizontal="center"/>
    </xf>
    <xf numFmtId="0" fontId="12" fillId="0" borderId="7" xfId="0" applyFont="1" applyBorder="1"/>
    <xf numFmtId="9" fontId="12" fillId="0" borderId="8" xfId="0" applyNumberFormat="1" applyFont="1" applyBorder="1" applyAlignment="1">
      <alignment horizontal="center"/>
    </xf>
    <xf numFmtId="9" fontId="12" fillId="0" borderId="0" xfId="0" applyNumberFormat="1" applyFont="1" applyBorder="1" applyAlignment="1">
      <alignment horizontal="center"/>
    </xf>
    <xf numFmtId="0" fontId="12" fillId="0" borderId="0" xfId="0" applyFont="1" applyBorder="1"/>
    <xf numFmtId="170" fontId="12" fillId="0" borderId="0" xfId="0" applyNumberFormat="1" applyFont="1" applyBorder="1" applyAlignment="1">
      <alignment horizontal="center"/>
    </xf>
    <xf numFmtId="166" fontId="3" fillId="3" borderId="17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0" fontId="3" fillId="3" borderId="44" xfId="1" applyNumberFormat="1" applyFont="1" applyFill="1" applyBorder="1" applyAlignment="1">
      <alignment horizontal="center" vertical="center"/>
    </xf>
    <xf numFmtId="10" fontId="3" fillId="3" borderId="46" xfId="1" applyNumberFormat="1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vertical="center"/>
    </xf>
    <xf numFmtId="166" fontId="3" fillId="4" borderId="18" xfId="0" applyNumberFormat="1" applyFont="1" applyFill="1" applyBorder="1" applyAlignment="1">
      <alignment horizontal="center" vertical="center"/>
    </xf>
    <xf numFmtId="171" fontId="3" fillId="3" borderId="43" xfId="1" applyNumberFormat="1" applyFont="1" applyFill="1" applyBorder="1" applyAlignment="1">
      <alignment horizontal="center" vertical="center"/>
    </xf>
    <xf numFmtId="171" fontId="3" fillId="3" borderId="45" xfId="1" applyNumberFormat="1" applyFont="1" applyFill="1" applyBorder="1" applyAlignment="1">
      <alignment horizontal="center" vertical="center"/>
    </xf>
    <xf numFmtId="0" fontId="8" fillId="3" borderId="40" xfId="0" applyFont="1" applyFill="1" applyBorder="1" applyAlignment="1">
      <alignment horizontal="left" vertical="top" wrapText="1"/>
    </xf>
    <xf numFmtId="0" fontId="6" fillId="2" borderId="10" xfId="0" applyFont="1" applyFill="1" applyBorder="1" applyAlignment="1">
      <alignment horizontal="center"/>
    </xf>
    <xf numFmtId="2" fontId="3" fillId="3" borderId="47" xfId="0" applyNumberFormat="1" applyFont="1" applyFill="1" applyBorder="1" applyAlignment="1">
      <alignment horizontal="center" vertical="center"/>
    </xf>
    <xf numFmtId="2" fontId="3" fillId="3" borderId="48" xfId="0" applyNumberFormat="1" applyFont="1" applyFill="1" applyBorder="1" applyAlignment="1">
      <alignment horizontal="center" vertical="center"/>
    </xf>
    <xf numFmtId="0" fontId="8" fillId="3" borderId="41" xfId="0" applyFont="1" applyFill="1" applyBorder="1" applyAlignment="1">
      <alignment horizontal="left" vertical="top" wrapText="1"/>
    </xf>
    <xf numFmtId="0" fontId="8" fillId="3" borderId="26" xfId="0" applyFont="1" applyFill="1" applyBorder="1" applyAlignment="1">
      <alignment horizontal="left" vertical="top" wrapText="1"/>
    </xf>
    <xf numFmtId="0" fontId="8" fillId="3" borderId="42" xfId="0" applyFont="1" applyFill="1" applyBorder="1" applyAlignment="1">
      <alignment horizontal="left" vertical="top" wrapText="1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1"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7" formatCode="0.0000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7" formatCode="0.0000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7" formatCode="0.0000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numFmt numFmtId="167" formatCode="0.000000"/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top/>
        <bottom/>
        <horizontal/>
      </border>
    </dxf>
    <dxf>
      <border diagonalUp="0" diagonalDown="0">
        <left style="medium">
          <color indexed="64"/>
        </left>
        <top/>
        <bottom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</dxfs>
  <tableStyles count="6">
    <tableStyle name="KPI calculations-style" pivot="0" count="3" xr9:uid="{00000000-0011-0000-FFFF-FFFF00000000}">
      <tableStyleElement type="headerRow" dxfId="30"/>
      <tableStyleElement type="firstRowStripe" dxfId="29"/>
      <tableStyleElement type="secondRowStripe" dxfId="28"/>
    </tableStyle>
    <tableStyle name="KPI calculations-style 2" pivot="0" count="3" xr9:uid="{00000000-0011-0000-FFFF-FFFF01000000}">
      <tableStyleElement type="headerRow" dxfId="27"/>
      <tableStyleElement type="firstRowStripe" dxfId="26"/>
      <tableStyleElement type="secondRowStripe" dxfId="25"/>
    </tableStyle>
    <tableStyle name="KPI calculations-style 3" pivot="0" count="3" xr9:uid="{00000000-0011-0000-FFFF-FFFF02000000}">
      <tableStyleElement type="headerRow" dxfId="24"/>
      <tableStyleElement type="firstRowStripe" dxfId="23"/>
      <tableStyleElement type="secondRowStripe" dxfId="22"/>
    </tableStyle>
    <tableStyle name="KPI calculations-style 4" pivot="0" count="3" xr9:uid="{00000000-0011-0000-FFFF-FFFF03000000}">
      <tableStyleElement type="headerRow" dxfId="21"/>
      <tableStyleElement type="firstRowStripe" dxfId="20"/>
      <tableStyleElement type="secondRowStripe" dxfId="19"/>
    </tableStyle>
    <tableStyle name="KPI calculations-style 5" pivot="0" count="3" xr9:uid="{00000000-0011-0000-FFFF-FFFF04000000}">
      <tableStyleElement type="headerRow" dxfId="18"/>
      <tableStyleElement type="firstRowStripe" dxfId="17"/>
      <tableStyleElement type="secondRowStripe" dxfId="16"/>
    </tableStyle>
    <tableStyle name="KPI calculations-style 6" pivot="0" count="3" xr9:uid="{00000000-0011-0000-FFFF-FFFF05000000}"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1" tableBorderDxfId="0">
  <tableColumns count="3">
    <tableColumn id="1" xr3:uid="{00000000-0010-0000-0000-000001000000}" name="Asset Class"/>
    <tableColumn id="2" xr3:uid="{00000000-0010-0000-0000-000002000000}" name="Frugal Tim"/>
    <tableColumn id="3" xr3:uid="{00000000-0010-0000-0000-000003000000}" name="Spendthrift Elizabeth"/>
  </tableColumns>
  <tableStyleInfo name="KPI calculation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43:H49">
  <tableColumns count="7">
    <tableColumn id="1" xr3:uid="{00000000-0010-0000-0100-000001000000}" name="Asset Class"/>
    <tableColumn id="2" xr3:uid="{00000000-0010-0000-0100-000002000000}" name="Domestic Equities" dataDxfId="7">
      <calculatedColumnFormula>_xlfn.COVARIANCE.S(E14:E25,C14:C25)</calculatedColumnFormula>
    </tableColumn>
    <tableColumn id="3" xr3:uid="{00000000-0010-0000-0100-000003000000}" name="Overseas Equities"/>
    <tableColumn id="4" xr3:uid="{00000000-0010-0000-0100-000004000000}" name="Fixed Income Nominal Bonds"/>
    <tableColumn id="5" xr3:uid="{00000000-0010-0000-0100-000005000000}" name="Inflation Linked Bonds"/>
    <tableColumn id="6" xr3:uid="{00000000-0010-0000-0100-000006000000}" name="Real Estate"/>
    <tableColumn id="7" xr3:uid="{00000000-0010-0000-0100-000007000000}" name="Cash and Cash equivalent"/>
  </tableColumns>
  <tableStyleInfo name="KPI calculations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15:H28">
  <tableColumns count="7">
    <tableColumn id="1" xr3:uid="{00000000-0010-0000-0200-000001000000}" name="Month"/>
    <tableColumn id="2" xr3:uid="{00000000-0010-0000-0200-000002000000}" name="Domestic Equities"/>
    <tableColumn id="3" xr3:uid="{00000000-0010-0000-0200-000003000000}" name="Overseas Equities"/>
    <tableColumn id="4" xr3:uid="{00000000-0010-0000-0200-000004000000}" name="Fixed Income Nominal Bonds"/>
    <tableColumn id="5" xr3:uid="{00000000-0010-0000-0200-000005000000}" name="Inflation Linked Bonds"/>
    <tableColumn id="6" xr3:uid="{00000000-0010-0000-0200-000006000000}" name="Real Estate"/>
    <tableColumn id="7" xr3:uid="{00000000-0010-0000-0200-000007000000}" name="Cash and Cash equivalent"/>
  </tableColumns>
  <tableStyleInfo name="KPI calculations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38:C40">
  <tableColumns count="2">
    <tableColumn id="1" xr3:uid="{00000000-0010-0000-0300-000001000000}" name="Client" dataDxfId="12"/>
    <tableColumn id="2" xr3:uid="{00000000-0010-0000-0300-000002000000}" name="%  p.a." dataDxfId="9">
      <calculatedColumnFormula>SUMPRODUCT((C4*C28)+(C5*D28)+(C6*E28)+(C7*F28)+(C8*G28)+(C9*H28))</calculatedColumnFormula>
    </tableColumn>
  </tableColumns>
  <tableStyleInfo name="KPI calculations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32:H34">
  <tableColumns count="7">
    <tableColumn id="1" xr3:uid="{00000000-0010-0000-0400-000001000000}" name="Client"/>
    <tableColumn id="2" xr3:uid="{00000000-0010-0000-0400-000002000000}" name="Domestic Equities" dataDxfId="11"/>
    <tableColumn id="3" xr3:uid="{00000000-0010-0000-0400-000003000000}" name="Overseas Equities"/>
    <tableColumn id="4" xr3:uid="{00000000-0010-0000-0400-000004000000}" name="Fixed Income Nominal Bonds"/>
    <tableColumn id="5" xr3:uid="{00000000-0010-0000-0400-000005000000}" name="Inflation Linked Bonds" dataDxfId="10"/>
    <tableColumn id="6" xr3:uid="{00000000-0010-0000-0400-000006000000}" name="Real Estate" dataDxfId="8"/>
    <tableColumn id="7" xr3:uid="{00000000-0010-0000-0400-000007000000}" name="Cash and Cash equivalent"/>
  </tableColumns>
  <tableStyleInfo name="KPI calculations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B52:H54">
  <tableColumns count="7">
    <tableColumn id="1" xr3:uid="{00000000-0010-0000-0500-000001000000}" name="Client"/>
    <tableColumn id="2" xr3:uid="{00000000-0010-0000-0500-000002000000}" name="Domestic Equities" dataDxfId="6">
      <calculatedColumnFormula>C33^2*_xlfn.VAR.S(C16:C27)</calculatedColumnFormula>
    </tableColumn>
    <tableColumn id="3" xr3:uid="{00000000-0010-0000-0500-000003000000}" name="Overseas Equities" dataDxfId="5"/>
    <tableColumn id="4" xr3:uid="{00000000-0010-0000-0500-000004000000}" name="Fixed Income Nominal Bonds" dataDxfId="4"/>
    <tableColumn id="5" xr3:uid="{00000000-0010-0000-0500-000005000000}" name="Inflation Linked Bonds" dataDxfId="3"/>
    <tableColumn id="6" xr3:uid="{00000000-0010-0000-0500-000006000000}" name="Real Estate" dataDxfId="2"/>
    <tableColumn id="7" xr3:uid="{00000000-0010-0000-0500-000007000000}" name="Cash and Cash equivalent" dataDxfId="1"/>
  </tableColumns>
  <tableStyleInfo name="KPI calculations-style 6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B29" zoomScale="85" zoomScaleNormal="85" workbookViewId="0">
      <selection activeCell="G63" sqref="G63"/>
    </sheetView>
  </sheetViews>
  <sheetFormatPr defaultColWidth="14.42578125" defaultRowHeight="15" customHeight="1" x14ac:dyDescent="0.25"/>
  <cols>
    <col min="1" max="1" width="9.140625" customWidth="1"/>
    <col min="2" max="2" width="27.5703125" customWidth="1"/>
    <col min="3" max="3" width="20.7109375" customWidth="1"/>
    <col min="4" max="4" width="30" customWidth="1"/>
    <col min="5" max="5" width="28.85546875" customWidth="1"/>
    <col min="6" max="6" width="22.85546875" customWidth="1"/>
    <col min="7" max="7" width="49.5703125" customWidth="1"/>
    <col min="8" max="8" width="25.5703125" customWidth="1"/>
    <col min="9" max="26" width="9.140625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>
        <v>1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2" t="s">
        <v>0</v>
      </c>
      <c r="C2" s="1"/>
      <c r="D2" s="1"/>
      <c r="F2" s="1"/>
      <c r="G2" s="1"/>
      <c r="H2" s="1"/>
      <c r="I2" s="1"/>
      <c r="J2" s="1"/>
      <c r="K2" s="1"/>
      <c r="L2" s="1"/>
      <c r="M2" s="1"/>
      <c r="N2" s="1"/>
      <c r="O2" s="1"/>
      <c r="P2" s="1">
        <v>2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25" customHeight="1" thickBot="1" x14ac:dyDescent="0.3">
      <c r="A3" s="1"/>
      <c r="B3" s="3" t="s">
        <v>1</v>
      </c>
      <c r="C3" s="4" t="s">
        <v>2</v>
      </c>
      <c r="D3" s="5" t="s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>
        <v>3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/>
      <c r="B4" s="6" t="s">
        <v>4</v>
      </c>
      <c r="C4" s="7">
        <v>0.05</v>
      </c>
      <c r="D4" s="8">
        <v>0.45</v>
      </c>
      <c r="F4" s="1"/>
      <c r="G4" s="1"/>
      <c r="H4" s="1"/>
      <c r="I4" s="1"/>
      <c r="J4" s="1"/>
      <c r="K4" s="1"/>
      <c r="L4" s="1"/>
      <c r="M4" s="1"/>
      <c r="N4" s="1"/>
      <c r="O4" s="1"/>
      <c r="P4" s="73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/>
      <c r="B5" s="9" t="s">
        <v>5</v>
      </c>
      <c r="C5" s="10">
        <v>0.1</v>
      </c>
      <c r="D5" s="78">
        <v>0.5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>
        <v>5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/>
      <c r="B6" s="11" t="s">
        <v>6</v>
      </c>
      <c r="C6" s="10">
        <v>0.15</v>
      </c>
      <c r="D6" s="78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5">
        <v>6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/>
      <c r="B7" s="11" t="s">
        <v>7</v>
      </c>
      <c r="C7" s="10">
        <v>0.2</v>
      </c>
      <c r="D7" s="78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73">
        <v>7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/>
      <c r="B8" s="9" t="s">
        <v>8</v>
      </c>
      <c r="C8" s="10">
        <v>0.3</v>
      </c>
      <c r="D8" s="7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5">
        <v>8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thickBot="1" x14ac:dyDescent="0.3">
      <c r="A9" s="1"/>
      <c r="B9" s="12" t="s">
        <v>9</v>
      </c>
      <c r="C9" s="13">
        <v>0.2</v>
      </c>
      <c r="D9" s="14">
        <v>0.05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5">
        <v>9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/>
      <c r="B10" s="79" t="s">
        <v>10</v>
      </c>
      <c r="C10" s="80">
        <f t="shared" ref="C10:D10" si="0">SUM(C4:C9)</f>
        <v>1</v>
      </c>
      <c r="D10" s="81">
        <f t="shared" si="0"/>
        <v>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73">
        <v>10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5">
      <c r="A11" s="1"/>
      <c r="B11" s="82" t="s">
        <v>46</v>
      </c>
      <c r="C11" s="83">
        <v>1250000</v>
      </c>
      <c r="D11" s="83">
        <v>1000</v>
      </c>
      <c r="E11" s="1"/>
      <c r="F11" s="15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25">
        <v>11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2" t="s">
        <v>12</v>
      </c>
      <c r="C12" s="16">
        <v>1.7999999999999999E-2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5">
        <v>12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73">
        <v>13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thickBot="1" x14ac:dyDescent="0.35">
      <c r="A14" s="1"/>
      <c r="B14" s="2" t="s">
        <v>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5">
        <v>14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thickBot="1" x14ac:dyDescent="0.3">
      <c r="A15" s="1"/>
      <c r="B15" s="59" t="s">
        <v>14</v>
      </c>
      <c r="C15" s="60" t="s">
        <v>4</v>
      </c>
      <c r="D15" s="61" t="s">
        <v>5</v>
      </c>
      <c r="E15" s="60" t="s">
        <v>15</v>
      </c>
      <c r="F15" s="61" t="s">
        <v>16</v>
      </c>
      <c r="G15" s="60" t="s">
        <v>8</v>
      </c>
      <c r="H15" s="62" t="s">
        <v>17</v>
      </c>
      <c r="I15" s="1"/>
      <c r="J15" s="1"/>
      <c r="K15" s="1"/>
      <c r="L15" s="1"/>
      <c r="M15" s="1"/>
      <c r="N15" s="1"/>
      <c r="O15" s="1"/>
      <c r="P15" s="25">
        <v>15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/>
      <c r="B16" s="63" t="s">
        <v>18</v>
      </c>
      <c r="C16" s="64">
        <v>-5.5500000000000002E-3</v>
      </c>
      <c r="D16" s="65">
        <v>2.37061224489796E-2</v>
      </c>
      <c r="E16" s="64">
        <v>4.7142857142857143E-3</v>
      </c>
      <c r="F16" s="65">
        <v>6.2857142857142868E-3</v>
      </c>
      <c r="G16" s="64">
        <v>3.1428571428571434E-3</v>
      </c>
      <c r="H16" s="66">
        <v>2.0000000000000001E-4</v>
      </c>
      <c r="I16" s="1"/>
      <c r="J16" s="17"/>
      <c r="K16" s="17"/>
      <c r="L16" s="1"/>
      <c r="M16" s="1"/>
      <c r="N16" s="1"/>
      <c r="O16" s="18"/>
      <c r="P16" s="73">
        <v>16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/>
      <c r="B17" s="63" t="s">
        <v>19</v>
      </c>
      <c r="C17" s="64">
        <v>1.3050000000000001E-2</v>
      </c>
      <c r="D17" s="67">
        <v>1.1853061224489796E-2</v>
      </c>
      <c r="E17" s="64">
        <v>2.3571428571428571E-3</v>
      </c>
      <c r="F17" s="67">
        <v>3.1428571428571434E-3</v>
      </c>
      <c r="G17" s="64">
        <v>1.5714285714285717E-3</v>
      </c>
      <c r="H17" s="68">
        <v>2.0000000000000001E-4</v>
      </c>
      <c r="I17" s="1"/>
      <c r="J17" s="1"/>
      <c r="K17" s="1"/>
      <c r="L17" s="1"/>
      <c r="M17" s="1"/>
      <c r="N17" s="1"/>
      <c r="O17" s="1"/>
      <c r="P17" s="25">
        <v>17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/>
      <c r="B18" s="63" t="s">
        <v>20</v>
      </c>
      <c r="C18" s="64">
        <v>2.12E-2</v>
      </c>
      <c r="D18" s="67">
        <v>-1.77795918367347E-2</v>
      </c>
      <c r="E18" s="64">
        <v>3.5357142857142853E-3</v>
      </c>
      <c r="F18" s="67">
        <v>4.7142857142857143E-3</v>
      </c>
      <c r="G18" s="64">
        <v>2.3571428571428571E-3</v>
      </c>
      <c r="H18" s="68">
        <v>2.0000000000000001E-4</v>
      </c>
      <c r="I18" s="1"/>
      <c r="J18" s="1"/>
      <c r="K18" s="1"/>
      <c r="L18" s="1"/>
      <c r="M18" s="1"/>
      <c r="N18" s="1"/>
      <c r="O18" s="1"/>
      <c r="P18" s="25">
        <v>18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/>
      <c r="B19" s="63" t="s">
        <v>21</v>
      </c>
      <c r="C19" s="64">
        <v>2.6200000000000001E-2</v>
      </c>
      <c r="D19" s="67">
        <v>-3.5559183673469399E-2</v>
      </c>
      <c r="E19" s="64">
        <v>7.0714285714285705E-3</v>
      </c>
      <c r="F19" s="67">
        <v>9.4285714285714285E-3</v>
      </c>
      <c r="G19" s="64">
        <v>4.7142857142857143E-3</v>
      </c>
      <c r="H19" s="68">
        <v>2.0000000000000001E-4</v>
      </c>
      <c r="I19" s="1"/>
      <c r="J19" s="1"/>
      <c r="K19" s="1"/>
      <c r="L19" s="1"/>
      <c r="M19" s="1"/>
      <c r="N19" s="1"/>
      <c r="O19" s="1"/>
      <c r="P19" s="73">
        <v>19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/>
      <c r="B20" s="63" t="s">
        <v>22</v>
      </c>
      <c r="C20" s="64">
        <v>2.7499999999999998E-3</v>
      </c>
      <c r="D20" s="67">
        <v>-5.9265306122448982E-3</v>
      </c>
      <c r="E20" s="64">
        <v>-1.1785714285714286E-3</v>
      </c>
      <c r="F20" s="67">
        <v>1.57142857142857E-3</v>
      </c>
      <c r="G20" s="64">
        <v>7.8571428571428596E-4</v>
      </c>
      <c r="H20" s="68">
        <v>2.0000000000000001E-4</v>
      </c>
      <c r="I20" s="1"/>
      <c r="J20" s="1"/>
      <c r="K20" s="1"/>
      <c r="L20" s="1"/>
      <c r="M20" s="1"/>
      <c r="N20" s="1"/>
      <c r="O20" s="1"/>
      <c r="P20" s="25">
        <v>20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/>
      <c r="B21" s="63" t="s">
        <v>23</v>
      </c>
      <c r="C21" s="64">
        <v>1.11E-2</v>
      </c>
      <c r="D21" s="67">
        <v>-5.9265306122448999E-3</v>
      </c>
      <c r="E21" s="64">
        <v>1.1785714285714286E-3</v>
      </c>
      <c r="F21" s="67">
        <v>1.5714285714285717E-3</v>
      </c>
      <c r="G21" s="64">
        <v>7.8571428571428585E-4</v>
      </c>
      <c r="H21" s="68">
        <v>2.0000000000000001E-4</v>
      </c>
      <c r="I21" s="1"/>
      <c r="J21" s="1"/>
      <c r="K21" s="1"/>
      <c r="L21" s="1"/>
      <c r="M21" s="1"/>
      <c r="N21" s="1"/>
      <c r="O21" s="1"/>
      <c r="P21" s="25">
        <v>21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/>
      <c r="B22" s="63" t="s">
        <v>24</v>
      </c>
      <c r="C22" s="64">
        <v>1.14E-2</v>
      </c>
      <c r="D22" s="67">
        <v>8.8897959183673464E-3</v>
      </c>
      <c r="E22" s="64">
        <v>1.7678571428571426E-3</v>
      </c>
      <c r="F22" s="67">
        <v>2.3571428571428571E-3</v>
      </c>
      <c r="G22" s="64">
        <v>1.1785714285714286E-3</v>
      </c>
      <c r="H22" s="68">
        <v>2.0000000000000001E-4</v>
      </c>
      <c r="I22" s="1"/>
      <c r="J22" s="1"/>
      <c r="K22" s="1"/>
      <c r="L22" s="1"/>
      <c r="M22" s="1"/>
      <c r="N22" s="1"/>
      <c r="O22" s="1"/>
      <c r="P22" s="73">
        <v>22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/>
      <c r="B23" s="63" t="s">
        <v>25</v>
      </c>
      <c r="C23" s="64">
        <v>1.4500000000000001E-2</v>
      </c>
      <c r="D23" s="67">
        <v>1.1853061224489796E-2</v>
      </c>
      <c r="E23" s="64">
        <v>2.3571428571428571E-3</v>
      </c>
      <c r="F23" s="67">
        <v>3.1428571428571434E-3</v>
      </c>
      <c r="G23" s="64">
        <v>1.5714285714285717E-3</v>
      </c>
      <c r="H23" s="68">
        <v>2.0000000000000001E-4</v>
      </c>
      <c r="I23" s="1"/>
      <c r="J23" s="1"/>
      <c r="K23" s="1"/>
      <c r="L23" s="1"/>
      <c r="M23" s="1"/>
      <c r="N23" s="1"/>
      <c r="O23" s="1"/>
      <c r="P23" s="25">
        <v>23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/>
      <c r="B24" s="63" t="s">
        <v>26</v>
      </c>
      <c r="C24" s="64">
        <v>-2.3800000000000002E-2</v>
      </c>
      <c r="D24" s="67">
        <v>-4.1485714285714292E-2</v>
      </c>
      <c r="E24" s="64">
        <v>-8.2500000000000004E-3</v>
      </c>
      <c r="F24" s="67">
        <v>-1.1000000000000001E-2</v>
      </c>
      <c r="G24" s="64">
        <v>5.4999999999999997E-3</v>
      </c>
      <c r="H24" s="68">
        <v>2.0000000000000001E-4</v>
      </c>
      <c r="I24" s="1"/>
      <c r="J24" s="1"/>
      <c r="K24" s="1"/>
      <c r="L24" s="1"/>
      <c r="M24" s="1"/>
      <c r="N24" s="1"/>
      <c r="O24" s="1"/>
      <c r="P24" s="25">
        <v>24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/>
      <c r="B25" s="63" t="s">
        <v>27</v>
      </c>
      <c r="C25" s="64">
        <v>3.4549999999999997E-2</v>
      </c>
      <c r="D25" s="67">
        <v>4.1485714285714292E-2</v>
      </c>
      <c r="E25" s="64">
        <v>8.2500000000000004E-3</v>
      </c>
      <c r="F25" s="67">
        <v>1.1000000000000001E-2</v>
      </c>
      <c r="G25" s="64">
        <v>5.5000000000000005E-3</v>
      </c>
      <c r="H25" s="68">
        <v>2.0000000000000001E-4</v>
      </c>
      <c r="I25" s="1"/>
      <c r="J25" s="1"/>
      <c r="K25" s="1"/>
      <c r="L25" s="1"/>
      <c r="M25" s="1"/>
      <c r="N25" s="1"/>
      <c r="O25" s="1"/>
      <c r="P25" s="73">
        <v>25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/>
      <c r="B26" s="63" t="s">
        <v>28</v>
      </c>
      <c r="C26" s="64">
        <v>-4.15E-3</v>
      </c>
      <c r="D26" s="67">
        <v>-1.1853061224489796E-2</v>
      </c>
      <c r="E26" s="64">
        <v>-2.3571428571428571E-3</v>
      </c>
      <c r="F26" s="67">
        <v>-3.1428571428571434E-3</v>
      </c>
      <c r="G26" s="64">
        <v>1.57142857142857E-3</v>
      </c>
      <c r="H26" s="68">
        <v>2.0000000000000001E-4</v>
      </c>
      <c r="I26" s="1"/>
      <c r="J26" s="1"/>
      <c r="K26" s="1"/>
      <c r="L26" s="1"/>
      <c r="M26" s="1"/>
      <c r="N26" s="1"/>
      <c r="O26" s="1"/>
      <c r="P26" s="25">
        <v>26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thickBot="1" x14ac:dyDescent="0.3">
      <c r="A27" s="1"/>
      <c r="B27" s="63" t="s">
        <v>29</v>
      </c>
      <c r="C27" s="64">
        <v>2.18E-2</v>
      </c>
      <c r="D27" s="67">
        <v>2.9632653061224493E-2</v>
      </c>
      <c r="E27" s="64">
        <v>5.8928571428571433E-3</v>
      </c>
      <c r="F27" s="67">
        <v>7.8571428571428594E-3</v>
      </c>
      <c r="G27" s="64">
        <v>3.9285714285714297E-3</v>
      </c>
      <c r="H27" s="68">
        <v>2.0000000000000001E-4</v>
      </c>
      <c r="I27" s="1"/>
      <c r="J27" s="1"/>
      <c r="K27" s="1"/>
      <c r="L27" s="1"/>
      <c r="M27" s="1"/>
      <c r="N27" s="1"/>
      <c r="O27" s="1"/>
      <c r="P27" s="25">
        <v>27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thickBot="1" x14ac:dyDescent="0.3">
      <c r="A28" s="1"/>
      <c r="B28" s="57" t="s">
        <v>30</v>
      </c>
      <c r="C28" s="70">
        <f t="shared" ref="C28:H28" si="1">(1+C16)*(1+C17)*(1+C18)*(1+C19)*(1+C20)*(1+C21)*(1+C22)*(1+C23)*(1+C24)*(1+C25)*(1+C26)*(1+C27)-1</f>
        <v>0.1286740643287112</v>
      </c>
      <c r="D28" s="70">
        <f>(1+D16)*(1+D17)*(1+D18)*(1+D19)*(1+D20)*(1+D21)*(1+D22)*(1+D23)*(1+D24)*(1+D25)*(1+D26)*(1+D27)-1</f>
        <v>5.3821623778469441E-3</v>
      </c>
      <c r="E28" s="70">
        <f t="shared" si="1"/>
        <v>2.5520663020960566E-2</v>
      </c>
      <c r="F28" s="70">
        <f t="shared" si="1"/>
        <v>3.7362972024717056E-2</v>
      </c>
      <c r="G28" s="70">
        <f t="shared" si="1"/>
        <v>3.308091361356813E-2</v>
      </c>
      <c r="H28" s="58">
        <f t="shared" si="1"/>
        <v>2.4026417607923012E-3</v>
      </c>
      <c r="I28" s="1"/>
      <c r="J28" s="1"/>
      <c r="K28" s="1"/>
      <c r="L28" s="1"/>
      <c r="M28" s="1"/>
      <c r="N28" s="1"/>
      <c r="O28" s="1"/>
      <c r="P28" s="73">
        <v>28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9" t="s">
        <v>31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5">
        <v>29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5">
        <v>30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thickBot="1" x14ac:dyDescent="0.35">
      <c r="A31" s="1"/>
      <c r="B31" s="2" t="s">
        <v>32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25">
        <v>31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thickBot="1" x14ac:dyDescent="0.3">
      <c r="A32" s="1"/>
      <c r="B32" s="20" t="s">
        <v>33</v>
      </c>
      <c r="C32" s="41" t="s">
        <v>4</v>
      </c>
      <c r="D32" s="42" t="s">
        <v>5</v>
      </c>
      <c r="E32" s="41" t="s">
        <v>15</v>
      </c>
      <c r="F32" s="42" t="s">
        <v>16</v>
      </c>
      <c r="G32" s="41" t="s">
        <v>8</v>
      </c>
      <c r="H32" s="22" t="s">
        <v>17</v>
      </c>
      <c r="I32" s="1"/>
      <c r="J32" s="1"/>
      <c r="K32" s="1"/>
      <c r="L32" s="1"/>
      <c r="M32" s="1"/>
      <c r="N32" s="1"/>
      <c r="O32" s="1"/>
      <c r="P32" s="25">
        <v>32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27" t="s">
        <v>2</v>
      </c>
      <c r="C33" s="43">
        <f>C4</f>
        <v>0.05</v>
      </c>
      <c r="D33" s="44">
        <f>C5</f>
        <v>0.1</v>
      </c>
      <c r="E33" s="45">
        <f>C6</f>
        <v>0.15</v>
      </c>
      <c r="F33" s="46">
        <f>C7</f>
        <v>0.2</v>
      </c>
      <c r="G33" s="55">
        <f>C8</f>
        <v>0.3</v>
      </c>
      <c r="H33" s="53">
        <f>C9</f>
        <v>0.2</v>
      </c>
      <c r="I33" s="1"/>
      <c r="J33" s="1"/>
      <c r="K33" s="1"/>
      <c r="L33" s="1"/>
      <c r="M33" s="1"/>
      <c r="N33" s="1"/>
      <c r="O33" s="1"/>
      <c r="P33" s="73">
        <v>33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thickBot="1" x14ac:dyDescent="0.3">
      <c r="A34" s="1"/>
      <c r="B34" s="40" t="s">
        <v>3</v>
      </c>
      <c r="C34" s="47">
        <f>D4</f>
        <v>0.45</v>
      </c>
      <c r="D34" s="48">
        <f>D5</f>
        <v>0.5</v>
      </c>
      <c r="E34" s="49">
        <f>D6</f>
        <v>0</v>
      </c>
      <c r="F34" s="50">
        <f>D7</f>
        <v>0</v>
      </c>
      <c r="G34" s="56">
        <f>D8</f>
        <v>0</v>
      </c>
      <c r="H34" s="54">
        <f>D9</f>
        <v>0.05</v>
      </c>
      <c r="I34" s="1"/>
      <c r="J34" s="1"/>
      <c r="K34" s="1"/>
      <c r="L34" s="1"/>
      <c r="M34" s="1"/>
      <c r="N34" s="1"/>
      <c r="O34" s="1"/>
      <c r="P34" s="25">
        <v>34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23" t="s">
        <v>34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25">
        <v>35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25">
        <v>36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thickBot="1" x14ac:dyDescent="0.35">
      <c r="A37" s="1"/>
      <c r="B37" s="2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25">
        <v>37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thickBot="1" x14ac:dyDescent="0.3">
      <c r="A38" s="1"/>
      <c r="B38" s="37" t="s">
        <v>33</v>
      </c>
      <c r="C38" s="51" t="s">
        <v>36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73">
        <v>38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thickBot="1" x14ac:dyDescent="0.3">
      <c r="A39" s="1"/>
      <c r="B39" s="38" t="s">
        <v>2</v>
      </c>
      <c r="C39" s="52">
        <f>SUMPRODUCT((C4*C28)+(C5*D28)+(C6*E28)+(C7*F28)+(C8*G28)+(C9*H28))</f>
        <v>2.8677415748536647E-2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25">
        <v>39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thickBot="1" x14ac:dyDescent="0.3">
      <c r="A40" s="1"/>
      <c r="B40" s="39" t="s">
        <v>3</v>
      </c>
      <c r="C40" s="69">
        <f>SUMPRODUCT((D4*C28)+(D5*D28)+(D6*E28)+(D7*F28)+(D8*G28)+(D9*H28))</f>
        <v>6.0714542224883129E-2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25">
        <v>40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25">
        <v>41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2" t="s">
        <v>37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25">
        <v>42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24" t="s">
        <v>1</v>
      </c>
      <c r="C43" s="22" t="s">
        <v>4</v>
      </c>
      <c r="D43" s="21" t="s">
        <v>5</v>
      </c>
      <c r="E43" s="22" t="s">
        <v>15</v>
      </c>
      <c r="F43" s="21" t="s">
        <v>16</v>
      </c>
      <c r="G43" s="22" t="s">
        <v>8</v>
      </c>
      <c r="H43" s="26" t="s">
        <v>17</v>
      </c>
      <c r="I43" s="1"/>
      <c r="J43" s="1"/>
      <c r="K43" s="1"/>
      <c r="L43" s="1"/>
      <c r="M43" s="1"/>
      <c r="N43" s="1"/>
      <c r="O43" s="1"/>
      <c r="P43" s="73">
        <v>43</v>
      </c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27" t="s">
        <v>4</v>
      </c>
      <c r="C44" s="28">
        <f>_xlfn.COVARIANCE.S($C$16:$C$27,C16:C27)</f>
        <v>2.5443611742424245E-4</v>
      </c>
      <c r="D44" s="28">
        <f>_xlfn.COVARIANCE.S($C$16:$C$27,D16:D27)</f>
        <v>1.754892857142857E-4</v>
      </c>
      <c r="E44" s="28">
        <f>_xlfn.COVARIANCE.S($C$16:$C$27,E16:E27)</f>
        <v>6.2618080357142844E-5</v>
      </c>
      <c r="F44" s="28">
        <f>_xlfn.COVARIANCE.S($C$16:$C$27,F16:F27)</f>
        <v>8.1346726190476191E-5</v>
      </c>
      <c r="G44" s="28">
        <f>_xlfn.COVARIANCE.S($C$16:$C$27,G16:G27)</f>
        <v>2.5037202380952385E-6</v>
      </c>
      <c r="H44" s="28">
        <f>_xlfn.COVARIANCE.S($C$16:$C$27,H16:H27)</f>
        <v>2.5647149472486271E-38</v>
      </c>
      <c r="I44" s="1"/>
      <c r="J44" s="1"/>
      <c r="K44" s="1"/>
      <c r="L44" s="1"/>
      <c r="M44" s="1"/>
      <c r="N44" s="1"/>
      <c r="O44" s="1"/>
      <c r="P44" s="25">
        <v>44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27" t="s">
        <v>5</v>
      </c>
      <c r="C45" s="28">
        <f>_xlfn.COVARIANCE.S($D$16:$D$27,C16:C27)</f>
        <v>1.754892857142857E-4</v>
      </c>
      <c r="D45" s="28">
        <f>_xlfn.COVARIANCE.S($D$16:$D$27,D16:D27)</f>
        <v>6.3881347771761786E-4</v>
      </c>
      <c r="E45" s="28">
        <f>_xlfn.COVARIANCE.S($D$16:$D$27,E16:E27)</f>
        <v>6.7030648688046665E-5</v>
      </c>
      <c r="F45" s="28">
        <f>_xlfn.COVARIANCE.S($D$16:$D$27,F16:F27)</f>
        <v>8.7469241982507314E-5</v>
      </c>
      <c r="G45" s="28">
        <f>_xlfn.COVARIANCE.S($D$16:$D$27,G16:G27)</f>
        <v>-2.0901603498542204E-6</v>
      </c>
      <c r="H45" s="28">
        <f>_xlfn.COVARIANCE.S($D$16:$D$27,H16:H27)</f>
        <v>1.7098099648324182E-38</v>
      </c>
      <c r="I45" s="1"/>
      <c r="J45" s="1"/>
      <c r="K45" s="1"/>
      <c r="L45" s="1"/>
      <c r="M45" s="1"/>
      <c r="N45" s="1"/>
      <c r="O45" s="1"/>
      <c r="P45" s="25">
        <v>45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29" t="s">
        <v>6</v>
      </c>
      <c r="C46" s="28">
        <f>_xlfn.COVARIANCE.S($E$16:$E$27,C16:C27)</f>
        <v>6.2618080357142844E-5</v>
      </c>
      <c r="D46" s="28">
        <f t="shared" ref="D46:H46" si="2">_xlfn.COVARIANCE.S($E$16:$E$27,D16:D27)</f>
        <v>6.7030648688046665E-5</v>
      </c>
      <c r="E46" s="28">
        <f t="shared" si="2"/>
        <v>2.042243303571429E-5</v>
      </c>
      <c r="F46" s="28">
        <f t="shared" si="2"/>
        <v>2.6289859693877557E-5</v>
      </c>
      <c r="G46" s="28">
        <f t="shared" si="2"/>
        <v>1.5065369897959204E-6</v>
      </c>
      <c r="H46" s="28">
        <f t="shared" si="2"/>
        <v>6.4117873681215678E-39</v>
      </c>
      <c r="I46" s="1"/>
      <c r="J46" s="1"/>
      <c r="K46" s="1"/>
      <c r="L46" s="1"/>
      <c r="M46" s="1"/>
      <c r="N46" s="1"/>
      <c r="O46" s="1"/>
      <c r="P46" s="25">
        <v>46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29" t="s">
        <v>7</v>
      </c>
      <c r="C47" s="28">
        <f>_xlfn.COVARIANCE.S($F$16:$F$27,C16:C27)</f>
        <v>8.1346726190476191E-5</v>
      </c>
      <c r="D47" s="28">
        <f t="shared" ref="D47:H47" si="3">_xlfn.COVARIANCE.S($F$16:$F$27,D17:D28)</f>
        <v>-8.2837561367157627E-5</v>
      </c>
      <c r="E47" s="28">
        <f t="shared" si="3"/>
        <v>-4.0251413233751245E-6</v>
      </c>
      <c r="F47" s="28">
        <f t="shared" si="3"/>
        <v>-2.1029092647700541E-6</v>
      </c>
      <c r="G47" s="28">
        <f t="shared" si="3"/>
        <v>7.5345211365079242E-6</v>
      </c>
      <c r="H47" s="28">
        <f t="shared" si="3"/>
        <v>9.5710028891570286E-7</v>
      </c>
      <c r="I47" s="1"/>
      <c r="J47" s="1"/>
      <c r="K47" s="1"/>
      <c r="L47" s="1"/>
      <c r="M47" s="1"/>
      <c r="N47" s="1"/>
      <c r="O47" s="1"/>
      <c r="P47" s="25">
        <v>47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27" t="s">
        <v>8</v>
      </c>
      <c r="C48" s="28">
        <f>_xlfn.COVARIANCE.S($G$16:$G$27,C16:C27)</f>
        <v>2.5037202380952385E-6</v>
      </c>
      <c r="D48" s="28">
        <f t="shared" ref="D48:H48" si="4">_xlfn.COVARIANCE.S($G$16:$G$27,D16:D27)</f>
        <v>-2.0901603498542204E-6</v>
      </c>
      <c r="E48" s="28">
        <f t="shared" si="4"/>
        <v>1.5065369897959204E-6</v>
      </c>
      <c r="F48" s="28">
        <f t="shared" si="4"/>
        <v>1.4568452380952408E-6</v>
      </c>
      <c r="G48" s="28">
        <f t="shared" si="4"/>
        <v>3.1837797619047621E-6</v>
      </c>
      <c r="H48" s="28">
        <f t="shared" si="4"/>
        <v>1.2823574736243136E-38</v>
      </c>
      <c r="I48" s="1"/>
      <c r="J48" s="1"/>
      <c r="K48" s="1"/>
      <c r="L48" s="1"/>
      <c r="M48" s="1"/>
      <c r="N48" s="1"/>
      <c r="O48" s="1"/>
      <c r="P48" s="73">
        <v>48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thickBot="1" x14ac:dyDescent="0.3">
      <c r="A49" s="1"/>
      <c r="B49" s="30" t="s">
        <v>9</v>
      </c>
      <c r="C49" s="71">
        <f>_xlfn.COVARIANCE.S($H$16:$H$27,C16:C27)</f>
        <v>2.5647149472486271E-38</v>
      </c>
      <c r="D49" s="71">
        <f t="shared" ref="D49:H49" si="5">_xlfn.COVARIANCE.S($H$16:$H$27,D16:D27)</f>
        <v>1.7098099648324182E-38</v>
      </c>
      <c r="E49" s="71">
        <f t="shared" si="5"/>
        <v>6.4117873681215678E-39</v>
      </c>
      <c r="F49" s="71">
        <f t="shared" si="5"/>
        <v>2.1372624560405227E-38</v>
      </c>
      <c r="G49" s="71">
        <f t="shared" si="5"/>
        <v>1.2823574736243136E-38</v>
      </c>
      <c r="H49" s="71">
        <f t="shared" si="5"/>
        <v>3.2058936840607839E-39</v>
      </c>
      <c r="I49" s="1"/>
      <c r="J49" s="1"/>
      <c r="K49" s="1"/>
      <c r="L49" s="1"/>
      <c r="M49" s="1"/>
      <c r="N49" s="1"/>
      <c r="O49" s="1"/>
      <c r="P49" s="25">
        <v>49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31"/>
      <c r="D50" s="31"/>
      <c r="E50" s="31"/>
      <c r="F50" s="31"/>
      <c r="G50" s="31"/>
      <c r="H50" s="31"/>
      <c r="I50" s="1"/>
      <c r="J50" s="1"/>
      <c r="K50" s="1"/>
      <c r="L50" s="1"/>
      <c r="M50" s="1"/>
      <c r="N50" s="1"/>
      <c r="O50" s="1"/>
      <c r="P50" s="25">
        <v>50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thickBot="1" x14ac:dyDescent="0.35">
      <c r="A51" s="1"/>
      <c r="B51" s="2" t="s">
        <v>38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25">
        <v>51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thickBot="1" x14ac:dyDescent="0.3">
      <c r="A52" s="1"/>
      <c r="B52" s="32" t="s">
        <v>33</v>
      </c>
      <c r="C52" s="41" t="s">
        <v>4</v>
      </c>
      <c r="D52" s="42" t="s">
        <v>5</v>
      </c>
      <c r="E52" s="41" t="s">
        <v>15</v>
      </c>
      <c r="F52" s="42" t="s">
        <v>16</v>
      </c>
      <c r="G52" s="41" t="s">
        <v>8</v>
      </c>
      <c r="H52" s="42" t="s">
        <v>17</v>
      </c>
      <c r="I52" s="1"/>
      <c r="J52" s="1"/>
      <c r="K52" s="1"/>
      <c r="L52" s="1"/>
      <c r="M52" s="1"/>
      <c r="N52" s="1"/>
      <c r="O52" s="1"/>
      <c r="P52" s="25">
        <v>52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thickBot="1" x14ac:dyDescent="0.3">
      <c r="A53" s="1"/>
      <c r="B53" s="27" t="s">
        <v>2</v>
      </c>
      <c r="C53" s="72">
        <f>C33^2*_xlfn.VAR.S(C16:C27)</f>
        <v>6.360902935606063E-7</v>
      </c>
      <c r="D53" s="72">
        <f>D33*D33*_xlfn.VAR.S(D16:D27)</f>
        <v>6.3881347771761796E-6</v>
      </c>
      <c r="E53" s="72">
        <f>E33*E33*_xlfn.VAR.S(E16:E27)</f>
        <v>4.5950474330357143E-7</v>
      </c>
      <c r="F53" s="72">
        <f>F33*F33*_xlfn.VAR.S(F16:F27)</f>
        <v>1.3849149659863949E-6</v>
      </c>
      <c r="G53" s="72">
        <f>G33*G33*_xlfn.VAR.S(G16:G27)</f>
        <v>2.8654017857142842E-7</v>
      </c>
      <c r="H53" s="72">
        <f>H33*H33*_xlfn.VAR.S(H16:H27)</f>
        <v>1.2823574736243137E-40</v>
      </c>
      <c r="I53" s="1"/>
      <c r="J53" s="1"/>
      <c r="K53" s="1"/>
      <c r="L53" s="1"/>
      <c r="M53" s="1"/>
      <c r="N53" s="1"/>
      <c r="O53" s="1"/>
      <c r="P53" s="73">
        <v>53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thickBot="1" x14ac:dyDescent="0.3">
      <c r="A54" s="1"/>
      <c r="B54" s="40" t="s">
        <v>3</v>
      </c>
      <c r="C54" s="72">
        <f>C34^2*_xlfn.VAR.S(C16:C27)</f>
        <v>5.15233137784091E-5</v>
      </c>
      <c r="D54" s="72">
        <f t="shared" ref="D54:H54" si="6">D34^2*_xlfn.VAR.S(D16:D27)</f>
        <v>1.5970336942940447E-4</v>
      </c>
      <c r="E54" s="72">
        <f t="shared" si="6"/>
        <v>0</v>
      </c>
      <c r="F54" s="72">
        <f t="shared" si="6"/>
        <v>0</v>
      </c>
      <c r="G54" s="72">
        <f t="shared" si="6"/>
        <v>0</v>
      </c>
      <c r="H54" s="72">
        <f t="shared" si="6"/>
        <v>8.0147342101519609E-42</v>
      </c>
      <c r="I54" s="1"/>
      <c r="J54" s="1"/>
      <c r="K54" s="1"/>
      <c r="L54" s="1"/>
      <c r="M54" s="1"/>
      <c r="N54" s="1"/>
      <c r="O54" s="1"/>
      <c r="P54" s="25">
        <v>54</v>
      </c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33"/>
      <c r="D55" s="33"/>
      <c r="E55" s="33"/>
      <c r="F55" s="33"/>
      <c r="G55" s="33"/>
      <c r="H55" s="33"/>
      <c r="I55" s="1"/>
      <c r="J55" s="1"/>
      <c r="K55" s="1"/>
      <c r="L55" s="1"/>
      <c r="M55" s="1"/>
      <c r="N55" s="1"/>
      <c r="O55" s="1"/>
      <c r="P55" s="25">
        <v>55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thickBot="1" x14ac:dyDescent="0.35">
      <c r="A56" s="1"/>
      <c r="B56" s="2" t="s">
        <v>39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25">
        <v>56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thickBot="1" x14ac:dyDescent="0.3">
      <c r="A57" s="1"/>
      <c r="B57" s="34" t="s">
        <v>33</v>
      </c>
      <c r="C57" s="35" t="s">
        <v>40</v>
      </c>
      <c r="D57" s="85" t="s">
        <v>41</v>
      </c>
      <c r="E57" s="86" t="s">
        <v>42</v>
      </c>
      <c r="F57" s="94" t="s">
        <v>43</v>
      </c>
      <c r="G57" s="100" t="s">
        <v>44</v>
      </c>
      <c r="H57" s="101"/>
      <c r="I57" s="1"/>
      <c r="J57" s="1"/>
      <c r="K57" s="1"/>
      <c r="L57" s="1"/>
      <c r="M57" s="1"/>
      <c r="N57" s="1"/>
      <c r="O57" s="1"/>
      <c r="P57" s="25">
        <v>57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93" customHeight="1" x14ac:dyDescent="0.25">
      <c r="A58" s="1"/>
      <c r="B58" s="36" t="s">
        <v>2</v>
      </c>
      <c r="C58" s="84">
        <f>C39</f>
        <v>2.8677415748536647E-2</v>
      </c>
      <c r="D58" s="91">
        <f>SUM(C53:H53)</f>
        <v>9.1551849585981805E-6</v>
      </c>
      <c r="E58" s="87">
        <f>SQRT(D58)</f>
        <v>3.0257536182905212E-3</v>
      </c>
      <c r="F58" s="95">
        <f>(C58-$C$12)/E58</f>
        <v>3.5288450731719307</v>
      </c>
      <c r="G58" s="93" t="s">
        <v>47</v>
      </c>
      <c r="H58" s="97"/>
      <c r="I58" s="1"/>
      <c r="J58" s="1"/>
      <c r="K58" s="1"/>
      <c r="L58" s="1"/>
      <c r="M58" s="1"/>
      <c r="N58" s="1"/>
      <c r="O58" s="1"/>
      <c r="P58" s="73">
        <v>58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93" customHeight="1" thickBot="1" x14ac:dyDescent="0.3">
      <c r="A59" s="1"/>
      <c r="B59" s="89" t="s">
        <v>3</v>
      </c>
      <c r="C59" s="90">
        <f>C40</f>
        <v>6.0714542224883129E-2</v>
      </c>
      <c r="D59" s="92">
        <f>SUM(C54:H54)</f>
        <v>2.1122668320781358E-4</v>
      </c>
      <c r="E59" s="88">
        <f>SQRT(D59)</f>
        <v>1.4533639709577693E-2</v>
      </c>
      <c r="F59" s="96">
        <f>(C59-$C$12)/E59</f>
        <v>2.9390120491795444</v>
      </c>
      <c r="G59" s="98"/>
      <c r="H59" s="99"/>
      <c r="I59" s="1"/>
      <c r="J59" s="1"/>
      <c r="K59" s="1"/>
      <c r="L59" s="1"/>
      <c r="M59" s="1"/>
      <c r="N59" s="1"/>
      <c r="O59" s="1"/>
      <c r="P59" s="25">
        <v>59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25">
        <v>60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B61" s="75" t="str">
        <f>B58&amp;"'s Portfolio Value after"</f>
        <v>Frugal Tim's Portfolio Value after</v>
      </c>
      <c r="C61" s="76"/>
      <c r="E61" s="77">
        <v>30</v>
      </c>
      <c r="F61" s="76" t="s">
        <v>45</v>
      </c>
      <c r="G61" s="74">
        <f xml:space="preserve"> $C$11*(1+C58)^E61</f>
        <v>2919350.0144879138</v>
      </c>
      <c r="H61" s="1"/>
      <c r="I61" s="1"/>
      <c r="J61" s="1"/>
      <c r="K61" s="1"/>
      <c r="L61" s="1"/>
      <c r="M61" s="1"/>
      <c r="N61" s="1"/>
      <c r="O61" s="1"/>
      <c r="P61" s="25">
        <v>61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B62" s="75" t="str">
        <f>B59&amp;"'s Portfolio Value after"</f>
        <v>Spendthrift Elizabeth's Portfolio Value after</v>
      </c>
      <c r="C62" s="76"/>
      <c r="E62" s="77">
        <v>75</v>
      </c>
      <c r="F62" s="76" t="s">
        <v>45</v>
      </c>
      <c r="G62" s="74">
        <f xml:space="preserve"> $D$11*(1+C59)^E62</f>
        <v>83155.164106338736</v>
      </c>
      <c r="H62" s="1"/>
      <c r="I62" s="1"/>
      <c r="J62" s="1"/>
      <c r="K62" s="1"/>
      <c r="L62" s="1"/>
      <c r="M62" s="1"/>
      <c r="N62" s="1"/>
      <c r="O62" s="1"/>
      <c r="P62" s="25">
        <v>62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73">
        <v>63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25">
        <v>64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25">
        <v>65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25">
        <v>66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25">
        <v>67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73">
        <v>68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25">
        <v>69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25">
        <v>70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25">
        <v>71</v>
      </c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25">
        <v>72</v>
      </c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73">
        <v>73</v>
      </c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5">
        <v>74</v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5">
        <v>75</v>
      </c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G58:H59"/>
    <mergeCell ref="G57:H57"/>
  </mergeCells>
  <dataValidations count="2">
    <dataValidation type="list" allowBlank="1" showInputMessage="1" showErrorMessage="1" sqref="E61" xr:uid="{25A72B4A-7C48-436D-8600-66829A691B2F}">
      <formula1>$P$1:$P$30</formula1>
    </dataValidation>
    <dataValidation type="list" allowBlank="1" showInputMessage="1" showErrorMessage="1" sqref="E62" xr:uid="{9424D1C3-9BF2-40AA-953A-2FF9B56EFA52}">
      <formula1>$P$1:$P$75</formula1>
    </dataValidation>
  </dataValidations>
  <pageMargins left="0.7" right="0.7" top="0.75" bottom="0.75" header="0" footer="0"/>
  <pageSetup paperSize="9" scale="40" fitToWidth="0" fitToHeight="0" orientation="portrait" r:id="rId1"/>
  <ignoredErrors>
    <ignoredError sqref="C45:C49 C40" calculatedColumn="1"/>
  </ignoredErrors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KPI 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 S.</dc:creator>
  <cp:lastModifiedBy>Nisar Shaikh</cp:lastModifiedBy>
  <dcterms:created xsi:type="dcterms:W3CDTF">2022-01-27T19:53:16Z</dcterms:created>
  <dcterms:modified xsi:type="dcterms:W3CDTF">2023-08-07T08:19:19Z</dcterms:modified>
</cp:coreProperties>
</file>