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My Teaching\Spring 2022-23\BM40002-Spring-2022-23\Resources for BM40002-Spring-2022-23\Presentations and Class\Financial Reporting and Analysis\"/>
    </mc:Choice>
  </mc:AlternateContent>
  <bookViews>
    <workbookView xWindow="0" yWindow="0" windowWidth="19200" windowHeight="5890"/>
  </bookViews>
  <sheets>
    <sheet name="Effect on Accounting Equation" sheetId="1" r:id="rId1"/>
    <sheet name="Income statement" sheetId="2" r:id="rId2"/>
    <sheet name="Statement of RE" sheetId="3" r:id="rId3"/>
    <sheet name="Balance Sheet" sheetId="4" r:id="rId4"/>
    <sheet name="Cash flow statement" sheetId="5" r:id="rId5"/>
    <sheet name="Sheet8" sheetId="6" r:id="rId6"/>
  </sheets>
  <calcPr calcId="162913"/>
  <extLst>
    <ext uri="GoogleSheetsCustomDataVersion1">
      <go:sheetsCustomData xmlns:go="http://customooxmlschemas.google.com/" r:id="rId10" roundtripDataSignature="AMtx7mgb6X4Lk7SfVwNf3t3oKSwP4e5UHw=="/>
    </ext>
  </extLst>
</workbook>
</file>

<file path=xl/calcChain.xml><?xml version="1.0" encoding="utf-8"?>
<calcChain xmlns="http://schemas.openxmlformats.org/spreadsheetml/2006/main">
  <c r="D15" i="6" l="1"/>
  <c r="D12" i="6"/>
  <c r="C12" i="6"/>
  <c r="H8" i="6"/>
  <c r="G8" i="6"/>
  <c r="H5" i="6"/>
  <c r="G5" i="6"/>
  <c r="D5" i="6"/>
  <c r="C5" i="6"/>
  <c r="H4" i="6"/>
  <c r="D4" i="6"/>
  <c r="D13" i="6" s="1"/>
  <c r="C4" i="6"/>
  <c r="C13" i="6" s="1"/>
  <c r="C32" i="5"/>
  <c r="B16" i="5"/>
  <c r="C17" i="5" s="1"/>
  <c r="B15" i="5"/>
  <c r="B14" i="5"/>
  <c r="B11" i="5"/>
  <c r="C12" i="5" s="1"/>
  <c r="B10" i="5"/>
  <c r="B9" i="5"/>
  <c r="B6" i="5"/>
  <c r="C7" i="5" s="1"/>
  <c r="B5" i="5"/>
  <c r="B4" i="5"/>
  <c r="B23" i="4"/>
  <c r="B18" i="4"/>
  <c r="B13" i="4"/>
  <c r="B12" i="4"/>
  <c r="B6" i="3"/>
  <c r="C17" i="2"/>
  <c r="B12" i="2"/>
  <c r="B11" i="2"/>
  <c r="B10" i="2"/>
  <c r="B9" i="2"/>
  <c r="B8" i="2"/>
  <c r="B7" i="2"/>
  <c r="B6" i="2"/>
  <c r="B5" i="2"/>
  <c r="C13" i="2" s="1"/>
  <c r="C14" i="2" s="1"/>
  <c r="C3" i="2"/>
  <c r="R29" i="1"/>
  <c r="Q29" i="1"/>
  <c r="P29" i="1"/>
  <c r="O29" i="1"/>
  <c r="B11" i="4" s="1"/>
  <c r="C14" i="4" s="1"/>
  <c r="N29" i="1"/>
  <c r="C9" i="4" s="1"/>
  <c r="L29" i="1"/>
  <c r="B5" i="4" s="1"/>
  <c r="J29" i="1"/>
  <c r="B26" i="4" s="1"/>
  <c r="H29" i="1"/>
  <c r="B25" i="4" s="1"/>
  <c r="G29" i="1"/>
  <c r="B24" i="4" s="1"/>
  <c r="F29" i="1"/>
  <c r="B19" i="4" s="1"/>
  <c r="E29" i="1"/>
  <c r="D29" i="1"/>
  <c r="I25" i="1"/>
  <c r="I29" i="1" s="1"/>
  <c r="B20" i="4" s="1"/>
  <c r="M24" i="1"/>
  <c r="F24" i="1"/>
  <c r="M2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C21" i="4" l="1"/>
  <c r="C28" i="4" s="1"/>
  <c r="C18" i="5"/>
  <c r="C20" i="5" s="1"/>
  <c r="C27" i="4"/>
  <c r="M29" i="1"/>
  <c r="J32" i="1"/>
  <c r="M25" i="1"/>
  <c r="C15" i="2" s="1"/>
  <c r="C16" i="2" s="1"/>
  <c r="C18" i="2" s="1"/>
  <c r="G4" i="6"/>
  <c r="C15" i="6"/>
  <c r="J31" i="1"/>
  <c r="C6" i="6"/>
  <c r="D6" i="6"/>
  <c r="C20" i="2" l="1"/>
  <c r="B4" i="3" s="1"/>
  <c r="B5" i="3" s="1"/>
  <c r="B7" i="3" s="1"/>
  <c r="B6" i="4" s="1"/>
  <c r="C7" i="4" s="1"/>
  <c r="C15" i="4" s="1"/>
  <c r="C19" i="2"/>
  <c r="C7" i="6"/>
  <c r="C8" i="6" s="1"/>
  <c r="G6" i="6"/>
  <c r="D7" i="6"/>
  <c r="D8" i="6" s="1"/>
  <c r="H6" i="6"/>
  <c r="C16" i="6" l="1"/>
  <c r="G7" i="6"/>
  <c r="G9" i="6" s="1"/>
  <c r="D16" i="6"/>
  <c r="H7" i="6"/>
  <c r="H9" i="6"/>
</calcChain>
</file>

<file path=xl/sharedStrings.xml><?xml version="1.0" encoding="utf-8"?>
<sst xmlns="http://schemas.openxmlformats.org/spreadsheetml/2006/main" count="178" uniqueCount="133">
  <si>
    <t>ASSETS</t>
  </si>
  <si>
    <t>EQUITY AND LIABILITIES</t>
  </si>
  <si>
    <t>#</t>
  </si>
  <si>
    <t>Particulars or Transaction Reference</t>
  </si>
  <si>
    <t>Nature of Cashflow if applicable (F/I/O)</t>
  </si>
  <si>
    <t>Cash</t>
  </si>
  <si>
    <t>Furniture</t>
  </si>
  <si>
    <t>Laptop</t>
  </si>
  <si>
    <t>Consumables</t>
  </si>
  <si>
    <t>Deposit with landlord</t>
  </si>
  <si>
    <t>Software</t>
  </si>
  <si>
    <t>Trade receivables</t>
  </si>
  <si>
    <t>Share capital</t>
  </si>
  <si>
    <t>Retained Earnings</t>
  </si>
  <si>
    <t>Loan payable</t>
  </si>
  <si>
    <t>Unearned Revenue</t>
  </si>
  <si>
    <t>Interest payable</t>
  </si>
  <si>
    <t>Salaries payable</t>
  </si>
  <si>
    <t>Cash brought in by owner (capital or share capital)</t>
  </si>
  <si>
    <t>F</t>
  </si>
  <si>
    <t>Loan taken</t>
  </si>
  <si>
    <t>Bought furniture for cash</t>
  </si>
  <si>
    <t>I</t>
  </si>
  <si>
    <t>Bough laptop for cash</t>
  </si>
  <si>
    <t>Purchased consumables</t>
  </si>
  <si>
    <t>O</t>
  </si>
  <si>
    <t>Deposit made with landlord</t>
  </si>
  <si>
    <t>Bought software</t>
  </si>
  <si>
    <t>Advertisement expense</t>
  </si>
  <si>
    <t>Provided services for cash</t>
  </si>
  <si>
    <t>Collected cash for services to be provided in future</t>
  </si>
  <si>
    <t>Salaries paid - Oct &amp; Nov</t>
  </si>
  <si>
    <t>Rent paid - Oct-Dec</t>
  </si>
  <si>
    <t>Travel expenses</t>
  </si>
  <si>
    <t>Refreshements</t>
  </si>
  <si>
    <t>Broadband and mobile</t>
  </si>
  <si>
    <t>Electricity, etc.</t>
  </si>
  <si>
    <t>Provided services on credit</t>
  </si>
  <si>
    <t>NA</t>
  </si>
  <si>
    <t>Consummables expensed</t>
  </si>
  <si>
    <t>Interest due but not paid</t>
  </si>
  <si>
    <t>Salaries due but not paid</t>
  </si>
  <si>
    <t>Depreciation expense - furniture</t>
  </si>
  <si>
    <t>Depreciation expense - laptop</t>
  </si>
  <si>
    <t>Amortization of software</t>
  </si>
  <si>
    <t>Income tax expense</t>
  </si>
  <si>
    <t>Dividends declared and paid</t>
  </si>
  <si>
    <t>Total</t>
  </si>
  <si>
    <t>Total Assets:</t>
  </si>
  <si>
    <t>Total Equity and Liabilities</t>
  </si>
  <si>
    <t>Nidhi OPC Limited</t>
  </si>
  <si>
    <r>
      <rPr>
        <sz val="10"/>
        <color theme="1"/>
        <rFont val="Arial"/>
      </rPr>
      <t xml:space="preserve">Income Statement (Profit and Loss Account) </t>
    </r>
    <r>
      <rPr>
        <b/>
        <sz val="10"/>
        <color rgb="FFFF0000"/>
        <rFont val="Arial"/>
      </rPr>
      <t>for</t>
    </r>
    <r>
      <rPr>
        <sz val="10"/>
        <color rgb="FF000000"/>
        <rFont val="Arial"/>
      </rPr>
      <t xml:space="preserve"> the quarter ending.....</t>
    </r>
  </si>
  <si>
    <t>Revenue from services</t>
  </si>
  <si>
    <t>Expenses</t>
  </si>
  <si>
    <t>Salaries expense</t>
  </si>
  <si>
    <t>Rent expense</t>
  </si>
  <si>
    <t>Travel expense</t>
  </si>
  <si>
    <t>Refreshment expenses</t>
  </si>
  <si>
    <t>Broadband and mobile expenses</t>
  </si>
  <si>
    <t>Electricity and other utility expenses</t>
  </si>
  <si>
    <t>Consummable expenses</t>
  </si>
  <si>
    <t>Sub-total</t>
  </si>
  <si>
    <t>Profit before depreciation, interest and taxes (PBDIT)</t>
  </si>
  <si>
    <t>EBITDA</t>
  </si>
  <si>
    <t>Depreciation and amortization</t>
  </si>
  <si>
    <t>Profit before interest and taxes (PBIT)</t>
  </si>
  <si>
    <t>Interest expense</t>
  </si>
  <si>
    <t>Profit before tax (PBT)</t>
  </si>
  <si>
    <t>Income tax (@20%)</t>
  </si>
  <si>
    <t>Profit after tax (Net profit or net loss)</t>
  </si>
  <si>
    <t>pROVISION FOR BAD DEBT</t>
  </si>
  <si>
    <r>
      <rPr>
        <sz val="10"/>
        <color theme="1"/>
        <rFont val="Arial"/>
      </rPr>
      <t xml:space="preserve">Statement of retained earnings </t>
    </r>
    <r>
      <rPr>
        <b/>
        <sz val="10"/>
        <color rgb="FFFF0000"/>
        <rFont val="Arial"/>
      </rPr>
      <t>for</t>
    </r>
    <r>
      <rPr>
        <sz val="10"/>
        <color rgb="FF000000"/>
        <rFont val="Arial"/>
      </rPr>
      <t xml:space="preserve"> the quarter ending....</t>
    </r>
  </si>
  <si>
    <t>Beginning balance</t>
  </si>
  <si>
    <t>Profit/ (loss) made during the quarter</t>
  </si>
  <si>
    <t>Less: Dividends paid</t>
  </si>
  <si>
    <t>Ending balance</t>
  </si>
  <si>
    <r>
      <rPr>
        <sz val="10"/>
        <color theme="1"/>
        <rFont val="Arial"/>
      </rPr>
      <t xml:space="preserve">Balance Sheet as </t>
    </r>
    <r>
      <rPr>
        <b/>
        <sz val="10"/>
        <color rgb="FFFF0000"/>
        <rFont val="Arial"/>
      </rPr>
      <t>on</t>
    </r>
    <r>
      <rPr>
        <sz val="10"/>
        <color rgb="FF000000"/>
        <rFont val="Arial"/>
      </rPr>
      <t>..........</t>
    </r>
  </si>
  <si>
    <t>Equity</t>
  </si>
  <si>
    <t>Retained earnings</t>
  </si>
  <si>
    <t>Total shareholders' equity</t>
  </si>
  <si>
    <t>Non-current liabilities</t>
  </si>
  <si>
    <t>Current liablities and provisions</t>
  </si>
  <si>
    <t>Total current liablities and provisions</t>
  </si>
  <si>
    <t>Non-current assets</t>
  </si>
  <si>
    <t>Ttoal non-current assets</t>
  </si>
  <si>
    <t>Current assets</t>
  </si>
  <si>
    <t>Total current assets</t>
  </si>
  <si>
    <t>Cash flow statement for the quarter ending....</t>
  </si>
  <si>
    <t>Cash flow from operating activities</t>
  </si>
  <si>
    <t>Cash collected from customers</t>
  </si>
  <si>
    <t>Cash paid to suppliers, employees, etc.</t>
  </si>
  <si>
    <t>Income tax paid</t>
  </si>
  <si>
    <t>Net cash flow from operating activities</t>
  </si>
  <si>
    <t>Cash flow from investing activities</t>
  </si>
  <si>
    <t>Purchase of furniture</t>
  </si>
  <si>
    <t>Purchase of laptop</t>
  </si>
  <si>
    <t>Purchase of software</t>
  </si>
  <si>
    <t>Net cash used in investing activities</t>
  </si>
  <si>
    <t>Cash flow from financing activities</t>
  </si>
  <si>
    <t>Equity share capital raised</t>
  </si>
  <si>
    <t>Dividend paid</t>
  </si>
  <si>
    <t>Net cash flow from financing activities</t>
  </si>
  <si>
    <t>Net cash flow</t>
  </si>
  <si>
    <t>Add: beginning balance</t>
  </si>
  <si>
    <t>Closing balance of cash</t>
  </si>
  <si>
    <t>CF FROM INV...</t>
  </si>
  <si>
    <t>CF FROM FIN</t>
  </si>
  <si>
    <t>BEG BALANCE</t>
  </si>
  <si>
    <t>END BALANCE</t>
  </si>
  <si>
    <t>CF FROM OA?</t>
  </si>
  <si>
    <t>A</t>
  </si>
  <si>
    <t>B</t>
  </si>
  <si>
    <t>Net sales</t>
  </si>
  <si>
    <t>Five Factor Du-Pont Analysis</t>
  </si>
  <si>
    <t>Operating expenses</t>
  </si>
  <si>
    <t>PBIT/Net Sales</t>
  </si>
  <si>
    <t>Interest</t>
  </si>
  <si>
    <t>Net Sales/ TA</t>
  </si>
  <si>
    <t>PBT</t>
  </si>
  <si>
    <t>PBT/PBIT</t>
  </si>
  <si>
    <t>Tax @ 20%</t>
  </si>
  <si>
    <t>PAT/PBT</t>
  </si>
  <si>
    <t>Profit after tax</t>
  </si>
  <si>
    <t>A/E</t>
  </si>
  <si>
    <t>RoE</t>
  </si>
  <si>
    <t>Financial Leverage</t>
  </si>
  <si>
    <t>ATR</t>
  </si>
  <si>
    <t>Operating Leverage</t>
  </si>
  <si>
    <t>OPM</t>
  </si>
  <si>
    <t>Total Assets</t>
  </si>
  <si>
    <t>RoA (PBIT/TA)</t>
  </si>
  <si>
    <t>Return on equity</t>
  </si>
  <si>
    <t>15%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</si>
</sst>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₹]#,##0"/>
    <numFmt numFmtId="165" formatCode="0.000"/>
  </numFmts>
  <fonts count="16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b/>
      <sz val="10"/>
      <color rgb="FFCC0000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/>
    <xf numFmtId="0" fontId="6" fillId="0" borderId="0" xfId="0" applyFont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164" fontId="7" fillId="0" borderId="1" xfId="0" applyNumberFormat="1" applyFont="1" applyBorder="1"/>
    <xf numFmtId="164" fontId="5" fillId="0" borderId="0" xfId="0" applyNumberFormat="1" applyFont="1" applyAlignment="1">
      <alignment horizontal="right"/>
    </xf>
    <xf numFmtId="164" fontId="8" fillId="2" borderId="2" xfId="0" applyNumberFormat="1" applyFont="1" applyFill="1" applyBorder="1"/>
    <xf numFmtId="164" fontId="9" fillId="0" borderId="0" xfId="0" applyNumberFormat="1" applyFont="1"/>
    <xf numFmtId="164" fontId="5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3" fontId="5" fillId="0" borderId="0" xfId="0" applyNumberFormat="1" applyFont="1"/>
    <xf numFmtId="0" fontId="13" fillId="0" borderId="0" xfId="0" applyFont="1"/>
    <xf numFmtId="0" fontId="5" fillId="3" borderId="2" xfId="0" applyFont="1" applyFill="1" applyBorder="1"/>
    <xf numFmtId="0" fontId="14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6328125" defaultRowHeight="15" customHeight="1" x14ac:dyDescent="0.25"/>
  <cols>
    <col min="1" max="1" width="5.08984375" customWidth="1"/>
    <col min="2" max="2" width="25.26953125" customWidth="1"/>
    <col min="3" max="3" width="6.7265625" customWidth="1"/>
    <col min="4" max="4" width="8.7265625" customWidth="1"/>
    <col min="5" max="5" width="9.7265625" customWidth="1"/>
    <col min="6" max="6" width="7.7265625" customWidth="1"/>
    <col min="7" max="7" width="13.90625" customWidth="1"/>
    <col min="8" max="8" width="13.7265625" customWidth="1"/>
    <col min="9" max="9" width="12" customWidth="1"/>
    <col min="10" max="10" width="11" customWidth="1"/>
    <col min="11" max="11" width="4.08984375" customWidth="1"/>
    <col min="12" max="12" width="10.26953125" customWidth="1"/>
    <col min="13" max="13" width="9.90625" customWidth="1"/>
    <col min="14" max="14" width="10.90625" customWidth="1"/>
    <col min="15" max="15" width="11" customWidth="1"/>
    <col min="16" max="16" width="7.90625" customWidth="1"/>
    <col min="17" max="17" width="9.26953125" customWidth="1"/>
    <col min="18" max="18" width="10.26953125" customWidth="1"/>
    <col min="19" max="30" width="14.36328125" customWidth="1"/>
  </cols>
  <sheetData>
    <row r="1" spans="1:30" ht="15.75" customHeight="1" x14ac:dyDescent="0.3">
      <c r="C1" s="1"/>
      <c r="D1" s="30" t="s">
        <v>0</v>
      </c>
      <c r="E1" s="31"/>
      <c r="F1" s="31"/>
      <c r="G1" s="31"/>
      <c r="H1" s="31"/>
      <c r="I1" s="31"/>
      <c r="J1" s="31"/>
      <c r="K1" s="2"/>
      <c r="L1" s="30" t="s">
        <v>1</v>
      </c>
      <c r="M1" s="31"/>
      <c r="N1" s="31"/>
      <c r="O1" s="31"/>
      <c r="P1" s="31"/>
      <c r="Q1" s="31"/>
      <c r="R1" s="31"/>
    </row>
    <row r="2" spans="1:30" ht="15.75" customHeight="1" x14ac:dyDescent="0.3">
      <c r="A2" s="3" t="s">
        <v>2</v>
      </c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/>
      <c r="L2" s="6" t="s">
        <v>12</v>
      </c>
      <c r="M2" s="6" t="s">
        <v>13</v>
      </c>
      <c r="N2" s="6" t="s">
        <v>14</v>
      </c>
      <c r="O2" s="4" t="s">
        <v>15</v>
      </c>
      <c r="P2" s="4" t="s">
        <v>16</v>
      </c>
      <c r="Q2" s="4" t="s">
        <v>17</v>
      </c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 x14ac:dyDescent="0.3">
      <c r="A3" s="8">
        <v>1</v>
      </c>
      <c r="B3" s="9" t="s">
        <v>18</v>
      </c>
      <c r="C3" s="5" t="s">
        <v>19</v>
      </c>
      <c r="D3" s="10">
        <v>100000</v>
      </c>
      <c r="E3" s="10"/>
      <c r="F3" s="10"/>
      <c r="G3" s="10"/>
      <c r="H3" s="10"/>
      <c r="I3" s="10"/>
      <c r="J3" s="10"/>
      <c r="K3" s="10"/>
      <c r="L3" s="10">
        <v>100000</v>
      </c>
      <c r="M3" s="10"/>
      <c r="N3" s="10">
        <v>80000</v>
      </c>
      <c r="O3" s="10"/>
      <c r="P3" s="10"/>
    </row>
    <row r="4" spans="1:30" ht="15.75" customHeight="1" x14ac:dyDescent="0.3">
      <c r="A4" s="11">
        <f t="shared" ref="A4:A27" si="0">A3+1</f>
        <v>2</v>
      </c>
      <c r="B4" s="9" t="s">
        <v>20</v>
      </c>
      <c r="C4" s="5" t="s">
        <v>19</v>
      </c>
      <c r="D4" s="10">
        <v>80000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30" ht="18" customHeight="1" x14ac:dyDescent="0.3">
      <c r="A5" s="11">
        <f t="shared" si="0"/>
        <v>3</v>
      </c>
      <c r="B5" s="9" t="s">
        <v>21</v>
      </c>
      <c r="C5" s="5" t="s">
        <v>22</v>
      </c>
      <c r="D5" s="10">
        <v>-10000</v>
      </c>
      <c r="E5" s="10">
        <v>10000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30" ht="15.75" customHeight="1" x14ac:dyDescent="0.3">
      <c r="A6" s="11">
        <f t="shared" si="0"/>
        <v>4</v>
      </c>
      <c r="B6" s="9" t="s">
        <v>23</v>
      </c>
      <c r="C6" s="5" t="s">
        <v>22</v>
      </c>
      <c r="D6" s="10">
        <v>-40000</v>
      </c>
      <c r="E6" s="10"/>
      <c r="F6" s="10">
        <v>40000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30" ht="15.75" customHeight="1" x14ac:dyDescent="0.3">
      <c r="A7" s="11">
        <f t="shared" si="0"/>
        <v>5</v>
      </c>
      <c r="B7" s="9" t="s">
        <v>24</v>
      </c>
      <c r="C7" s="5" t="s">
        <v>25</v>
      </c>
      <c r="D7" s="10">
        <v>-8000</v>
      </c>
      <c r="E7" s="10"/>
      <c r="F7" s="10"/>
      <c r="G7" s="10">
        <v>8000</v>
      </c>
      <c r="H7" s="10"/>
      <c r="I7" s="10"/>
      <c r="J7" s="10"/>
      <c r="K7" s="10"/>
      <c r="L7" s="10"/>
      <c r="M7" s="10"/>
      <c r="N7" s="10"/>
      <c r="O7" s="10"/>
      <c r="P7" s="10"/>
    </row>
    <row r="8" spans="1:30" ht="15.75" customHeight="1" x14ac:dyDescent="0.3">
      <c r="A8" s="11">
        <f t="shared" si="0"/>
        <v>6</v>
      </c>
      <c r="B8" s="9" t="s">
        <v>26</v>
      </c>
      <c r="C8" s="5" t="s">
        <v>25</v>
      </c>
      <c r="D8" s="10">
        <v>-10000</v>
      </c>
      <c r="E8" s="10"/>
      <c r="F8" s="10"/>
      <c r="G8" s="10"/>
      <c r="H8" s="10">
        <v>10000</v>
      </c>
      <c r="I8" s="10"/>
      <c r="J8" s="10"/>
      <c r="K8" s="10"/>
      <c r="L8" s="10"/>
      <c r="M8" s="10"/>
      <c r="N8" s="10"/>
      <c r="O8" s="10"/>
      <c r="P8" s="10"/>
    </row>
    <row r="9" spans="1:30" ht="15.75" customHeight="1" x14ac:dyDescent="0.3">
      <c r="A9" s="11">
        <f t="shared" si="0"/>
        <v>7</v>
      </c>
      <c r="B9" s="9" t="s">
        <v>27</v>
      </c>
      <c r="C9" s="5" t="s">
        <v>22</v>
      </c>
      <c r="D9" s="10">
        <v>-21000</v>
      </c>
      <c r="E9" s="10"/>
      <c r="F9" s="10"/>
      <c r="G9" s="10"/>
      <c r="H9" s="10"/>
      <c r="I9" s="10">
        <v>21000</v>
      </c>
      <c r="J9" s="10"/>
      <c r="K9" s="10"/>
      <c r="L9" s="10"/>
      <c r="M9" s="10"/>
      <c r="N9" s="10"/>
      <c r="O9" s="10"/>
      <c r="P9" s="10"/>
      <c r="Q9" s="10"/>
      <c r="R9" s="10"/>
    </row>
    <row r="10" spans="1:30" ht="15.75" customHeight="1" x14ac:dyDescent="0.3">
      <c r="A10" s="11">
        <f t="shared" si="0"/>
        <v>8</v>
      </c>
      <c r="B10" s="9" t="s">
        <v>28</v>
      </c>
      <c r="C10" s="5" t="s">
        <v>25</v>
      </c>
      <c r="D10" s="10">
        <v>-5000</v>
      </c>
      <c r="E10" s="10"/>
      <c r="F10" s="10"/>
      <c r="G10" s="10"/>
      <c r="H10" s="10"/>
      <c r="I10" s="10"/>
      <c r="J10" s="10"/>
      <c r="K10" s="10"/>
      <c r="L10" s="10"/>
      <c r="M10" s="10">
        <v>-5000</v>
      </c>
      <c r="N10" s="10"/>
      <c r="O10" s="10"/>
      <c r="P10" s="10"/>
      <c r="Q10" s="10"/>
      <c r="R10" s="10"/>
    </row>
    <row r="11" spans="1:30" ht="15.75" customHeight="1" x14ac:dyDescent="0.3">
      <c r="A11" s="11">
        <f t="shared" si="0"/>
        <v>9</v>
      </c>
      <c r="B11" s="9" t="s">
        <v>29</v>
      </c>
      <c r="C11" s="5" t="s">
        <v>25</v>
      </c>
      <c r="D11" s="10">
        <v>85000</v>
      </c>
      <c r="E11" s="10"/>
      <c r="F11" s="10"/>
      <c r="G11" s="10"/>
      <c r="H11" s="10"/>
      <c r="I11" s="10"/>
      <c r="J11" s="10"/>
      <c r="K11" s="10"/>
      <c r="L11" s="10"/>
      <c r="M11" s="10">
        <v>85000</v>
      </c>
      <c r="N11" s="10"/>
      <c r="O11" s="10"/>
      <c r="P11" s="10"/>
      <c r="Q11" s="10"/>
      <c r="R11" s="10"/>
    </row>
    <row r="12" spans="1:30" ht="15.75" customHeight="1" x14ac:dyDescent="0.3">
      <c r="A12" s="11">
        <f t="shared" si="0"/>
        <v>10</v>
      </c>
      <c r="B12" s="9" t="s">
        <v>30</v>
      </c>
      <c r="C12" s="5" t="s">
        <v>25</v>
      </c>
      <c r="D12" s="10">
        <v>20000</v>
      </c>
      <c r="E12" s="10"/>
      <c r="F12" s="10"/>
      <c r="G12" s="10"/>
      <c r="H12" s="10"/>
      <c r="I12" s="10"/>
      <c r="K12" s="10"/>
      <c r="L12" s="10"/>
      <c r="M12" s="10"/>
      <c r="N12" s="10"/>
      <c r="O12" s="10">
        <v>20000</v>
      </c>
      <c r="P12" s="10"/>
      <c r="Q12" s="10"/>
      <c r="R12" s="10"/>
    </row>
    <row r="13" spans="1:30" ht="15.75" customHeight="1" x14ac:dyDescent="0.3">
      <c r="A13" s="11">
        <f t="shared" si="0"/>
        <v>11</v>
      </c>
      <c r="B13" s="9" t="s">
        <v>31</v>
      </c>
      <c r="C13" s="5" t="s">
        <v>25</v>
      </c>
      <c r="D13" s="10">
        <v>-16000</v>
      </c>
      <c r="E13" s="10"/>
      <c r="F13" s="10"/>
      <c r="G13" s="10"/>
      <c r="H13" s="10"/>
      <c r="I13" s="10"/>
      <c r="J13" s="10"/>
      <c r="K13" s="10"/>
      <c r="L13" s="10"/>
      <c r="M13" s="10">
        <v>-16000</v>
      </c>
      <c r="N13" s="10"/>
      <c r="O13" s="10"/>
      <c r="P13" s="10"/>
      <c r="Q13" s="10"/>
      <c r="R13" s="10"/>
    </row>
    <row r="14" spans="1:30" ht="15.75" customHeight="1" x14ac:dyDescent="0.3">
      <c r="A14" s="11">
        <f t="shared" si="0"/>
        <v>12</v>
      </c>
      <c r="B14" s="9" t="s">
        <v>32</v>
      </c>
      <c r="C14" s="5" t="s">
        <v>25</v>
      </c>
      <c r="D14" s="10">
        <v>-15000</v>
      </c>
      <c r="E14" s="10"/>
      <c r="F14" s="10"/>
      <c r="G14" s="10"/>
      <c r="H14" s="10"/>
      <c r="I14" s="10"/>
      <c r="J14" s="10"/>
      <c r="K14" s="10"/>
      <c r="L14" s="10"/>
      <c r="M14" s="10">
        <v>-15000</v>
      </c>
      <c r="N14" s="10"/>
      <c r="O14" s="10"/>
      <c r="P14" s="10"/>
      <c r="Q14" s="10"/>
      <c r="R14" s="10"/>
    </row>
    <row r="15" spans="1:30" ht="15.75" customHeight="1" x14ac:dyDescent="0.3">
      <c r="A15" s="11">
        <f t="shared" si="0"/>
        <v>13</v>
      </c>
      <c r="B15" s="9" t="s">
        <v>33</v>
      </c>
      <c r="C15" s="5" t="s">
        <v>25</v>
      </c>
      <c r="D15" s="10">
        <v>-12000</v>
      </c>
      <c r="E15" s="10"/>
      <c r="F15" s="10"/>
      <c r="G15" s="10"/>
      <c r="H15" s="10"/>
      <c r="I15" s="10"/>
      <c r="J15" s="10"/>
      <c r="K15" s="10"/>
      <c r="L15" s="10"/>
      <c r="M15" s="10">
        <v>-12000</v>
      </c>
      <c r="N15" s="10"/>
      <c r="O15" s="10"/>
      <c r="P15" s="10"/>
      <c r="Q15" s="10"/>
    </row>
    <row r="16" spans="1:30" ht="15.75" customHeight="1" x14ac:dyDescent="0.3">
      <c r="A16" s="11">
        <f t="shared" si="0"/>
        <v>14</v>
      </c>
      <c r="B16" s="9" t="s">
        <v>34</v>
      </c>
      <c r="C16" s="5" t="s">
        <v>25</v>
      </c>
      <c r="D16" s="10">
        <v>-7000</v>
      </c>
      <c r="E16" s="10"/>
      <c r="F16" s="10"/>
      <c r="G16" s="10"/>
      <c r="H16" s="10"/>
      <c r="I16" s="10"/>
      <c r="J16" s="10"/>
      <c r="K16" s="10"/>
      <c r="L16" s="10"/>
      <c r="M16" s="10">
        <v>-7000</v>
      </c>
      <c r="N16" s="10"/>
      <c r="O16" s="10"/>
      <c r="P16" s="10"/>
      <c r="Q16" s="10"/>
      <c r="R16" s="10"/>
    </row>
    <row r="17" spans="1:18" ht="15.75" customHeight="1" x14ac:dyDescent="0.3">
      <c r="A17" s="11">
        <f t="shared" si="0"/>
        <v>15</v>
      </c>
      <c r="B17" s="9" t="s">
        <v>35</v>
      </c>
      <c r="C17" s="5" t="s">
        <v>25</v>
      </c>
      <c r="D17" s="10">
        <v>-9000</v>
      </c>
      <c r="E17" s="10"/>
      <c r="F17" s="10"/>
      <c r="G17" s="10"/>
      <c r="H17" s="10"/>
      <c r="I17" s="10"/>
      <c r="J17" s="10"/>
      <c r="K17" s="10"/>
      <c r="L17" s="10"/>
      <c r="M17" s="10">
        <v>-9000</v>
      </c>
      <c r="N17" s="10"/>
      <c r="O17" s="10"/>
      <c r="P17" s="10"/>
      <c r="Q17" s="10"/>
      <c r="R17" s="10"/>
    </row>
    <row r="18" spans="1:18" ht="15.75" customHeight="1" x14ac:dyDescent="0.3">
      <c r="A18" s="11">
        <f t="shared" si="0"/>
        <v>16</v>
      </c>
      <c r="B18" s="9" t="s">
        <v>36</v>
      </c>
      <c r="C18" s="5" t="s">
        <v>25</v>
      </c>
      <c r="D18" s="10">
        <v>-6000</v>
      </c>
      <c r="E18" s="10"/>
      <c r="F18" s="10"/>
      <c r="G18" s="10"/>
      <c r="H18" s="10"/>
      <c r="I18" s="10"/>
      <c r="J18" s="10"/>
      <c r="K18" s="10"/>
      <c r="L18" s="10"/>
      <c r="M18" s="10">
        <v>-6000</v>
      </c>
      <c r="N18" s="10"/>
      <c r="O18" s="10"/>
      <c r="P18" s="10"/>
      <c r="Q18" s="10"/>
      <c r="R18" s="10"/>
    </row>
    <row r="19" spans="1:18" ht="15.75" customHeight="1" x14ac:dyDescent="0.3">
      <c r="A19" s="11">
        <f t="shared" si="0"/>
        <v>17</v>
      </c>
      <c r="B19" s="9" t="s">
        <v>37</v>
      </c>
      <c r="C19" s="5" t="s">
        <v>38</v>
      </c>
      <c r="D19" s="10"/>
      <c r="E19" s="10"/>
      <c r="F19" s="10"/>
      <c r="G19" s="10"/>
      <c r="H19" s="10"/>
      <c r="I19" s="10"/>
      <c r="J19" s="10">
        <v>25000</v>
      </c>
      <c r="K19" s="10"/>
      <c r="L19" s="10"/>
      <c r="M19" s="10">
        <v>25000</v>
      </c>
      <c r="N19" s="10"/>
      <c r="O19" s="10"/>
      <c r="P19" s="10"/>
      <c r="Q19" s="10"/>
      <c r="R19" s="10"/>
    </row>
    <row r="20" spans="1:18" ht="15.75" customHeight="1" x14ac:dyDescent="0.3">
      <c r="A20" s="11">
        <f t="shared" si="0"/>
        <v>18</v>
      </c>
      <c r="B20" s="9" t="s">
        <v>39</v>
      </c>
      <c r="C20" s="5" t="s">
        <v>38</v>
      </c>
      <c r="D20" s="10"/>
      <c r="E20" s="10"/>
      <c r="F20" s="10"/>
      <c r="G20" s="10">
        <v>-5000</v>
      </c>
      <c r="H20" s="10"/>
      <c r="I20" s="10"/>
      <c r="J20" s="10"/>
      <c r="K20" s="10"/>
      <c r="L20" s="10"/>
      <c r="M20" s="10">
        <v>-5000</v>
      </c>
      <c r="N20" s="10"/>
      <c r="O20" s="10"/>
      <c r="P20" s="10"/>
      <c r="Q20" s="10"/>
      <c r="R20" s="10"/>
    </row>
    <row r="21" spans="1:18" ht="15.75" customHeight="1" x14ac:dyDescent="0.3">
      <c r="A21" s="11">
        <f t="shared" si="0"/>
        <v>19</v>
      </c>
      <c r="B21" s="9" t="s">
        <v>40</v>
      </c>
      <c r="C21" s="5" t="s">
        <v>38</v>
      </c>
      <c r="D21" s="10"/>
      <c r="E21" s="10"/>
      <c r="F21" s="10"/>
      <c r="G21" s="10"/>
      <c r="H21" s="10"/>
      <c r="I21" s="10"/>
      <c r="J21" s="10"/>
      <c r="K21" s="10"/>
      <c r="L21" s="10"/>
      <c r="M21" s="10">
        <v>-2400</v>
      </c>
      <c r="N21" s="10"/>
      <c r="O21" s="10"/>
      <c r="P21" s="10">
        <v>2400</v>
      </c>
      <c r="Q21" s="10"/>
      <c r="R21" s="10"/>
    </row>
    <row r="22" spans="1:18" ht="15.75" customHeight="1" x14ac:dyDescent="0.3">
      <c r="A22" s="11">
        <f t="shared" si="0"/>
        <v>20</v>
      </c>
      <c r="B22" s="9" t="s">
        <v>41</v>
      </c>
      <c r="C22" s="5" t="s">
        <v>38</v>
      </c>
      <c r="D22" s="10"/>
      <c r="E22" s="10"/>
      <c r="F22" s="10"/>
      <c r="G22" s="10"/>
      <c r="H22" s="10"/>
      <c r="I22" s="10"/>
      <c r="J22" s="10"/>
      <c r="K22" s="10"/>
      <c r="L22" s="10"/>
      <c r="M22" s="10">
        <v>-8000</v>
      </c>
      <c r="N22" s="10"/>
      <c r="O22" s="10"/>
      <c r="P22" s="10"/>
      <c r="Q22" s="10">
        <v>8000</v>
      </c>
      <c r="R22" s="10"/>
    </row>
    <row r="23" spans="1:18" ht="15.75" customHeight="1" x14ac:dyDescent="0.3">
      <c r="A23" s="11">
        <f t="shared" si="0"/>
        <v>21</v>
      </c>
      <c r="B23" s="9" t="s">
        <v>42</v>
      </c>
      <c r="C23" s="5" t="s">
        <v>38</v>
      </c>
      <c r="D23" s="10"/>
      <c r="E23" s="10">
        <v>-625</v>
      </c>
      <c r="F23" s="10"/>
      <c r="G23" s="10"/>
      <c r="H23" s="10"/>
      <c r="I23" s="10"/>
      <c r="J23" s="10"/>
      <c r="K23" s="10"/>
      <c r="L23" s="10"/>
      <c r="M23" s="10">
        <f>E23</f>
        <v>-625</v>
      </c>
      <c r="N23" s="10"/>
      <c r="O23" s="10"/>
      <c r="P23" s="10"/>
      <c r="Q23" s="10"/>
      <c r="R23" s="10"/>
    </row>
    <row r="24" spans="1:18" ht="15.75" customHeight="1" x14ac:dyDescent="0.3">
      <c r="A24" s="11">
        <f t="shared" si="0"/>
        <v>22</v>
      </c>
      <c r="B24" s="9" t="s">
        <v>43</v>
      </c>
      <c r="C24" s="5" t="s">
        <v>38</v>
      </c>
      <c r="D24" s="10"/>
      <c r="F24" s="10">
        <f>-(F6-10000)/5/4</f>
        <v>-1500</v>
      </c>
      <c r="G24" s="10"/>
      <c r="H24" s="10"/>
      <c r="I24" s="10"/>
      <c r="J24" s="10"/>
      <c r="K24" s="10"/>
      <c r="L24" s="10"/>
      <c r="M24" s="10">
        <f>F24</f>
        <v>-1500</v>
      </c>
      <c r="N24" s="10"/>
      <c r="O24" s="10"/>
      <c r="P24" s="10"/>
      <c r="Q24" s="10"/>
      <c r="R24" s="10"/>
    </row>
    <row r="25" spans="1:18" ht="15.75" customHeight="1" x14ac:dyDescent="0.3">
      <c r="A25" s="11">
        <f t="shared" si="0"/>
        <v>23</v>
      </c>
      <c r="B25" s="9" t="s">
        <v>44</v>
      </c>
      <c r="C25" s="5" t="s">
        <v>38</v>
      </c>
      <c r="D25" s="10"/>
      <c r="E25" s="10"/>
      <c r="F25" s="10"/>
      <c r="G25" s="10"/>
      <c r="H25" s="10"/>
      <c r="I25" s="10">
        <f>-I9/3/4</f>
        <v>-1750</v>
      </c>
      <c r="J25" s="10"/>
      <c r="K25" s="10"/>
      <c r="L25" s="10"/>
      <c r="M25" s="10">
        <f>I25</f>
        <v>-1750</v>
      </c>
      <c r="N25" s="10"/>
      <c r="O25" s="10"/>
      <c r="P25" s="10"/>
      <c r="Q25" s="10"/>
      <c r="R25" s="10"/>
    </row>
    <row r="26" spans="1:18" ht="15.75" customHeight="1" x14ac:dyDescent="0.3">
      <c r="A26" s="11">
        <f t="shared" si="0"/>
        <v>24</v>
      </c>
      <c r="B26" s="9" t="s">
        <v>45</v>
      </c>
      <c r="C26" s="5" t="s">
        <v>25</v>
      </c>
      <c r="D26" s="10">
        <v>-4145</v>
      </c>
      <c r="E26" s="10"/>
      <c r="F26" s="10"/>
      <c r="G26" s="10"/>
      <c r="H26" s="10"/>
      <c r="I26" s="10"/>
      <c r="J26" s="10"/>
      <c r="K26" s="10"/>
      <c r="L26" s="10"/>
      <c r="M26" s="10">
        <v>-4145</v>
      </c>
      <c r="N26" s="10"/>
      <c r="O26" s="10"/>
      <c r="P26" s="10"/>
      <c r="Q26" s="10"/>
    </row>
    <row r="27" spans="1:18" ht="15.75" customHeight="1" x14ac:dyDescent="0.3">
      <c r="A27" s="11">
        <f t="shared" si="0"/>
        <v>25</v>
      </c>
      <c r="B27" s="9" t="s">
        <v>46</v>
      </c>
      <c r="C27" s="5" t="s">
        <v>19</v>
      </c>
      <c r="D27" s="10">
        <v>-3000</v>
      </c>
      <c r="E27" s="10"/>
      <c r="F27" s="10"/>
      <c r="G27" s="10"/>
      <c r="H27" s="10"/>
      <c r="I27" s="10"/>
      <c r="J27" s="10"/>
      <c r="K27" s="10"/>
      <c r="L27" s="10"/>
      <c r="M27" s="10">
        <v>-3000</v>
      </c>
      <c r="N27" s="10"/>
      <c r="O27" s="10"/>
      <c r="P27" s="10"/>
      <c r="Q27" s="10"/>
      <c r="R27" s="10"/>
    </row>
    <row r="28" spans="1:18" ht="15.75" customHeight="1" x14ac:dyDescent="0.3">
      <c r="B28" s="9"/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 x14ac:dyDescent="0.3">
      <c r="B29" s="12" t="s">
        <v>47</v>
      </c>
      <c r="C29" s="13"/>
      <c r="D29" s="14">
        <f t="shared" ref="D29:J29" si="1">SUM(D3:D28)</f>
        <v>118855</v>
      </c>
      <c r="E29" s="14">
        <f t="shared" si="1"/>
        <v>9375</v>
      </c>
      <c r="F29" s="14">
        <f t="shared" si="1"/>
        <v>38500</v>
      </c>
      <c r="G29" s="14">
        <f t="shared" si="1"/>
        <v>3000</v>
      </c>
      <c r="H29" s="14">
        <f t="shared" si="1"/>
        <v>10000</v>
      </c>
      <c r="I29" s="14">
        <f t="shared" si="1"/>
        <v>19250</v>
      </c>
      <c r="J29" s="14">
        <f t="shared" si="1"/>
        <v>25000</v>
      </c>
      <c r="K29" s="14"/>
      <c r="L29" s="14">
        <f t="shared" ref="L29:R29" si="2">SUM(L3:L28)</f>
        <v>100000</v>
      </c>
      <c r="M29" s="14">
        <f t="shared" si="2"/>
        <v>13580</v>
      </c>
      <c r="N29" s="14">
        <f t="shared" si="2"/>
        <v>80000</v>
      </c>
      <c r="O29" s="14">
        <f t="shared" si="2"/>
        <v>20000</v>
      </c>
      <c r="P29" s="14">
        <f t="shared" si="2"/>
        <v>2400</v>
      </c>
      <c r="Q29" s="14">
        <f t="shared" si="2"/>
        <v>8000</v>
      </c>
      <c r="R29" s="14">
        <f t="shared" si="2"/>
        <v>0</v>
      </c>
    </row>
    <row r="30" spans="1:18" ht="15.75" customHeight="1" x14ac:dyDescent="0.3">
      <c r="B30" s="9"/>
      <c r="C30" s="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8" ht="15.75" customHeight="1" x14ac:dyDescent="0.3">
      <c r="B31" s="9"/>
      <c r="C31" s="1"/>
      <c r="D31" s="10"/>
      <c r="E31" s="10"/>
      <c r="F31" s="10"/>
      <c r="G31" s="10"/>
      <c r="H31" s="10"/>
      <c r="I31" s="15" t="s">
        <v>48</v>
      </c>
      <c r="J31" s="16">
        <f>SUM(D29:J29)</f>
        <v>223980</v>
      </c>
      <c r="L31" s="10"/>
      <c r="M31" s="10"/>
      <c r="N31" s="10"/>
      <c r="O31" s="10"/>
      <c r="P31" s="10"/>
    </row>
    <row r="32" spans="1:18" ht="15.75" customHeight="1" x14ac:dyDescent="0.3">
      <c r="B32" s="9"/>
      <c r="C32" s="1"/>
      <c r="D32" s="10"/>
      <c r="E32" s="10"/>
      <c r="F32" s="10"/>
      <c r="G32" s="10"/>
      <c r="H32" s="10"/>
      <c r="I32" s="15" t="s">
        <v>49</v>
      </c>
      <c r="J32" s="16">
        <f>SUM(L29:R29)</f>
        <v>223980</v>
      </c>
      <c r="M32" s="10"/>
      <c r="N32" s="10"/>
      <c r="O32" s="10"/>
      <c r="P32" s="10"/>
    </row>
    <row r="33" spans="2:16" ht="15.75" customHeight="1" x14ac:dyDescent="0.3">
      <c r="B33" s="9"/>
      <c r="C33" s="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2:16" ht="15.75" customHeight="1" x14ac:dyDescent="0.3">
      <c r="B34" s="9"/>
      <c r="C34" s="1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2:16" ht="15.75" customHeight="1" x14ac:dyDescent="0.3">
      <c r="B35" s="9"/>
      <c r="C35" s="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2:16" ht="15.75" customHeight="1" x14ac:dyDescent="0.3">
      <c r="B36" s="9"/>
      <c r="C36" s="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2:16" ht="15.75" customHeight="1" x14ac:dyDescent="0.3">
      <c r="B37" s="9"/>
      <c r="C37" s="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2:16" ht="15.75" customHeight="1" x14ac:dyDescent="0.3">
      <c r="B38" s="9"/>
      <c r="C38" s="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2:16" ht="15.75" customHeight="1" x14ac:dyDescent="0.3">
      <c r="B39" s="9"/>
      <c r="C39" s="1"/>
      <c r="D39" s="10"/>
      <c r="E39" s="10"/>
      <c r="F39" s="10"/>
      <c r="G39" s="10"/>
      <c r="H39" s="10"/>
      <c r="J39" s="10"/>
      <c r="K39" s="10"/>
      <c r="L39" s="10"/>
      <c r="M39" s="10"/>
      <c r="N39" s="10"/>
      <c r="O39" s="10"/>
      <c r="P39" s="10"/>
    </row>
    <row r="40" spans="2:16" ht="15.75" customHeight="1" x14ac:dyDescent="0.3">
      <c r="B40" s="9"/>
      <c r="C40" s="1"/>
    </row>
    <row r="41" spans="2:16" ht="15.75" customHeight="1" x14ac:dyDescent="0.3">
      <c r="B41" s="9"/>
      <c r="C41" s="1"/>
    </row>
    <row r="42" spans="2:16" ht="15.75" customHeight="1" x14ac:dyDescent="0.3">
      <c r="B42" s="9"/>
      <c r="C42" s="1"/>
    </row>
    <row r="43" spans="2:16" ht="15.75" customHeight="1" x14ac:dyDescent="0.3">
      <c r="B43" s="9"/>
      <c r="C43" s="1"/>
    </row>
    <row r="44" spans="2:16" ht="15.75" customHeight="1" x14ac:dyDescent="0.3">
      <c r="B44" s="9"/>
      <c r="C44" s="1"/>
    </row>
    <row r="45" spans="2:16" ht="15.75" customHeight="1" x14ac:dyDescent="0.3">
      <c r="B45" s="9"/>
      <c r="C45" s="1"/>
    </row>
    <row r="46" spans="2:16" ht="15.75" customHeight="1" x14ac:dyDescent="0.3">
      <c r="B46" s="9"/>
      <c r="C46" s="1"/>
    </row>
    <row r="47" spans="2:16" ht="15.75" customHeight="1" x14ac:dyDescent="0.3">
      <c r="B47" s="9"/>
      <c r="C47" s="1"/>
    </row>
    <row r="48" spans="2:16" ht="15.75" customHeight="1" x14ac:dyDescent="0.3">
      <c r="B48" s="9"/>
      <c r="C48" s="1"/>
    </row>
    <row r="49" spans="2:3" ht="15.75" customHeight="1" x14ac:dyDescent="0.3">
      <c r="B49" s="9"/>
      <c r="C49" s="1"/>
    </row>
    <row r="50" spans="2:3" ht="15.75" customHeight="1" x14ac:dyDescent="0.3">
      <c r="B50" s="9"/>
      <c r="C50" s="1"/>
    </row>
    <row r="51" spans="2:3" ht="15.75" customHeight="1" x14ac:dyDescent="0.3">
      <c r="B51" s="9"/>
      <c r="C51" s="1"/>
    </row>
    <row r="52" spans="2:3" ht="15.75" customHeight="1" x14ac:dyDescent="0.3">
      <c r="B52" s="9"/>
      <c r="C52" s="1"/>
    </row>
    <row r="53" spans="2:3" ht="15.75" customHeight="1" x14ac:dyDescent="0.3">
      <c r="B53" s="9"/>
      <c r="C53" s="1"/>
    </row>
    <row r="54" spans="2:3" ht="15.75" customHeight="1" x14ac:dyDescent="0.3">
      <c r="C54" s="1"/>
    </row>
    <row r="55" spans="2:3" ht="15.75" customHeight="1" x14ac:dyDescent="0.3">
      <c r="C55" s="1"/>
    </row>
    <row r="56" spans="2:3" ht="15.75" customHeight="1" x14ac:dyDescent="0.3">
      <c r="C56" s="1"/>
    </row>
    <row r="57" spans="2:3" ht="15.75" customHeight="1" x14ac:dyDescent="0.3">
      <c r="C57" s="1"/>
    </row>
    <row r="58" spans="2:3" ht="15.75" customHeight="1" x14ac:dyDescent="0.3">
      <c r="C58" s="1"/>
    </row>
    <row r="59" spans="2:3" ht="15.75" customHeight="1" x14ac:dyDescent="0.3">
      <c r="C59" s="1"/>
    </row>
    <row r="60" spans="2:3" ht="15.75" customHeight="1" x14ac:dyDescent="0.3">
      <c r="C60" s="1"/>
    </row>
    <row r="61" spans="2:3" ht="15.75" customHeight="1" x14ac:dyDescent="0.3">
      <c r="C61" s="1"/>
    </row>
    <row r="62" spans="2:3" ht="15.75" customHeight="1" x14ac:dyDescent="0.3">
      <c r="C62" s="1"/>
    </row>
    <row r="63" spans="2:3" ht="15.75" customHeight="1" x14ac:dyDescent="0.3">
      <c r="C63" s="1"/>
    </row>
    <row r="64" spans="2:3" ht="15.75" customHeight="1" x14ac:dyDescent="0.3">
      <c r="C64" s="1"/>
    </row>
    <row r="65" spans="3:3" ht="15.75" customHeight="1" x14ac:dyDescent="0.3">
      <c r="C65" s="1"/>
    </row>
    <row r="66" spans="3:3" ht="15.75" customHeight="1" x14ac:dyDescent="0.3">
      <c r="C66" s="1"/>
    </row>
    <row r="67" spans="3:3" ht="15.75" customHeight="1" x14ac:dyDescent="0.3">
      <c r="C67" s="1"/>
    </row>
    <row r="68" spans="3:3" ht="15.75" customHeight="1" x14ac:dyDescent="0.3">
      <c r="C68" s="1"/>
    </row>
    <row r="69" spans="3:3" ht="15.75" customHeight="1" x14ac:dyDescent="0.3">
      <c r="C69" s="1"/>
    </row>
    <row r="70" spans="3:3" ht="15.75" customHeight="1" x14ac:dyDescent="0.3">
      <c r="C70" s="1"/>
    </row>
    <row r="71" spans="3:3" ht="15.75" customHeight="1" x14ac:dyDescent="0.3">
      <c r="C71" s="1"/>
    </row>
    <row r="72" spans="3:3" ht="15.75" customHeight="1" x14ac:dyDescent="0.3">
      <c r="C72" s="1"/>
    </row>
    <row r="73" spans="3:3" ht="15.75" customHeight="1" x14ac:dyDescent="0.3">
      <c r="C73" s="1"/>
    </row>
    <row r="74" spans="3:3" ht="15.75" customHeight="1" x14ac:dyDescent="0.3">
      <c r="C74" s="1"/>
    </row>
    <row r="75" spans="3:3" ht="15.75" customHeight="1" x14ac:dyDescent="0.3">
      <c r="C75" s="1"/>
    </row>
    <row r="76" spans="3:3" ht="15.75" customHeight="1" x14ac:dyDescent="0.3">
      <c r="C76" s="1"/>
    </row>
    <row r="77" spans="3:3" ht="15.75" customHeight="1" x14ac:dyDescent="0.3">
      <c r="C77" s="1"/>
    </row>
    <row r="78" spans="3:3" ht="15.75" customHeight="1" x14ac:dyDescent="0.3">
      <c r="C78" s="1"/>
    </row>
    <row r="79" spans="3:3" ht="15.75" customHeight="1" x14ac:dyDescent="0.3">
      <c r="C79" s="1"/>
    </row>
    <row r="80" spans="3:3" ht="15.75" customHeight="1" x14ac:dyDescent="0.3">
      <c r="C80" s="1"/>
    </row>
    <row r="81" spans="3:3" ht="15.75" customHeight="1" x14ac:dyDescent="0.3">
      <c r="C81" s="1"/>
    </row>
    <row r="82" spans="3:3" ht="15.75" customHeight="1" x14ac:dyDescent="0.3">
      <c r="C82" s="1"/>
    </row>
    <row r="83" spans="3:3" ht="15.75" customHeight="1" x14ac:dyDescent="0.3">
      <c r="C83" s="1"/>
    </row>
    <row r="84" spans="3:3" ht="15.75" customHeight="1" x14ac:dyDescent="0.3">
      <c r="C84" s="1"/>
    </row>
    <row r="85" spans="3:3" ht="15.75" customHeight="1" x14ac:dyDescent="0.3">
      <c r="C85" s="1"/>
    </row>
    <row r="86" spans="3:3" ht="15.75" customHeight="1" x14ac:dyDescent="0.3">
      <c r="C86" s="1"/>
    </row>
    <row r="87" spans="3:3" ht="15.75" customHeight="1" x14ac:dyDescent="0.3">
      <c r="C87" s="1"/>
    </row>
    <row r="88" spans="3:3" ht="15.75" customHeight="1" x14ac:dyDescent="0.3">
      <c r="C88" s="1"/>
    </row>
    <row r="89" spans="3:3" ht="15.75" customHeight="1" x14ac:dyDescent="0.3">
      <c r="C89" s="1"/>
    </row>
    <row r="90" spans="3:3" ht="15.75" customHeight="1" x14ac:dyDescent="0.3">
      <c r="C90" s="1"/>
    </row>
    <row r="91" spans="3:3" ht="15.75" customHeight="1" x14ac:dyDescent="0.3">
      <c r="C91" s="1"/>
    </row>
    <row r="92" spans="3:3" ht="15.75" customHeight="1" x14ac:dyDescent="0.3">
      <c r="C92" s="1"/>
    </row>
    <row r="93" spans="3:3" ht="15.75" customHeight="1" x14ac:dyDescent="0.3">
      <c r="C93" s="1"/>
    </row>
    <row r="94" spans="3:3" ht="15.75" customHeight="1" x14ac:dyDescent="0.3">
      <c r="C94" s="1"/>
    </row>
    <row r="95" spans="3:3" ht="15.75" customHeight="1" x14ac:dyDescent="0.3">
      <c r="C95" s="1"/>
    </row>
    <row r="96" spans="3:3" ht="15.75" customHeight="1" x14ac:dyDescent="0.3">
      <c r="C96" s="1"/>
    </row>
    <row r="97" spans="3:3" ht="15.75" customHeight="1" x14ac:dyDescent="0.3">
      <c r="C97" s="1"/>
    </row>
    <row r="98" spans="3:3" ht="15.75" customHeight="1" x14ac:dyDescent="0.3">
      <c r="C98" s="1"/>
    </row>
    <row r="99" spans="3:3" ht="15.75" customHeight="1" x14ac:dyDescent="0.3">
      <c r="C99" s="1"/>
    </row>
    <row r="100" spans="3:3" ht="15.75" customHeight="1" x14ac:dyDescent="0.3">
      <c r="C100" s="1"/>
    </row>
    <row r="101" spans="3:3" ht="15.75" customHeight="1" x14ac:dyDescent="0.3">
      <c r="C101" s="1"/>
    </row>
    <row r="102" spans="3:3" ht="15.75" customHeight="1" x14ac:dyDescent="0.3">
      <c r="C102" s="1"/>
    </row>
    <row r="103" spans="3:3" ht="15.75" customHeight="1" x14ac:dyDescent="0.3">
      <c r="C103" s="1"/>
    </row>
    <row r="104" spans="3:3" ht="15.75" customHeight="1" x14ac:dyDescent="0.3">
      <c r="C104" s="1"/>
    </row>
    <row r="105" spans="3:3" ht="15.75" customHeight="1" x14ac:dyDescent="0.3">
      <c r="C105" s="1"/>
    </row>
    <row r="106" spans="3:3" ht="15.75" customHeight="1" x14ac:dyDescent="0.3">
      <c r="C106" s="1"/>
    </row>
    <row r="107" spans="3:3" ht="15.75" customHeight="1" x14ac:dyDescent="0.3">
      <c r="C107" s="1"/>
    </row>
    <row r="108" spans="3:3" ht="15.75" customHeight="1" x14ac:dyDescent="0.3">
      <c r="C108" s="1"/>
    </row>
    <row r="109" spans="3:3" ht="15.75" customHeight="1" x14ac:dyDescent="0.3">
      <c r="C109" s="1"/>
    </row>
    <row r="110" spans="3:3" ht="15.75" customHeight="1" x14ac:dyDescent="0.3">
      <c r="C110" s="1"/>
    </row>
    <row r="111" spans="3:3" ht="15.75" customHeight="1" x14ac:dyDescent="0.3">
      <c r="C111" s="1"/>
    </row>
    <row r="112" spans="3:3" ht="15.75" customHeight="1" x14ac:dyDescent="0.3">
      <c r="C112" s="1"/>
    </row>
    <row r="113" spans="3:3" ht="15.75" customHeight="1" x14ac:dyDescent="0.3">
      <c r="C113" s="1"/>
    </row>
    <row r="114" spans="3:3" ht="15.75" customHeight="1" x14ac:dyDescent="0.3">
      <c r="C114" s="1"/>
    </row>
    <row r="115" spans="3:3" ht="15.75" customHeight="1" x14ac:dyDescent="0.3">
      <c r="C115" s="1"/>
    </row>
    <row r="116" spans="3:3" ht="15.75" customHeight="1" x14ac:dyDescent="0.3">
      <c r="C116" s="1"/>
    </row>
    <row r="117" spans="3:3" ht="15.75" customHeight="1" x14ac:dyDescent="0.3">
      <c r="C117" s="1"/>
    </row>
    <row r="118" spans="3:3" ht="15.75" customHeight="1" x14ac:dyDescent="0.3">
      <c r="C118" s="1"/>
    </row>
    <row r="119" spans="3:3" ht="15.75" customHeight="1" x14ac:dyDescent="0.3">
      <c r="C119" s="1"/>
    </row>
    <row r="120" spans="3:3" ht="15.75" customHeight="1" x14ac:dyDescent="0.3">
      <c r="C120" s="1"/>
    </row>
    <row r="121" spans="3:3" ht="15.75" customHeight="1" x14ac:dyDescent="0.3">
      <c r="C121" s="1"/>
    </row>
    <row r="122" spans="3:3" ht="15.75" customHeight="1" x14ac:dyDescent="0.3">
      <c r="C122" s="1"/>
    </row>
    <row r="123" spans="3:3" ht="15.75" customHeight="1" x14ac:dyDescent="0.3">
      <c r="C123" s="1"/>
    </row>
    <row r="124" spans="3:3" ht="15.75" customHeight="1" x14ac:dyDescent="0.3">
      <c r="C124" s="1"/>
    </row>
    <row r="125" spans="3:3" ht="15.75" customHeight="1" x14ac:dyDescent="0.3">
      <c r="C125" s="1"/>
    </row>
    <row r="126" spans="3:3" ht="15.75" customHeight="1" x14ac:dyDescent="0.3">
      <c r="C126" s="1"/>
    </row>
    <row r="127" spans="3:3" ht="15.75" customHeight="1" x14ac:dyDescent="0.3">
      <c r="C127" s="1"/>
    </row>
    <row r="128" spans="3:3" ht="15.75" customHeight="1" x14ac:dyDescent="0.3">
      <c r="C128" s="1"/>
    </row>
    <row r="129" spans="3:3" ht="15.75" customHeight="1" x14ac:dyDescent="0.3">
      <c r="C129" s="1"/>
    </row>
    <row r="130" spans="3:3" ht="15.75" customHeight="1" x14ac:dyDescent="0.3">
      <c r="C130" s="1"/>
    </row>
    <row r="131" spans="3:3" ht="15.75" customHeight="1" x14ac:dyDescent="0.3">
      <c r="C131" s="1"/>
    </row>
    <row r="132" spans="3:3" ht="15.75" customHeight="1" x14ac:dyDescent="0.3">
      <c r="C132" s="1"/>
    </row>
    <row r="133" spans="3:3" ht="15.75" customHeight="1" x14ac:dyDescent="0.3">
      <c r="C133" s="1"/>
    </row>
    <row r="134" spans="3:3" ht="15.75" customHeight="1" x14ac:dyDescent="0.3">
      <c r="C134" s="1"/>
    </row>
    <row r="135" spans="3:3" ht="15.75" customHeight="1" x14ac:dyDescent="0.3">
      <c r="C135" s="1"/>
    </row>
    <row r="136" spans="3:3" ht="15.75" customHeight="1" x14ac:dyDescent="0.3">
      <c r="C136" s="1"/>
    </row>
    <row r="137" spans="3:3" ht="15.75" customHeight="1" x14ac:dyDescent="0.3">
      <c r="C137" s="1"/>
    </row>
    <row r="138" spans="3:3" ht="15.75" customHeight="1" x14ac:dyDescent="0.3">
      <c r="C138" s="1"/>
    </row>
    <row r="139" spans="3:3" ht="15.75" customHeight="1" x14ac:dyDescent="0.3">
      <c r="C139" s="1"/>
    </row>
    <row r="140" spans="3:3" ht="15.75" customHeight="1" x14ac:dyDescent="0.3">
      <c r="C140" s="1"/>
    </row>
    <row r="141" spans="3:3" ht="15.75" customHeight="1" x14ac:dyDescent="0.3">
      <c r="C141" s="1"/>
    </row>
    <row r="142" spans="3:3" ht="15.75" customHeight="1" x14ac:dyDescent="0.3">
      <c r="C142" s="1"/>
    </row>
    <row r="143" spans="3:3" ht="15.75" customHeight="1" x14ac:dyDescent="0.3">
      <c r="C143" s="1"/>
    </row>
    <row r="144" spans="3:3" ht="15.75" customHeight="1" x14ac:dyDescent="0.3">
      <c r="C144" s="1"/>
    </row>
    <row r="145" spans="3:3" ht="15.75" customHeight="1" x14ac:dyDescent="0.3">
      <c r="C145" s="1"/>
    </row>
    <row r="146" spans="3:3" ht="15.75" customHeight="1" x14ac:dyDescent="0.3">
      <c r="C146" s="1"/>
    </row>
    <row r="147" spans="3:3" ht="15.75" customHeight="1" x14ac:dyDescent="0.3">
      <c r="C147" s="1"/>
    </row>
    <row r="148" spans="3:3" ht="15.75" customHeight="1" x14ac:dyDescent="0.3">
      <c r="C148" s="1"/>
    </row>
    <row r="149" spans="3:3" ht="15.75" customHeight="1" x14ac:dyDescent="0.3">
      <c r="C149" s="1"/>
    </row>
    <row r="150" spans="3:3" ht="15.75" customHeight="1" x14ac:dyDescent="0.3">
      <c r="C150" s="1"/>
    </row>
    <row r="151" spans="3:3" ht="15.75" customHeight="1" x14ac:dyDescent="0.3">
      <c r="C151" s="1"/>
    </row>
    <row r="152" spans="3:3" ht="15.75" customHeight="1" x14ac:dyDescent="0.3">
      <c r="C152" s="1"/>
    </row>
    <row r="153" spans="3:3" ht="15.75" customHeight="1" x14ac:dyDescent="0.3">
      <c r="C153" s="1"/>
    </row>
    <row r="154" spans="3:3" ht="15.75" customHeight="1" x14ac:dyDescent="0.3">
      <c r="C154" s="1"/>
    </row>
    <row r="155" spans="3:3" ht="15.75" customHeight="1" x14ac:dyDescent="0.3">
      <c r="C155" s="1"/>
    </row>
    <row r="156" spans="3:3" ht="15.75" customHeight="1" x14ac:dyDescent="0.3">
      <c r="C156" s="1"/>
    </row>
    <row r="157" spans="3:3" ht="15.75" customHeight="1" x14ac:dyDescent="0.3">
      <c r="C157" s="1"/>
    </row>
    <row r="158" spans="3:3" ht="15.75" customHeight="1" x14ac:dyDescent="0.3">
      <c r="C158" s="1"/>
    </row>
    <row r="159" spans="3:3" ht="15.75" customHeight="1" x14ac:dyDescent="0.3">
      <c r="C159" s="1"/>
    </row>
    <row r="160" spans="3:3" ht="15.75" customHeight="1" x14ac:dyDescent="0.3">
      <c r="C160" s="1"/>
    </row>
    <row r="161" spans="3:3" ht="15.75" customHeight="1" x14ac:dyDescent="0.3">
      <c r="C161" s="1"/>
    </row>
    <row r="162" spans="3:3" ht="15.75" customHeight="1" x14ac:dyDescent="0.3">
      <c r="C162" s="1"/>
    </row>
    <row r="163" spans="3:3" ht="15.75" customHeight="1" x14ac:dyDescent="0.3">
      <c r="C163" s="1"/>
    </row>
    <row r="164" spans="3:3" ht="15.75" customHeight="1" x14ac:dyDescent="0.3">
      <c r="C164" s="1"/>
    </row>
    <row r="165" spans="3:3" ht="15.75" customHeight="1" x14ac:dyDescent="0.3">
      <c r="C165" s="1"/>
    </row>
    <row r="166" spans="3:3" ht="15.75" customHeight="1" x14ac:dyDescent="0.3">
      <c r="C166" s="1"/>
    </row>
    <row r="167" spans="3:3" ht="15.75" customHeight="1" x14ac:dyDescent="0.3">
      <c r="C167" s="1"/>
    </row>
    <row r="168" spans="3:3" ht="15.75" customHeight="1" x14ac:dyDescent="0.3">
      <c r="C168" s="1"/>
    </row>
    <row r="169" spans="3:3" ht="15.75" customHeight="1" x14ac:dyDescent="0.3">
      <c r="C169" s="1"/>
    </row>
    <row r="170" spans="3:3" ht="15.75" customHeight="1" x14ac:dyDescent="0.3">
      <c r="C170" s="1"/>
    </row>
    <row r="171" spans="3:3" ht="15.75" customHeight="1" x14ac:dyDescent="0.3">
      <c r="C171" s="1"/>
    </row>
    <row r="172" spans="3:3" ht="15.75" customHeight="1" x14ac:dyDescent="0.3">
      <c r="C172" s="1"/>
    </row>
    <row r="173" spans="3:3" ht="15.75" customHeight="1" x14ac:dyDescent="0.3">
      <c r="C173" s="1"/>
    </row>
    <row r="174" spans="3:3" ht="15.75" customHeight="1" x14ac:dyDescent="0.3">
      <c r="C174" s="1"/>
    </row>
    <row r="175" spans="3:3" ht="15.75" customHeight="1" x14ac:dyDescent="0.3">
      <c r="C175" s="1"/>
    </row>
    <row r="176" spans="3:3" ht="15.75" customHeight="1" x14ac:dyDescent="0.3">
      <c r="C176" s="1"/>
    </row>
    <row r="177" spans="3:3" ht="15.75" customHeight="1" x14ac:dyDescent="0.3">
      <c r="C177" s="1"/>
    </row>
    <row r="178" spans="3:3" ht="15.75" customHeight="1" x14ac:dyDescent="0.3">
      <c r="C178" s="1"/>
    </row>
    <row r="179" spans="3:3" ht="15.75" customHeight="1" x14ac:dyDescent="0.3">
      <c r="C179" s="1"/>
    </row>
    <row r="180" spans="3:3" ht="15.75" customHeight="1" x14ac:dyDescent="0.3">
      <c r="C180" s="1"/>
    </row>
    <row r="181" spans="3:3" ht="15.75" customHeight="1" x14ac:dyDescent="0.3">
      <c r="C181" s="1"/>
    </row>
    <row r="182" spans="3:3" ht="15.75" customHeight="1" x14ac:dyDescent="0.3">
      <c r="C182" s="1"/>
    </row>
    <row r="183" spans="3:3" ht="15.75" customHeight="1" x14ac:dyDescent="0.3">
      <c r="C183" s="1"/>
    </row>
    <row r="184" spans="3:3" ht="15.75" customHeight="1" x14ac:dyDescent="0.3">
      <c r="C184" s="1"/>
    </row>
    <row r="185" spans="3:3" ht="15.75" customHeight="1" x14ac:dyDescent="0.3">
      <c r="C185" s="1"/>
    </row>
    <row r="186" spans="3:3" ht="15.75" customHeight="1" x14ac:dyDescent="0.3">
      <c r="C186" s="1"/>
    </row>
    <row r="187" spans="3:3" ht="15.75" customHeight="1" x14ac:dyDescent="0.3">
      <c r="C187" s="1"/>
    </row>
    <row r="188" spans="3:3" ht="15.75" customHeight="1" x14ac:dyDescent="0.3">
      <c r="C188" s="1"/>
    </row>
    <row r="189" spans="3:3" ht="15.75" customHeight="1" x14ac:dyDescent="0.3">
      <c r="C189" s="1"/>
    </row>
    <row r="190" spans="3:3" ht="15.75" customHeight="1" x14ac:dyDescent="0.3">
      <c r="C190" s="1"/>
    </row>
    <row r="191" spans="3:3" ht="15.75" customHeight="1" x14ac:dyDescent="0.3">
      <c r="C191" s="1"/>
    </row>
    <row r="192" spans="3:3" ht="15.75" customHeight="1" x14ac:dyDescent="0.3">
      <c r="C192" s="1"/>
    </row>
    <row r="193" spans="3:3" ht="15.75" customHeight="1" x14ac:dyDescent="0.3">
      <c r="C193" s="1"/>
    </row>
    <row r="194" spans="3:3" ht="15.75" customHeight="1" x14ac:dyDescent="0.3">
      <c r="C194" s="1"/>
    </row>
    <row r="195" spans="3:3" ht="15.75" customHeight="1" x14ac:dyDescent="0.3">
      <c r="C195" s="1"/>
    </row>
    <row r="196" spans="3:3" ht="15.75" customHeight="1" x14ac:dyDescent="0.3">
      <c r="C196" s="1"/>
    </row>
    <row r="197" spans="3:3" ht="15.75" customHeight="1" x14ac:dyDescent="0.3">
      <c r="C197" s="1"/>
    </row>
    <row r="198" spans="3:3" ht="15.75" customHeight="1" x14ac:dyDescent="0.3">
      <c r="C198" s="1"/>
    </row>
    <row r="199" spans="3:3" ht="15.75" customHeight="1" x14ac:dyDescent="0.3">
      <c r="C199" s="1"/>
    </row>
    <row r="200" spans="3:3" ht="15.75" customHeight="1" x14ac:dyDescent="0.3">
      <c r="C200" s="1"/>
    </row>
    <row r="201" spans="3:3" ht="15.75" customHeight="1" x14ac:dyDescent="0.3">
      <c r="C201" s="1"/>
    </row>
    <row r="202" spans="3:3" ht="15.75" customHeight="1" x14ac:dyDescent="0.3">
      <c r="C202" s="1"/>
    </row>
    <row r="203" spans="3:3" ht="15.75" customHeight="1" x14ac:dyDescent="0.3">
      <c r="C203" s="1"/>
    </row>
    <row r="204" spans="3:3" ht="15.75" customHeight="1" x14ac:dyDescent="0.3">
      <c r="C204" s="1"/>
    </row>
    <row r="205" spans="3:3" ht="15.75" customHeight="1" x14ac:dyDescent="0.3">
      <c r="C205" s="1"/>
    </row>
    <row r="206" spans="3:3" ht="15.75" customHeight="1" x14ac:dyDescent="0.3">
      <c r="C206" s="1"/>
    </row>
    <row r="207" spans="3:3" ht="15.75" customHeight="1" x14ac:dyDescent="0.3">
      <c r="C207" s="1"/>
    </row>
    <row r="208" spans="3:3" ht="15.75" customHeight="1" x14ac:dyDescent="0.3">
      <c r="C208" s="1"/>
    </row>
    <row r="209" spans="3:3" ht="15.75" customHeight="1" x14ac:dyDescent="0.3">
      <c r="C209" s="1"/>
    </row>
    <row r="210" spans="3:3" ht="15.75" customHeight="1" x14ac:dyDescent="0.3">
      <c r="C210" s="1"/>
    </row>
    <row r="211" spans="3:3" ht="15.75" customHeight="1" x14ac:dyDescent="0.3">
      <c r="C211" s="1"/>
    </row>
    <row r="212" spans="3:3" ht="15.75" customHeight="1" x14ac:dyDescent="0.3">
      <c r="C212" s="1"/>
    </row>
    <row r="213" spans="3:3" ht="15.75" customHeight="1" x14ac:dyDescent="0.3">
      <c r="C213" s="1"/>
    </row>
    <row r="214" spans="3:3" ht="15.75" customHeight="1" x14ac:dyDescent="0.3">
      <c r="C214" s="1"/>
    </row>
    <row r="215" spans="3:3" ht="15.75" customHeight="1" x14ac:dyDescent="0.3">
      <c r="C215" s="1"/>
    </row>
    <row r="216" spans="3:3" ht="15.75" customHeight="1" x14ac:dyDescent="0.3">
      <c r="C216" s="1"/>
    </row>
    <row r="217" spans="3:3" ht="15.75" customHeight="1" x14ac:dyDescent="0.3">
      <c r="C217" s="1"/>
    </row>
    <row r="218" spans="3:3" ht="15.75" customHeight="1" x14ac:dyDescent="0.3">
      <c r="C218" s="1"/>
    </row>
    <row r="219" spans="3:3" ht="15.75" customHeight="1" x14ac:dyDescent="0.3">
      <c r="C219" s="1"/>
    </row>
    <row r="220" spans="3:3" ht="15.75" customHeight="1" x14ac:dyDescent="0.3">
      <c r="C220" s="1"/>
    </row>
    <row r="221" spans="3:3" ht="15.75" customHeight="1" x14ac:dyDescent="0.3">
      <c r="C221" s="1"/>
    </row>
    <row r="222" spans="3:3" ht="15.75" customHeight="1" x14ac:dyDescent="0.3">
      <c r="C222" s="1"/>
    </row>
    <row r="223" spans="3:3" ht="15.75" customHeight="1" x14ac:dyDescent="0.3">
      <c r="C223" s="1"/>
    </row>
    <row r="224" spans="3:3" ht="15.75" customHeight="1" x14ac:dyDescent="0.3">
      <c r="C224" s="1"/>
    </row>
    <row r="225" spans="3:3" ht="15.75" customHeight="1" x14ac:dyDescent="0.3">
      <c r="C225" s="1"/>
    </row>
    <row r="226" spans="3:3" ht="15.75" customHeight="1" x14ac:dyDescent="0.3">
      <c r="C226" s="1"/>
    </row>
    <row r="227" spans="3:3" ht="15.75" customHeight="1" x14ac:dyDescent="0.3">
      <c r="C227" s="1"/>
    </row>
    <row r="228" spans="3:3" ht="15.75" customHeight="1" x14ac:dyDescent="0.3">
      <c r="C228" s="1"/>
    </row>
    <row r="229" spans="3:3" ht="15.75" customHeight="1" x14ac:dyDescent="0.3">
      <c r="C229" s="1"/>
    </row>
    <row r="230" spans="3:3" ht="15.75" customHeight="1" x14ac:dyDescent="0.3">
      <c r="C230" s="1"/>
    </row>
    <row r="231" spans="3:3" ht="15.75" customHeight="1" x14ac:dyDescent="0.3">
      <c r="C231" s="1"/>
    </row>
    <row r="232" spans="3:3" ht="15.75" customHeight="1" x14ac:dyDescent="0.3">
      <c r="C232" s="1"/>
    </row>
    <row r="233" spans="3:3" ht="15.75" customHeight="1" x14ac:dyDescent="0.25"/>
    <row r="234" spans="3:3" ht="15.75" customHeight="1" x14ac:dyDescent="0.25"/>
    <row r="235" spans="3:3" ht="15.75" customHeight="1" x14ac:dyDescent="0.25"/>
    <row r="236" spans="3:3" ht="15.75" customHeight="1" x14ac:dyDescent="0.25"/>
    <row r="237" spans="3:3" ht="15.75" customHeight="1" x14ac:dyDescent="0.25"/>
    <row r="238" spans="3:3" ht="15.75" customHeight="1" x14ac:dyDescent="0.25"/>
    <row r="239" spans="3:3" ht="15.75" customHeight="1" x14ac:dyDescent="0.25"/>
    <row r="240" spans="3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D1:J1"/>
    <mergeCell ref="L1:R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opLeftCell="A4" workbookViewId="0">
      <selection activeCell="C17" sqref="C17"/>
    </sheetView>
  </sheetViews>
  <sheetFormatPr defaultColWidth="12.6328125" defaultRowHeight="15" customHeight="1" x14ac:dyDescent="0.25"/>
  <cols>
    <col min="1" max="1" width="31.6328125" customWidth="1"/>
    <col min="2" max="26" width="14.36328125" customWidth="1"/>
  </cols>
  <sheetData>
    <row r="1" spans="1:5" ht="15.75" customHeight="1" x14ac:dyDescent="0.25">
      <c r="B1" s="8" t="s">
        <v>50</v>
      </c>
    </row>
    <row r="2" spans="1:5" ht="15.75" customHeight="1" x14ac:dyDescent="0.3">
      <c r="A2" s="8" t="s">
        <v>51</v>
      </c>
    </row>
    <row r="3" spans="1:5" ht="15.75" customHeight="1" x14ac:dyDescent="0.25">
      <c r="A3" s="8" t="s">
        <v>52</v>
      </c>
      <c r="C3" s="10">
        <f>'Effect on Accounting Equation'!M11+'Effect on Accounting Equation'!M19</f>
        <v>110000</v>
      </c>
    </row>
    <row r="4" spans="1:5" ht="15.75" customHeight="1" x14ac:dyDescent="0.25">
      <c r="A4" s="8" t="s">
        <v>53</v>
      </c>
    </row>
    <row r="5" spans="1:5" ht="15.75" customHeight="1" x14ac:dyDescent="0.25">
      <c r="A5" s="8" t="s">
        <v>28</v>
      </c>
      <c r="B5" s="10">
        <f>-'Effect on Accounting Equation'!M10</f>
        <v>5000</v>
      </c>
    </row>
    <row r="6" spans="1:5" ht="15.75" customHeight="1" x14ac:dyDescent="0.25">
      <c r="A6" s="8" t="s">
        <v>54</v>
      </c>
      <c r="B6" s="10">
        <f>-('Effect on Accounting Equation'!M13+'Effect on Accounting Equation'!M22)</f>
        <v>24000</v>
      </c>
    </row>
    <row r="7" spans="1:5" ht="15.75" customHeight="1" x14ac:dyDescent="0.25">
      <c r="A7" s="8" t="s">
        <v>55</v>
      </c>
      <c r="B7" s="10">
        <f>-('Effect on Accounting Equation'!M14)</f>
        <v>15000</v>
      </c>
    </row>
    <row r="8" spans="1:5" ht="15.75" customHeight="1" x14ac:dyDescent="0.25">
      <c r="A8" s="8" t="s">
        <v>56</v>
      </c>
      <c r="B8" s="10">
        <f>-'Effect on Accounting Equation'!M15</f>
        <v>12000</v>
      </c>
    </row>
    <row r="9" spans="1:5" ht="15.75" customHeight="1" x14ac:dyDescent="0.25">
      <c r="A9" s="8" t="s">
        <v>57</v>
      </c>
      <c r="B9" s="10">
        <f>-'Effect on Accounting Equation'!M16</f>
        <v>7000</v>
      </c>
    </row>
    <row r="10" spans="1:5" ht="15.75" customHeight="1" x14ac:dyDescent="0.25">
      <c r="A10" s="8" t="s">
        <v>58</v>
      </c>
      <c r="B10" s="10">
        <f>-'Effect on Accounting Equation'!M17</f>
        <v>9000</v>
      </c>
    </row>
    <row r="11" spans="1:5" ht="15.75" customHeight="1" x14ac:dyDescent="0.25">
      <c r="A11" s="8" t="s">
        <v>59</v>
      </c>
      <c r="B11" s="10">
        <f>-'Effect on Accounting Equation'!M18</f>
        <v>6000</v>
      </c>
    </row>
    <row r="12" spans="1:5" ht="15.75" customHeight="1" x14ac:dyDescent="0.25">
      <c r="A12" s="8" t="s">
        <v>60</v>
      </c>
      <c r="B12" s="10">
        <f>-'Effect on Accounting Equation'!M20</f>
        <v>5000</v>
      </c>
    </row>
    <row r="13" spans="1:5" ht="15.75" customHeight="1" x14ac:dyDescent="0.25">
      <c r="A13" s="8" t="s">
        <v>61</v>
      </c>
      <c r="C13" s="17">
        <f>SUM(B5:B12)</f>
        <v>83000</v>
      </c>
    </row>
    <row r="14" spans="1:5" ht="15.75" customHeight="1" x14ac:dyDescent="0.25">
      <c r="A14" s="8" t="s">
        <v>62</v>
      </c>
      <c r="C14" s="10">
        <f>C3-C13</f>
        <v>27000</v>
      </c>
      <c r="E14" s="8" t="s">
        <v>63</v>
      </c>
    </row>
    <row r="15" spans="1:5" ht="15.75" customHeight="1" x14ac:dyDescent="0.25">
      <c r="A15" s="8" t="s">
        <v>64</v>
      </c>
      <c r="C15" s="17">
        <f>-('Effect on Accounting Equation'!M23+'Effect on Accounting Equation'!M24+'Effect on Accounting Equation'!M25)</f>
        <v>3875</v>
      </c>
    </row>
    <row r="16" spans="1:5" ht="15.75" customHeight="1" x14ac:dyDescent="0.25">
      <c r="A16" s="8" t="s">
        <v>65</v>
      </c>
      <c r="C16" s="10">
        <f>C14-C15</f>
        <v>23125</v>
      </c>
    </row>
    <row r="17" spans="1:3" ht="15.75" customHeight="1" x14ac:dyDescent="0.25">
      <c r="A17" s="8" t="s">
        <v>66</v>
      </c>
      <c r="C17" s="17">
        <f>-'Effect on Accounting Equation'!M21</f>
        <v>2400</v>
      </c>
    </row>
    <row r="18" spans="1:3" ht="15.75" customHeight="1" x14ac:dyDescent="0.25">
      <c r="A18" s="8" t="s">
        <v>67</v>
      </c>
      <c r="C18" s="18">
        <f>C16-C17</f>
        <v>20725</v>
      </c>
    </row>
    <row r="19" spans="1:3" ht="15.75" customHeight="1" x14ac:dyDescent="0.25">
      <c r="A19" s="8" t="s">
        <v>68</v>
      </c>
      <c r="C19" s="19">
        <f>0.2*C18</f>
        <v>4145</v>
      </c>
    </row>
    <row r="20" spans="1:3" ht="15.75" customHeight="1" x14ac:dyDescent="0.3">
      <c r="A20" s="8" t="s">
        <v>69</v>
      </c>
      <c r="C20" s="20">
        <f>C18-C19</f>
        <v>16580</v>
      </c>
    </row>
    <row r="21" spans="1:3" ht="15.75" customHeight="1" x14ac:dyDescent="0.25"/>
    <row r="22" spans="1:3" ht="15.75" customHeight="1" x14ac:dyDescent="0.25">
      <c r="A22" s="8" t="s">
        <v>70</v>
      </c>
      <c r="C22" s="8">
        <v>1000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6328125" defaultRowHeight="15" customHeight="1" x14ac:dyDescent="0.25"/>
  <cols>
    <col min="1" max="1" width="37.26953125" customWidth="1"/>
    <col min="2" max="26" width="14.36328125" customWidth="1"/>
  </cols>
  <sheetData>
    <row r="1" spans="1:2" ht="15.75" customHeight="1" x14ac:dyDescent="0.25">
      <c r="B1" s="8" t="s">
        <v>50</v>
      </c>
    </row>
    <row r="2" spans="1:2" ht="15.75" customHeight="1" x14ac:dyDescent="0.3">
      <c r="A2" s="8" t="s">
        <v>71</v>
      </c>
    </row>
    <row r="3" spans="1:2" ht="15.75" customHeight="1" x14ac:dyDescent="0.25">
      <c r="A3" s="8" t="s">
        <v>72</v>
      </c>
      <c r="B3" s="8">
        <v>0</v>
      </c>
    </row>
    <row r="4" spans="1:2" ht="15.75" customHeight="1" x14ac:dyDescent="0.25">
      <c r="A4" s="8" t="s">
        <v>73</v>
      </c>
      <c r="B4" s="17">
        <f>'Income statement'!C20</f>
        <v>16580</v>
      </c>
    </row>
    <row r="5" spans="1:2" ht="15.75" customHeight="1" x14ac:dyDescent="0.25">
      <c r="A5" s="8" t="s">
        <v>61</v>
      </c>
      <c r="B5" s="10">
        <f>B3+B4</f>
        <v>16580</v>
      </c>
    </row>
    <row r="6" spans="1:2" ht="15.75" customHeight="1" x14ac:dyDescent="0.25">
      <c r="A6" s="8" t="s">
        <v>74</v>
      </c>
      <c r="B6" s="17">
        <f>-'Effect on Accounting Equation'!M27</f>
        <v>3000</v>
      </c>
    </row>
    <row r="7" spans="1:2" ht="15.75" customHeight="1" x14ac:dyDescent="0.3">
      <c r="A7" s="8" t="s">
        <v>75</v>
      </c>
      <c r="B7" s="21">
        <f>B5-B6</f>
        <v>13580</v>
      </c>
    </row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A19" workbookViewId="0">
      <selection activeCell="B23" sqref="B23"/>
    </sheetView>
  </sheetViews>
  <sheetFormatPr defaultColWidth="12.6328125" defaultRowHeight="15" customHeight="1" x14ac:dyDescent="0.25"/>
  <cols>
    <col min="1" max="1" width="24.08984375" customWidth="1"/>
    <col min="2" max="8" width="14.36328125" customWidth="1"/>
    <col min="9" max="9" width="17.7265625" customWidth="1"/>
    <col min="10" max="26" width="14.36328125" customWidth="1"/>
  </cols>
  <sheetData>
    <row r="1" spans="1:10" ht="15.75" customHeight="1" x14ac:dyDescent="0.25">
      <c r="B1" s="8" t="s">
        <v>50</v>
      </c>
    </row>
    <row r="2" spans="1:10" ht="15.75" customHeight="1" x14ac:dyDescent="0.3">
      <c r="A2" s="8" t="s">
        <v>76</v>
      </c>
    </row>
    <row r="3" spans="1:10" ht="15.75" customHeight="1" x14ac:dyDescent="0.25">
      <c r="A3" s="8" t="s">
        <v>1</v>
      </c>
    </row>
    <row r="4" spans="1:10" ht="15.75" customHeight="1" x14ac:dyDescent="0.25">
      <c r="A4" s="8" t="s">
        <v>77</v>
      </c>
      <c r="J4" s="22"/>
    </row>
    <row r="5" spans="1:10" ht="15.75" customHeight="1" x14ac:dyDescent="0.25">
      <c r="A5" s="8" t="s">
        <v>12</v>
      </c>
      <c r="B5" s="10">
        <f>'Effect on Accounting Equation'!L29</f>
        <v>100000</v>
      </c>
    </row>
    <row r="6" spans="1:10" ht="15.75" customHeight="1" x14ac:dyDescent="0.25">
      <c r="A6" s="8" t="s">
        <v>78</v>
      </c>
      <c r="B6" s="17">
        <f>'Statement of RE'!B7</f>
        <v>13580</v>
      </c>
    </row>
    <row r="7" spans="1:10" ht="15.75" customHeight="1" x14ac:dyDescent="0.25">
      <c r="A7" s="8" t="s">
        <v>79</v>
      </c>
      <c r="C7" s="10">
        <f>B5+B6</f>
        <v>113580</v>
      </c>
    </row>
    <row r="8" spans="1:10" ht="15.75" customHeight="1" x14ac:dyDescent="0.25">
      <c r="A8" s="8" t="s">
        <v>80</v>
      </c>
    </row>
    <row r="9" spans="1:10" ht="15.75" customHeight="1" x14ac:dyDescent="0.25">
      <c r="A9" s="8" t="s">
        <v>14</v>
      </c>
      <c r="C9" s="10">
        <f>'Effect on Accounting Equation'!N29</f>
        <v>80000</v>
      </c>
    </row>
    <row r="10" spans="1:10" ht="15.75" customHeight="1" x14ac:dyDescent="0.25">
      <c r="A10" s="8" t="s">
        <v>81</v>
      </c>
    </row>
    <row r="11" spans="1:10" ht="15.75" customHeight="1" x14ac:dyDescent="0.25">
      <c r="A11" s="8" t="s">
        <v>15</v>
      </c>
      <c r="B11" s="10">
        <f>'Effect on Accounting Equation'!O29</f>
        <v>20000</v>
      </c>
    </row>
    <row r="12" spans="1:10" ht="15.75" customHeight="1" x14ac:dyDescent="0.25">
      <c r="A12" s="8" t="s">
        <v>16</v>
      </c>
      <c r="B12" s="10">
        <f>'Effect on Accounting Equation'!P29</f>
        <v>2400</v>
      </c>
    </row>
    <row r="13" spans="1:10" ht="15.75" customHeight="1" x14ac:dyDescent="0.25">
      <c r="A13" s="8" t="s">
        <v>17</v>
      </c>
      <c r="B13" s="17">
        <f>'Effect on Accounting Equation'!Q29</f>
        <v>8000</v>
      </c>
    </row>
    <row r="14" spans="1:10" ht="15.75" customHeight="1" x14ac:dyDescent="0.25">
      <c r="A14" s="8" t="s">
        <v>82</v>
      </c>
      <c r="C14" s="19">
        <f>SUM(B11:B13)</f>
        <v>30400</v>
      </c>
    </row>
    <row r="15" spans="1:10" ht="15.75" customHeight="1" x14ac:dyDescent="0.3">
      <c r="C15" s="20">
        <f>SUM(C7:C14)</f>
        <v>223980</v>
      </c>
    </row>
    <row r="16" spans="1:10" ht="15.75" customHeight="1" x14ac:dyDescent="0.25">
      <c r="A16" s="8" t="s">
        <v>0</v>
      </c>
    </row>
    <row r="17" spans="1:10" ht="15.75" customHeight="1" x14ac:dyDescent="0.25">
      <c r="A17" s="8" t="s">
        <v>83</v>
      </c>
    </row>
    <row r="18" spans="1:10" ht="15.75" customHeight="1" x14ac:dyDescent="0.25">
      <c r="A18" s="11" t="s">
        <v>6</v>
      </c>
      <c r="B18" s="10">
        <f>'Effect on Accounting Equation'!E29</f>
        <v>9375</v>
      </c>
      <c r="D18" s="23"/>
      <c r="E18" s="23"/>
      <c r="F18" s="23"/>
      <c r="G18" s="23"/>
      <c r="H18" s="23"/>
      <c r="I18" s="23"/>
      <c r="J18" s="23"/>
    </row>
    <row r="19" spans="1:10" ht="15.75" customHeight="1" x14ac:dyDescent="0.25">
      <c r="A19" s="11" t="s">
        <v>7</v>
      </c>
      <c r="B19" s="10">
        <f>'Effect on Accounting Equation'!F29</f>
        <v>38500</v>
      </c>
    </row>
    <row r="20" spans="1:10" ht="15.75" customHeight="1" x14ac:dyDescent="0.25">
      <c r="A20" s="11" t="s">
        <v>10</v>
      </c>
      <c r="B20" s="17">
        <f>'Effect on Accounting Equation'!I29</f>
        <v>19250</v>
      </c>
    </row>
    <row r="21" spans="1:10" ht="15.75" customHeight="1" x14ac:dyDescent="0.25">
      <c r="A21" s="8" t="s">
        <v>84</v>
      </c>
      <c r="C21" s="10">
        <f>SUM(B18:B20)</f>
        <v>67125</v>
      </c>
    </row>
    <row r="22" spans="1:10" ht="15.75" customHeight="1" x14ac:dyDescent="0.25">
      <c r="A22" s="8" t="s">
        <v>85</v>
      </c>
    </row>
    <row r="23" spans="1:10" ht="15.75" customHeight="1" x14ac:dyDescent="0.25">
      <c r="A23" s="8" t="s">
        <v>5</v>
      </c>
      <c r="B23" s="10">
        <f>'Effect on Accounting Equation'!D29</f>
        <v>118855</v>
      </c>
    </row>
    <row r="24" spans="1:10" ht="15.75" customHeight="1" x14ac:dyDescent="0.25">
      <c r="A24" s="8" t="s">
        <v>8</v>
      </c>
      <c r="B24" s="10">
        <f>'Effect on Accounting Equation'!G29</f>
        <v>3000</v>
      </c>
    </row>
    <row r="25" spans="1:10" ht="15.75" customHeight="1" x14ac:dyDescent="0.25">
      <c r="A25" s="8" t="s">
        <v>9</v>
      </c>
      <c r="B25" s="10">
        <f>'Effect on Accounting Equation'!H29</f>
        <v>10000</v>
      </c>
    </row>
    <row r="26" spans="1:10" ht="15.75" customHeight="1" x14ac:dyDescent="0.25">
      <c r="A26" s="8" t="s">
        <v>11</v>
      </c>
      <c r="B26" s="17">
        <f>'Effect on Accounting Equation'!J29</f>
        <v>25000</v>
      </c>
      <c r="D26" s="8">
        <v>24000</v>
      </c>
    </row>
    <row r="27" spans="1:10" ht="15.75" customHeight="1" x14ac:dyDescent="0.25">
      <c r="A27" s="8" t="s">
        <v>86</v>
      </c>
      <c r="C27" s="19">
        <f>SUM(B23:B26)</f>
        <v>156855</v>
      </c>
    </row>
    <row r="28" spans="1:10" ht="15.75" customHeight="1" x14ac:dyDescent="0.3">
      <c r="C28" s="20">
        <f>SUM(C21:C27)</f>
        <v>223980</v>
      </c>
    </row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opLeftCell="A10" zoomScale="145" zoomScaleNormal="145" workbookViewId="0">
      <selection activeCell="C20" sqref="C20"/>
    </sheetView>
  </sheetViews>
  <sheetFormatPr defaultColWidth="12.6328125" defaultRowHeight="15" customHeight="1" x14ac:dyDescent="0.25"/>
  <cols>
    <col min="1" max="1" width="38.26953125" customWidth="1"/>
    <col min="2" max="26" width="14.36328125" customWidth="1"/>
  </cols>
  <sheetData>
    <row r="1" spans="1:3" ht="15.75" customHeight="1" x14ac:dyDescent="0.25">
      <c r="B1" s="8" t="s">
        <v>50</v>
      </c>
    </row>
    <row r="2" spans="1:3" ht="15.75" customHeight="1" x14ac:dyDescent="0.25">
      <c r="A2" s="8" t="s">
        <v>87</v>
      </c>
    </row>
    <row r="3" spans="1:3" ht="15.75" customHeight="1" x14ac:dyDescent="0.25">
      <c r="A3" s="24" t="s">
        <v>88</v>
      </c>
    </row>
    <row r="4" spans="1:3" ht="15.75" customHeight="1" x14ac:dyDescent="0.25">
      <c r="A4" s="8" t="s">
        <v>89</v>
      </c>
      <c r="B4" s="10">
        <f>'Effect on Accounting Equation'!D11+'Effect on Accounting Equation'!D12</f>
        <v>105000</v>
      </c>
    </row>
    <row r="5" spans="1:3" ht="15.75" customHeight="1" x14ac:dyDescent="0.25">
      <c r="A5" s="8" t="s">
        <v>90</v>
      </c>
      <c r="B5" s="10">
        <f>'Effect on Accounting Equation'!D7+'Effect on Accounting Equation'!D8+'Effect on Accounting Equation'!D10+'Effect on Accounting Equation'!D13+'Effect on Accounting Equation'!D14+'Effect on Accounting Equation'!D15+'Effect on Accounting Equation'!D16+'Effect on Accounting Equation'!D17+'Effect on Accounting Equation'!D18</f>
        <v>-88000</v>
      </c>
    </row>
    <row r="6" spans="1:3" ht="15.75" customHeight="1" x14ac:dyDescent="0.25">
      <c r="A6" s="8" t="s">
        <v>91</v>
      </c>
      <c r="B6" s="17">
        <f>'Effect on Accounting Equation'!D26</f>
        <v>-4145</v>
      </c>
    </row>
    <row r="7" spans="1:3" ht="15.75" customHeight="1" x14ac:dyDescent="0.25">
      <c r="A7" s="8" t="s">
        <v>92</v>
      </c>
      <c r="C7" s="10">
        <f>B4+B5+B6</f>
        <v>12855</v>
      </c>
    </row>
    <row r="8" spans="1:3" ht="15.75" customHeight="1" x14ac:dyDescent="0.25">
      <c r="A8" s="24" t="s">
        <v>93</v>
      </c>
    </row>
    <row r="9" spans="1:3" ht="15.75" customHeight="1" x14ac:dyDescent="0.25">
      <c r="A9" s="8" t="s">
        <v>94</v>
      </c>
      <c r="B9" s="10">
        <f>'Effect on Accounting Equation'!D5</f>
        <v>-10000</v>
      </c>
    </row>
    <row r="10" spans="1:3" ht="15.75" customHeight="1" x14ac:dyDescent="0.25">
      <c r="A10" s="8" t="s">
        <v>95</v>
      </c>
      <c r="B10" s="10">
        <f>'Effect on Accounting Equation'!D6</f>
        <v>-40000</v>
      </c>
    </row>
    <row r="11" spans="1:3" ht="15.75" customHeight="1" x14ac:dyDescent="0.25">
      <c r="A11" s="8" t="s">
        <v>96</v>
      </c>
      <c r="B11" s="17">
        <f>'Effect on Accounting Equation'!D9</f>
        <v>-21000</v>
      </c>
    </row>
    <row r="12" spans="1:3" ht="15.75" customHeight="1" x14ac:dyDescent="0.25">
      <c r="A12" s="8" t="s">
        <v>97</v>
      </c>
      <c r="C12" s="10">
        <f>SUM(B9:B11)</f>
        <v>-71000</v>
      </c>
    </row>
    <row r="13" spans="1:3" ht="15.75" customHeight="1" x14ac:dyDescent="0.25">
      <c r="A13" s="24" t="s">
        <v>98</v>
      </c>
    </row>
    <row r="14" spans="1:3" ht="15.75" customHeight="1" x14ac:dyDescent="0.25">
      <c r="A14" s="8" t="s">
        <v>99</v>
      </c>
      <c r="B14" s="10">
        <f>'Effect on Accounting Equation'!D3</f>
        <v>100000</v>
      </c>
    </row>
    <row r="15" spans="1:3" ht="15.75" customHeight="1" x14ac:dyDescent="0.25">
      <c r="A15" s="8" t="s">
        <v>20</v>
      </c>
      <c r="B15" s="10">
        <f>'Effect on Accounting Equation'!D4</f>
        <v>80000</v>
      </c>
    </row>
    <row r="16" spans="1:3" ht="15.75" customHeight="1" x14ac:dyDescent="0.25">
      <c r="A16" s="8" t="s">
        <v>100</v>
      </c>
      <c r="B16" s="17">
        <f>'Effect on Accounting Equation'!D27</f>
        <v>-3000</v>
      </c>
    </row>
    <row r="17" spans="1:3" ht="15.75" customHeight="1" x14ac:dyDescent="0.25">
      <c r="A17" s="8" t="s">
        <v>101</v>
      </c>
      <c r="C17" s="17">
        <f>SUM(B14:B16)</f>
        <v>177000</v>
      </c>
    </row>
    <row r="18" spans="1:3" ht="15.75" customHeight="1" x14ac:dyDescent="0.25">
      <c r="A18" s="8" t="s">
        <v>102</v>
      </c>
      <c r="C18" s="10">
        <f>C7+C12+C17</f>
        <v>118855</v>
      </c>
    </row>
    <row r="19" spans="1:3" ht="15.75" customHeight="1" x14ac:dyDescent="0.25">
      <c r="A19" s="8" t="s">
        <v>103</v>
      </c>
      <c r="C19" s="25">
        <v>0</v>
      </c>
    </row>
    <row r="20" spans="1:3" ht="15.75" customHeight="1" x14ac:dyDescent="0.25">
      <c r="A20" s="8" t="s">
        <v>104</v>
      </c>
      <c r="C20" s="17">
        <f>C18+C19</f>
        <v>118855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>
      <c r="A28" s="8" t="s">
        <v>105</v>
      </c>
      <c r="B28" s="8">
        <v>-2000</v>
      </c>
    </row>
    <row r="29" spans="1:3" ht="15.75" customHeight="1" x14ac:dyDescent="0.25">
      <c r="A29" s="8" t="s">
        <v>106</v>
      </c>
      <c r="B29" s="8">
        <v>5000</v>
      </c>
    </row>
    <row r="30" spans="1:3" ht="15.75" customHeight="1" x14ac:dyDescent="0.25"/>
    <row r="31" spans="1:3" ht="15.75" customHeight="1" x14ac:dyDescent="0.25">
      <c r="A31" s="8" t="s">
        <v>107</v>
      </c>
      <c r="B31" s="8">
        <v>7000</v>
      </c>
    </row>
    <row r="32" spans="1:3" ht="15.75" customHeight="1" x14ac:dyDescent="0.25">
      <c r="A32" s="8" t="s">
        <v>108</v>
      </c>
      <c r="B32" s="8">
        <v>15000</v>
      </c>
      <c r="C32" s="11">
        <f>B32-B31</f>
        <v>8000</v>
      </c>
    </row>
    <row r="33" spans="1:2" ht="15.75" customHeight="1" x14ac:dyDescent="0.25"/>
    <row r="34" spans="1:2" ht="15.75" customHeight="1" x14ac:dyDescent="0.25">
      <c r="A34" s="8" t="s">
        <v>109</v>
      </c>
      <c r="B34" s="8">
        <v>5000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workbookViewId="0"/>
  </sheetViews>
  <sheetFormatPr defaultColWidth="12.6328125" defaultRowHeight="15" customHeight="1" x14ac:dyDescent="0.25"/>
  <cols>
    <col min="1" max="1" width="14.36328125" customWidth="1"/>
    <col min="2" max="2" width="32.08984375" customWidth="1"/>
    <col min="3" max="26" width="14.36328125" customWidth="1"/>
  </cols>
  <sheetData>
    <row r="1" spans="2:8" ht="15.75" customHeight="1" x14ac:dyDescent="0.25">
      <c r="C1" s="26" t="s">
        <v>110</v>
      </c>
      <c r="D1" s="26" t="s">
        <v>111</v>
      </c>
      <c r="G1" s="26"/>
      <c r="H1" s="26"/>
    </row>
    <row r="2" spans="2:8" ht="15.75" customHeight="1" x14ac:dyDescent="0.25">
      <c r="B2" s="8" t="s">
        <v>112</v>
      </c>
      <c r="C2" s="27">
        <v>500</v>
      </c>
      <c r="D2" s="27">
        <v>500</v>
      </c>
      <c r="F2" s="24" t="s">
        <v>113</v>
      </c>
      <c r="G2" s="26"/>
      <c r="H2" s="26"/>
    </row>
    <row r="3" spans="2:8" ht="15.75" customHeight="1" x14ac:dyDescent="0.25">
      <c r="B3" s="8" t="s">
        <v>114</v>
      </c>
      <c r="C3" s="27">
        <v>400</v>
      </c>
      <c r="D3" s="27">
        <v>400</v>
      </c>
      <c r="G3" s="26" t="s">
        <v>110</v>
      </c>
      <c r="H3" s="26" t="s">
        <v>111</v>
      </c>
    </row>
    <row r="4" spans="2:8" ht="15.75" customHeight="1" x14ac:dyDescent="0.25">
      <c r="B4" s="8" t="s">
        <v>65</v>
      </c>
      <c r="C4" s="27">
        <f t="shared" ref="C4:D4" si="0">C2-C3</f>
        <v>100</v>
      </c>
      <c r="D4" s="27">
        <f t="shared" si="0"/>
        <v>100</v>
      </c>
      <c r="F4" s="8" t="s">
        <v>115</v>
      </c>
      <c r="G4" s="28">
        <f t="shared" ref="G4:H4" si="1">C4/C2</f>
        <v>0.2</v>
      </c>
      <c r="H4" s="28">
        <f t="shared" si="1"/>
        <v>0.2</v>
      </c>
    </row>
    <row r="5" spans="2:8" ht="15.75" customHeight="1" x14ac:dyDescent="0.25">
      <c r="B5" s="8" t="s">
        <v>116</v>
      </c>
      <c r="C5" s="27">
        <f t="shared" ref="C5:D5" si="2">0.15*C17</f>
        <v>37.5</v>
      </c>
      <c r="D5" s="27">
        <f t="shared" si="2"/>
        <v>0</v>
      </c>
      <c r="F5" s="8" t="s">
        <v>117</v>
      </c>
      <c r="G5" s="29">
        <f t="shared" ref="G5:H5" si="3">C2/C14</f>
        <v>1.4285714285714286</v>
      </c>
      <c r="H5" s="29">
        <f t="shared" si="3"/>
        <v>1.4285714285714286</v>
      </c>
    </row>
    <row r="6" spans="2:8" ht="15.75" customHeight="1" x14ac:dyDescent="0.25">
      <c r="B6" s="8" t="s">
        <v>118</v>
      </c>
      <c r="C6" s="27">
        <f t="shared" ref="C6:D6" si="4">C4-C5</f>
        <v>62.5</v>
      </c>
      <c r="D6" s="27">
        <f t="shared" si="4"/>
        <v>100</v>
      </c>
      <c r="F6" s="8" t="s">
        <v>119</v>
      </c>
      <c r="G6" s="28">
        <f t="shared" ref="G6:H6" si="5">C6/C4</f>
        <v>0.625</v>
      </c>
      <c r="H6" s="28">
        <f t="shared" si="5"/>
        <v>1</v>
      </c>
    </row>
    <row r="7" spans="2:8" ht="15.75" customHeight="1" x14ac:dyDescent="0.25">
      <c r="B7" s="8" t="s">
        <v>120</v>
      </c>
      <c r="C7" s="27">
        <f t="shared" ref="C7:D7" si="6">0.2*C6</f>
        <v>12.5</v>
      </c>
      <c r="D7" s="27">
        <f t="shared" si="6"/>
        <v>20</v>
      </c>
      <c r="F7" s="8" t="s">
        <v>121</v>
      </c>
      <c r="G7" s="28">
        <f t="shared" ref="G7:H7" si="7">C8/C6</f>
        <v>0.8</v>
      </c>
      <c r="H7" s="28">
        <f t="shared" si="7"/>
        <v>0.8</v>
      </c>
    </row>
    <row r="8" spans="2:8" ht="15.75" customHeight="1" x14ac:dyDescent="0.25">
      <c r="B8" s="8" t="s">
        <v>122</v>
      </c>
      <c r="C8" s="27">
        <f t="shared" ref="C8:D8" si="8">C6-C7</f>
        <v>50</v>
      </c>
      <c r="D8" s="27">
        <f t="shared" si="8"/>
        <v>80</v>
      </c>
      <c r="F8" s="8" t="s">
        <v>123</v>
      </c>
      <c r="G8" s="27">
        <f t="shared" ref="G8:H8" si="9">C14/C18</f>
        <v>1.75</v>
      </c>
      <c r="H8" s="27">
        <f t="shared" si="9"/>
        <v>1</v>
      </c>
    </row>
    <row r="9" spans="2:8" ht="15.75" customHeight="1" x14ac:dyDescent="0.25">
      <c r="B9" s="8"/>
      <c r="C9" s="29"/>
      <c r="D9" s="29"/>
      <c r="F9" s="8" t="s">
        <v>124</v>
      </c>
      <c r="G9" s="28">
        <f t="shared" ref="G9:H9" si="10">PRODUCT(G4:G8)</f>
        <v>0.25000000000000006</v>
      </c>
      <c r="H9" s="28">
        <f t="shared" si="10"/>
        <v>0.22857142857142862</v>
      </c>
    </row>
    <row r="10" spans="2:8" ht="15.75" customHeight="1" x14ac:dyDescent="0.25">
      <c r="B10" s="8"/>
      <c r="C10" s="29"/>
      <c r="D10" s="29"/>
    </row>
    <row r="11" spans="2:8" ht="15.75" customHeight="1" x14ac:dyDescent="0.25">
      <c r="B11" s="8"/>
      <c r="C11" s="29"/>
      <c r="D11" s="29"/>
      <c r="F11" s="8" t="s">
        <v>125</v>
      </c>
    </row>
    <row r="12" spans="2:8" ht="15.75" customHeight="1" x14ac:dyDescent="0.25">
      <c r="B12" s="8" t="s">
        <v>126</v>
      </c>
      <c r="C12" s="29">
        <f t="shared" ref="C12:D12" si="11">C2/C14</f>
        <v>1.4285714285714286</v>
      </c>
      <c r="D12" s="29">
        <f t="shared" si="11"/>
        <v>1.4285714285714286</v>
      </c>
      <c r="F12" s="8" t="s">
        <v>127</v>
      </c>
    </row>
    <row r="13" spans="2:8" ht="15.75" customHeight="1" x14ac:dyDescent="0.25">
      <c r="B13" s="8" t="s">
        <v>128</v>
      </c>
      <c r="C13" s="28">
        <f t="shared" ref="C13:D13" si="12">C4/C2</f>
        <v>0.2</v>
      </c>
      <c r="D13" s="28">
        <f t="shared" si="12"/>
        <v>0.2</v>
      </c>
    </row>
    <row r="14" spans="2:8" ht="15.75" customHeight="1" x14ac:dyDescent="0.25">
      <c r="B14" s="8" t="s">
        <v>129</v>
      </c>
      <c r="C14" s="8">
        <v>350</v>
      </c>
      <c r="D14" s="8">
        <v>350</v>
      </c>
    </row>
    <row r="15" spans="2:8" ht="15.75" customHeight="1" x14ac:dyDescent="0.25">
      <c r="B15" s="8" t="s">
        <v>130</v>
      </c>
      <c r="C15" s="28">
        <f t="shared" ref="C15:D15" si="13">C4/C14</f>
        <v>0.2857142857142857</v>
      </c>
      <c r="D15" s="28">
        <f t="shared" si="13"/>
        <v>0.2857142857142857</v>
      </c>
    </row>
    <row r="16" spans="2:8" ht="15.75" customHeight="1" x14ac:dyDescent="0.25">
      <c r="B16" s="8" t="s">
        <v>131</v>
      </c>
      <c r="C16" s="28">
        <f t="shared" ref="C16:D16" si="14">C8/C18</f>
        <v>0.25</v>
      </c>
      <c r="D16" s="28">
        <f t="shared" si="14"/>
        <v>0.22857142857142856</v>
      </c>
    </row>
    <row r="17" spans="2:4" ht="15.75" customHeight="1" x14ac:dyDescent="0.25">
      <c r="B17" s="8" t="s">
        <v>132</v>
      </c>
      <c r="C17" s="8">
        <v>250</v>
      </c>
      <c r="D17" s="8">
        <v>0</v>
      </c>
    </row>
    <row r="18" spans="2:4" ht="15.75" customHeight="1" x14ac:dyDescent="0.25">
      <c r="B18" s="8" t="s">
        <v>77</v>
      </c>
      <c r="C18" s="8">
        <v>200</v>
      </c>
      <c r="D18" s="8">
        <v>350</v>
      </c>
    </row>
    <row r="19" spans="2:4" ht="15.75" customHeight="1" x14ac:dyDescent="0.25"/>
    <row r="20" spans="2:4" ht="15.75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Effect on Accounting Equation</vt:lpstr>
      <vt:lpstr>Income statement</vt:lpstr>
      <vt:lpstr>Statement of RE</vt:lpstr>
      <vt:lpstr>Balance Sheet</vt:lpstr>
      <vt:lpstr>Cash flow statement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C S Mishra</cp:lastModifiedBy>
  <dcterms:created xsi:type="dcterms:W3CDTF">2022-01-17T05:25:46Z</dcterms:created>
  <dcterms:modified xsi:type="dcterms:W3CDTF">2023-01-23T06:29:08Z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0x010100EFBF771744873646A69E8C11E2895548</vt:lpwstr>
  </property>
</Properties>
</file>