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" sheetId="1" r:id="rId4"/>
    <sheet state="visible" name="CPI" sheetId="2" r:id="rId5"/>
    <sheet state="visible" name="Improvement" sheetId="3" r:id="rId6"/>
  </sheets>
  <definedNames/>
  <calcPr/>
</workbook>
</file>

<file path=xl/sharedStrings.xml><?xml version="1.0" encoding="utf-8"?>
<sst xmlns="http://schemas.openxmlformats.org/spreadsheetml/2006/main" count="1543" uniqueCount="259">
  <si>
    <t>Sno</t>
  </si>
  <si>
    <t>IdNum</t>
  </si>
  <si>
    <t>Category</t>
  </si>
  <si>
    <t>Quiz 1 (on 26)</t>
  </si>
  <si>
    <t>Mid Sem (on 52)</t>
  </si>
  <si>
    <t>Quiz 2 (on 36)</t>
  </si>
  <si>
    <t>Surprise Quiz (3%)</t>
  </si>
  <si>
    <t>EndSem (on 80)</t>
  </si>
  <si>
    <t>InSem</t>
  </si>
  <si>
    <t>Totals</t>
  </si>
  <si>
    <t>Rounded Score</t>
  </si>
  <si>
    <t>XH40</t>
  </si>
  <si>
    <t>MTech</t>
  </si>
  <si>
    <t>IF70</t>
  </si>
  <si>
    <t>Quiz1</t>
  </si>
  <si>
    <t>HG52</t>
  </si>
  <si>
    <t>MidSem</t>
  </si>
  <si>
    <t>OX57</t>
  </si>
  <si>
    <t>Quiz2</t>
  </si>
  <si>
    <t>QT30</t>
  </si>
  <si>
    <t>SurpriseQuiz</t>
  </si>
  <si>
    <t>KA95</t>
  </si>
  <si>
    <t>Insem TOTAL</t>
  </si>
  <si>
    <t>AC44</t>
  </si>
  <si>
    <t>FINALS</t>
  </si>
  <si>
    <t>BX35</t>
  </si>
  <si>
    <t>TOTAL</t>
  </si>
  <si>
    <t>RG50</t>
  </si>
  <si>
    <t>EP24</t>
  </si>
  <si>
    <t>EZ14</t>
  </si>
  <si>
    <t>BU14</t>
  </si>
  <si>
    <t>Correlation Matrix</t>
  </si>
  <si>
    <t>SV84</t>
  </si>
  <si>
    <t>WF59</t>
  </si>
  <si>
    <t>DZ25</t>
  </si>
  <si>
    <t>YF49</t>
  </si>
  <si>
    <t>Quiz 1</t>
  </si>
  <si>
    <t>Midsem</t>
  </si>
  <si>
    <t>Quiz 2</t>
  </si>
  <si>
    <t>Surprise Quiz</t>
  </si>
  <si>
    <t>Endsem</t>
  </si>
  <si>
    <t>ZB49</t>
  </si>
  <si>
    <t>BY49</t>
  </si>
  <si>
    <t>NY15</t>
  </si>
  <si>
    <t>DE26</t>
  </si>
  <si>
    <t>ZH57</t>
  </si>
  <si>
    <t>KN73</t>
  </si>
  <si>
    <t>BA63</t>
  </si>
  <si>
    <t>FP41</t>
  </si>
  <si>
    <t>MY78</t>
  </si>
  <si>
    <t>UB43</t>
  </si>
  <si>
    <t>VU21</t>
  </si>
  <si>
    <t>YY77</t>
  </si>
  <si>
    <t>XM16</t>
  </si>
  <si>
    <t>IN96</t>
  </si>
  <si>
    <t>KA14</t>
  </si>
  <si>
    <t>AM70</t>
  </si>
  <si>
    <t>AQ29</t>
  </si>
  <si>
    <t>GB42</t>
  </si>
  <si>
    <t>ZI38</t>
  </si>
  <si>
    <t>WY25</t>
  </si>
  <si>
    <t>SW63</t>
  </si>
  <si>
    <t>SX96</t>
  </si>
  <si>
    <t>BTech</t>
  </si>
  <si>
    <t>JJ54</t>
  </si>
  <si>
    <t>TB79</t>
  </si>
  <si>
    <t>TM94</t>
  </si>
  <si>
    <t>JF28</t>
  </si>
  <si>
    <t>RK20</t>
  </si>
  <si>
    <t>JJ24</t>
  </si>
  <si>
    <t>XJ45</t>
  </si>
  <si>
    <t>JT35</t>
  </si>
  <si>
    <t>PC17</t>
  </si>
  <si>
    <t>MM98</t>
  </si>
  <si>
    <t>JB77</t>
  </si>
  <si>
    <t>FT95</t>
  </si>
  <si>
    <t>OO48</t>
  </si>
  <si>
    <t>SP66</t>
  </si>
  <si>
    <t>TP65</t>
  </si>
  <si>
    <t>it true that person who scored well in midsem did score well in endsem. The correlation has a positive slope. But once can also say that data is too spread. There are few outliers, like a few people who scored 15 in midsem did get a score of 75 in endsem, same can be said vice versa</t>
  </si>
  <si>
    <t>PA23</t>
  </si>
  <si>
    <t>lowest r2 on power series fit</t>
  </si>
  <si>
    <t>AI66</t>
  </si>
  <si>
    <t>JP75</t>
  </si>
  <si>
    <t>EZ33</t>
  </si>
  <si>
    <t>ZC56</t>
  </si>
  <si>
    <t>NZ17</t>
  </si>
  <si>
    <t>HH53</t>
  </si>
  <si>
    <t>JB24</t>
  </si>
  <si>
    <t>EN20</t>
  </si>
  <si>
    <t>IN95</t>
  </si>
  <si>
    <t>FX16</t>
  </si>
  <si>
    <t>JF45</t>
  </si>
  <si>
    <t>FS14</t>
  </si>
  <si>
    <t>UU90</t>
  </si>
  <si>
    <t>RY96</t>
  </si>
  <si>
    <t>GD90</t>
  </si>
  <si>
    <t>UY79</t>
  </si>
  <si>
    <t>DJ16</t>
  </si>
  <si>
    <t>JC32</t>
  </si>
  <si>
    <t>GJ63</t>
  </si>
  <si>
    <t>ZC30</t>
  </si>
  <si>
    <t>DP99</t>
  </si>
  <si>
    <t>GK89</t>
  </si>
  <si>
    <t>GP84</t>
  </si>
  <si>
    <t>RW19</t>
  </si>
  <si>
    <t>GK30</t>
  </si>
  <si>
    <t>DD59</t>
  </si>
  <si>
    <t>Here we can see that data is much less spread then midsem. Insem gives us a holistic picture</t>
  </si>
  <si>
    <t>IR46</t>
  </si>
  <si>
    <t>for academic performance in endsem</t>
  </si>
  <si>
    <t>BC12</t>
  </si>
  <si>
    <t>lowest r2 on exponential fit</t>
  </si>
  <si>
    <t>MY53</t>
  </si>
  <si>
    <t>SQ18</t>
  </si>
  <si>
    <t>SJ73</t>
  </si>
  <si>
    <t>WA47</t>
  </si>
  <si>
    <t>TI62</t>
  </si>
  <si>
    <t>FE37</t>
  </si>
  <si>
    <t>SK51</t>
  </si>
  <si>
    <t>JB38</t>
  </si>
  <si>
    <t>GB10</t>
  </si>
  <si>
    <t>BY92</t>
  </si>
  <si>
    <t>PP47</t>
  </si>
  <si>
    <t>UB48</t>
  </si>
  <si>
    <t>AQ28</t>
  </si>
  <si>
    <t>KW67</t>
  </si>
  <si>
    <t>WH78</t>
  </si>
  <si>
    <t>PhD</t>
  </si>
  <si>
    <t>TE72</t>
  </si>
  <si>
    <t>YK45</t>
  </si>
  <si>
    <t>LX79</t>
  </si>
  <si>
    <t>VF21</t>
  </si>
  <si>
    <t>ZT58</t>
  </si>
  <si>
    <t>NQ84</t>
  </si>
  <si>
    <t>LH70</t>
  </si>
  <si>
    <t>GF14</t>
  </si>
  <si>
    <t>DR85</t>
  </si>
  <si>
    <t>VE83</t>
  </si>
  <si>
    <t>BT82</t>
  </si>
  <si>
    <t>DD</t>
  </si>
  <si>
    <t>SN45</t>
  </si>
  <si>
    <t>IV81</t>
  </si>
  <si>
    <t>AB67</t>
  </si>
  <si>
    <t>XU80</t>
  </si>
  <si>
    <t>LI25</t>
  </si>
  <si>
    <t>YS85</t>
  </si>
  <si>
    <t>GH89</t>
  </si>
  <si>
    <t>DF61</t>
  </si>
  <si>
    <t>JW62</t>
  </si>
  <si>
    <t>OB86</t>
  </si>
  <si>
    <t>MD97</t>
  </si>
  <si>
    <t>TS58</t>
  </si>
  <si>
    <t>NN73</t>
  </si>
  <si>
    <t>KM48</t>
  </si>
  <si>
    <t>NL50</t>
  </si>
  <si>
    <t>RA99</t>
  </si>
  <si>
    <t>UB68</t>
  </si>
  <si>
    <t>WJ75</t>
  </si>
  <si>
    <t>MSc</t>
  </si>
  <si>
    <t>LY85</t>
  </si>
  <si>
    <t>OA19</t>
  </si>
  <si>
    <t>XI66</t>
  </si>
  <si>
    <t>OM85</t>
  </si>
  <si>
    <t>LY50</t>
  </si>
  <si>
    <t>IQ83</t>
  </si>
  <si>
    <t>DN24</t>
  </si>
  <si>
    <t>AT42</t>
  </si>
  <si>
    <t>KC19</t>
  </si>
  <si>
    <t>WW32</t>
  </si>
  <si>
    <t>KF12</t>
  </si>
  <si>
    <t>PR55</t>
  </si>
  <si>
    <t>PV40</t>
  </si>
  <si>
    <t>NA83</t>
  </si>
  <si>
    <t>WY39</t>
  </si>
  <si>
    <t>GN44</t>
  </si>
  <si>
    <t>WT18</t>
  </si>
  <si>
    <t>XC78</t>
  </si>
  <si>
    <t>FI21</t>
  </si>
  <si>
    <t>VV89</t>
  </si>
  <si>
    <t>EV64</t>
  </si>
  <si>
    <t>BC26</t>
  </si>
  <si>
    <t>EY87</t>
  </si>
  <si>
    <t>IH49</t>
  </si>
  <si>
    <t>FN15</t>
  </si>
  <si>
    <t>GG24</t>
  </si>
  <si>
    <t>RR95</t>
  </si>
  <si>
    <t>FM36</t>
  </si>
  <si>
    <t>BL87</t>
  </si>
  <si>
    <t>LT88</t>
  </si>
  <si>
    <t>LL22</t>
  </si>
  <si>
    <t>SL25</t>
  </si>
  <si>
    <t>YF37</t>
  </si>
  <si>
    <t>KR64</t>
  </si>
  <si>
    <t>CJ93</t>
  </si>
  <si>
    <t>SG53</t>
  </si>
  <si>
    <t>GD71</t>
  </si>
  <si>
    <t>ZD72</t>
  </si>
  <si>
    <t>JH79</t>
  </si>
  <si>
    <t>FL91</t>
  </si>
  <si>
    <t>CK21</t>
  </si>
  <si>
    <t>max</t>
  </si>
  <si>
    <t>min</t>
  </si>
  <si>
    <t>median</t>
  </si>
  <si>
    <t>mode</t>
  </si>
  <si>
    <t>average</t>
  </si>
  <si>
    <t>standard deviation</t>
  </si>
  <si>
    <t>Grade</t>
  </si>
  <si>
    <t>AA</t>
  </si>
  <si>
    <t>AB</t>
  </si>
  <si>
    <t>BB</t>
  </si>
  <si>
    <t>BC</t>
  </si>
  <si>
    <t>CC</t>
  </si>
  <si>
    <t>CD</t>
  </si>
  <si>
    <t>FR</t>
  </si>
  <si>
    <t>K.</t>
  </si>
  <si>
    <t>31 students below mean-stddev</t>
  </si>
  <si>
    <t>29 above mean+sd</t>
  </si>
  <si>
    <t>107 in between</t>
  </si>
  <si>
    <t>Total Batch CPI</t>
  </si>
  <si>
    <t>L.</t>
  </si>
  <si>
    <t>Total CPI</t>
  </si>
  <si>
    <t>Due to restrictions on</t>
  </si>
  <si>
    <t>CPI rule, we first distribute</t>
  </si>
  <si>
    <t>AA, AB grade as much as possible.</t>
  </si>
  <si>
    <t xml:space="preserve">Then we give BB to about 50 people and gradually decrease the </t>
  </si>
  <si>
    <t>amount of people getting other grades.</t>
  </si>
  <si>
    <t xml:space="preserve">there is limit for FR also, so keeping that in mind, we give FR </t>
  </si>
  <si>
    <t>to 8 people.</t>
  </si>
  <si>
    <t xml:space="preserve">M. </t>
  </si>
  <si>
    <t>we use filter by Department to calculate CPI</t>
  </si>
  <si>
    <t>Quiz 1 Percent</t>
  </si>
  <si>
    <t>W.A. till Midsem</t>
  </si>
  <si>
    <t>W.A. till Quiz 2</t>
  </si>
  <si>
    <t>W.A. till Endsem</t>
  </si>
  <si>
    <t>Improvement from weighted average</t>
  </si>
  <si>
    <t>Worsened from weighted average</t>
  </si>
  <si>
    <t>Constant from weighted average</t>
  </si>
  <si>
    <t>Regression slope</t>
  </si>
  <si>
    <t>dummy 1</t>
  </si>
  <si>
    <t>dummy 2</t>
  </si>
  <si>
    <t>dummy 3</t>
  </si>
  <si>
    <t>dummy 4</t>
  </si>
  <si>
    <t>improvement from regression</t>
  </si>
  <si>
    <t>worsened from regression</t>
  </si>
  <si>
    <t>constant from regression</t>
  </si>
  <si>
    <t>insem percentage</t>
  </si>
  <si>
    <t>endsem weighted average with insem</t>
  </si>
  <si>
    <t>Improved performance from endsem and insem w/ 1% improv.</t>
  </si>
  <si>
    <t>worsened performance from endsem and insem</t>
  </si>
  <si>
    <t>Improved students using weighted average</t>
  </si>
  <si>
    <t>Worsened students using weighted average</t>
  </si>
  <si>
    <t>Constant students</t>
  </si>
  <si>
    <t>worsened from reg.</t>
  </si>
  <si>
    <t>constant students</t>
  </si>
  <si>
    <t>People improved from insem to endsem using 1% margin</t>
  </si>
  <si>
    <t>People worsened from insem to endsem using 1% margin</t>
  </si>
  <si>
    <t>My Method for Improvement</t>
  </si>
  <si>
    <t>We first calculate the percentage marks in Quiz 1, Midsem and Quiz 2 and Endsem. I count the suprise quiz out for this question as surprise is not prepared. Then I try 2 methods to calculate. First I use exam weightage to calculate weighted average exam by exam. First i see between Quiz1 and Midsem, Then see, Quiz 1 midsem and quiz2. Then I calculate weighted average for all exam. If a person's weighted average is increasing then I conclude improvement. If it is decreasing then worsened. Otherwise constant. Using this I have provided stats for this below the column cell. Second method i propose is of linear regression slope which calculated slope between all exams. If that slope is &gt;1 then i conclude improvement, if &lt;-1 then  worsened. Otherwise constant. Using same methods I perform next calculations.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</si>
</sst>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Google Sans Mono"/>
    </font>
    <font>
      <b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2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EndSem (on 80) vs. Mid Sem (on 52)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Stats!$H$1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xVal>
            <c:numRef>
              <c:f>Stats!$E$2:$E$168</c:f>
            </c:numRef>
          </c:xVal>
          <c:yVal>
            <c:numRef>
              <c:f>Stats!$H$2:$H$168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151113"/>
        <c:axId val="1580081967"/>
      </c:scatterChart>
      <c:valAx>
        <c:axId val="19251511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Mid Sem (on 52)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081967"/>
      </c:valAx>
      <c:valAx>
        <c:axId val="1580081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EndSem (on 80)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151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InSem vs. EndSem (on 80)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Stats!$H$1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xVal>
            <c:numRef>
              <c:f>Stats!$I$2:$I$168</c:f>
            </c:numRef>
          </c:xVal>
          <c:yVal>
            <c:numRef>
              <c:f>Stats!$H$2:$H$168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087925"/>
        <c:axId val="10584976"/>
      </c:scatterChart>
      <c:valAx>
        <c:axId val="8400879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Insem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4976"/>
      </c:valAx>
      <c:valAx>
        <c:axId val="10584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EndSem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087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895350</xdr:colOff>
      <xdr:row>29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57150</xdr:colOff>
      <xdr:row>57</xdr:row>
      <xdr:rowOff>133350</xdr:rowOff>
    </xdr:from>
    <xdr:ext cx="5457825" cy="3390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0"/>
    <col customWidth="1" min="2" max="2" width="9.13"/>
    <col customWidth="1" min="3" max="3" width="8.25"/>
    <col customWidth="1" min="4" max="4" width="14.38"/>
    <col customWidth="1" min="5" max="5" width="15.75"/>
    <col customWidth="1" min="6" max="6" width="14.38"/>
    <col customWidth="1" min="7" max="7" width="17.25"/>
    <col customWidth="1" min="8" max="9" width="14.38"/>
    <col customWidth="1" min="10" max="12" width="15.75"/>
    <col customWidth="1" min="13" max="13" width="14.38"/>
    <col customWidth="1" min="14" max="14" width="73.88"/>
    <col customWidth="1" min="15" max="15" width="8.63"/>
  </cols>
  <sheetData>
    <row r="1" ht="12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N1" s="4"/>
    </row>
    <row r="2" ht="12.75" customHeight="1">
      <c r="A2" s="4">
        <v>1.0</v>
      </c>
      <c r="B2" s="5" t="s">
        <v>11</v>
      </c>
      <c r="C2" s="4" t="s">
        <v>12</v>
      </c>
      <c r="D2" s="4">
        <v>13.0</v>
      </c>
      <c r="E2" s="4">
        <v>24.0</v>
      </c>
      <c r="F2" s="4">
        <v>8.5</v>
      </c>
      <c r="G2" s="4">
        <v>0.0</v>
      </c>
      <c r="H2" s="4">
        <v>36.0</v>
      </c>
      <c r="I2" s="4">
        <f t="shared" ref="I2:I168" si="1">D2/2+E2/2+F2/2+G2</f>
        <v>22.75</v>
      </c>
      <c r="J2" s="4">
        <f t="shared" ref="J2:J168" si="2">I2+H2/2</f>
        <v>40.75</v>
      </c>
      <c r="K2" s="4">
        <f t="shared" ref="K2:K168" si="3">ROUND(J2,0)</f>
        <v>41</v>
      </c>
      <c r="N2" s="4"/>
    </row>
    <row r="3" ht="12.75" customHeight="1">
      <c r="A3" s="4">
        <v>2.0</v>
      </c>
      <c r="B3" s="5" t="s">
        <v>13</v>
      </c>
      <c r="C3" s="4" t="s">
        <v>12</v>
      </c>
      <c r="D3" s="4">
        <v>0.0</v>
      </c>
      <c r="E3" s="4">
        <v>40.0</v>
      </c>
      <c r="F3" s="4">
        <v>17.5</v>
      </c>
      <c r="G3" s="4">
        <v>0.0</v>
      </c>
      <c r="H3" s="4">
        <v>30.0</v>
      </c>
      <c r="I3" s="4">
        <f t="shared" si="1"/>
        <v>28.75</v>
      </c>
      <c r="J3" s="4">
        <f t="shared" si="2"/>
        <v>43.75</v>
      </c>
      <c r="K3" s="4">
        <f t="shared" si="3"/>
        <v>44</v>
      </c>
      <c r="N3" s="4"/>
      <c r="Q3" s="4" t="s">
        <v>14</v>
      </c>
      <c r="R3" s="6">
        <v>0.13</v>
      </c>
    </row>
    <row r="4" ht="12.75" customHeight="1">
      <c r="A4" s="4">
        <v>3.0</v>
      </c>
      <c r="B4" s="5" t="s">
        <v>15</v>
      </c>
      <c r="C4" s="4" t="s">
        <v>12</v>
      </c>
      <c r="D4" s="4">
        <v>23.0</v>
      </c>
      <c r="E4" s="4">
        <v>48.0</v>
      </c>
      <c r="F4" s="4">
        <v>27.0</v>
      </c>
      <c r="G4" s="4">
        <v>0.0</v>
      </c>
      <c r="H4" s="4">
        <v>78.0</v>
      </c>
      <c r="I4" s="4">
        <f t="shared" si="1"/>
        <v>49</v>
      </c>
      <c r="J4" s="4">
        <f t="shared" si="2"/>
        <v>88</v>
      </c>
      <c r="K4" s="4">
        <f t="shared" si="3"/>
        <v>88</v>
      </c>
      <c r="N4" s="4"/>
      <c r="Q4" s="4" t="s">
        <v>16</v>
      </c>
      <c r="R4" s="6">
        <v>0.26</v>
      </c>
    </row>
    <row r="5" ht="12.75" customHeight="1">
      <c r="A5" s="4">
        <v>5.0</v>
      </c>
      <c r="B5" s="5" t="s">
        <v>17</v>
      </c>
      <c r="C5" s="4" t="s">
        <v>12</v>
      </c>
      <c r="D5" s="4">
        <v>26.0</v>
      </c>
      <c r="E5" s="4">
        <v>41.0</v>
      </c>
      <c r="F5" s="4">
        <v>21.5</v>
      </c>
      <c r="G5" s="4">
        <v>3.0</v>
      </c>
      <c r="H5" s="4">
        <v>58.0</v>
      </c>
      <c r="I5" s="4">
        <f t="shared" si="1"/>
        <v>47.25</v>
      </c>
      <c r="J5" s="4">
        <f t="shared" si="2"/>
        <v>76.25</v>
      </c>
      <c r="K5" s="4">
        <f t="shared" si="3"/>
        <v>76</v>
      </c>
      <c r="N5" s="4"/>
      <c r="Q5" s="4" t="s">
        <v>18</v>
      </c>
      <c r="R5" s="6">
        <v>0.18</v>
      </c>
    </row>
    <row r="6" ht="12.75" customHeight="1">
      <c r="A6" s="4">
        <v>6.0</v>
      </c>
      <c r="B6" s="5" t="s">
        <v>19</v>
      </c>
      <c r="C6" s="4" t="s">
        <v>12</v>
      </c>
      <c r="D6" s="4">
        <v>9.0</v>
      </c>
      <c r="E6" s="4">
        <v>27.0</v>
      </c>
      <c r="F6" s="4">
        <v>12.5</v>
      </c>
      <c r="G6" s="4">
        <v>0.0</v>
      </c>
      <c r="H6" s="4">
        <v>36.0</v>
      </c>
      <c r="I6" s="4">
        <f t="shared" si="1"/>
        <v>24.25</v>
      </c>
      <c r="J6" s="4">
        <f t="shared" si="2"/>
        <v>42.25</v>
      </c>
      <c r="K6" s="4">
        <f t="shared" si="3"/>
        <v>42</v>
      </c>
      <c r="N6" s="4"/>
      <c r="Q6" s="4" t="s">
        <v>20</v>
      </c>
      <c r="R6" s="6">
        <v>0.03</v>
      </c>
    </row>
    <row r="7" ht="12.75" customHeight="1">
      <c r="A7" s="4">
        <v>7.0</v>
      </c>
      <c r="B7" s="5" t="s">
        <v>21</v>
      </c>
      <c r="C7" s="4" t="s">
        <v>12</v>
      </c>
      <c r="D7" s="4">
        <v>18.0</v>
      </c>
      <c r="E7" s="4">
        <v>40.0</v>
      </c>
      <c r="F7" s="4">
        <v>26.0</v>
      </c>
      <c r="G7" s="4">
        <v>0.0</v>
      </c>
      <c r="H7" s="4">
        <v>54.0</v>
      </c>
      <c r="I7" s="4">
        <f t="shared" si="1"/>
        <v>42</v>
      </c>
      <c r="J7" s="4">
        <f t="shared" si="2"/>
        <v>69</v>
      </c>
      <c r="K7" s="4">
        <f t="shared" si="3"/>
        <v>69</v>
      </c>
      <c r="O7" s="4"/>
      <c r="Q7" s="4" t="s">
        <v>22</v>
      </c>
      <c r="R7" s="6">
        <f>SUM(R3:R6)</f>
        <v>0.6</v>
      </c>
    </row>
    <row r="8" ht="12.75" customHeight="1">
      <c r="A8" s="4">
        <v>8.0</v>
      </c>
      <c r="B8" s="5" t="s">
        <v>23</v>
      </c>
      <c r="C8" s="4" t="s">
        <v>12</v>
      </c>
      <c r="D8" s="4">
        <v>23.0</v>
      </c>
      <c r="E8" s="4">
        <v>48.0</v>
      </c>
      <c r="F8" s="4">
        <v>14.0</v>
      </c>
      <c r="G8" s="4">
        <v>0.0</v>
      </c>
      <c r="H8" s="4">
        <v>39.0</v>
      </c>
      <c r="I8" s="4">
        <f t="shared" si="1"/>
        <v>42.5</v>
      </c>
      <c r="J8" s="4">
        <f t="shared" si="2"/>
        <v>62</v>
      </c>
      <c r="K8" s="4">
        <f t="shared" si="3"/>
        <v>62</v>
      </c>
      <c r="N8" s="4"/>
      <c r="O8" s="4"/>
      <c r="Q8" s="4" t="s">
        <v>24</v>
      </c>
      <c r="R8" s="6">
        <v>0.4</v>
      </c>
    </row>
    <row r="9" ht="12.75" customHeight="1">
      <c r="A9" s="4">
        <v>9.0</v>
      </c>
      <c r="B9" s="5" t="s">
        <v>25</v>
      </c>
      <c r="C9" s="4" t="s">
        <v>12</v>
      </c>
      <c r="D9" s="4">
        <v>24.0</v>
      </c>
      <c r="E9" s="4">
        <v>43.0</v>
      </c>
      <c r="F9" s="4">
        <v>13.0</v>
      </c>
      <c r="G9" s="4">
        <v>0.0</v>
      </c>
      <c r="H9" s="4">
        <v>62.0</v>
      </c>
      <c r="I9" s="4">
        <f t="shared" si="1"/>
        <v>40</v>
      </c>
      <c r="J9" s="4">
        <f t="shared" si="2"/>
        <v>71</v>
      </c>
      <c r="K9" s="4">
        <f t="shared" si="3"/>
        <v>71</v>
      </c>
      <c r="L9" s="4"/>
      <c r="M9" s="4"/>
      <c r="N9" s="4"/>
      <c r="O9" s="4"/>
      <c r="Q9" s="4" t="s">
        <v>26</v>
      </c>
      <c r="R9" s="6">
        <f>R8+R7</f>
        <v>1</v>
      </c>
    </row>
    <row r="10" ht="12.75" customHeight="1">
      <c r="A10" s="4">
        <v>10.0</v>
      </c>
      <c r="B10" s="5" t="s">
        <v>27</v>
      </c>
      <c r="C10" s="4" t="s">
        <v>12</v>
      </c>
      <c r="D10" s="4">
        <v>26.0</v>
      </c>
      <c r="E10" s="4">
        <v>45.0</v>
      </c>
      <c r="F10" s="4">
        <v>10.0</v>
      </c>
      <c r="G10" s="4">
        <v>0.0</v>
      </c>
      <c r="H10" s="4">
        <v>58.0</v>
      </c>
      <c r="I10" s="4">
        <f t="shared" si="1"/>
        <v>40.5</v>
      </c>
      <c r="J10" s="4">
        <f t="shared" si="2"/>
        <v>69.5</v>
      </c>
      <c r="K10" s="4">
        <f t="shared" si="3"/>
        <v>70</v>
      </c>
      <c r="L10" s="4"/>
      <c r="M10" s="4"/>
      <c r="N10" s="4"/>
      <c r="O10" s="4"/>
      <c r="Q10" s="4"/>
      <c r="R10" s="4"/>
    </row>
    <row r="11" ht="12.75" customHeight="1">
      <c r="A11" s="4">
        <v>11.0</v>
      </c>
      <c r="B11" s="5" t="s">
        <v>28</v>
      </c>
      <c r="C11" s="4" t="s">
        <v>12</v>
      </c>
      <c r="D11" s="4">
        <v>25.0</v>
      </c>
      <c r="E11" s="4">
        <v>42.0</v>
      </c>
      <c r="F11" s="4">
        <v>30.0</v>
      </c>
      <c r="G11" s="4">
        <v>0.0</v>
      </c>
      <c r="H11" s="4">
        <v>68.0</v>
      </c>
      <c r="I11" s="4">
        <f t="shared" si="1"/>
        <v>48.5</v>
      </c>
      <c r="J11" s="4">
        <f t="shared" si="2"/>
        <v>82.5</v>
      </c>
      <c r="K11" s="4">
        <f t="shared" si="3"/>
        <v>83</v>
      </c>
      <c r="L11" s="4"/>
      <c r="M11" s="4"/>
      <c r="N11" s="4"/>
      <c r="O11" s="4"/>
    </row>
    <row r="12" ht="12.75" customHeight="1">
      <c r="A12" s="4">
        <v>12.0</v>
      </c>
      <c r="B12" s="5" t="s">
        <v>29</v>
      </c>
      <c r="C12" s="4" t="s">
        <v>12</v>
      </c>
      <c r="D12" s="4">
        <v>26.0</v>
      </c>
      <c r="E12" s="4">
        <v>54.0</v>
      </c>
      <c r="F12" s="4">
        <v>27.0</v>
      </c>
      <c r="G12" s="4">
        <v>0.0</v>
      </c>
      <c r="H12" s="4">
        <v>73.0</v>
      </c>
      <c r="I12" s="4">
        <f t="shared" si="1"/>
        <v>53.5</v>
      </c>
      <c r="J12" s="4">
        <f t="shared" si="2"/>
        <v>90</v>
      </c>
      <c r="K12" s="4">
        <f t="shared" si="3"/>
        <v>90</v>
      </c>
      <c r="L12" s="7"/>
      <c r="M12" s="7"/>
      <c r="N12" s="7"/>
      <c r="O12" s="7"/>
    </row>
    <row r="13" ht="12.75" customHeight="1">
      <c r="A13" s="4">
        <v>13.0</v>
      </c>
      <c r="B13" s="5" t="s">
        <v>30</v>
      </c>
      <c r="C13" s="4" t="s">
        <v>12</v>
      </c>
      <c r="D13" s="4">
        <v>16.0</v>
      </c>
      <c r="E13" s="4">
        <v>29.0</v>
      </c>
      <c r="F13" s="4">
        <v>10.0</v>
      </c>
      <c r="G13" s="4">
        <v>0.0</v>
      </c>
      <c r="H13" s="4">
        <v>30.0</v>
      </c>
      <c r="I13" s="4">
        <f t="shared" si="1"/>
        <v>27.5</v>
      </c>
      <c r="J13" s="4">
        <f t="shared" si="2"/>
        <v>42.5</v>
      </c>
      <c r="K13" s="4">
        <f t="shared" si="3"/>
        <v>43</v>
      </c>
      <c r="L13" s="7"/>
      <c r="M13" s="4"/>
      <c r="N13" s="4"/>
      <c r="O13" s="4"/>
      <c r="Q13" s="8" t="s">
        <v>31</v>
      </c>
    </row>
    <row r="14" ht="12.75" customHeight="1">
      <c r="A14" s="4">
        <v>14.0</v>
      </c>
      <c r="B14" s="5" t="s">
        <v>32</v>
      </c>
      <c r="C14" s="4" t="s">
        <v>12</v>
      </c>
      <c r="D14" s="4">
        <v>17.0</v>
      </c>
      <c r="E14" s="4">
        <v>37.0</v>
      </c>
      <c r="F14" s="4">
        <v>11.0</v>
      </c>
      <c r="G14" s="4">
        <v>0.0</v>
      </c>
      <c r="H14" s="4">
        <v>48.0</v>
      </c>
      <c r="I14" s="4">
        <f t="shared" si="1"/>
        <v>32.5</v>
      </c>
      <c r="J14" s="4">
        <f t="shared" si="2"/>
        <v>56.5</v>
      </c>
      <c r="K14" s="4">
        <f t="shared" si="3"/>
        <v>57</v>
      </c>
      <c r="L14" s="7"/>
      <c r="M14" s="4"/>
      <c r="N14" s="4"/>
      <c r="O14" s="4"/>
    </row>
    <row r="15" ht="12.75" customHeight="1">
      <c r="A15" s="4">
        <v>15.0</v>
      </c>
      <c r="B15" s="5" t="s">
        <v>33</v>
      </c>
      <c r="C15" s="4" t="s">
        <v>12</v>
      </c>
      <c r="D15" s="4">
        <v>17.0</v>
      </c>
      <c r="E15" s="4">
        <v>42.0</v>
      </c>
      <c r="F15" s="4">
        <v>33.0</v>
      </c>
      <c r="G15" s="4">
        <v>3.0</v>
      </c>
      <c r="H15" s="4">
        <v>64.0</v>
      </c>
      <c r="I15" s="4">
        <f t="shared" si="1"/>
        <v>49</v>
      </c>
      <c r="J15" s="4">
        <f t="shared" si="2"/>
        <v>81</v>
      </c>
      <c r="K15" s="4">
        <f t="shared" si="3"/>
        <v>81</v>
      </c>
      <c r="L15" s="7"/>
      <c r="M15" s="4"/>
      <c r="N15" s="4"/>
      <c r="O15" s="4"/>
    </row>
    <row r="16" ht="12.75" customHeight="1">
      <c r="A16" s="4">
        <v>16.0</v>
      </c>
      <c r="B16" s="5" t="s">
        <v>34</v>
      </c>
      <c r="C16" s="4" t="s">
        <v>12</v>
      </c>
      <c r="D16" s="4">
        <v>22.0</v>
      </c>
      <c r="E16" s="4">
        <v>32.0</v>
      </c>
      <c r="F16" s="4">
        <v>12.0</v>
      </c>
      <c r="G16" s="4">
        <v>1.75</v>
      </c>
      <c r="H16" s="4">
        <v>43.0</v>
      </c>
      <c r="I16" s="4">
        <f t="shared" si="1"/>
        <v>34.75</v>
      </c>
      <c r="J16" s="4">
        <f t="shared" si="2"/>
        <v>56.25</v>
      </c>
      <c r="K16" s="4">
        <f t="shared" si="3"/>
        <v>56</v>
      </c>
      <c r="L16" s="7"/>
      <c r="M16" s="4"/>
      <c r="N16" s="4"/>
      <c r="O16" s="4"/>
    </row>
    <row r="17" ht="12.75" customHeight="1">
      <c r="A17" s="4">
        <v>17.0</v>
      </c>
      <c r="B17" s="5" t="s">
        <v>35</v>
      </c>
      <c r="C17" s="4" t="s">
        <v>12</v>
      </c>
      <c r="D17" s="4">
        <v>22.0</v>
      </c>
      <c r="E17" s="4">
        <v>50.0</v>
      </c>
      <c r="F17" s="4">
        <v>25.5</v>
      </c>
      <c r="G17" s="4">
        <v>2.0</v>
      </c>
      <c r="H17" s="4">
        <v>68.0</v>
      </c>
      <c r="I17" s="4">
        <f t="shared" si="1"/>
        <v>50.75</v>
      </c>
      <c r="J17" s="4">
        <f t="shared" si="2"/>
        <v>84.75</v>
      </c>
      <c r="K17" s="4">
        <f t="shared" si="3"/>
        <v>85</v>
      </c>
      <c r="L17" s="7"/>
      <c r="M17" s="4"/>
      <c r="N17" s="4"/>
      <c r="O17" s="4"/>
      <c r="Q17" s="8" t="s">
        <v>36</v>
      </c>
      <c r="R17" s="8" t="s">
        <v>37</v>
      </c>
      <c r="S17" s="8" t="s">
        <v>38</v>
      </c>
      <c r="T17" s="8" t="s">
        <v>39</v>
      </c>
      <c r="U17" s="8" t="s">
        <v>40</v>
      </c>
    </row>
    <row r="18" ht="12.75" customHeight="1">
      <c r="A18" s="4">
        <v>18.0</v>
      </c>
      <c r="B18" s="5" t="s">
        <v>41</v>
      </c>
      <c r="C18" s="4" t="s">
        <v>12</v>
      </c>
      <c r="D18" s="4">
        <v>18.0</v>
      </c>
      <c r="E18" s="4">
        <v>33.0</v>
      </c>
      <c r="F18" s="4">
        <v>11.5</v>
      </c>
      <c r="G18" s="4">
        <v>0.0</v>
      </c>
      <c r="H18" s="4">
        <v>24.0</v>
      </c>
      <c r="I18" s="4">
        <f t="shared" si="1"/>
        <v>31.25</v>
      </c>
      <c r="J18" s="4">
        <f t="shared" si="2"/>
        <v>43.25</v>
      </c>
      <c r="K18" s="4">
        <f t="shared" si="3"/>
        <v>43</v>
      </c>
      <c r="L18" s="4"/>
      <c r="M18" s="4"/>
      <c r="N18" s="4"/>
      <c r="O18" s="4"/>
      <c r="P18" s="8" t="s">
        <v>36</v>
      </c>
      <c r="Q18" s="9">
        <f>correl(D2:D168,D2:D168)</f>
        <v>1</v>
      </c>
      <c r="R18" s="9">
        <v>0.5774815495474526</v>
      </c>
      <c r="S18" s="8">
        <v>0.3280516458</v>
      </c>
      <c r="T18" s="9">
        <v>0.5924973483786449</v>
      </c>
      <c r="U18" s="9">
        <v>0.49931796646190285</v>
      </c>
    </row>
    <row r="19" ht="12.75" customHeight="1">
      <c r="A19" s="4">
        <v>19.0</v>
      </c>
      <c r="B19" s="5" t="s">
        <v>42</v>
      </c>
      <c r="C19" s="4" t="s">
        <v>12</v>
      </c>
      <c r="D19" s="4">
        <v>15.0</v>
      </c>
      <c r="E19" s="4">
        <v>22.0</v>
      </c>
      <c r="F19" s="4">
        <v>9.5</v>
      </c>
      <c r="G19" s="4">
        <v>0.0</v>
      </c>
      <c r="H19" s="4">
        <v>14.0</v>
      </c>
      <c r="I19" s="4">
        <f t="shared" si="1"/>
        <v>23.25</v>
      </c>
      <c r="J19" s="4">
        <f t="shared" si="2"/>
        <v>30.25</v>
      </c>
      <c r="K19" s="4">
        <f t="shared" si="3"/>
        <v>30</v>
      </c>
      <c r="L19" s="4"/>
      <c r="M19" s="4"/>
      <c r="N19" s="4"/>
      <c r="O19" s="4"/>
      <c r="P19" s="8" t="s">
        <v>37</v>
      </c>
      <c r="Q19" s="9">
        <f>CORREL(D2:D168,E2:E168)</f>
        <v>0.5774815495</v>
      </c>
      <c r="R19" s="8">
        <v>1.0</v>
      </c>
      <c r="S19" s="9">
        <v>0.4529350848969371</v>
      </c>
      <c r="T19" s="9">
        <v>0.021127314036343322</v>
      </c>
      <c r="U19" s="8">
        <v>0.04792702611</v>
      </c>
    </row>
    <row r="20" ht="12.75" customHeight="1">
      <c r="A20" s="4">
        <v>20.0</v>
      </c>
      <c r="B20" s="5" t="s">
        <v>43</v>
      </c>
      <c r="C20" s="4" t="s">
        <v>12</v>
      </c>
      <c r="D20" s="4">
        <v>21.0</v>
      </c>
      <c r="E20" s="4">
        <v>32.0</v>
      </c>
      <c r="F20" s="4">
        <v>13.0</v>
      </c>
      <c r="G20" s="4">
        <v>0.0</v>
      </c>
      <c r="H20" s="4">
        <v>26.0</v>
      </c>
      <c r="I20" s="4">
        <f t="shared" si="1"/>
        <v>33</v>
      </c>
      <c r="J20" s="4">
        <f t="shared" si="2"/>
        <v>46</v>
      </c>
      <c r="K20" s="4">
        <f t="shared" si="3"/>
        <v>46</v>
      </c>
      <c r="L20" s="7"/>
      <c r="M20" s="4"/>
      <c r="N20" s="4"/>
      <c r="O20" s="4"/>
      <c r="P20" s="8" t="s">
        <v>38</v>
      </c>
      <c r="Q20" s="9">
        <f>CORREL(D2:D168,F2:F168)</f>
        <v>0.3280516458</v>
      </c>
      <c r="R20" s="9">
        <f>CORREL(E2:E168,F2:F168)</f>
        <v>0.4529350849</v>
      </c>
      <c r="S20" s="8">
        <v>1.0</v>
      </c>
      <c r="T20" s="9">
        <f>correl(G1:G167,H1:H167)</f>
        <v>0.3583857003</v>
      </c>
      <c r="U20" s="9">
        <v>0.6818515018975753</v>
      </c>
    </row>
    <row r="21" ht="12.75" customHeight="1">
      <c r="A21" s="4">
        <v>21.0</v>
      </c>
      <c r="B21" s="5" t="s">
        <v>44</v>
      </c>
      <c r="C21" s="4" t="s">
        <v>12</v>
      </c>
      <c r="D21" s="4">
        <v>20.0</v>
      </c>
      <c r="E21" s="4">
        <v>34.0</v>
      </c>
      <c r="F21" s="4">
        <v>15.5</v>
      </c>
      <c r="G21" s="4">
        <v>0.0</v>
      </c>
      <c r="H21" s="4">
        <v>47.0</v>
      </c>
      <c r="I21" s="4">
        <f t="shared" si="1"/>
        <v>34.75</v>
      </c>
      <c r="J21" s="4">
        <f t="shared" si="2"/>
        <v>58.25</v>
      </c>
      <c r="K21" s="4">
        <f t="shared" si="3"/>
        <v>58</v>
      </c>
      <c r="L21" s="7"/>
      <c r="M21" s="4"/>
      <c r="N21" s="4"/>
      <c r="O21" s="4"/>
      <c r="P21" s="8" t="s">
        <v>39</v>
      </c>
      <c r="Q21" s="9">
        <f>CORREL(D2:D168,G2:G168)</f>
        <v>0.04792702611</v>
      </c>
      <c r="R21" s="9">
        <f>CORREL(E2:E168,G2:G168)</f>
        <v>0.02112731404</v>
      </c>
      <c r="S21" s="9">
        <f>correl(F2:F168,G2:G168)</f>
        <v>0.385524932</v>
      </c>
      <c r="T21" s="8">
        <v>1.0</v>
      </c>
      <c r="U21" s="9">
        <v>0.33039974686664403</v>
      </c>
    </row>
    <row r="22" ht="12.75" customHeight="1">
      <c r="A22" s="4">
        <v>22.0</v>
      </c>
      <c r="B22" s="5" t="s">
        <v>45</v>
      </c>
      <c r="C22" s="4" t="s">
        <v>12</v>
      </c>
      <c r="D22" s="4">
        <v>9.0</v>
      </c>
      <c r="E22" s="4">
        <v>17.0</v>
      </c>
      <c r="F22" s="4">
        <v>11.5</v>
      </c>
      <c r="G22" s="4">
        <v>0.0</v>
      </c>
      <c r="H22" s="4">
        <v>24.0</v>
      </c>
      <c r="I22" s="4">
        <f t="shared" si="1"/>
        <v>18.75</v>
      </c>
      <c r="J22" s="4">
        <f t="shared" si="2"/>
        <v>30.75</v>
      </c>
      <c r="K22" s="4">
        <f t="shared" si="3"/>
        <v>31</v>
      </c>
      <c r="L22" s="4"/>
      <c r="M22" s="4"/>
      <c r="N22" s="4"/>
      <c r="O22" s="4"/>
      <c r="P22" s="8" t="s">
        <v>40</v>
      </c>
      <c r="Q22" s="9">
        <f>CORREL(D2:D168,H2:H168)</f>
        <v>0.4993179665</v>
      </c>
      <c r="R22" s="9">
        <f>CORREL(E2:E168,H2:H168)</f>
        <v>0.5924973484</v>
      </c>
      <c r="S22" s="9">
        <f>correl(F2:F168, H2:H168)</f>
        <v>0.6818515019</v>
      </c>
      <c r="T22" s="9">
        <f>correl(H2:H168, G2:G168)</f>
        <v>0.3303997469</v>
      </c>
      <c r="U22" s="8">
        <v>1.0</v>
      </c>
    </row>
    <row r="23" ht="12.75" customHeight="1">
      <c r="A23" s="4">
        <v>23.0</v>
      </c>
      <c r="B23" s="5" t="s">
        <v>46</v>
      </c>
      <c r="C23" s="4" t="s">
        <v>12</v>
      </c>
      <c r="D23" s="4">
        <v>23.0</v>
      </c>
      <c r="E23" s="4">
        <v>29.0</v>
      </c>
      <c r="F23" s="4">
        <v>24.5</v>
      </c>
      <c r="G23" s="4">
        <v>0.0</v>
      </c>
      <c r="H23" s="4">
        <v>48.0</v>
      </c>
      <c r="I23" s="4">
        <f t="shared" si="1"/>
        <v>38.25</v>
      </c>
      <c r="J23" s="4">
        <f t="shared" si="2"/>
        <v>62.25</v>
      </c>
      <c r="K23" s="4">
        <f t="shared" si="3"/>
        <v>62</v>
      </c>
      <c r="L23" s="4"/>
      <c r="M23" s="4"/>
      <c r="N23" s="4"/>
      <c r="O23" s="4"/>
    </row>
    <row r="24" ht="12.75" customHeight="1">
      <c r="A24" s="4">
        <v>24.0</v>
      </c>
      <c r="B24" s="5" t="s">
        <v>47</v>
      </c>
      <c r="C24" s="4" t="s">
        <v>12</v>
      </c>
      <c r="D24" s="4">
        <v>18.0</v>
      </c>
      <c r="E24" s="4">
        <v>21.0</v>
      </c>
      <c r="F24" s="4">
        <v>13.0</v>
      </c>
      <c r="G24" s="4">
        <v>0.0</v>
      </c>
      <c r="H24" s="4">
        <v>31.0</v>
      </c>
      <c r="I24" s="4">
        <f t="shared" si="1"/>
        <v>26</v>
      </c>
      <c r="J24" s="4">
        <f t="shared" si="2"/>
        <v>41.5</v>
      </c>
      <c r="K24" s="4">
        <f t="shared" si="3"/>
        <v>42</v>
      </c>
      <c r="L24" s="4"/>
      <c r="M24" s="4"/>
      <c r="N24" s="4"/>
      <c r="O24" s="4"/>
    </row>
    <row r="25" ht="12.75" customHeight="1">
      <c r="A25" s="4">
        <v>25.0</v>
      </c>
      <c r="B25" s="5" t="s">
        <v>48</v>
      </c>
      <c r="C25" s="4" t="s">
        <v>12</v>
      </c>
      <c r="D25" s="4">
        <v>20.0</v>
      </c>
      <c r="E25" s="4">
        <v>36.0</v>
      </c>
      <c r="F25" s="4">
        <v>12.0</v>
      </c>
      <c r="G25" s="4">
        <v>3.0</v>
      </c>
      <c r="H25" s="4">
        <v>61.0</v>
      </c>
      <c r="I25" s="4">
        <f t="shared" si="1"/>
        <v>37</v>
      </c>
      <c r="J25" s="4">
        <f t="shared" si="2"/>
        <v>67.5</v>
      </c>
      <c r="K25" s="4">
        <f t="shared" si="3"/>
        <v>68</v>
      </c>
      <c r="L25" s="4"/>
      <c r="M25" s="4"/>
      <c r="N25" s="4"/>
      <c r="O25" s="4"/>
    </row>
    <row r="26" ht="12.75" customHeight="1">
      <c r="A26" s="4">
        <v>26.0</v>
      </c>
      <c r="B26" s="5" t="s">
        <v>49</v>
      </c>
      <c r="C26" s="4" t="s">
        <v>12</v>
      </c>
      <c r="D26" s="4">
        <v>24.0</v>
      </c>
      <c r="E26" s="4">
        <v>47.0</v>
      </c>
      <c r="F26" s="4">
        <v>21.5</v>
      </c>
      <c r="G26" s="4">
        <v>0.0</v>
      </c>
      <c r="H26" s="4">
        <v>59.0</v>
      </c>
      <c r="I26" s="4">
        <f t="shared" si="1"/>
        <v>46.25</v>
      </c>
      <c r="J26" s="4">
        <f t="shared" si="2"/>
        <v>75.75</v>
      </c>
      <c r="K26" s="4">
        <f t="shared" si="3"/>
        <v>76</v>
      </c>
      <c r="L26" s="4"/>
      <c r="M26" s="4"/>
      <c r="N26" s="4"/>
      <c r="O26" s="4"/>
    </row>
    <row r="27" ht="12.75" customHeight="1">
      <c r="A27" s="4">
        <v>27.0</v>
      </c>
      <c r="B27" s="5" t="s">
        <v>50</v>
      </c>
      <c r="C27" s="4" t="s">
        <v>12</v>
      </c>
      <c r="D27" s="4">
        <v>25.0</v>
      </c>
      <c r="E27" s="4">
        <v>43.0</v>
      </c>
      <c r="F27" s="4">
        <v>27.5</v>
      </c>
      <c r="G27" s="4">
        <v>0.0</v>
      </c>
      <c r="H27" s="4">
        <v>60.0</v>
      </c>
      <c r="I27" s="4">
        <f t="shared" si="1"/>
        <v>47.75</v>
      </c>
      <c r="J27" s="4">
        <f t="shared" si="2"/>
        <v>77.75</v>
      </c>
      <c r="K27" s="4">
        <f t="shared" si="3"/>
        <v>78</v>
      </c>
      <c r="L27" s="4"/>
      <c r="M27" s="4"/>
      <c r="N27" s="4"/>
      <c r="O27" s="4"/>
    </row>
    <row r="28" ht="12.75" customHeight="1">
      <c r="A28" s="4">
        <v>28.0</v>
      </c>
      <c r="B28" s="5" t="s">
        <v>51</v>
      </c>
      <c r="C28" s="4" t="s">
        <v>12</v>
      </c>
      <c r="D28" s="4">
        <v>21.0</v>
      </c>
      <c r="E28" s="4">
        <v>35.0</v>
      </c>
      <c r="F28" s="4">
        <v>11.0</v>
      </c>
      <c r="G28" s="4">
        <v>0.0</v>
      </c>
      <c r="H28" s="4">
        <v>37.0</v>
      </c>
      <c r="I28" s="4">
        <f t="shared" si="1"/>
        <v>33.5</v>
      </c>
      <c r="J28" s="4">
        <f t="shared" si="2"/>
        <v>52</v>
      </c>
      <c r="K28" s="4">
        <f t="shared" si="3"/>
        <v>52</v>
      </c>
      <c r="L28" s="4"/>
      <c r="M28" s="4"/>
      <c r="N28" s="4"/>
      <c r="O28" s="4"/>
    </row>
    <row r="29" ht="12.75" customHeight="1">
      <c r="A29" s="4">
        <v>29.0</v>
      </c>
      <c r="B29" s="5" t="s">
        <v>52</v>
      </c>
      <c r="C29" s="4" t="s">
        <v>12</v>
      </c>
      <c r="D29" s="4">
        <v>22.0</v>
      </c>
      <c r="E29" s="4">
        <v>21.0</v>
      </c>
      <c r="F29" s="4">
        <v>13.0</v>
      </c>
      <c r="G29" s="4">
        <v>0.0</v>
      </c>
      <c r="H29" s="4">
        <v>52.0</v>
      </c>
      <c r="I29" s="4">
        <f t="shared" si="1"/>
        <v>28</v>
      </c>
      <c r="J29" s="4">
        <f t="shared" si="2"/>
        <v>54</v>
      </c>
      <c r="K29" s="4">
        <f t="shared" si="3"/>
        <v>54</v>
      </c>
      <c r="L29" s="4"/>
      <c r="M29" s="4"/>
      <c r="N29" s="4"/>
      <c r="O29" s="4"/>
    </row>
    <row r="30" ht="12.75" customHeight="1">
      <c r="A30" s="4">
        <v>30.0</v>
      </c>
      <c r="B30" s="5" t="s">
        <v>53</v>
      </c>
      <c r="C30" s="4" t="s">
        <v>12</v>
      </c>
      <c r="D30" s="4">
        <v>24.0</v>
      </c>
      <c r="E30" s="4">
        <v>48.0</v>
      </c>
      <c r="F30" s="4">
        <v>18.0</v>
      </c>
      <c r="G30" s="4">
        <v>0.0</v>
      </c>
      <c r="H30" s="4">
        <v>44.0</v>
      </c>
      <c r="I30" s="4">
        <f t="shared" si="1"/>
        <v>45</v>
      </c>
      <c r="J30" s="4">
        <f t="shared" si="2"/>
        <v>67</v>
      </c>
      <c r="K30" s="4">
        <f t="shared" si="3"/>
        <v>67</v>
      </c>
      <c r="L30" s="4"/>
      <c r="M30" s="4"/>
      <c r="N30" s="4"/>
      <c r="O30" s="4"/>
    </row>
    <row r="31" ht="16.5" customHeight="1">
      <c r="A31" s="4">
        <v>31.0</v>
      </c>
      <c r="B31" s="5" t="s">
        <v>54</v>
      </c>
      <c r="C31" s="4" t="s">
        <v>12</v>
      </c>
      <c r="D31" s="4">
        <v>23.0</v>
      </c>
      <c r="E31" s="4">
        <v>28.0</v>
      </c>
      <c r="F31" s="4">
        <v>18.0</v>
      </c>
      <c r="G31" s="4">
        <v>0.0</v>
      </c>
      <c r="H31" s="4">
        <v>64.0</v>
      </c>
      <c r="I31" s="4">
        <f t="shared" si="1"/>
        <v>34.5</v>
      </c>
      <c r="J31" s="4">
        <f t="shared" si="2"/>
        <v>66.5</v>
      </c>
      <c r="K31" s="4">
        <f t="shared" si="3"/>
        <v>67</v>
      </c>
      <c r="L31" s="4"/>
      <c r="M31" s="4"/>
      <c r="N31" s="4"/>
      <c r="O31" s="4"/>
    </row>
    <row r="32" ht="12.75" customHeight="1">
      <c r="A32" s="4">
        <v>32.0</v>
      </c>
      <c r="B32" s="5" t="s">
        <v>55</v>
      </c>
      <c r="C32" s="4" t="s">
        <v>12</v>
      </c>
      <c r="D32" s="4">
        <v>18.0</v>
      </c>
      <c r="E32" s="4">
        <v>41.0</v>
      </c>
      <c r="F32" s="4">
        <v>12.5</v>
      </c>
      <c r="G32" s="4">
        <v>0.0</v>
      </c>
      <c r="H32" s="4">
        <v>50.0</v>
      </c>
      <c r="I32" s="4">
        <f t="shared" si="1"/>
        <v>35.75</v>
      </c>
      <c r="J32" s="4">
        <f t="shared" si="2"/>
        <v>60.75</v>
      </c>
      <c r="K32" s="4">
        <f t="shared" si="3"/>
        <v>61</v>
      </c>
      <c r="L32" s="4"/>
      <c r="M32" s="4"/>
      <c r="N32" s="4"/>
      <c r="O32" s="4"/>
    </row>
    <row r="33" ht="12.75" customHeight="1">
      <c r="A33" s="4">
        <v>33.0</v>
      </c>
      <c r="B33" s="5" t="s">
        <v>56</v>
      </c>
      <c r="C33" s="4" t="s">
        <v>12</v>
      </c>
      <c r="D33" s="4">
        <v>24.0</v>
      </c>
      <c r="E33" s="4">
        <v>26.0</v>
      </c>
      <c r="F33" s="4">
        <v>11.0</v>
      </c>
      <c r="G33" s="4">
        <v>0.0</v>
      </c>
      <c r="H33" s="4">
        <v>26.0</v>
      </c>
      <c r="I33" s="4">
        <f t="shared" si="1"/>
        <v>30.5</v>
      </c>
      <c r="J33" s="4">
        <f t="shared" si="2"/>
        <v>43.5</v>
      </c>
      <c r="K33" s="4">
        <f t="shared" si="3"/>
        <v>44</v>
      </c>
      <c r="L33" s="4"/>
      <c r="M33" s="4"/>
      <c r="N33" s="4"/>
      <c r="O33" s="4"/>
    </row>
    <row r="34" ht="12.75" customHeight="1">
      <c r="A34" s="4">
        <v>34.0</v>
      </c>
      <c r="B34" s="5" t="s">
        <v>57</v>
      </c>
      <c r="C34" s="4" t="s">
        <v>12</v>
      </c>
      <c r="D34" s="4">
        <v>10.0</v>
      </c>
      <c r="E34" s="4">
        <v>34.0</v>
      </c>
      <c r="F34" s="4">
        <v>0.0</v>
      </c>
      <c r="G34" s="4">
        <v>0.0</v>
      </c>
      <c r="H34" s="4">
        <v>50.0</v>
      </c>
      <c r="I34" s="4">
        <f t="shared" si="1"/>
        <v>22</v>
      </c>
      <c r="J34" s="4">
        <f t="shared" si="2"/>
        <v>47</v>
      </c>
      <c r="K34" s="4">
        <f t="shared" si="3"/>
        <v>47</v>
      </c>
      <c r="L34" s="4"/>
      <c r="M34" s="4"/>
      <c r="N34" s="4"/>
      <c r="O34" s="4"/>
    </row>
    <row r="35" ht="12.75" customHeight="1">
      <c r="A35" s="4">
        <v>35.0</v>
      </c>
      <c r="B35" s="5" t="s">
        <v>58</v>
      </c>
      <c r="C35" s="4" t="s">
        <v>12</v>
      </c>
      <c r="D35" s="4">
        <v>26.0</v>
      </c>
      <c r="E35" s="4">
        <v>51.0</v>
      </c>
      <c r="F35" s="4">
        <v>23.0</v>
      </c>
      <c r="G35" s="4">
        <v>0.0</v>
      </c>
      <c r="H35" s="4">
        <v>70.0</v>
      </c>
      <c r="I35" s="4">
        <f t="shared" si="1"/>
        <v>50</v>
      </c>
      <c r="J35" s="4">
        <f t="shared" si="2"/>
        <v>85</v>
      </c>
      <c r="K35" s="4">
        <f t="shared" si="3"/>
        <v>85</v>
      </c>
      <c r="L35" s="4"/>
      <c r="M35" s="4"/>
      <c r="N35" s="4"/>
      <c r="O35" s="4"/>
    </row>
    <row r="36" ht="12.75" customHeight="1">
      <c r="A36" s="4">
        <v>36.0</v>
      </c>
      <c r="B36" s="5" t="s">
        <v>59</v>
      </c>
      <c r="C36" s="4" t="s">
        <v>12</v>
      </c>
      <c r="D36" s="4">
        <v>24.0</v>
      </c>
      <c r="E36" s="4">
        <v>50.0</v>
      </c>
      <c r="F36" s="4">
        <v>36.0</v>
      </c>
      <c r="G36" s="4">
        <v>3.0</v>
      </c>
      <c r="H36" s="4">
        <v>80.0</v>
      </c>
      <c r="I36" s="4">
        <f t="shared" si="1"/>
        <v>58</v>
      </c>
      <c r="J36" s="4">
        <f t="shared" si="2"/>
        <v>98</v>
      </c>
      <c r="K36" s="4">
        <f t="shared" si="3"/>
        <v>98</v>
      </c>
      <c r="L36" s="4"/>
      <c r="M36" s="4"/>
      <c r="N36" s="4"/>
      <c r="O36" s="4"/>
    </row>
    <row r="37" ht="12.75" customHeight="1">
      <c r="A37" s="4">
        <v>37.0</v>
      </c>
      <c r="B37" s="5" t="s">
        <v>60</v>
      </c>
      <c r="C37" s="4" t="s">
        <v>12</v>
      </c>
      <c r="D37" s="4">
        <v>26.0</v>
      </c>
      <c r="E37" s="4">
        <v>48.0</v>
      </c>
      <c r="F37" s="4">
        <v>18.5</v>
      </c>
      <c r="G37" s="4">
        <v>0.0</v>
      </c>
      <c r="H37" s="4">
        <v>43.0</v>
      </c>
      <c r="I37" s="4">
        <f t="shared" si="1"/>
        <v>46.25</v>
      </c>
      <c r="J37" s="4">
        <f t="shared" si="2"/>
        <v>67.75</v>
      </c>
      <c r="K37" s="4">
        <f t="shared" si="3"/>
        <v>68</v>
      </c>
      <c r="L37" s="4"/>
      <c r="M37" s="4"/>
      <c r="N37" s="4"/>
      <c r="O37" s="4"/>
    </row>
    <row r="38" ht="12.75" customHeight="1">
      <c r="A38" s="4">
        <v>38.0</v>
      </c>
      <c r="B38" s="5" t="s">
        <v>61</v>
      </c>
      <c r="C38" s="4" t="s">
        <v>12</v>
      </c>
      <c r="D38" s="4">
        <v>12.0</v>
      </c>
      <c r="E38" s="4">
        <v>16.0</v>
      </c>
      <c r="F38" s="4">
        <v>0.0</v>
      </c>
      <c r="G38" s="4">
        <v>0.0</v>
      </c>
      <c r="H38" s="4">
        <v>13.0</v>
      </c>
      <c r="I38" s="4">
        <f t="shared" si="1"/>
        <v>14</v>
      </c>
      <c r="J38" s="4">
        <f t="shared" si="2"/>
        <v>20.5</v>
      </c>
      <c r="K38" s="4">
        <f t="shared" si="3"/>
        <v>21</v>
      </c>
      <c r="L38" s="4"/>
      <c r="M38" s="4"/>
      <c r="N38" s="4"/>
      <c r="O38" s="4"/>
    </row>
    <row r="39" ht="12.75" customHeight="1">
      <c r="A39" s="4">
        <v>41.0</v>
      </c>
      <c r="B39" s="5" t="s">
        <v>62</v>
      </c>
      <c r="C39" s="4" t="s">
        <v>63</v>
      </c>
      <c r="D39" s="4">
        <v>14.0</v>
      </c>
      <c r="E39" s="4">
        <v>15.0</v>
      </c>
      <c r="F39" s="4">
        <v>10.5</v>
      </c>
      <c r="G39" s="4">
        <v>0.0</v>
      </c>
      <c r="H39" s="4">
        <v>16.0</v>
      </c>
      <c r="I39" s="4">
        <f t="shared" si="1"/>
        <v>19.75</v>
      </c>
      <c r="J39" s="4">
        <f t="shared" si="2"/>
        <v>27.75</v>
      </c>
      <c r="K39" s="4">
        <f t="shared" si="3"/>
        <v>28</v>
      </c>
      <c r="L39" s="4"/>
      <c r="M39" s="4"/>
      <c r="N39" s="4"/>
      <c r="O39" s="4"/>
    </row>
    <row r="40" ht="12.75" customHeight="1">
      <c r="A40" s="4">
        <v>43.0</v>
      </c>
      <c r="B40" s="5" t="s">
        <v>64</v>
      </c>
      <c r="C40" s="4" t="s">
        <v>63</v>
      </c>
      <c r="D40" s="4">
        <v>17.0</v>
      </c>
      <c r="E40" s="4">
        <v>40.0</v>
      </c>
      <c r="F40" s="4">
        <v>15.5</v>
      </c>
      <c r="G40" s="4">
        <v>0.0</v>
      </c>
      <c r="H40" s="4">
        <v>34.0</v>
      </c>
      <c r="I40" s="4">
        <f t="shared" si="1"/>
        <v>36.25</v>
      </c>
      <c r="J40" s="4">
        <f t="shared" si="2"/>
        <v>53.25</v>
      </c>
      <c r="K40" s="4">
        <f t="shared" si="3"/>
        <v>53</v>
      </c>
      <c r="L40" s="4"/>
      <c r="M40" s="4"/>
      <c r="N40" s="4"/>
      <c r="O40" s="4"/>
    </row>
    <row r="41" ht="12.75" customHeight="1">
      <c r="A41" s="4">
        <v>44.0</v>
      </c>
      <c r="B41" s="5" t="s">
        <v>65</v>
      </c>
      <c r="C41" s="4" t="s">
        <v>63</v>
      </c>
      <c r="D41" s="4">
        <v>19.0</v>
      </c>
      <c r="E41" s="4">
        <v>42.0</v>
      </c>
      <c r="F41" s="4">
        <v>19.0</v>
      </c>
      <c r="G41" s="4">
        <v>0.0</v>
      </c>
      <c r="H41" s="4">
        <v>60.0</v>
      </c>
      <c r="I41" s="4">
        <f t="shared" si="1"/>
        <v>40</v>
      </c>
      <c r="J41" s="4">
        <f t="shared" si="2"/>
        <v>70</v>
      </c>
      <c r="K41" s="4">
        <f t="shared" si="3"/>
        <v>70</v>
      </c>
      <c r="L41" s="4"/>
      <c r="M41" s="4"/>
      <c r="N41" s="4"/>
      <c r="O41" s="4"/>
    </row>
    <row r="42" ht="12.75" customHeight="1">
      <c r="A42" s="4">
        <v>45.0</v>
      </c>
      <c r="B42" s="5" t="s">
        <v>66</v>
      </c>
      <c r="C42" s="4" t="s">
        <v>63</v>
      </c>
      <c r="D42" s="4">
        <v>13.0</v>
      </c>
      <c r="E42" s="4">
        <v>29.0</v>
      </c>
      <c r="F42" s="4">
        <v>9.0</v>
      </c>
      <c r="G42" s="4">
        <v>0.0</v>
      </c>
      <c r="H42" s="4">
        <v>26.0</v>
      </c>
      <c r="I42" s="4">
        <f t="shared" si="1"/>
        <v>25.5</v>
      </c>
      <c r="J42" s="4">
        <f t="shared" si="2"/>
        <v>38.5</v>
      </c>
      <c r="K42" s="4">
        <f t="shared" si="3"/>
        <v>39</v>
      </c>
      <c r="L42" s="4"/>
      <c r="M42" s="4"/>
      <c r="N42" s="4"/>
      <c r="O42" s="4"/>
    </row>
    <row r="43" ht="12.75" customHeight="1">
      <c r="A43" s="4">
        <v>46.0</v>
      </c>
      <c r="B43" s="5" t="s">
        <v>67</v>
      </c>
      <c r="C43" s="4" t="s">
        <v>63</v>
      </c>
      <c r="D43" s="4">
        <v>26.0</v>
      </c>
      <c r="E43" s="4">
        <v>49.0</v>
      </c>
      <c r="F43" s="4">
        <v>17.5</v>
      </c>
      <c r="G43" s="4">
        <v>1.0</v>
      </c>
      <c r="H43" s="4">
        <v>26.0</v>
      </c>
      <c r="I43" s="4">
        <f t="shared" si="1"/>
        <v>47.25</v>
      </c>
      <c r="J43" s="4">
        <f t="shared" si="2"/>
        <v>60.25</v>
      </c>
      <c r="K43" s="4">
        <f t="shared" si="3"/>
        <v>60</v>
      </c>
      <c r="L43" s="4"/>
      <c r="M43" s="4"/>
      <c r="N43" s="4"/>
      <c r="O43" s="4"/>
    </row>
    <row r="44" ht="12.75" customHeight="1">
      <c r="A44" s="4">
        <v>47.0</v>
      </c>
      <c r="B44" s="5" t="s">
        <v>68</v>
      </c>
      <c r="C44" s="4" t="s">
        <v>63</v>
      </c>
      <c r="D44" s="4">
        <v>24.0</v>
      </c>
      <c r="E44" s="4">
        <v>35.0</v>
      </c>
      <c r="F44" s="4">
        <v>30.0</v>
      </c>
      <c r="G44" s="4">
        <v>1.75</v>
      </c>
      <c r="H44" s="4">
        <v>68.0</v>
      </c>
      <c r="I44" s="4">
        <f t="shared" si="1"/>
        <v>46.25</v>
      </c>
      <c r="J44" s="4">
        <f t="shared" si="2"/>
        <v>80.25</v>
      </c>
      <c r="K44" s="4">
        <f t="shared" si="3"/>
        <v>80</v>
      </c>
      <c r="L44" s="4"/>
      <c r="M44" s="4"/>
      <c r="N44" s="4"/>
    </row>
    <row r="45" ht="12.75" customHeight="1">
      <c r="A45" s="4">
        <v>48.0</v>
      </c>
      <c r="B45" s="5" t="s">
        <v>69</v>
      </c>
      <c r="C45" s="4" t="s">
        <v>63</v>
      </c>
      <c r="D45" s="4">
        <v>22.0</v>
      </c>
      <c r="E45" s="4">
        <v>44.0</v>
      </c>
      <c r="F45" s="4">
        <v>21.5</v>
      </c>
      <c r="G45" s="4">
        <v>1.0</v>
      </c>
      <c r="H45" s="4">
        <v>52.0</v>
      </c>
      <c r="I45" s="4">
        <f t="shared" si="1"/>
        <v>44.75</v>
      </c>
      <c r="J45" s="4">
        <f t="shared" si="2"/>
        <v>70.75</v>
      </c>
      <c r="K45" s="4">
        <f t="shared" si="3"/>
        <v>71</v>
      </c>
      <c r="L45" s="4"/>
      <c r="M45" s="4"/>
      <c r="N45" s="4"/>
    </row>
    <row r="46" ht="12.75" customHeight="1">
      <c r="A46" s="4">
        <v>49.0</v>
      </c>
      <c r="B46" s="5" t="s">
        <v>70</v>
      </c>
      <c r="C46" s="4" t="s">
        <v>63</v>
      </c>
      <c r="D46" s="4">
        <v>24.0</v>
      </c>
      <c r="E46" s="4">
        <v>31.0</v>
      </c>
      <c r="F46" s="4">
        <v>18.0</v>
      </c>
      <c r="G46" s="4">
        <v>0.0</v>
      </c>
      <c r="H46" s="4">
        <v>60.0</v>
      </c>
      <c r="I46" s="4">
        <f t="shared" si="1"/>
        <v>36.5</v>
      </c>
      <c r="J46" s="4">
        <f t="shared" si="2"/>
        <v>66.5</v>
      </c>
      <c r="K46" s="4">
        <f t="shared" si="3"/>
        <v>67</v>
      </c>
      <c r="L46" s="4"/>
      <c r="M46" s="4"/>
      <c r="N46" s="4"/>
    </row>
    <row r="47" ht="12.75" customHeight="1">
      <c r="A47" s="4">
        <v>50.0</v>
      </c>
      <c r="B47" s="5" t="s">
        <v>71</v>
      </c>
      <c r="C47" s="4" t="s">
        <v>63</v>
      </c>
      <c r="D47" s="4">
        <v>22.0</v>
      </c>
      <c r="E47" s="4">
        <v>27.0</v>
      </c>
      <c r="F47" s="4">
        <v>24.5</v>
      </c>
      <c r="G47" s="4">
        <v>3.0</v>
      </c>
      <c r="H47" s="4">
        <v>59.0</v>
      </c>
      <c r="I47" s="4">
        <f t="shared" si="1"/>
        <v>39.75</v>
      </c>
      <c r="J47" s="4">
        <f t="shared" si="2"/>
        <v>69.25</v>
      </c>
      <c r="K47" s="4">
        <f t="shared" si="3"/>
        <v>69</v>
      </c>
      <c r="L47" s="4"/>
      <c r="M47" s="4"/>
      <c r="N47" s="4"/>
    </row>
    <row r="48" ht="12.75" customHeight="1">
      <c r="A48" s="4">
        <v>51.0</v>
      </c>
      <c r="B48" s="5" t="s">
        <v>72</v>
      </c>
      <c r="C48" s="4" t="s">
        <v>63</v>
      </c>
      <c r="D48" s="4">
        <v>24.0</v>
      </c>
      <c r="E48" s="4">
        <v>36.0</v>
      </c>
      <c r="F48" s="4">
        <v>13.5</v>
      </c>
      <c r="G48" s="4">
        <v>0.0</v>
      </c>
      <c r="H48" s="4">
        <v>50.0</v>
      </c>
      <c r="I48" s="4">
        <f t="shared" si="1"/>
        <v>36.75</v>
      </c>
      <c r="J48" s="4">
        <f t="shared" si="2"/>
        <v>61.75</v>
      </c>
      <c r="K48" s="4">
        <f t="shared" si="3"/>
        <v>62</v>
      </c>
      <c r="L48" s="4"/>
      <c r="M48" s="4"/>
      <c r="N48" s="4"/>
    </row>
    <row r="49" ht="12.75" customHeight="1">
      <c r="A49" s="4">
        <v>52.0</v>
      </c>
      <c r="B49" s="5" t="s">
        <v>73</v>
      </c>
      <c r="C49" s="4" t="s">
        <v>63</v>
      </c>
      <c r="D49" s="4">
        <v>17.0</v>
      </c>
      <c r="E49" s="4">
        <v>27.0</v>
      </c>
      <c r="F49" s="4">
        <v>2.0</v>
      </c>
      <c r="G49" s="4">
        <v>0.0</v>
      </c>
      <c r="H49" s="4">
        <v>26.0</v>
      </c>
      <c r="I49" s="4">
        <f t="shared" si="1"/>
        <v>23</v>
      </c>
      <c r="J49" s="4">
        <f t="shared" si="2"/>
        <v>36</v>
      </c>
      <c r="K49" s="4">
        <f t="shared" si="3"/>
        <v>36</v>
      </c>
      <c r="L49" s="4"/>
      <c r="M49" s="4"/>
      <c r="N49" s="4"/>
    </row>
    <row r="50" ht="12.75" customHeight="1">
      <c r="A50" s="4">
        <v>53.0</v>
      </c>
      <c r="B50" s="5" t="s">
        <v>74</v>
      </c>
      <c r="C50" s="4" t="s">
        <v>63</v>
      </c>
      <c r="D50" s="4">
        <v>23.0</v>
      </c>
      <c r="E50" s="4">
        <v>20.5</v>
      </c>
      <c r="F50" s="4">
        <v>18.0</v>
      </c>
      <c r="G50" s="4">
        <v>0.0</v>
      </c>
      <c r="H50" s="4">
        <v>36.0</v>
      </c>
      <c r="I50" s="4">
        <f t="shared" si="1"/>
        <v>30.75</v>
      </c>
      <c r="J50" s="4">
        <f t="shared" si="2"/>
        <v>48.75</v>
      </c>
      <c r="K50" s="4">
        <f t="shared" si="3"/>
        <v>49</v>
      </c>
      <c r="L50" s="4"/>
      <c r="M50" s="4"/>
      <c r="N50" s="4"/>
    </row>
    <row r="51" ht="12.75" customHeight="1">
      <c r="A51" s="4">
        <v>54.0</v>
      </c>
      <c r="B51" s="5" t="s">
        <v>75</v>
      </c>
      <c r="C51" s="4" t="s">
        <v>63</v>
      </c>
      <c r="D51" s="4">
        <v>23.0</v>
      </c>
      <c r="E51" s="4">
        <v>36.5</v>
      </c>
      <c r="F51" s="4">
        <v>24.5</v>
      </c>
      <c r="G51" s="4">
        <v>2.5</v>
      </c>
      <c r="H51" s="4">
        <v>49.0</v>
      </c>
      <c r="I51" s="4">
        <f t="shared" si="1"/>
        <v>44.5</v>
      </c>
      <c r="J51" s="4">
        <f t="shared" si="2"/>
        <v>69</v>
      </c>
      <c r="K51" s="4">
        <f t="shared" si="3"/>
        <v>69</v>
      </c>
      <c r="L51" s="4"/>
      <c r="M51" s="4"/>
      <c r="N51" s="4"/>
    </row>
    <row r="52" ht="12.75" customHeight="1">
      <c r="A52" s="4">
        <v>55.0</v>
      </c>
      <c r="B52" s="5" t="s">
        <v>76</v>
      </c>
      <c r="C52" s="4" t="s">
        <v>63</v>
      </c>
      <c r="D52" s="4">
        <v>20.0</v>
      </c>
      <c r="E52" s="4">
        <v>42.5</v>
      </c>
      <c r="F52" s="4">
        <v>22.0</v>
      </c>
      <c r="G52" s="4">
        <v>0.0</v>
      </c>
      <c r="H52" s="4">
        <v>48.0</v>
      </c>
      <c r="I52" s="4">
        <f t="shared" si="1"/>
        <v>42.25</v>
      </c>
      <c r="J52" s="4">
        <f t="shared" si="2"/>
        <v>66.25</v>
      </c>
      <c r="K52" s="4">
        <f t="shared" si="3"/>
        <v>66</v>
      </c>
      <c r="L52" s="4"/>
      <c r="M52" s="4"/>
      <c r="N52" s="4"/>
    </row>
    <row r="53" ht="12.75" customHeight="1">
      <c r="A53" s="4">
        <v>56.0</v>
      </c>
      <c r="B53" s="5" t="s">
        <v>77</v>
      </c>
      <c r="C53" s="4" t="s">
        <v>63</v>
      </c>
      <c r="D53" s="4">
        <v>22.0</v>
      </c>
      <c r="E53" s="4">
        <v>23.0</v>
      </c>
      <c r="F53" s="4">
        <v>11.5</v>
      </c>
      <c r="G53" s="4">
        <v>0.0</v>
      </c>
      <c r="H53" s="4">
        <v>28.0</v>
      </c>
      <c r="I53" s="4">
        <f t="shared" si="1"/>
        <v>28.25</v>
      </c>
      <c r="J53" s="4">
        <f t="shared" si="2"/>
        <v>42.25</v>
      </c>
      <c r="K53" s="4">
        <f t="shared" si="3"/>
        <v>42</v>
      </c>
      <c r="L53" s="4"/>
      <c r="M53" s="4"/>
      <c r="N53" s="4"/>
    </row>
    <row r="54" ht="30.0" customHeight="1">
      <c r="A54" s="4">
        <v>57.0</v>
      </c>
      <c r="B54" s="5" t="s">
        <v>78</v>
      </c>
      <c r="C54" s="4" t="s">
        <v>63</v>
      </c>
      <c r="D54" s="4">
        <v>19.0</v>
      </c>
      <c r="E54" s="4">
        <v>38.0</v>
      </c>
      <c r="F54" s="4">
        <v>24.5</v>
      </c>
      <c r="G54" s="4">
        <v>0.0</v>
      </c>
      <c r="H54" s="4">
        <v>56.0</v>
      </c>
      <c r="I54" s="4">
        <f t="shared" si="1"/>
        <v>40.75</v>
      </c>
      <c r="J54" s="4">
        <f t="shared" si="2"/>
        <v>68.75</v>
      </c>
      <c r="K54" s="4">
        <f t="shared" si="3"/>
        <v>69</v>
      </c>
      <c r="L54" s="4"/>
      <c r="M54" s="4"/>
      <c r="N54" s="10" t="s">
        <v>79</v>
      </c>
    </row>
    <row r="55" ht="12.75" customHeight="1">
      <c r="A55" s="4">
        <v>58.0</v>
      </c>
      <c r="B55" s="5" t="s">
        <v>80</v>
      </c>
      <c r="C55" s="4" t="s">
        <v>63</v>
      </c>
      <c r="D55" s="4">
        <v>16.0</v>
      </c>
      <c r="E55" s="4">
        <v>23.0</v>
      </c>
      <c r="F55" s="4">
        <v>25.0</v>
      </c>
      <c r="G55" s="4">
        <v>0.0</v>
      </c>
      <c r="H55" s="4">
        <v>64.0</v>
      </c>
      <c r="I55" s="4">
        <f t="shared" si="1"/>
        <v>32</v>
      </c>
      <c r="J55" s="4">
        <f t="shared" si="2"/>
        <v>64</v>
      </c>
      <c r="K55" s="4">
        <f t="shared" si="3"/>
        <v>64</v>
      </c>
      <c r="L55" s="4"/>
      <c r="M55" s="4"/>
      <c r="N55" s="7" t="s">
        <v>81</v>
      </c>
    </row>
    <row r="56" ht="12.75" customHeight="1">
      <c r="A56" s="4">
        <v>59.0</v>
      </c>
      <c r="B56" s="5" t="s">
        <v>82</v>
      </c>
      <c r="C56" s="4" t="s">
        <v>63</v>
      </c>
      <c r="D56" s="4">
        <v>22.0</v>
      </c>
      <c r="E56" s="4">
        <v>41.0</v>
      </c>
      <c r="F56" s="4">
        <v>27.5</v>
      </c>
      <c r="G56" s="4">
        <v>3.0</v>
      </c>
      <c r="H56" s="4">
        <v>61.0</v>
      </c>
      <c r="I56" s="4">
        <f t="shared" si="1"/>
        <v>48.25</v>
      </c>
      <c r="J56" s="4">
        <f t="shared" si="2"/>
        <v>78.75</v>
      </c>
      <c r="K56" s="4">
        <f t="shared" si="3"/>
        <v>79</v>
      </c>
      <c r="L56" s="4"/>
      <c r="M56" s="4"/>
      <c r="N56" s="4"/>
    </row>
    <row r="57" ht="12.75" customHeight="1">
      <c r="A57" s="4">
        <v>60.0</v>
      </c>
      <c r="B57" s="5" t="s">
        <v>83</v>
      </c>
      <c r="C57" s="4" t="s">
        <v>63</v>
      </c>
      <c r="D57" s="4">
        <v>26.0</v>
      </c>
      <c r="E57" s="4">
        <v>43.0</v>
      </c>
      <c r="F57" s="4">
        <v>17.0</v>
      </c>
      <c r="G57" s="4">
        <v>0.0</v>
      </c>
      <c r="H57" s="4">
        <v>54.0</v>
      </c>
      <c r="I57" s="4">
        <f t="shared" si="1"/>
        <v>43</v>
      </c>
      <c r="J57" s="4">
        <f t="shared" si="2"/>
        <v>70</v>
      </c>
      <c r="K57" s="4">
        <f t="shared" si="3"/>
        <v>70</v>
      </c>
      <c r="L57" s="4"/>
      <c r="M57" s="4"/>
      <c r="N57" s="4"/>
    </row>
    <row r="58" ht="12.75" customHeight="1">
      <c r="A58" s="4">
        <v>61.0</v>
      </c>
      <c r="B58" s="5" t="s">
        <v>84</v>
      </c>
      <c r="C58" s="4" t="s">
        <v>63</v>
      </c>
      <c r="D58" s="4">
        <v>13.0</v>
      </c>
      <c r="E58" s="4">
        <v>21.0</v>
      </c>
      <c r="F58" s="4">
        <v>23.5</v>
      </c>
      <c r="G58" s="4">
        <v>1.0</v>
      </c>
      <c r="H58" s="4">
        <v>28.0</v>
      </c>
      <c r="I58" s="4">
        <f t="shared" si="1"/>
        <v>29.75</v>
      </c>
      <c r="J58" s="4">
        <f t="shared" si="2"/>
        <v>43.75</v>
      </c>
      <c r="K58" s="4">
        <f t="shared" si="3"/>
        <v>44</v>
      </c>
      <c r="L58" s="4"/>
      <c r="M58" s="4"/>
      <c r="N58" s="4"/>
    </row>
    <row r="59" ht="12.75" customHeight="1">
      <c r="A59" s="4">
        <v>62.0</v>
      </c>
      <c r="B59" s="5" t="s">
        <v>85</v>
      </c>
      <c r="C59" s="4" t="s">
        <v>63</v>
      </c>
      <c r="D59" s="4">
        <v>15.0</v>
      </c>
      <c r="E59" s="4">
        <v>17.0</v>
      </c>
      <c r="F59" s="4">
        <v>1.0</v>
      </c>
      <c r="G59" s="4">
        <v>0.0</v>
      </c>
      <c r="H59" s="4">
        <v>24.0</v>
      </c>
      <c r="I59" s="4">
        <f t="shared" si="1"/>
        <v>16.5</v>
      </c>
      <c r="J59" s="4">
        <f t="shared" si="2"/>
        <v>28.5</v>
      </c>
      <c r="K59" s="4">
        <f t="shared" si="3"/>
        <v>29</v>
      </c>
      <c r="L59" s="4"/>
      <c r="M59" s="4"/>
      <c r="N59" s="4"/>
    </row>
    <row r="60" ht="12.75" customHeight="1">
      <c r="A60" s="4">
        <v>63.0</v>
      </c>
      <c r="B60" s="5" t="s">
        <v>86</v>
      </c>
      <c r="C60" s="4" t="s">
        <v>63</v>
      </c>
      <c r="D60" s="4">
        <v>25.0</v>
      </c>
      <c r="E60" s="4">
        <v>48.0</v>
      </c>
      <c r="F60" s="4">
        <v>19.0</v>
      </c>
      <c r="G60" s="4">
        <v>0.0</v>
      </c>
      <c r="H60" s="4">
        <v>62.0</v>
      </c>
      <c r="I60" s="4">
        <f t="shared" si="1"/>
        <v>46</v>
      </c>
      <c r="J60" s="4">
        <f t="shared" si="2"/>
        <v>77</v>
      </c>
      <c r="K60" s="4">
        <f t="shared" si="3"/>
        <v>77</v>
      </c>
      <c r="L60" s="4"/>
      <c r="M60" s="4"/>
      <c r="N60" s="4"/>
    </row>
    <row r="61" ht="12.75" customHeight="1">
      <c r="A61" s="4">
        <v>64.0</v>
      </c>
      <c r="B61" s="5" t="s">
        <v>87</v>
      </c>
      <c r="C61" s="4" t="s">
        <v>63</v>
      </c>
      <c r="D61" s="4">
        <v>15.0</v>
      </c>
      <c r="E61" s="4">
        <v>33.5</v>
      </c>
      <c r="F61" s="4">
        <v>33.0</v>
      </c>
      <c r="G61" s="4">
        <v>0.0</v>
      </c>
      <c r="H61" s="4">
        <v>52.0</v>
      </c>
      <c r="I61" s="4">
        <f t="shared" si="1"/>
        <v>40.75</v>
      </c>
      <c r="J61" s="4">
        <f t="shared" si="2"/>
        <v>66.75</v>
      </c>
      <c r="K61" s="4">
        <f t="shared" si="3"/>
        <v>67</v>
      </c>
      <c r="L61" s="4"/>
      <c r="M61" s="4"/>
      <c r="N61" s="4"/>
    </row>
    <row r="62" ht="12.75" customHeight="1">
      <c r="A62" s="4">
        <v>65.0</v>
      </c>
      <c r="B62" s="5" t="s">
        <v>88</v>
      </c>
      <c r="C62" s="4" t="s">
        <v>63</v>
      </c>
      <c r="D62" s="4">
        <v>24.0</v>
      </c>
      <c r="E62" s="4">
        <v>30.0</v>
      </c>
      <c r="F62" s="4">
        <v>22.5</v>
      </c>
      <c r="G62" s="4">
        <v>0.0</v>
      </c>
      <c r="H62" s="4">
        <v>76.0</v>
      </c>
      <c r="I62" s="4">
        <f t="shared" si="1"/>
        <v>38.25</v>
      </c>
      <c r="J62" s="4">
        <f t="shared" si="2"/>
        <v>76.25</v>
      </c>
      <c r="K62" s="4">
        <f t="shared" si="3"/>
        <v>76</v>
      </c>
      <c r="L62" s="4"/>
      <c r="M62" s="4"/>
      <c r="N62" s="4"/>
    </row>
    <row r="63" ht="12.75" customHeight="1">
      <c r="A63" s="4">
        <v>66.0</v>
      </c>
      <c r="B63" s="5" t="s">
        <v>89</v>
      </c>
      <c r="C63" s="4" t="s">
        <v>63</v>
      </c>
      <c r="D63" s="4">
        <v>18.0</v>
      </c>
      <c r="E63" s="4">
        <v>29.0</v>
      </c>
      <c r="F63" s="4">
        <v>22.0</v>
      </c>
      <c r="G63" s="4">
        <v>0.0</v>
      </c>
      <c r="H63" s="4">
        <v>44.0</v>
      </c>
      <c r="I63" s="4">
        <f t="shared" si="1"/>
        <v>34.5</v>
      </c>
      <c r="J63" s="4">
        <f t="shared" si="2"/>
        <v>56.5</v>
      </c>
      <c r="K63" s="4">
        <f t="shared" si="3"/>
        <v>57</v>
      </c>
      <c r="L63" s="4"/>
      <c r="M63" s="4"/>
      <c r="N63" s="4"/>
    </row>
    <row r="64" ht="12.75" customHeight="1">
      <c r="A64" s="4">
        <v>67.0</v>
      </c>
      <c r="B64" s="5" t="s">
        <v>90</v>
      </c>
      <c r="C64" s="4" t="s">
        <v>63</v>
      </c>
      <c r="D64" s="4">
        <v>13.0</v>
      </c>
      <c r="E64" s="4">
        <v>23.0</v>
      </c>
      <c r="F64" s="4">
        <v>13.0</v>
      </c>
      <c r="G64" s="4">
        <v>0.0</v>
      </c>
      <c r="H64" s="4">
        <v>35.0</v>
      </c>
      <c r="I64" s="4">
        <f t="shared" si="1"/>
        <v>24.5</v>
      </c>
      <c r="J64" s="4">
        <f t="shared" si="2"/>
        <v>42</v>
      </c>
      <c r="K64" s="4">
        <f t="shared" si="3"/>
        <v>42</v>
      </c>
      <c r="L64" s="4"/>
      <c r="M64" s="4"/>
      <c r="N64" s="4"/>
    </row>
    <row r="65" ht="12.75" customHeight="1">
      <c r="A65" s="4">
        <v>68.0</v>
      </c>
      <c r="B65" s="5" t="s">
        <v>91</v>
      </c>
      <c r="C65" s="4" t="s">
        <v>63</v>
      </c>
      <c r="D65" s="4">
        <v>26.0</v>
      </c>
      <c r="E65" s="4">
        <v>52.0</v>
      </c>
      <c r="F65" s="4">
        <v>18.5</v>
      </c>
      <c r="G65" s="4">
        <v>0.0</v>
      </c>
      <c r="H65" s="4">
        <v>70.0</v>
      </c>
      <c r="I65" s="4">
        <f t="shared" si="1"/>
        <v>48.25</v>
      </c>
      <c r="J65" s="4">
        <f t="shared" si="2"/>
        <v>83.25</v>
      </c>
      <c r="K65" s="4">
        <f t="shared" si="3"/>
        <v>83</v>
      </c>
      <c r="L65" s="4"/>
      <c r="M65" s="4"/>
      <c r="N65" s="4"/>
    </row>
    <row r="66" ht="12.75" customHeight="1">
      <c r="A66" s="4">
        <v>69.0</v>
      </c>
      <c r="B66" s="5" t="s">
        <v>92</v>
      </c>
      <c r="C66" s="4" t="s">
        <v>63</v>
      </c>
      <c r="D66" s="4">
        <v>22.0</v>
      </c>
      <c r="E66" s="4">
        <v>20.0</v>
      </c>
      <c r="F66" s="4">
        <v>0.0</v>
      </c>
      <c r="G66" s="4">
        <v>1.0</v>
      </c>
      <c r="H66" s="4">
        <v>32.0</v>
      </c>
      <c r="I66" s="4">
        <f t="shared" si="1"/>
        <v>22</v>
      </c>
      <c r="J66" s="4">
        <f t="shared" si="2"/>
        <v>38</v>
      </c>
      <c r="K66" s="4">
        <f t="shared" si="3"/>
        <v>38</v>
      </c>
      <c r="L66" s="4"/>
      <c r="M66" s="4"/>
      <c r="N66" s="4"/>
    </row>
    <row r="67" ht="12.75" customHeight="1">
      <c r="A67" s="4">
        <v>70.0</v>
      </c>
      <c r="B67" s="5" t="s">
        <v>93</v>
      </c>
      <c r="C67" s="4" t="s">
        <v>63</v>
      </c>
      <c r="D67" s="4">
        <v>17.0</v>
      </c>
      <c r="E67" s="4">
        <v>42.0</v>
      </c>
      <c r="F67" s="4">
        <v>14.5</v>
      </c>
      <c r="G67" s="4">
        <v>0.0</v>
      </c>
      <c r="H67" s="4">
        <v>52.0</v>
      </c>
      <c r="I67" s="4">
        <f t="shared" si="1"/>
        <v>36.75</v>
      </c>
      <c r="J67" s="4">
        <f t="shared" si="2"/>
        <v>62.75</v>
      </c>
      <c r="K67" s="4">
        <f t="shared" si="3"/>
        <v>63</v>
      </c>
      <c r="L67" s="4"/>
      <c r="M67" s="4"/>
      <c r="N67" s="4"/>
    </row>
    <row r="68" ht="12.75" customHeight="1">
      <c r="A68" s="4">
        <v>71.0</v>
      </c>
      <c r="B68" s="5" t="s">
        <v>94</v>
      </c>
      <c r="C68" s="4" t="s">
        <v>63</v>
      </c>
      <c r="D68" s="4">
        <v>24.0</v>
      </c>
      <c r="E68" s="4">
        <v>39.0</v>
      </c>
      <c r="F68" s="4">
        <v>28.0</v>
      </c>
      <c r="G68" s="4">
        <v>2.0</v>
      </c>
      <c r="H68" s="4">
        <v>50.0</v>
      </c>
      <c r="I68" s="4">
        <f t="shared" si="1"/>
        <v>47.5</v>
      </c>
      <c r="J68" s="4">
        <f t="shared" si="2"/>
        <v>72.5</v>
      </c>
      <c r="K68" s="4">
        <f t="shared" si="3"/>
        <v>73</v>
      </c>
      <c r="L68" s="4"/>
      <c r="M68" s="4"/>
      <c r="N68" s="4"/>
    </row>
    <row r="69" ht="12.75" customHeight="1">
      <c r="A69" s="4">
        <v>72.0</v>
      </c>
      <c r="B69" s="5" t="s">
        <v>95</v>
      </c>
      <c r="C69" s="4" t="s">
        <v>63</v>
      </c>
      <c r="D69" s="4">
        <v>11.0</v>
      </c>
      <c r="E69" s="4">
        <v>23.0</v>
      </c>
      <c r="F69" s="4">
        <v>13.0</v>
      </c>
      <c r="G69" s="4">
        <v>0.0</v>
      </c>
      <c r="H69" s="4">
        <v>25.0</v>
      </c>
      <c r="I69" s="4">
        <f t="shared" si="1"/>
        <v>23.5</v>
      </c>
      <c r="J69" s="4">
        <f t="shared" si="2"/>
        <v>36</v>
      </c>
      <c r="K69" s="4">
        <f t="shared" si="3"/>
        <v>36</v>
      </c>
      <c r="L69" s="4"/>
      <c r="M69" s="4"/>
      <c r="N69" s="4"/>
    </row>
    <row r="70" ht="12.75" customHeight="1">
      <c r="A70" s="4">
        <v>73.0</v>
      </c>
      <c r="B70" s="5" t="s">
        <v>96</v>
      </c>
      <c r="C70" s="4" t="s">
        <v>63</v>
      </c>
      <c r="D70" s="4">
        <v>22.0</v>
      </c>
      <c r="E70" s="4">
        <v>37.0</v>
      </c>
      <c r="F70" s="4">
        <v>20.0</v>
      </c>
      <c r="G70" s="4">
        <v>0.0</v>
      </c>
      <c r="H70" s="4">
        <v>52.0</v>
      </c>
      <c r="I70" s="4">
        <f t="shared" si="1"/>
        <v>39.5</v>
      </c>
      <c r="J70" s="4">
        <f t="shared" si="2"/>
        <v>65.5</v>
      </c>
      <c r="K70" s="4">
        <f t="shared" si="3"/>
        <v>66</v>
      </c>
      <c r="L70" s="4"/>
      <c r="M70" s="4"/>
      <c r="N70" s="4"/>
    </row>
    <row r="71" ht="12.75" customHeight="1">
      <c r="A71" s="4">
        <v>74.0</v>
      </c>
      <c r="B71" s="5" t="s">
        <v>97</v>
      </c>
      <c r="C71" s="4" t="s">
        <v>63</v>
      </c>
      <c r="D71" s="4">
        <v>24.0</v>
      </c>
      <c r="E71" s="4">
        <v>49.0</v>
      </c>
      <c r="F71" s="4">
        <v>21.0</v>
      </c>
      <c r="G71" s="4">
        <v>0.0</v>
      </c>
      <c r="H71" s="4">
        <v>36.0</v>
      </c>
      <c r="I71" s="4">
        <f t="shared" si="1"/>
        <v>47</v>
      </c>
      <c r="J71" s="4">
        <f t="shared" si="2"/>
        <v>65</v>
      </c>
      <c r="K71" s="4">
        <f t="shared" si="3"/>
        <v>65</v>
      </c>
      <c r="L71" s="4"/>
      <c r="M71" s="4"/>
      <c r="N71" s="4"/>
    </row>
    <row r="72" ht="12.75" customHeight="1">
      <c r="A72" s="4">
        <v>75.0</v>
      </c>
      <c r="B72" s="5" t="s">
        <v>98</v>
      </c>
      <c r="C72" s="4" t="s">
        <v>63</v>
      </c>
      <c r="D72" s="4">
        <v>24.0</v>
      </c>
      <c r="E72" s="4">
        <v>38.0</v>
      </c>
      <c r="F72" s="4">
        <v>26.0</v>
      </c>
      <c r="G72" s="4">
        <v>3.0</v>
      </c>
      <c r="H72" s="4">
        <v>80.0</v>
      </c>
      <c r="I72" s="4">
        <f t="shared" si="1"/>
        <v>47</v>
      </c>
      <c r="J72" s="4">
        <f t="shared" si="2"/>
        <v>87</v>
      </c>
      <c r="K72" s="4">
        <f t="shared" si="3"/>
        <v>87</v>
      </c>
      <c r="L72" s="4"/>
      <c r="M72" s="4"/>
      <c r="N72" s="4"/>
    </row>
    <row r="73" ht="12.75" customHeight="1">
      <c r="A73" s="4">
        <v>76.0</v>
      </c>
      <c r="B73" s="5" t="s">
        <v>99</v>
      </c>
      <c r="C73" s="4" t="s">
        <v>63</v>
      </c>
      <c r="D73" s="4">
        <v>19.0</v>
      </c>
      <c r="E73" s="4">
        <v>49.5</v>
      </c>
      <c r="F73" s="4">
        <v>24.0</v>
      </c>
      <c r="G73" s="4">
        <v>0.0</v>
      </c>
      <c r="H73" s="4">
        <v>16.0</v>
      </c>
      <c r="I73" s="4">
        <f t="shared" si="1"/>
        <v>46.25</v>
      </c>
      <c r="J73" s="4">
        <f t="shared" si="2"/>
        <v>54.25</v>
      </c>
      <c r="K73" s="4">
        <f t="shared" si="3"/>
        <v>54</v>
      </c>
      <c r="L73" s="4"/>
      <c r="M73" s="4"/>
      <c r="N73" s="4"/>
    </row>
    <row r="74" ht="12.75" customHeight="1">
      <c r="A74" s="4">
        <v>77.0</v>
      </c>
      <c r="B74" s="5" t="s">
        <v>100</v>
      </c>
      <c r="C74" s="4" t="s">
        <v>63</v>
      </c>
      <c r="D74" s="4">
        <v>13.0</v>
      </c>
      <c r="E74" s="4">
        <v>45.0</v>
      </c>
      <c r="F74" s="4">
        <v>15.0</v>
      </c>
      <c r="G74" s="4">
        <v>0.0</v>
      </c>
      <c r="H74" s="4">
        <v>46.0</v>
      </c>
      <c r="I74" s="4">
        <f t="shared" si="1"/>
        <v>36.5</v>
      </c>
      <c r="J74" s="4">
        <f t="shared" si="2"/>
        <v>59.5</v>
      </c>
      <c r="K74" s="4">
        <f t="shared" si="3"/>
        <v>60</v>
      </c>
      <c r="L74" s="4"/>
      <c r="M74" s="4"/>
      <c r="N74" s="4"/>
    </row>
    <row r="75" ht="12.75" customHeight="1">
      <c r="A75" s="4">
        <v>78.0</v>
      </c>
      <c r="B75" s="5" t="s">
        <v>101</v>
      </c>
      <c r="C75" s="4" t="s">
        <v>63</v>
      </c>
      <c r="D75" s="4">
        <v>17.0</v>
      </c>
      <c r="E75" s="4">
        <v>24.0</v>
      </c>
      <c r="F75" s="4">
        <v>11.0</v>
      </c>
      <c r="G75" s="4">
        <v>0.0</v>
      </c>
      <c r="H75" s="4">
        <v>22.0</v>
      </c>
      <c r="I75" s="4">
        <f t="shared" si="1"/>
        <v>26</v>
      </c>
      <c r="J75" s="4">
        <f t="shared" si="2"/>
        <v>37</v>
      </c>
      <c r="K75" s="4">
        <f t="shared" si="3"/>
        <v>37</v>
      </c>
      <c r="L75" s="4"/>
      <c r="M75" s="4"/>
      <c r="N75" s="4"/>
    </row>
    <row r="76" ht="12.75" customHeight="1">
      <c r="A76" s="4">
        <v>79.0</v>
      </c>
      <c r="B76" s="5" t="s">
        <v>102</v>
      </c>
      <c r="C76" s="4" t="s">
        <v>63</v>
      </c>
      <c r="D76" s="4">
        <v>25.0</v>
      </c>
      <c r="E76" s="4">
        <v>44.0</v>
      </c>
      <c r="F76" s="4">
        <v>21.0</v>
      </c>
      <c r="G76" s="4">
        <v>2.0</v>
      </c>
      <c r="H76" s="4">
        <v>72.0</v>
      </c>
      <c r="I76" s="4">
        <f t="shared" si="1"/>
        <v>47</v>
      </c>
      <c r="J76" s="4">
        <f t="shared" si="2"/>
        <v>83</v>
      </c>
      <c r="K76" s="4">
        <f t="shared" si="3"/>
        <v>83</v>
      </c>
      <c r="L76" s="4"/>
      <c r="M76" s="4"/>
      <c r="N76" s="4"/>
    </row>
    <row r="77" ht="12.75" customHeight="1">
      <c r="A77" s="4">
        <v>80.0</v>
      </c>
      <c r="B77" s="5" t="s">
        <v>103</v>
      </c>
      <c r="C77" s="4" t="s">
        <v>63</v>
      </c>
      <c r="D77" s="4">
        <v>24.0</v>
      </c>
      <c r="E77" s="4">
        <v>27.0</v>
      </c>
      <c r="F77" s="4">
        <v>0.0</v>
      </c>
      <c r="G77" s="4">
        <v>0.0</v>
      </c>
      <c r="H77" s="4">
        <v>20.0</v>
      </c>
      <c r="I77" s="4">
        <f t="shared" si="1"/>
        <v>25.5</v>
      </c>
      <c r="J77" s="4">
        <f t="shared" si="2"/>
        <v>35.5</v>
      </c>
      <c r="K77" s="4">
        <f t="shared" si="3"/>
        <v>36</v>
      </c>
      <c r="L77" s="4"/>
      <c r="M77" s="4"/>
      <c r="N77" s="4"/>
    </row>
    <row r="78" ht="12.75" customHeight="1">
      <c r="A78" s="4">
        <v>81.0</v>
      </c>
      <c r="B78" s="5" t="s">
        <v>104</v>
      </c>
      <c r="C78" s="4" t="s">
        <v>63</v>
      </c>
      <c r="D78" s="4">
        <v>25.0</v>
      </c>
      <c r="E78" s="4">
        <v>37.0</v>
      </c>
      <c r="F78" s="4">
        <v>9.0</v>
      </c>
      <c r="G78" s="4">
        <v>0.0</v>
      </c>
      <c r="H78" s="4">
        <v>46.0</v>
      </c>
      <c r="I78" s="4">
        <f t="shared" si="1"/>
        <v>35.5</v>
      </c>
      <c r="J78" s="4">
        <f t="shared" si="2"/>
        <v>58.5</v>
      </c>
      <c r="K78" s="4">
        <f t="shared" si="3"/>
        <v>59</v>
      </c>
      <c r="L78" s="4"/>
      <c r="M78" s="4"/>
      <c r="N78" s="4"/>
    </row>
    <row r="79" ht="12.75" customHeight="1">
      <c r="A79" s="4">
        <v>82.0</v>
      </c>
      <c r="B79" s="5" t="s">
        <v>105</v>
      </c>
      <c r="C79" s="4" t="s">
        <v>63</v>
      </c>
      <c r="D79" s="4">
        <v>24.0</v>
      </c>
      <c r="E79" s="4">
        <v>30.0</v>
      </c>
      <c r="F79" s="4">
        <v>33.0</v>
      </c>
      <c r="G79" s="4">
        <v>0.0</v>
      </c>
      <c r="H79" s="4">
        <v>38.0</v>
      </c>
      <c r="I79" s="4">
        <f t="shared" si="1"/>
        <v>43.5</v>
      </c>
      <c r="J79" s="4">
        <f t="shared" si="2"/>
        <v>62.5</v>
      </c>
      <c r="K79" s="4">
        <f t="shared" si="3"/>
        <v>63</v>
      </c>
      <c r="L79" s="4"/>
      <c r="M79" s="4"/>
      <c r="N79" s="4"/>
    </row>
    <row r="80" ht="12.75" customHeight="1">
      <c r="A80" s="4">
        <v>83.0</v>
      </c>
      <c r="B80" s="5" t="s">
        <v>106</v>
      </c>
      <c r="C80" s="4" t="s">
        <v>63</v>
      </c>
      <c r="D80" s="4">
        <v>25.0</v>
      </c>
      <c r="E80" s="4">
        <v>33.0</v>
      </c>
      <c r="F80" s="4">
        <v>7.0</v>
      </c>
      <c r="G80" s="4">
        <v>1.0</v>
      </c>
      <c r="H80" s="4">
        <v>30.0</v>
      </c>
      <c r="I80" s="4">
        <f t="shared" si="1"/>
        <v>33.5</v>
      </c>
      <c r="J80" s="4">
        <f t="shared" si="2"/>
        <v>48.5</v>
      </c>
      <c r="K80" s="4">
        <f t="shared" si="3"/>
        <v>49</v>
      </c>
      <c r="L80" s="4"/>
      <c r="M80" s="4"/>
      <c r="N80" s="4"/>
    </row>
    <row r="81" ht="12.75" customHeight="1">
      <c r="A81" s="4">
        <v>84.0</v>
      </c>
      <c r="B81" s="5" t="s">
        <v>107</v>
      </c>
      <c r="C81" s="4" t="s">
        <v>63</v>
      </c>
      <c r="D81" s="4">
        <v>21.0</v>
      </c>
      <c r="E81" s="4">
        <v>34.0</v>
      </c>
      <c r="F81" s="4">
        <v>17.0</v>
      </c>
      <c r="G81" s="4">
        <v>0.0</v>
      </c>
      <c r="H81" s="4">
        <v>62.0</v>
      </c>
      <c r="I81" s="4">
        <f t="shared" si="1"/>
        <v>36</v>
      </c>
      <c r="J81" s="4">
        <f t="shared" si="2"/>
        <v>67</v>
      </c>
      <c r="K81" s="4">
        <f t="shared" si="3"/>
        <v>67</v>
      </c>
      <c r="L81" s="4"/>
      <c r="M81" s="4"/>
      <c r="N81" s="7" t="s">
        <v>108</v>
      </c>
    </row>
    <row r="82" ht="12.75" customHeight="1">
      <c r="A82" s="4">
        <v>85.0</v>
      </c>
      <c r="B82" s="5" t="s">
        <v>109</v>
      </c>
      <c r="C82" s="4" t="s">
        <v>63</v>
      </c>
      <c r="D82" s="4">
        <v>24.0</v>
      </c>
      <c r="E82" s="4">
        <v>32.0</v>
      </c>
      <c r="F82" s="4">
        <v>15.5</v>
      </c>
      <c r="G82" s="4">
        <v>0.0</v>
      </c>
      <c r="H82" s="4">
        <v>45.0</v>
      </c>
      <c r="I82" s="4">
        <f t="shared" si="1"/>
        <v>35.75</v>
      </c>
      <c r="J82" s="4">
        <f t="shared" si="2"/>
        <v>58.25</v>
      </c>
      <c r="K82" s="4">
        <f t="shared" si="3"/>
        <v>58</v>
      </c>
      <c r="L82" s="4"/>
      <c r="M82" s="4"/>
      <c r="N82" s="7" t="s">
        <v>110</v>
      </c>
    </row>
    <row r="83" ht="12.75" customHeight="1">
      <c r="A83" s="4">
        <v>86.0</v>
      </c>
      <c r="B83" s="5" t="s">
        <v>111</v>
      </c>
      <c r="C83" s="4" t="s">
        <v>63</v>
      </c>
      <c r="D83" s="4">
        <v>26.0</v>
      </c>
      <c r="E83" s="4">
        <v>38.0</v>
      </c>
      <c r="F83" s="4">
        <v>27.0</v>
      </c>
      <c r="G83" s="4">
        <v>0.0</v>
      </c>
      <c r="H83" s="4">
        <v>82.0</v>
      </c>
      <c r="I83" s="4">
        <f t="shared" si="1"/>
        <v>45.5</v>
      </c>
      <c r="J83" s="4">
        <f t="shared" si="2"/>
        <v>86.5</v>
      </c>
      <c r="K83" s="4">
        <f t="shared" si="3"/>
        <v>87</v>
      </c>
      <c r="L83" s="4"/>
      <c r="M83" s="4"/>
      <c r="N83" s="7" t="s">
        <v>112</v>
      </c>
    </row>
    <row r="84" ht="12.75" customHeight="1">
      <c r="A84" s="4">
        <v>88.0</v>
      </c>
      <c r="B84" s="5" t="s">
        <v>113</v>
      </c>
      <c r="C84" s="4" t="s">
        <v>63</v>
      </c>
      <c r="D84" s="4">
        <v>24.0</v>
      </c>
      <c r="E84" s="4">
        <v>53.0</v>
      </c>
      <c r="F84" s="4">
        <v>36.0</v>
      </c>
      <c r="G84" s="4">
        <v>2.5</v>
      </c>
      <c r="H84" s="4">
        <v>65.0</v>
      </c>
      <c r="I84" s="4">
        <f t="shared" si="1"/>
        <v>59</v>
      </c>
      <c r="J84" s="4">
        <f t="shared" si="2"/>
        <v>91.5</v>
      </c>
      <c r="K84" s="4">
        <f t="shared" si="3"/>
        <v>92</v>
      </c>
      <c r="L84" s="4"/>
      <c r="M84" s="4"/>
      <c r="N84" s="4"/>
    </row>
    <row r="85" ht="12.75" customHeight="1">
      <c r="A85" s="4">
        <v>89.0</v>
      </c>
      <c r="B85" s="5" t="s">
        <v>114</v>
      </c>
      <c r="C85" s="4" t="s">
        <v>63</v>
      </c>
      <c r="D85" s="4">
        <v>21.0</v>
      </c>
      <c r="E85" s="4">
        <v>54.0</v>
      </c>
      <c r="F85" s="4">
        <v>9.0</v>
      </c>
      <c r="G85" s="4">
        <v>0.0</v>
      </c>
      <c r="H85" s="4">
        <v>79.0</v>
      </c>
      <c r="I85" s="4">
        <f t="shared" si="1"/>
        <v>42</v>
      </c>
      <c r="J85" s="4">
        <f t="shared" si="2"/>
        <v>81.5</v>
      </c>
      <c r="K85" s="4">
        <f t="shared" si="3"/>
        <v>82</v>
      </c>
      <c r="L85" s="4"/>
      <c r="M85" s="4"/>
      <c r="N85" s="4"/>
    </row>
    <row r="86" ht="12.75" customHeight="1">
      <c r="A86" s="4">
        <v>90.0</v>
      </c>
      <c r="B86" s="5" t="s">
        <v>115</v>
      </c>
      <c r="C86" s="4" t="s">
        <v>63</v>
      </c>
      <c r="D86" s="4">
        <v>15.0</v>
      </c>
      <c r="E86" s="4">
        <v>24.0</v>
      </c>
      <c r="F86" s="4">
        <v>10.0</v>
      </c>
      <c r="G86" s="4">
        <v>0.0</v>
      </c>
      <c r="H86" s="4">
        <v>36.0</v>
      </c>
      <c r="I86" s="4">
        <f t="shared" si="1"/>
        <v>24.5</v>
      </c>
      <c r="J86" s="4">
        <f t="shared" si="2"/>
        <v>42.5</v>
      </c>
      <c r="K86" s="4">
        <f t="shared" si="3"/>
        <v>43</v>
      </c>
      <c r="L86" s="4"/>
      <c r="M86" s="4"/>
      <c r="N86" s="4"/>
    </row>
    <row r="87" ht="12.75" customHeight="1">
      <c r="A87" s="4">
        <v>91.0</v>
      </c>
      <c r="B87" s="5" t="s">
        <v>116</v>
      </c>
      <c r="C87" s="4" t="s">
        <v>63</v>
      </c>
      <c r="D87" s="4">
        <v>23.0</v>
      </c>
      <c r="E87" s="4">
        <v>25.0</v>
      </c>
      <c r="F87" s="4">
        <v>36.0</v>
      </c>
      <c r="G87" s="4">
        <v>0.0</v>
      </c>
      <c r="H87" s="4">
        <v>64.0</v>
      </c>
      <c r="I87" s="4">
        <f t="shared" si="1"/>
        <v>42</v>
      </c>
      <c r="J87" s="4">
        <f t="shared" si="2"/>
        <v>74</v>
      </c>
      <c r="K87" s="4">
        <f t="shared" si="3"/>
        <v>74</v>
      </c>
      <c r="L87" s="4"/>
      <c r="M87" s="4"/>
      <c r="N87" s="4"/>
    </row>
    <row r="88" ht="12.75" customHeight="1">
      <c r="A88" s="4">
        <v>93.0</v>
      </c>
      <c r="B88" s="5" t="s">
        <v>117</v>
      </c>
      <c r="C88" s="4" t="s">
        <v>63</v>
      </c>
      <c r="D88" s="4">
        <v>26.0</v>
      </c>
      <c r="E88" s="4">
        <v>54.0</v>
      </c>
      <c r="F88" s="4">
        <v>33.0</v>
      </c>
      <c r="G88" s="4">
        <v>3.0</v>
      </c>
      <c r="H88" s="4">
        <v>76.0</v>
      </c>
      <c r="I88" s="4">
        <f t="shared" si="1"/>
        <v>59.5</v>
      </c>
      <c r="J88" s="4">
        <f t="shared" si="2"/>
        <v>97.5</v>
      </c>
      <c r="K88" s="4">
        <f t="shared" si="3"/>
        <v>98</v>
      </c>
      <c r="L88" s="4"/>
      <c r="M88" s="4"/>
      <c r="N88" s="4"/>
    </row>
    <row r="89" ht="15.0" customHeight="1">
      <c r="A89" s="4">
        <v>94.0</v>
      </c>
      <c r="B89" s="5" t="s">
        <v>118</v>
      </c>
      <c r="C89" s="4" t="s">
        <v>63</v>
      </c>
      <c r="D89" s="4">
        <v>20.0</v>
      </c>
      <c r="E89" s="4">
        <v>39.0</v>
      </c>
      <c r="F89" s="4">
        <v>15.5</v>
      </c>
      <c r="G89" s="4">
        <v>0.0</v>
      </c>
      <c r="H89" s="4">
        <v>24.0</v>
      </c>
      <c r="I89" s="4">
        <f t="shared" si="1"/>
        <v>37.25</v>
      </c>
      <c r="J89" s="4">
        <f t="shared" si="2"/>
        <v>49.25</v>
      </c>
      <c r="K89" s="4">
        <f t="shared" si="3"/>
        <v>49</v>
      </c>
      <c r="L89" s="4"/>
      <c r="M89" s="4"/>
      <c r="N89" s="4"/>
    </row>
    <row r="90" ht="12.75" customHeight="1">
      <c r="A90" s="4">
        <v>95.0</v>
      </c>
      <c r="B90" s="5" t="s">
        <v>119</v>
      </c>
      <c r="C90" s="4" t="s">
        <v>63</v>
      </c>
      <c r="D90" s="4">
        <v>9.0</v>
      </c>
      <c r="E90" s="4">
        <v>21.0</v>
      </c>
      <c r="F90" s="4">
        <v>9.5</v>
      </c>
      <c r="G90" s="4">
        <v>0.0</v>
      </c>
      <c r="H90" s="4">
        <v>30.0</v>
      </c>
      <c r="I90" s="4">
        <f t="shared" si="1"/>
        <v>19.75</v>
      </c>
      <c r="J90" s="4">
        <f t="shared" si="2"/>
        <v>34.75</v>
      </c>
      <c r="K90" s="4">
        <f t="shared" si="3"/>
        <v>35</v>
      </c>
      <c r="L90" s="4"/>
      <c r="M90" s="4"/>
      <c r="N90" s="4"/>
    </row>
    <row r="91" ht="12.75" customHeight="1">
      <c r="A91" s="4">
        <v>96.0</v>
      </c>
      <c r="B91" s="5" t="s">
        <v>120</v>
      </c>
      <c r="C91" s="4" t="s">
        <v>63</v>
      </c>
      <c r="D91" s="4">
        <v>16.0</v>
      </c>
      <c r="E91" s="4">
        <v>17.0</v>
      </c>
      <c r="F91" s="4">
        <v>22.5</v>
      </c>
      <c r="G91" s="4">
        <v>0.0</v>
      </c>
      <c r="H91" s="4">
        <v>30.0</v>
      </c>
      <c r="I91" s="4">
        <f t="shared" si="1"/>
        <v>27.75</v>
      </c>
      <c r="J91" s="4">
        <f t="shared" si="2"/>
        <v>42.75</v>
      </c>
      <c r="K91" s="4">
        <f t="shared" si="3"/>
        <v>43</v>
      </c>
      <c r="L91" s="4"/>
      <c r="M91" s="4"/>
      <c r="N91" s="4"/>
    </row>
    <row r="92" ht="12.75" customHeight="1">
      <c r="A92" s="4">
        <v>97.0</v>
      </c>
      <c r="B92" s="5" t="s">
        <v>121</v>
      </c>
      <c r="C92" s="4" t="s">
        <v>63</v>
      </c>
      <c r="D92" s="4">
        <v>13.0</v>
      </c>
      <c r="E92" s="4">
        <v>28.0</v>
      </c>
      <c r="F92" s="4">
        <v>3.0</v>
      </c>
      <c r="G92" s="4">
        <v>0.0</v>
      </c>
      <c r="H92" s="4">
        <v>34.0</v>
      </c>
      <c r="I92" s="4">
        <f t="shared" si="1"/>
        <v>22</v>
      </c>
      <c r="J92" s="4">
        <f t="shared" si="2"/>
        <v>39</v>
      </c>
      <c r="K92" s="4">
        <f t="shared" si="3"/>
        <v>39</v>
      </c>
      <c r="L92" s="4"/>
      <c r="M92" s="4"/>
      <c r="N92" s="4"/>
    </row>
    <row r="93" ht="12.75" customHeight="1">
      <c r="A93" s="4">
        <v>98.0</v>
      </c>
      <c r="B93" s="5" t="s">
        <v>122</v>
      </c>
      <c r="C93" s="4" t="s">
        <v>63</v>
      </c>
      <c r="D93" s="4">
        <v>13.0</v>
      </c>
      <c r="E93" s="4">
        <v>23.0</v>
      </c>
      <c r="F93" s="4">
        <v>8.0</v>
      </c>
      <c r="G93" s="4">
        <v>0.0</v>
      </c>
      <c r="H93" s="4">
        <v>39.0</v>
      </c>
      <c r="I93" s="4">
        <f t="shared" si="1"/>
        <v>22</v>
      </c>
      <c r="J93" s="4">
        <f t="shared" si="2"/>
        <v>41.5</v>
      </c>
      <c r="K93" s="4">
        <f t="shared" si="3"/>
        <v>42</v>
      </c>
      <c r="L93" s="4"/>
      <c r="M93" s="4"/>
      <c r="N93" s="4"/>
    </row>
    <row r="94" ht="12.75" customHeight="1">
      <c r="A94" s="4">
        <v>100.0</v>
      </c>
      <c r="B94" s="5" t="s">
        <v>123</v>
      </c>
      <c r="C94" s="4" t="s">
        <v>63</v>
      </c>
      <c r="D94" s="4">
        <v>8.0</v>
      </c>
      <c r="E94" s="4">
        <v>24.0</v>
      </c>
      <c r="F94" s="4">
        <v>12.0</v>
      </c>
      <c r="G94" s="4">
        <v>0.0</v>
      </c>
      <c r="H94" s="4">
        <v>8.0</v>
      </c>
      <c r="I94" s="4">
        <f t="shared" si="1"/>
        <v>22</v>
      </c>
      <c r="J94" s="4">
        <f t="shared" si="2"/>
        <v>26</v>
      </c>
      <c r="K94" s="4">
        <f t="shared" si="3"/>
        <v>26</v>
      </c>
      <c r="L94" s="4"/>
      <c r="M94" s="4"/>
      <c r="N94" s="4"/>
    </row>
    <row r="95" ht="12.75" customHeight="1">
      <c r="A95" s="4">
        <v>101.0</v>
      </c>
      <c r="B95" s="5" t="s">
        <v>124</v>
      </c>
      <c r="C95" s="4" t="s">
        <v>63</v>
      </c>
      <c r="D95" s="4">
        <v>24.0</v>
      </c>
      <c r="E95" s="4">
        <v>39.0</v>
      </c>
      <c r="F95" s="4">
        <v>24.0</v>
      </c>
      <c r="G95" s="4">
        <v>1.0</v>
      </c>
      <c r="H95" s="4">
        <v>58.0</v>
      </c>
      <c r="I95" s="4">
        <f t="shared" si="1"/>
        <v>44.5</v>
      </c>
      <c r="J95" s="4">
        <f t="shared" si="2"/>
        <v>73.5</v>
      </c>
      <c r="K95" s="4">
        <f t="shared" si="3"/>
        <v>74</v>
      </c>
      <c r="L95" s="4"/>
      <c r="M95" s="4"/>
      <c r="N95" s="4"/>
    </row>
    <row r="96" ht="12.75" customHeight="1">
      <c r="A96" s="4">
        <v>103.0</v>
      </c>
      <c r="B96" s="5" t="s">
        <v>125</v>
      </c>
      <c r="C96" s="4" t="s">
        <v>63</v>
      </c>
      <c r="D96" s="4">
        <v>24.0</v>
      </c>
      <c r="E96" s="4">
        <v>48.0</v>
      </c>
      <c r="F96" s="4">
        <v>28.0</v>
      </c>
      <c r="G96" s="4">
        <v>0.0</v>
      </c>
      <c r="H96" s="4">
        <v>47.0</v>
      </c>
      <c r="I96" s="4">
        <f t="shared" si="1"/>
        <v>50</v>
      </c>
      <c r="J96" s="4">
        <f t="shared" si="2"/>
        <v>73.5</v>
      </c>
      <c r="K96" s="4">
        <f t="shared" si="3"/>
        <v>74</v>
      </c>
      <c r="L96" s="4"/>
      <c r="M96" s="4"/>
      <c r="N96" s="4"/>
    </row>
    <row r="97" ht="12.75" customHeight="1">
      <c r="A97" s="4">
        <v>104.0</v>
      </c>
      <c r="B97" s="5" t="s">
        <v>126</v>
      </c>
      <c r="C97" s="4" t="s">
        <v>63</v>
      </c>
      <c r="D97" s="4">
        <v>22.0</v>
      </c>
      <c r="E97" s="4">
        <v>37.0</v>
      </c>
      <c r="F97" s="4">
        <v>19.0</v>
      </c>
      <c r="G97" s="4">
        <v>2.0</v>
      </c>
      <c r="H97" s="4">
        <v>50.0</v>
      </c>
      <c r="I97" s="4">
        <f t="shared" si="1"/>
        <v>41</v>
      </c>
      <c r="J97" s="4">
        <f t="shared" si="2"/>
        <v>66</v>
      </c>
      <c r="K97" s="4">
        <f t="shared" si="3"/>
        <v>66</v>
      </c>
      <c r="L97" s="4"/>
      <c r="M97" s="4"/>
      <c r="N97" s="4"/>
    </row>
    <row r="98" ht="12.75" customHeight="1">
      <c r="A98" s="4">
        <v>106.0</v>
      </c>
      <c r="B98" s="5" t="s">
        <v>127</v>
      </c>
      <c r="C98" s="4" t="s">
        <v>128</v>
      </c>
      <c r="D98" s="4">
        <v>26.0</v>
      </c>
      <c r="E98" s="4">
        <v>49.0</v>
      </c>
      <c r="F98" s="4">
        <v>18.0</v>
      </c>
      <c r="G98" s="4">
        <v>0.0</v>
      </c>
      <c r="H98" s="4">
        <v>55.0</v>
      </c>
      <c r="I98" s="4">
        <f t="shared" si="1"/>
        <v>46.5</v>
      </c>
      <c r="J98" s="4">
        <f t="shared" si="2"/>
        <v>74</v>
      </c>
      <c r="K98" s="4">
        <f t="shared" si="3"/>
        <v>74</v>
      </c>
      <c r="L98" s="4"/>
      <c r="M98" s="4"/>
      <c r="N98" s="4"/>
    </row>
    <row r="99" ht="12.75" customHeight="1">
      <c r="A99" s="4">
        <v>107.0</v>
      </c>
      <c r="B99" s="5" t="s">
        <v>129</v>
      </c>
      <c r="C99" s="4" t="s">
        <v>128</v>
      </c>
      <c r="D99" s="4">
        <v>25.0</v>
      </c>
      <c r="E99" s="4">
        <v>38.0</v>
      </c>
      <c r="F99" s="4">
        <v>31.0</v>
      </c>
      <c r="G99" s="4">
        <v>2.0</v>
      </c>
      <c r="H99" s="4">
        <v>58.0</v>
      </c>
      <c r="I99" s="4">
        <f t="shared" si="1"/>
        <v>49</v>
      </c>
      <c r="J99" s="4">
        <f t="shared" si="2"/>
        <v>78</v>
      </c>
      <c r="K99" s="4">
        <f t="shared" si="3"/>
        <v>78</v>
      </c>
      <c r="L99" s="4"/>
      <c r="M99" s="4"/>
      <c r="N99" s="4"/>
    </row>
    <row r="100" ht="12.75" customHeight="1">
      <c r="A100" s="4">
        <v>108.0</v>
      </c>
      <c r="B100" s="5" t="s">
        <v>130</v>
      </c>
      <c r="C100" s="4" t="s">
        <v>128</v>
      </c>
      <c r="D100" s="4">
        <v>16.0</v>
      </c>
      <c r="E100" s="4">
        <v>37.0</v>
      </c>
      <c r="F100" s="4">
        <v>9.5</v>
      </c>
      <c r="G100" s="4">
        <v>0.0</v>
      </c>
      <c r="H100" s="4">
        <v>38.0</v>
      </c>
      <c r="I100" s="4">
        <f t="shared" si="1"/>
        <v>31.25</v>
      </c>
      <c r="J100" s="4">
        <f t="shared" si="2"/>
        <v>50.25</v>
      </c>
      <c r="K100" s="4">
        <f t="shared" si="3"/>
        <v>50</v>
      </c>
      <c r="L100" s="4"/>
      <c r="M100" s="4"/>
      <c r="N100" s="4"/>
    </row>
    <row r="101" ht="12.75" customHeight="1">
      <c r="A101" s="4">
        <v>109.0</v>
      </c>
      <c r="B101" s="5" t="s">
        <v>131</v>
      </c>
      <c r="C101" s="4" t="s">
        <v>128</v>
      </c>
      <c r="D101" s="4">
        <v>20.0</v>
      </c>
      <c r="E101" s="4">
        <v>35.0</v>
      </c>
      <c r="F101" s="4">
        <v>9.0</v>
      </c>
      <c r="G101" s="4">
        <v>0.0</v>
      </c>
      <c r="H101" s="4">
        <v>30.0</v>
      </c>
      <c r="I101" s="4">
        <f t="shared" si="1"/>
        <v>32</v>
      </c>
      <c r="J101" s="4">
        <f t="shared" si="2"/>
        <v>47</v>
      </c>
      <c r="K101" s="4">
        <f t="shared" si="3"/>
        <v>47</v>
      </c>
      <c r="L101" s="4"/>
      <c r="M101" s="4"/>
      <c r="N101" s="4"/>
    </row>
    <row r="102" ht="12.75" customHeight="1">
      <c r="A102" s="4">
        <v>110.0</v>
      </c>
      <c r="B102" s="5" t="s">
        <v>132</v>
      </c>
      <c r="C102" s="4" t="s">
        <v>128</v>
      </c>
      <c r="D102" s="4">
        <v>21.0</v>
      </c>
      <c r="E102" s="4">
        <v>51.0</v>
      </c>
      <c r="F102" s="4">
        <v>34.0</v>
      </c>
      <c r="G102" s="4">
        <v>3.0</v>
      </c>
      <c r="H102" s="4">
        <v>88.0</v>
      </c>
      <c r="I102" s="4">
        <f t="shared" si="1"/>
        <v>56</v>
      </c>
      <c r="J102" s="4">
        <f t="shared" si="2"/>
        <v>100</v>
      </c>
      <c r="K102" s="4">
        <f t="shared" si="3"/>
        <v>100</v>
      </c>
      <c r="L102" s="4"/>
      <c r="M102" s="4"/>
      <c r="N102" s="4"/>
    </row>
    <row r="103" ht="12.75" customHeight="1">
      <c r="A103" s="4">
        <v>111.0</v>
      </c>
      <c r="B103" s="5" t="s">
        <v>133</v>
      </c>
      <c r="C103" s="4" t="s">
        <v>128</v>
      </c>
      <c r="D103" s="4">
        <v>21.0</v>
      </c>
      <c r="E103" s="4">
        <v>54.0</v>
      </c>
      <c r="F103" s="4">
        <v>34.0</v>
      </c>
      <c r="G103" s="4">
        <v>2.0</v>
      </c>
      <c r="H103" s="4">
        <v>59.0</v>
      </c>
      <c r="I103" s="4">
        <f t="shared" si="1"/>
        <v>56.5</v>
      </c>
      <c r="J103" s="4">
        <f t="shared" si="2"/>
        <v>86</v>
      </c>
      <c r="K103" s="4">
        <f t="shared" si="3"/>
        <v>86</v>
      </c>
      <c r="L103" s="4"/>
      <c r="M103" s="4"/>
      <c r="N103" s="4"/>
    </row>
    <row r="104" ht="12.75" customHeight="1">
      <c r="A104" s="4">
        <v>113.0</v>
      </c>
      <c r="B104" s="5" t="s">
        <v>134</v>
      </c>
      <c r="C104" s="4" t="s">
        <v>128</v>
      </c>
      <c r="D104" s="4">
        <v>26.0</v>
      </c>
      <c r="E104" s="4">
        <v>51.5</v>
      </c>
      <c r="F104" s="4">
        <v>24.0</v>
      </c>
      <c r="G104" s="4">
        <v>0.0</v>
      </c>
      <c r="H104" s="4">
        <v>44.0</v>
      </c>
      <c r="I104" s="4">
        <f t="shared" si="1"/>
        <v>50.75</v>
      </c>
      <c r="J104" s="4">
        <f t="shared" si="2"/>
        <v>72.75</v>
      </c>
      <c r="K104" s="4">
        <f t="shared" si="3"/>
        <v>73</v>
      </c>
      <c r="L104" s="4"/>
      <c r="M104" s="4"/>
      <c r="N104" s="4"/>
    </row>
    <row r="105" ht="12.75" customHeight="1">
      <c r="A105" s="4">
        <v>114.0</v>
      </c>
      <c r="B105" s="5" t="s">
        <v>135</v>
      </c>
      <c r="C105" s="4" t="s">
        <v>128</v>
      </c>
      <c r="D105" s="4">
        <v>23.0</v>
      </c>
      <c r="E105" s="4">
        <v>41.0</v>
      </c>
      <c r="F105" s="4">
        <v>30.5</v>
      </c>
      <c r="G105" s="4">
        <v>0.0</v>
      </c>
      <c r="H105" s="4">
        <v>52.0</v>
      </c>
      <c r="I105" s="4">
        <f t="shared" si="1"/>
        <v>47.25</v>
      </c>
      <c r="J105" s="4">
        <f t="shared" si="2"/>
        <v>73.25</v>
      </c>
      <c r="K105" s="4">
        <f t="shared" si="3"/>
        <v>73</v>
      </c>
      <c r="L105" s="4"/>
      <c r="M105" s="4"/>
      <c r="N105" s="4"/>
    </row>
    <row r="106" ht="12.75" customHeight="1">
      <c r="A106" s="4">
        <v>115.0</v>
      </c>
      <c r="B106" s="5" t="s">
        <v>136</v>
      </c>
      <c r="C106" s="4" t="s">
        <v>128</v>
      </c>
      <c r="D106" s="4">
        <v>24.0</v>
      </c>
      <c r="E106" s="4">
        <v>45.5</v>
      </c>
      <c r="F106" s="4">
        <v>22.5</v>
      </c>
      <c r="G106" s="4">
        <v>0.0</v>
      </c>
      <c r="H106" s="4">
        <v>63.0</v>
      </c>
      <c r="I106" s="4">
        <f t="shared" si="1"/>
        <v>46</v>
      </c>
      <c r="J106" s="4">
        <f t="shared" si="2"/>
        <v>77.5</v>
      </c>
      <c r="K106" s="4">
        <f t="shared" si="3"/>
        <v>78</v>
      </c>
      <c r="L106" s="4"/>
      <c r="M106" s="4"/>
      <c r="N106" s="4"/>
    </row>
    <row r="107" ht="12.75" customHeight="1">
      <c r="A107" s="4">
        <v>116.0</v>
      </c>
      <c r="B107" s="5" t="s">
        <v>137</v>
      </c>
      <c r="C107" s="4" t="s">
        <v>128</v>
      </c>
      <c r="D107" s="4">
        <v>26.0</v>
      </c>
      <c r="E107" s="4">
        <v>43.0</v>
      </c>
      <c r="F107" s="4">
        <v>21.5</v>
      </c>
      <c r="G107" s="4">
        <v>0.0</v>
      </c>
      <c r="H107" s="4">
        <v>76.0</v>
      </c>
      <c r="I107" s="4">
        <f t="shared" si="1"/>
        <v>45.25</v>
      </c>
      <c r="J107" s="4">
        <f t="shared" si="2"/>
        <v>83.25</v>
      </c>
      <c r="K107" s="4">
        <f t="shared" si="3"/>
        <v>83</v>
      </c>
      <c r="L107" s="4"/>
      <c r="M107" s="4"/>
      <c r="N107" s="4"/>
    </row>
    <row r="108" ht="12.75" customHeight="1">
      <c r="A108" s="4">
        <v>117.0</v>
      </c>
      <c r="B108" s="5" t="s">
        <v>138</v>
      </c>
      <c r="C108" s="4" t="s">
        <v>128</v>
      </c>
      <c r="D108" s="4">
        <v>26.0</v>
      </c>
      <c r="E108" s="4">
        <v>42.0</v>
      </c>
      <c r="F108" s="4">
        <v>24.0</v>
      </c>
      <c r="G108" s="4">
        <v>0.0</v>
      </c>
      <c r="H108" s="4">
        <v>75.0</v>
      </c>
      <c r="I108" s="4">
        <f t="shared" si="1"/>
        <v>46</v>
      </c>
      <c r="J108" s="4">
        <f t="shared" si="2"/>
        <v>83.5</v>
      </c>
      <c r="K108" s="4">
        <f t="shared" si="3"/>
        <v>84</v>
      </c>
      <c r="L108" s="4"/>
      <c r="M108" s="4"/>
      <c r="N108" s="4"/>
    </row>
    <row r="109" ht="12.75" customHeight="1">
      <c r="A109" s="4">
        <v>118.0</v>
      </c>
      <c r="B109" s="5" t="s">
        <v>139</v>
      </c>
      <c r="C109" s="4" t="s">
        <v>140</v>
      </c>
      <c r="D109" s="4">
        <v>21.0</v>
      </c>
      <c r="E109" s="4">
        <v>46.0</v>
      </c>
      <c r="F109" s="4">
        <v>20.0</v>
      </c>
      <c r="G109" s="4">
        <v>0.0</v>
      </c>
      <c r="H109" s="4">
        <v>55.0</v>
      </c>
      <c r="I109" s="4">
        <f t="shared" si="1"/>
        <v>43.5</v>
      </c>
      <c r="J109" s="4">
        <f t="shared" si="2"/>
        <v>71</v>
      </c>
      <c r="K109" s="4">
        <f t="shared" si="3"/>
        <v>71</v>
      </c>
      <c r="L109" s="4"/>
      <c r="M109" s="4"/>
      <c r="N109" s="4"/>
    </row>
    <row r="110" ht="12.75" customHeight="1">
      <c r="A110" s="4">
        <v>119.0</v>
      </c>
      <c r="B110" s="5" t="s">
        <v>141</v>
      </c>
      <c r="C110" s="4" t="s">
        <v>140</v>
      </c>
      <c r="D110" s="4">
        <v>20.0</v>
      </c>
      <c r="E110" s="4">
        <v>48.0</v>
      </c>
      <c r="F110" s="4">
        <v>25.0</v>
      </c>
      <c r="G110" s="4">
        <v>0.0</v>
      </c>
      <c r="H110" s="4">
        <v>68.0</v>
      </c>
      <c r="I110" s="4">
        <f t="shared" si="1"/>
        <v>46.5</v>
      </c>
      <c r="J110" s="4">
        <f t="shared" si="2"/>
        <v>80.5</v>
      </c>
      <c r="K110" s="4">
        <f t="shared" si="3"/>
        <v>81</v>
      </c>
      <c r="L110" s="4"/>
      <c r="M110" s="4"/>
      <c r="N110" s="4"/>
    </row>
    <row r="111" ht="12.75" customHeight="1">
      <c r="A111" s="4">
        <v>120.0</v>
      </c>
      <c r="B111" s="5" t="s">
        <v>142</v>
      </c>
      <c r="C111" s="4" t="s">
        <v>140</v>
      </c>
      <c r="D111" s="4">
        <v>19.0</v>
      </c>
      <c r="E111" s="4">
        <v>28.0</v>
      </c>
      <c r="F111" s="4">
        <v>6.5</v>
      </c>
      <c r="G111" s="4">
        <v>0.0</v>
      </c>
      <c r="H111" s="4">
        <v>28.0</v>
      </c>
      <c r="I111" s="4">
        <f t="shared" si="1"/>
        <v>26.75</v>
      </c>
      <c r="J111" s="4">
        <f t="shared" si="2"/>
        <v>40.75</v>
      </c>
      <c r="K111" s="4">
        <f t="shared" si="3"/>
        <v>41</v>
      </c>
      <c r="L111" s="4"/>
      <c r="M111" s="4"/>
      <c r="N111" s="4"/>
    </row>
    <row r="112" ht="12.75" customHeight="1">
      <c r="A112" s="4">
        <v>122.0</v>
      </c>
      <c r="B112" s="5" t="s">
        <v>143</v>
      </c>
      <c r="C112" s="4" t="s">
        <v>140</v>
      </c>
      <c r="D112" s="4">
        <v>20.0</v>
      </c>
      <c r="E112" s="4">
        <v>21.0</v>
      </c>
      <c r="F112" s="4">
        <v>0.0</v>
      </c>
      <c r="G112" s="4">
        <v>0.0</v>
      </c>
      <c r="H112" s="4">
        <v>12.0</v>
      </c>
      <c r="I112" s="4">
        <f t="shared" si="1"/>
        <v>20.5</v>
      </c>
      <c r="J112" s="4">
        <f t="shared" si="2"/>
        <v>26.5</v>
      </c>
      <c r="K112" s="4">
        <f t="shared" si="3"/>
        <v>27</v>
      </c>
      <c r="L112" s="4"/>
      <c r="M112" s="4"/>
      <c r="N112" s="4"/>
    </row>
    <row r="113" ht="12.75" customHeight="1">
      <c r="A113" s="4">
        <v>123.0</v>
      </c>
      <c r="B113" s="5" t="s">
        <v>144</v>
      </c>
      <c r="C113" s="4" t="s">
        <v>140</v>
      </c>
      <c r="D113" s="4">
        <v>20.0</v>
      </c>
      <c r="E113" s="4">
        <v>32.0</v>
      </c>
      <c r="F113" s="4">
        <v>0.0</v>
      </c>
      <c r="G113" s="4">
        <v>0.0</v>
      </c>
      <c r="H113" s="4">
        <v>8.0</v>
      </c>
      <c r="I113" s="4">
        <f t="shared" si="1"/>
        <v>26</v>
      </c>
      <c r="J113" s="4">
        <f t="shared" si="2"/>
        <v>30</v>
      </c>
      <c r="K113" s="4">
        <f t="shared" si="3"/>
        <v>30</v>
      </c>
      <c r="L113" s="4"/>
      <c r="M113" s="4"/>
      <c r="N113" s="4"/>
    </row>
    <row r="114" ht="12.75" customHeight="1">
      <c r="A114" s="4">
        <v>124.0</v>
      </c>
      <c r="B114" s="5" t="s">
        <v>145</v>
      </c>
      <c r="C114" s="4" t="s">
        <v>140</v>
      </c>
      <c r="D114" s="4">
        <v>18.0</v>
      </c>
      <c r="E114" s="4">
        <v>20.0</v>
      </c>
      <c r="F114" s="4">
        <v>0.0</v>
      </c>
      <c r="G114" s="4">
        <v>0.0</v>
      </c>
      <c r="H114" s="4">
        <v>14.0</v>
      </c>
      <c r="I114" s="4">
        <f t="shared" si="1"/>
        <v>19</v>
      </c>
      <c r="J114" s="4">
        <f t="shared" si="2"/>
        <v>26</v>
      </c>
      <c r="K114" s="4">
        <f t="shared" si="3"/>
        <v>26</v>
      </c>
      <c r="L114" s="4"/>
      <c r="M114" s="4"/>
      <c r="N114" s="4"/>
    </row>
    <row r="115" ht="12.75" customHeight="1">
      <c r="A115" s="4">
        <v>125.0</v>
      </c>
      <c r="B115" s="5" t="s">
        <v>146</v>
      </c>
      <c r="C115" s="4" t="s">
        <v>140</v>
      </c>
      <c r="D115" s="4">
        <v>22.0</v>
      </c>
      <c r="E115" s="4">
        <v>26.0</v>
      </c>
      <c r="F115" s="4">
        <v>0.0</v>
      </c>
      <c r="G115" s="4">
        <v>0.0</v>
      </c>
      <c r="H115" s="4">
        <v>24.0</v>
      </c>
      <c r="I115" s="4">
        <f t="shared" si="1"/>
        <v>24</v>
      </c>
      <c r="J115" s="4">
        <f t="shared" si="2"/>
        <v>36</v>
      </c>
      <c r="K115" s="4">
        <f t="shared" si="3"/>
        <v>36</v>
      </c>
      <c r="L115" s="4"/>
      <c r="M115" s="4"/>
      <c r="N115" s="4"/>
    </row>
    <row r="116" ht="12.75" customHeight="1">
      <c r="A116" s="4">
        <v>126.0</v>
      </c>
      <c r="B116" s="5" t="s">
        <v>147</v>
      </c>
      <c r="C116" s="4" t="s">
        <v>140</v>
      </c>
      <c r="D116" s="4">
        <v>21.0</v>
      </c>
      <c r="E116" s="4">
        <v>36.0</v>
      </c>
      <c r="F116" s="4">
        <v>21.0</v>
      </c>
      <c r="G116" s="4">
        <v>0.0</v>
      </c>
      <c r="H116" s="4">
        <v>66.0</v>
      </c>
      <c r="I116" s="4">
        <f t="shared" si="1"/>
        <v>39</v>
      </c>
      <c r="J116" s="4">
        <f t="shared" si="2"/>
        <v>72</v>
      </c>
      <c r="K116" s="4">
        <f t="shared" si="3"/>
        <v>72</v>
      </c>
      <c r="L116" s="4"/>
      <c r="M116" s="4"/>
      <c r="N116" s="4"/>
    </row>
    <row r="117" ht="12.75" customHeight="1">
      <c r="A117" s="4">
        <v>127.0</v>
      </c>
      <c r="B117" s="5" t="s">
        <v>148</v>
      </c>
      <c r="C117" s="4" t="s">
        <v>140</v>
      </c>
      <c r="D117" s="4">
        <v>11.0</v>
      </c>
      <c r="E117" s="4">
        <v>28.0</v>
      </c>
      <c r="F117" s="4">
        <v>21.0</v>
      </c>
      <c r="G117" s="4">
        <v>0.0</v>
      </c>
      <c r="H117" s="4">
        <v>49.0</v>
      </c>
      <c r="I117" s="4">
        <f t="shared" si="1"/>
        <v>30</v>
      </c>
      <c r="J117" s="4">
        <f t="shared" si="2"/>
        <v>54.5</v>
      </c>
      <c r="K117" s="4">
        <f t="shared" si="3"/>
        <v>55</v>
      </c>
      <c r="L117" s="4"/>
      <c r="M117" s="4"/>
      <c r="N117" s="4"/>
    </row>
    <row r="118" ht="12.75" customHeight="1">
      <c r="A118" s="4">
        <v>128.0</v>
      </c>
      <c r="B118" s="5" t="s">
        <v>149</v>
      </c>
      <c r="C118" s="4" t="s">
        <v>140</v>
      </c>
      <c r="D118" s="4">
        <v>19.0</v>
      </c>
      <c r="E118" s="4">
        <v>23.0</v>
      </c>
      <c r="F118" s="4">
        <v>22.0</v>
      </c>
      <c r="G118" s="4">
        <v>0.0</v>
      </c>
      <c r="H118" s="4">
        <v>41.0</v>
      </c>
      <c r="I118" s="4">
        <f t="shared" si="1"/>
        <v>32</v>
      </c>
      <c r="J118" s="4">
        <f t="shared" si="2"/>
        <v>52.5</v>
      </c>
      <c r="K118" s="4">
        <f t="shared" si="3"/>
        <v>53</v>
      </c>
      <c r="L118" s="4"/>
      <c r="M118" s="4"/>
      <c r="N118" s="4"/>
    </row>
    <row r="119" ht="12.75" customHeight="1">
      <c r="A119" s="4">
        <v>129.0</v>
      </c>
      <c r="B119" s="5" t="s">
        <v>150</v>
      </c>
      <c r="C119" s="4" t="s">
        <v>140</v>
      </c>
      <c r="D119" s="4">
        <v>23.0</v>
      </c>
      <c r="E119" s="4">
        <v>33.0</v>
      </c>
      <c r="F119" s="4">
        <v>25.0</v>
      </c>
      <c r="G119" s="4">
        <v>2.0</v>
      </c>
      <c r="H119" s="4">
        <v>62.0</v>
      </c>
      <c r="I119" s="4">
        <f t="shared" si="1"/>
        <v>42.5</v>
      </c>
      <c r="J119" s="4">
        <f t="shared" si="2"/>
        <v>73.5</v>
      </c>
      <c r="K119" s="4">
        <f t="shared" si="3"/>
        <v>74</v>
      </c>
      <c r="L119" s="4"/>
      <c r="M119" s="4"/>
      <c r="N119" s="4"/>
    </row>
    <row r="120" ht="12.75" customHeight="1">
      <c r="A120" s="4">
        <v>130.0</v>
      </c>
      <c r="B120" s="5" t="s">
        <v>151</v>
      </c>
      <c r="C120" s="4" t="s">
        <v>140</v>
      </c>
      <c r="D120" s="4">
        <v>19.0</v>
      </c>
      <c r="E120" s="4">
        <v>20.0</v>
      </c>
      <c r="F120" s="4">
        <v>22.0</v>
      </c>
      <c r="G120" s="4">
        <v>1.0</v>
      </c>
      <c r="H120" s="4">
        <v>38.0</v>
      </c>
      <c r="I120" s="4">
        <f t="shared" si="1"/>
        <v>31.5</v>
      </c>
      <c r="J120" s="4">
        <f t="shared" si="2"/>
        <v>50.5</v>
      </c>
      <c r="K120" s="4">
        <f t="shared" si="3"/>
        <v>51</v>
      </c>
      <c r="L120" s="4"/>
      <c r="M120" s="4"/>
      <c r="N120" s="4"/>
    </row>
    <row r="121" ht="12.75" customHeight="1">
      <c r="A121" s="4">
        <v>131.0</v>
      </c>
      <c r="B121" s="5" t="s">
        <v>152</v>
      </c>
      <c r="C121" s="4" t="s">
        <v>140</v>
      </c>
      <c r="D121" s="4">
        <v>13.0</v>
      </c>
      <c r="E121" s="4">
        <v>4.0</v>
      </c>
      <c r="F121" s="4">
        <v>12.0</v>
      </c>
      <c r="G121" s="4">
        <v>2.0</v>
      </c>
      <c r="H121" s="4">
        <v>27.0</v>
      </c>
      <c r="I121" s="4">
        <f t="shared" si="1"/>
        <v>16.5</v>
      </c>
      <c r="J121" s="4">
        <f t="shared" si="2"/>
        <v>30</v>
      </c>
      <c r="K121" s="4">
        <f t="shared" si="3"/>
        <v>30</v>
      </c>
      <c r="L121" s="4"/>
      <c r="M121" s="4"/>
      <c r="N121" s="4"/>
    </row>
    <row r="122" ht="12.75" customHeight="1">
      <c r="A122" s="4">
        <v>132.0</v>
      </c>
      <c r="B122" s="5" t="s">
        <v>153</v>
      </c>
      <c r="C122" s="4" t="s">
        <v>140</v>
      </c>
      <c r="D122" s="4">
        <v>15.0</v>
      </c>
      <c r="E122" s="4">
        <v>36.0</v>
      </c>
      <c r="F122" s="4">
        <v>29.0</v>
      </c>
      <c r="G122" s="4">
        <v>0.0</v>
      </c>
      <c r="H122" s="4">
        <v>51.0</v>
      </c>
      <c r="I122" s="4">
        <f t="shared" si="1"/>
        <v>40</v>
      </c>
      <c r="J122" s="4">
        <f t="shared" si="2"/>
        <v>65.5</v>
      </c>
      <c r="K122" s="4">
        <f t="shared" si="3"/>
        <v>66</v>
      </c>
      <c r="L122" s="4"/>
      <c r="M122" s="4"/>
      <c r="N122" s="4"/>
    </row>
    <row r="123" ht="12.75" customHeight="1">
      <c r="A123" s="4">
        <v>133.0</v>
      </c>
      <c r="B123" s="5" t="s">
        <v>154</v>
      </c>
      <c r="C123" s="4" t="s">
        <v>140</v>
      </c>
      <c r="D123" s="4">
        <v>10.0</v>
      </c>
      <c r="E123" s="4">
        <v>21.0</v>
      </c>
      <c r="F123" s="4">
        <v>7.0</v>
      </c>
      <c r="G123" s="4">
        <v>0.0</v>
      </c>
      <c r="H123" s="4">
        <v>22.0</v>
      </c>
      <c r="I123" s="4">
        <f t="shared" si="1"/>
        <v>19</v>
      </c>
      <c r="J123" s="4">
        <f t="shared" si="2"/>
        <v>30</v>
      </c>
      <c r="K123" s="4">
        <f t="shared" si="3"/>
        <v>30</v>
      </c>
      <c r="L123" s="4"/>
      <c r="M123" s="4"/>
      <c r="N123" s="4"/>
    </row>
    <row r="124" ht="12.75" customHeight="1">
      <c r="A124" s="4">
        <v>134.0</v>
      </c>
      <c r="B124" s="5" t="s">
        <v>155</v>
      </c>
      <c r="C124" s="4" t="s">
        <v>140</v>
      </c>
      <c r="D124" s="4">
        <v>23.0</v>
      </c>
      <c r="E124" s="4">
        <v>37.0</v>
      </c>
      <c r="F124" s="4">
        <v>23.0</v>
      </c>
      <c r="G124" s="4">
        <v>0.0</v>
      </c>
      <c r="H124" s="4">
        <v>52.0</v>
      </c>
      <c r="I124" s="4">
        <f t="shared" si="1"/>
        <v>41.5</v>
      </c>
      <c r="J124" s="4">
        <f t="shared" si="2"/>
        <v>67.5</v>
      </c>
      <c r="K124" s="4">
        <f t="shared" si="3"/>
        <v>68</v>
      </c>
      <c r="L124" s="4"/>
      <c r="M124" s="4"/>
      <c r="N124" s="4"/>
    </row>
    <row r="125" ht="12.75" customHeight="1">
      <c r="A125" s="4">
        <v>135.0</v>
      </c>
      <c r="B125" s="5" t="s">
        <v>156</v>
      </c>
      <c r="C125" s="4" t="s">
        <v>140</v>
      </c>
      <c r="D125" s="4">
        <v>16.0</v>
      </c>
      <c r="E125" s="4">
        <v>19.0</v>
      </c>
      <c r="F125" s="4">
        <v>22.0</v>
      </c>
      <c r="G125" s="4">
        <v>1.75</v>
      </c>
      <c r="H125" s="4">
        <v>34.0</v>
      </c>
      <c r="I125" s="4">
        <f t="shared" si="1"/>
        <v>30.25</v>
      </c>
      <c r="J125" s="4">
        <f t="shared" si="2"/>
        <v>47.25</v>
      </c>
      <c r="K125" s="4">
        <f t="shared" si="3"/>
        <v>47</v>
      </c>
      <c r="L125" s="4"/>
      <c r="M125" s="4"/>
      <c r="N125" s="4"/>
    </row>
    <row r="126" ht="12.75" customHeight="1">
      <c r="A126" s="4">
        <v>136.0</v>
      </c>
      <c r="B126" s="5" t="s">
        <v>157</v>
      </c>
      <c r="C126" s="4" t="s">
        <v>140</v>
      </c>
      <c r="D126" s="4">
        <v>11.0</v>
      </c>
      <c r="E126" s="4">
        <v>27.0</v>
      </c>
      <c r="F126" s="4">
        <v>7.5</v>
      </c>
      <c r="G126" s="4">
        <v>0.0</v>
      </c>
      <c r="H126" s="4">
        <v>22.0</v>
      </c>
      <c r="I126" s="4">
        <f t="shared" si="1"/>
        <v>22.75</v>
      </c>
      <c r="J126" s="4">
        <f t="shared" si="2"/>
        <v>33.75</v>
      </c>
      <c r="K126" s="4">
        <f t="shared" si="3"/>
        <v>34</v>
      </c>
      <c r="L126" s="4"/>
      <c r="M126" s="4"/>
      <c r="N126" s="4"/>
    </row>
    <row r="127" ht="12.75" customHeight="1">
      <c r="A127" s="4">
        <v>137.0</v>
      </c>
      <c r="B127" s="5" t="s">
        <v>158</v>
      </c>
      <c r="C127" s="4" t="s">
        <v>159</v>
      </c>
      <c r="D127" s="4">
        <v>14.0</v>
      </c>
      <c r="E127" s="4">
        <v>33.0</v>
      </c>
      <c r="F127" s="4">
        <v>27.0</v>
      </c>
      <c r="G127" s="4">
        <v>1.5</v>
      </c>
      <c r="H127" s="4">
        <v>38.0</v>
      </c>
      <c r="I127" s="4">
        <f t="shared" si="1"/>
        <v>38.5</v>
      </c>
      <c r="J127" s="4">
        <f t="shared" si="2"/>
        <v>57.5</v>
      </c>
      <c r="K127" s="4">
        <f t="shared" si="3"/>
        <v>58</v>
      </c>
      <c r="L127" s="4"/>
      <c r="M127" s="4"/>
      <c r="N127" s="4"/>
    </row>
    <row r="128" ht="12.75" customHeight="1">
      <c r="A128" s="4">
        <v>138.0</v>
      </c>
      <c r="B128" s="5" t="s">
        <v>160</v>
      </c>
      <c r="C128" s="4" t="s">
        <v>159</v>
      </c>
      <c r="D128" s="4">
        <v>13.0</v>
      </c>
      <c r="E128" s="4">
        <v>33.0</v>
      </c>
      <c r="F128" s="4">
        <v>29.0</v>
      </c>
      <c r="G128" s="4">
        <v>2.0</v>
      </c>
      <c r="H128" s="4">
        <v>68.0</v>
      </c>
      <c r="I128" s="4">
        <f t="shared" si="1"/>
        <v>39.5</v>
      </c>
      <c r="J128" s="4">
        <f t="shared" si="2"/>
        <v>73.5</v>
      </c>
      <c r="K128" s="4">
        <f t="shared" si="3"/>
        <v>74</v>
      </c>
      <c r="L128" s="4"/>
      <c r="M128" s="4"/>
      <c r="N128" s="4"/>
    </row>
    <row r="129" ht="12.75" customHeight="1">
      <c r="A129" s="4">
        <v>139.0</v>
      </c>
      <c r="B129" s="5" t="s">
        <v>161</v>
      </c>
      <c r="C129" s="4" t="s">
        <v>159</v>
      </c>
      <c r="D129" s="4">
        <v>18.0</v>
      </c>
      <c r="E129" s="4">
        <v>28.0</v>
      </c>
      <c r="F129" s="4">
        <v>28.0</v>
      </c>
      <c r="G129" s="4">
        <v>0.0</v>
      </c>
      <c r="H129" s="4">
        <v>42.0</v>
      </c>
      <c r="I129" s="4">
        <f t="shared" si="1"/>
        <v>37</v>
      </c>
      <c r="J129" s="4">
        <f t="shared" si="2"/>
        <v>58</v>
      </c>
      <c r="K129" s="4">
        <f t="shared" si="3"/>
        <v>58</v>
      </c>
      <c r="L129" s="4"/>
      <c r="M129" s="4"/>
      <c r="N129" s="4"/>
    </row>
    <row r="130" ht="12.75" customHeight="1">
      <c r="A130" s="4">
        <v>140.0</v>
      </c>
      <c r="B130" s="5" t="s">
        <v>162</v>
      </c>
      <c r="C130" s="4" t="s">
        <v>159</v>
      </c>
      <c r="D130" s="4">
        <v>9.0</v>
      </c>
      <c r="E130" s="4">
        <v>22.0</v>
      </c>
      <c r="F130" s="4">
        <v>11.0</v>
      </c>
      <c r="G130" s="4">
        <v>0.0</v>
      </c>
      <c r="H130" s="4">
        <v>23.0</v>
      </c>
      <c r="I130" s="4">
        <f t="shared" si="1"/>
        <v>21</v>
      </c>
      <c r="J130" s="4">
        <f t="shared" si="2"/>
        <v>32.5</v>
      </c>
      <c r="K130" s="4">
        <f t="shared" si="3"/>
        <v>33</v>
      </c>
      <c r="L130" s="4"/>
      <c r="M130" s="4"/>
      <c r="N130" s="4"/>
    </row>
    <row r="131" ht="12.75" customHeight="1">
      <c r="A131" s="4">
        <v>141.0</v>
      </c>
      <c r="B131" s="5" t="s">
        <v>163</v>
      </c>
      <c r="C131" s="4" t="s">
        <v>159</v>
      </c>
      <c r="D131" s="4">
        <v>22.0</v>
      </c>
      <c r="E131" s="4">
        <v>42.0</v>
      </c>
      <c r="F131" s="4">
        <v>27.0</v>
      </c>
      <c r="G131" s="4">
        <v>3.0</v>
      </c>
      <c r="H131" s="4">
        <v>74.0</v>
      </c>
      <c r="I131" s="4">
        <f t="shared" si="1"/>
        <v>48.5</v>
      </c>
      <c r="J131" s="4">
        <f t="shared" si="2"/>
        <v>85.5</v>
      </c>
      <c r="K131" s="4">
        <f t="shared" si="3"/>
        <v>86</v>
      </c>
      <c r="L131" s="4"/>
      <c r="M131" s="4"/>
      <c r="N131" s="4"/>
    </row>
    <row r="132" ht="12.75" customHeight="1">
      <c r="A132" s="4">
        <v>142.0</v>
      </c>
      <c r="B132" s="5" t="s">
        <v>164</v>
      </c>
      <c r="C132" s="4" t="s">
        <v>159</v>
      </c>
      <c r="D132" s="4">
        <v>26.0</v>
      </c>
      <c r="E132" s="4">
        <v>36.0</v>
      </c>
      <c r="F132" s="4">
        <v>26.0</v>
      </c>
      <c r="G132" s="4">
        <v>3.0</v>
      </c>
      <c r="H132" s="4">
        <v>74.0</v>
      </c>
      <c r="I132" s="4">
        <f t="shared" si="1"/>
        <v>47</v>
      </c>
      <c r="J132" s="4">
        <f t="shared" si="2"/>
        <v>84</v>
      </c>
      <c r="K132" s="4">
        <f t="shared" si="3"/>
        <v>84</v>
      </c>
      <c r="L132" s="4"/>
      <c r="M132" s="4"/>
      <c r="N132" s="4"/>
    </row>
    <row r="133" ht="12.75" customHeight="1">
      <c r="A133" s="4">
        <v>144.0</v>
      </c>
      <c r="B133" s="5" t="s">
        <v>165</v>
      </c>
      <c r="C133" s="4" t="s">
        <v>159</v>
      </c>
      <c r="D133" s="4">
        <v>13.0</v>
      </c>
      <c r="E133" s="4">
        <v>19.0</v>
      </c>
      <c r="F133" s="4">
        <v>18.0</v>
      </c>
      <c r="G133" s="4">
        <v>3.0</v>
      </c>
      <c r="H133" s="4">
        <v>44.0</v>
      </c>
      <c r="I133" s="4">
        <f t="shared" si="1"/>
        <v>28</v>
      </c>
      <c r="J133" s="4">
        <f t="shared" si="2"/>
        <v>50</v>
      </c>
      <c r="K133" s="4">
        <f t="shared" si="3"/>
        <v>50</v>
      </c>
      <c r="L133" s="4"/>
      <c r="M133" s="4"/>
      <c r="N133" s="4"/>
    </row>
    <row r="134" ht="12.75" customHeight="1">
      <c r="A134" s="4">
        <v>145.0</v>
      </c>
      <c r="B134" s="5" t="s">
        <v>166</v>
      </c>
      <c r="C134" s="4" t="s">
        <v>159</v>
      </c>
      <c r="D134" s="4">
        <v>15.0</v>
      </c>
      <c r="E134" s="4">
        <v>44.0</v>
      </c>
      <c r="F134" s="4">
        <v>22.0</v>
      </c>
      <c r="G134" s="4">
        <v>3.0</v>
      </c>
      <c r="H134" s="4">
        <v>51.0</v>
      </c>
      <c r="I134" s="4">
        <f t="shared" si="1"/>
        <v>43.5</v>
      </c>
      <c r="J134" s="4">
        <f t="shared" si="2"/>
        <v>69</v>
      </c>
      <c r="K134" s="4">
        <f t="shared" si="3"/>
        <v>69</v>
      </c>
      <c r="L134" s="4"/>
      <c r="M134" s="4"/>
      <c r="N134" s="4"/>
    </row>
    <row r="135" ht="12.75" customHeight="1">
      <c r="A135" s="4">
        <v>146.0</v>
      </c>
      <c r="B135" s="5" t="s">
        <v>167</v>
      </c>
      <c r="C135" s="4" t="s">
        <v>159</v>
      </c>
      <c r="D135" s="4">
        <v>24.0</v>
      </c>
      <c r="E135" s="4">
        <v>41.0</v>
      </c>
      <c r="F135" s="4">
        <v>30.0</v>
      </c>
      <c r="G135" s="4">
        <v>3.0</v>
      </c>
      <c r="H135" s="4">
        <v>65.0</v>
      </c>
      <c r="I135" s="4">
        <f t="shared" si="1"/>
        <v>50.5</v>
      </c>
      <c r="J135" s="4">
        <f t="shared" si="2"/>
        <v>83</v>
      </c>
      <c r="K135" s="4">
        <f t="shared" si="3"/>
        <v>83</v>
      </c>
      <c r="L135" s="4"/>
      <c r="M135" s="4"/>
      <c r="N135" s="4"/>
    </row>
    <row r="136" ht="12.75" customHeight="1">
      <c r="A136" s="4">
        <v>147.0</v>
      </c>
      <c r="B136" s="5" t="s">
        <v>168</v>
      </c>
      <c r="C136" s="4" t="s">
        <v>159</v>
      </c>
      <c r="D136" s="4">
        <v>18.0</v>
      </c>
      <c r="E136" s="4">
        <v>34.0</v>
      </c>
      <c r="F136" s="4">
        <v>22.0</v>
      </c>
      <c r="G136" s="4">
        <v>0.0</v>
      </c>
      <c r="H136" s="4">
        <v>48.0</v>
      </c>
      <c r="I136" s="4">
        <f t="shared" si="1"/>
        <v>37</v>
      </c>
      <c r="J136" s="4">
        <f t="shared" si="2"/>
        <v>61</v>
      </c>
      <c r="K136" s="4">
        <f t="shared" si="3"/>
        <v>61</v>
      </c>
      <c r="L136" s="4"/>
      <c r="M136" s="4"/>
      <c r="N136" s="4"/>
    </row>
    <row r="137" ht="12.75" customHeight="1">
      <c r="A137" s="4">
        <v>148.0</v>
      </c>
      <c r="B137" s="5" t="s">
        <v>169</v>
      </c>
      <c r="C137" s="4" t="s">
        <v>159</v>
      </c>
      <c r="D137" s="4">
        <v>24.0</v>
      </c>
      <c r="E137" s="4">
        <v>41.0</v>
      </c>
      <c r="F137" s="4">
        <v>33.0</v>
      </c>
      <c r="G137" s="4">
        <v>3.0</v>
      </c>
      <c r="H137" s="4">
        <v>80.0</v>
      </c>
      <c r="I137" s="4">
        <f t="shared" si="1"/>
        <v>52</v>
      </c>
      <c r="J137" s="4">
        <f t="shared" si="2"/>
        <v>92</v>
      </c>
      <c r="K137" s="4">
        <f t="shared" si="3"/>
        <v>92</v>
      </c>
      <c r="L137" s="4"/>
      <c r="M137" s="4"/>
      <c r="N137" s="4"/>
    </row>
    <row r="138" ht="12.75" customHeight="1">
      <c r="A138" s="4">
        <v>149.0</v>
      </c>
      <c r="B138" s="5" t="s">
        <v>170</v>
      </c>
      <c r="C138" s="4" t="s">
        <v>159</v>
      </c>
      <c r="D138" s="4">
        <v>10.0</v>
      </c>
      <c r="E138" s="4">
        <v>29.0</v>
      </c>
      <c r="F138" s="4">
        <v>28.0</v>
      </c>
      <c r="G138" s="4">
        <v>2.0</v>
      </c>
      <c r="H138" s="4">
        <v>48.0</v>
      </c>
      <c r="I138" s="4">
        <f t="shared" si="1"/>
        <v>35.5</v>
      </c>
      <c r="J138" s="4">
        <f t="shared" si="2"/>
        <v>59.5</v>
      </c>
      <c r="K138" s="4">
        <f t="shared" si="3"/>
        <v>60</v>
      </c>
      <c r="L138" s="4"/>
      <c r="M138" s="4"/>
      <c r="N138" s="4"/>
    </row>
    <row r="139" ht="12.75" customHeight="1">
      <c r="A139" s="4">
        <v>150.0</v>
      </c>
      <c r="B139" s="5" t="s">
        <v>171</v>
      </c>
      <c r="C139" s="4" t="s">
        <v>159</v>
      </c>
      <c r="D139" s="4">
        <v>20.0</v>
      </c>
      <c r="E139" s="4">
        <v>29.0</v>
      </c>
      <c r="F139" s="4">
        <v>36.0</v>
      </c>
      <c r="G139" s="4">
        <v>1.5</v>
      </c>
      <c r="H139" s="4">
        <v>72.0</v>
      </c>
      <c r="I139" s="4">
        <f t="shared" si="1"/>
        <v>44</v>
      </c>
      <c r="J139" s="4">
        <f t="shared" si="2"/>
        <v>80</v>
      </c>
      <c r="K139" s="4">
        <f t="shared" si="3"/>
        <v>80</v>
      </c>
      <c r="L139" s="4"/>
      <c r="M139" s="4"/>
      <c r="N139" s="4"/>
    </row>
    <row r="140" ht="12.75" customHeight="1">
      <c r="A140" s="4">
        <v>151.0</v>
      </c>
      <c r="B140" s="5" t="s">
        <v>172</v>
      </c>
      <c r="C140" s="4" t="s">
        <v>159</v>
      </c>
      <c r="D140" s="4">
        <v>20.0</v>
      </c>
      <c r="E140" s="4">
        <v>22.0</v>
      </c>
      <c r="F140" s="4">
        <v>19.0</v>
      </c>
      <c r="G140" s="4">
        <v>0.0</v>
      </c>
      <c r="H140" s="4">
        <v>41.0</v>
      </c>
      <c r="I140" s="4">
        <f t="shared" si="1"/>
        <v>30.5</v>
      </c>
      <c r="J140" s="4">
        <f t="shared" si="2"/>
        <v>51</v>
      </c>
      <c r="K140" s="4">
        <f t="shared" si="3"/>
        <v>51</v>
      </c>
      <c r="L140" s="4"/>
      <c r="M140" s="4"/>
      <c r="N140" s="4"/>
    </row>
    <row r="141" ht="12.75" customHeight="1">
      <c r="A141" s="4">
        <v>153.0</v>
      </c>
      <c r="B141" s="5" t="s">
        <v>173</v>
      </c>
      <c r="C141" s="4" t="s">
        <v>159</v>
      </c>
      <c r="D141" s="4">
        <v>13.0</v>
      </c>
      <c r="E141" s="4">
        <v>24.0</v>
      </c>
      <c r="F141" s="4">
        <v>24.0</v>
      </c>
      <c r="G141" s="4">
        <v>3.0</v>
      </c>
      <c r="H141" s="4">
        <v>52.0</v>
      </c>
      <c r="I141" s="4">
        <f t="shared" si="1"/>
        <v>33.5</v>
      </c>
      <c r="J141" s="4">
        <f t="shared" si="2"/>
        <v>59.5</v>
      </c>
      <c r="K141" s="4">
        <f t="shared" si="3"/>
        <v>60</v>
      </c>
      <c r="L141" s="4"/>
      <c r="M141" s="4"/>
      <c r="N141" s="4"/>
    </row>
    <row r="142" ht="12.75" customHeight="1">
      <c r="A142" s="4">
        <v>154.0</v>
      </c>
      <c r="B142" s="5" t="s">
        <v>174</v>
      </c>
      <c r="C142" s="4" t="s">
        <v>159</v>
      </c>
      <c r="D142" s="4">
        <v>19.0</v>
      </c>
      <c r="E142" s="4">
        <v>36.0</v>
      </c>
      <c r="F142" s="4">
        <v>28.0</v>
      </c>
      <c r="G142" s="4">
        <v>3.0</v>
      </c>
      <c r="H142" s="4">
        <v>53.0</v>
      </c>
      <c r="I142" s="4">
        <f t="shared" si="1"/>
        <v>44.5</v>
      </c>
      <c r="J142" s="4">
        <f t="shared" si="2"/>
        <v>71</v>
      </c>
      <c r="K142" s="4">
        <f t="shared" si="3"/>
        <v>71</v>
      </c>
      <c r="L142" s="4"/>
      <c r="M142" s="4"/>
      <c r="N142" s="4"/>
    </row>
    <row r="143" ht="12.75" customHeight="1">
      <c r="A143" s="4">
        <v>155.0</v>
      </c>
      <c r="B143" s="5" t="s">
        <v>175</v>
      </c>
      <c r="C143" s="4" t="s">
        <v>159</v>
      </c>
      <c r="D143" s="4">
        <v>24.0</v>
      </c>
      <c r="E143" s="4">
        <v>41.0</v>
      </c>
      <c r="F143" s="4">
        <v>27.0</v>
      </c>
      <c r="G143" s="4">
        <v>1.0</v>
      </c>
      <c r="H143" s="4">
        <v>56.0</v>
      </c>
      <c r="I143" s="4">
        <f t="shared" si="1"/>
        <v>47</v>
      </c>
      <c r="J143" s="4">
        <f t="shared" si="2"/>
        <v>75</v>
      </c>
      <c r="K143" s="4">
        <f t="shared" si="3"/>
        <v>75</v>
      </c>
      <c r="L143" s="4"/>
      <c r="M143" s="4"/>
      <c r="N143" s="4"/>
    </row>
    <row r="144" ht="12.75" customHeight="1">
      <c r="A144" s="4">
        <v>156.0</v>
      </c>
      <c r="B144" s="5" t="s">
        <v>176</v>
      </c>
      <c r="C144" s="4" t="s">
        <v>159</v>
      </c>
      <c r="D144" s="4">
        <v>15.0</v>
      </c>
      <c r="E144" s="4">
        <v>19.0</v>
      </c>
      <c r="F144" s="4">
        <v>22.0</v>
      </c>
      <c r="G144" s="4">
        <v>3.0</v>
      </c>
      <c r="H144" s="4">
        <v>70.0</v>
      </c>
      <c r="I144" s="4">
        <f t="shared" si="1"/>
        <v>31</v>
      </c>
      <c r="J144" s="4">
        <f t="shared" si="2"/>
        <v>66</v>
      </c>
      <c r="K144" s="4">
        <f t="shared" si="3"/>
        <v>66</v>
      </c>
      <c r="L144" s="4"/>
      <c r="M144" s="4"/>
      <c r="N144" s="4"/>
    </row>
    <row r="145" ht="12.75" customHeight="1">
      <c r="A145" s="4">
        <v>157.0</v>
      </c>
      <c r="B145" s="5" t="s">
        <v>177</v>
      </c>
      <c r="C145" s="4" t="s">
        <v>159</v>
      </c>
      <c r="D145" s="4">
        <v>22.0</v>
      </c>
      <c r="E145" s="4">
        <v>35.0</v>
      </c>
      <c r="F145" s="4">
        <v>28.0</v>
      </c>
      <c r="G145" s="4">
        <v>3.0</v>
      </c>
      <c r="H145" s="4">
        <v>75.0</v>
      </c>
      <c r="I145" s="4">
        <f t="shared" si="1"/>
        <v>45.5</v>
      </c>
      <c r="J145" s="4">
        <f t="shared" si="2"/>
        <v>83</v>
      </c>
      <c r="K145" s="4">
        <f t="shared" si="3"/>
        <v>83</v>
      </c>
      <c r="L145" s="4"/>
      <c r="M145" s="4"/>
      <c r="N145" s="4"/>
    </row>
    <row r="146" ht="12.75" customHeight="1">
      <c r="A146" s="4">
        <v>158.0</v>
      </c>
      <c r="B146" s="5" t="s">
        <v>178</v>
      </c>
      <c r="C146" s="4" t="s">
        <v>159</v>
      </c>
      <c r="D146" s="4">
        <v>14.0</v>
      </c>
      <c r="E146" s="4">
        <v>39.0</v>
      </c>
      <c r="F146" s="4">
        <v>28.0</v>
      </c>
      <c r="G146" s="4">
        <v>2.0</v>
      </c>
      <c r="H146" s="4">
        <v>69.0</v>
      </c>
      <c r="I146" s="4">
        <f t="shared" si="1"/>
        <v>42.5</v>
      </c>
      <c r="J146" s="4">
        <f t="shared" si="2"/>
        <v>77</v>
      </c>
      <c r="K146" s="4">
        <f t="shared" si="3"/>
        <v>77</v>
      </c>
      <c r="L146" s="4"/>
      <c r="M146" s="4"/>
      <c r="N146" s="4"/>
    </row>
    <row r="147" ht="12.75" customHeight="1">
      <c r="A147" s="4">
        <v>159.0</v>
      </c>
      <c r="B147" s="5" t="s">
        <v>179</v>
      </c>
      <c r="C147" s="4" t="s">
        <v>159</v>
      </c>
      <c r="D147" s="4">
        <v>13.0</v>
      </c>
      <c r="E147" s="4">
        <v>24.0</v>
      </c>
      <c r="F147" s="4">
        <v>24.0</v>
      </c>
      <c r="G147" s="4">
        <v>1.0</v>
      </c>
      <c r="H147" s="4">
        <v>44.0</v>
      </c>
      <c r="I147" s="4">
        <f t="shared" si="1"/>
        <v>31.5</v>
      </c>
      <c r="J147" s="4">
        <f t="shared" si="2"/>
        <v>53.5</v>
      </c>
      <c r="K147" s="4">
        <f t="shared" si="3"/>
        <v>54</v>
      </c>
      <c r="L147" s="4"/>
      <c r="M147" s="4"/>
      <c r="N147" s="4"/>
    </row>
    <row r="148" ht="12.75" customHeight="1">
      <c r="A148" s="4">
        <v>160.0</v>
      </c>
      <c r="B148" s="5" t="s">
        <v>180</v>
      </c>
      <c r="C148" s="4" t="s">
        <v>159</v>
      </c>
      <c r="D148" s="4">
        <v>19.0</v>
      </c>
      <c r="E148" s="4">
        <v>21.0</v>
      </c>
      <c r="F148" s="4">
        <v>22.0</v>
      </c>
      <c r="G148" s="4">
        <v>2.0</v>
      </c>
      <c r="H148" s="4">
        <v>45.0</v>
      </c>
      <c r="I148" s="4">
        <f t="shared" si="1"/>
        <v>33</v>
      </c>
      <c r="J148" s="4">
        <f t="shared" si="2"/>
        <v>55.5</v>
      </c>
      <c r="K148" s="4">
        <f t="shared" si="3"/>
        <v>56</v>
      </c>
      <c r="L148" s="4"/>
      <c r="M148" s="4"/>
      <c r="N148" s="4"/>
    </row>
    <row r="149" ht="12.75" customHeight="1">
      <c r="A149" s="4">
        <v>161.0</v>
      </c>
      <c r="B149" s="5" t="s">
        <v>181</v>
      </c>
      <c r="C149" s="4" t="s">
        <v>159</v>
      </c>
      <c r="D149" s="4">
        <v>19.0</v>
      </c>
      <c r="E149" s="4">
        <v>17.0</v>
      </c>
      <c r="F149" s="4">
        <v>8.0</v>
      </c>
      <c r="G149" s="4">
        <v>0.0</v>
      </c>
      <c r="H149" s="4">
        <v>36.0</v>
      </c>
      <c r="I149" s="4">
        <f t="shared" si="1"/>
        <v>22</v>
      </c>
      <c r="J149" s="4">
        <f t="shared" si="2"/>
        <v>40</v>
      </c>
      <c r="K149" s="4">
        <f t="shared" si="3"/>
        <v>40</v>
      </c>
      <c r="L149" s="4"/>
      <c r="M149" s="4"/>
      <c r="N149" s="4"/>
    </row>
    <row r="150" ht="12.75" customHeight="1">
      <c r="A150" s="4">
        <v>162.0</v>
      </c>
      <c r="B150" s="5" t="s">
        <v>182</v>
      </c>
      <c r="C150" s="4" t="s">
        <v>159</v>
      </c>
      <c r="D150" s="4">
        <v>22.0</v>
      </c>
      <c r="E150" s="4">
        <v>30.0</v>
      </c>
      <c r="F150" s="4">
        <v>28.0</v>
      </c>
      <c r="G150" s="4">
        <v>3.0</v>
      </c>
      <c r="H150" s="4">
        <v>44.0</v>
      </c>
      <c r="I150" s="4">
        <f t="shared" si="1"/>
        <v>43</v>
      </c>
      <c r="J150" s="4">
        <f t="shared" si="2"/>
        <v>65</v>
      </c>
      <c r="K150" s="4">
        <f t="shared" si="3"/>
        <v>65</v>
      </c>
      <c r="L150" s="4"/>
      <c r="M150" s="4"/>
      <c r="N150" s="4"/>
    </row>
    <row r="151" ht="12.75" customHeight="1">
      <c r="A151" s="4">
        <v>163.0</v>
      </c>
      <c r="B151" s="5" t="s">
        <v>183</v>
      </c>
      <c r="C151" s="4" t="s">
        <v>159</v>
      </c>
      <c r="D151" s="4">
        <v>20.0</v>
      </c>
      <c r="E151" s="4">
        <v>32.0</v>
      </c>
      <c r="F151" s="4">
        <v>32.0</v>
      </c>
      <c r="G151" s="4">
        <v>0.0</v>
      </c>
      <c r="H151" s="4">
        <v>52.0</v>
      </c>
      <c r="I151" s="4">
        <f t="shared" si="1"/>
        <v>42</v>
      </c>
      <c r="J151" s="4">
        <f t="shared" si="2"/>
        <v>68</v>
      </c>
      <c r="K151" s="4">
        <f t="shared" si="3"/>
        <v>68</v>
      </c>
      <c r="L151" s="4"/>
      <c r="M151" s="4"/>
      <c r="N151" s="4"/>
    </row>
    <row r="152" ht="12.75" customHeight="1">
      <c r="A152" s="4">
        <v>164.0</v>
      </c>
      <c r="B152" s="5" t="s">
        <v>184</v>
      </c>
      <c r="C152" s="4" t="s">
        <v>159</v>
      </c>
      <c r="D152" s="4">
        <v>24.0</v>
      </c>
      <c r="E152" s="4">
        <v>15.0</v>
      </c>
      <c r="F152" s="4">
        <v>9.0</v>
      </c>
      <c r="G152" s="4">
        <v>3.0</v>
      </c>
      <c r="H152" s="4">
        <v>24.0</v>
      </c>
      <c r="I152" s="4">
        <f t="shared" si="1"/>
        <v>27</v>
      </c>
      <c r="J152" s="4">
        <f t="shared" si="2"/>
        <v>39</v>
      </c>
      <c r="K152" s="4">
        <f t="shared" si="3"/>
        <v>39</v>
      </c>
      <c r="L152" s="4"/>
      <c r="M152" s="4"/>
      <c r="N152" s="4"/>
    </row>
    <row r="153" ht="12.75" customHeight="1">
      <c r="A153" s="4">
        <v>165.0</v>
      </c>
      <c r="B153" s="5" t="s">
        <v>185</v>
      </c>
      <c r="C153" s="4" t="s">
        <v>12</v>
      </c>
      <c r="D153" s="4">
        <v>14.0</v>
      </c>
      <c r="E153" s="4">
        <v>21.0</v>
      </c>
      <c r="F153" s="4">
        <v>27.0</v>
      </c>
      <c r="G153" s="4">
        <v>3.0</v>
      </c>
      <c r="H153" s="4">
        <v>44.0</v>
      </c>
      <c r="I153" s="4">
        <f t="shared" si="1"/>
        <v>34</v>
      </c>
      <c r="J153" s="4">
        <f t="shared" si="2"/>
        <v>56</v>
      </c>
      <c r="K153" s="4">
        <f t="shared" si="3"/>
        <v>56</v>
      </c>
      <c r="L153" s="4"/>
      <c r="M153" s="4"/>
      <c r="N153" s="4"/>
    </row>
    <row r="154" ht="12.75" customHeight="1">
      <c r="A154" s="4">
        <v>166.0</v>
      </c>
      <c r="B154" s="5" t="s">
        <v>186</v>
      </c>
      <c r="C154" s="4" t="s">
        <v>12</v>
      </c>
      <c r="D154" s="4">
        <v>13.0</v>
      </c>
      <c r="E154" s="4">
        <v>17.0</v>
      </c>
      <c r="F154" s="4">
        <v>8.0</v>
      </c>
      <c r="G154" s="4">
        <v>2.0</v>
      </c>
      <c r="H154" s="4">
        <v>56.0</v>
      </c>
      <c r="I154" s="4">
        <f t="shared" si="1"/>
        <v>21</v>
      </c>
      <c r="J154" s="4">
        <f t="shared" si="2"/>
        <v>49</v>
      </c>
      <c r="K154" s="4">
        <f t="shared" si="3"/>
        <v>49</v>
      </c>
      <c r="L154" s="4"/>
      <c r="M154" s="4"/>
      <c r="N154" s="4"/>
    </row>
    <row r="155" ht="12.75" customHeight="1">
      <c r="A155" s="4">
        <v>167.0</v>
      </c>
      <c r="B155" s="5" t="s">
        <v>187</v>
      </c>
      <c r="C155" s="4" t="s">
        <v>12</v>
      </c>
      <c r="D155" s="4">
        <v>11.0</v>
      </c>
      <c r="E155" s="4">
        <v>8.0</v>
      </c>
      <c r="F155" s="4">
        <v>11.0</v>
      </c>
      <c r="G155" s="4">
        <v>1.0</v>
      </c>
      <c r="H155" s="4">
        <v>36.0</v>
      </c>
      <c r="I155" s="4">
        <f t="shared" si="1"/>
        <v>16</v>
      </c>
      <c r="J155" s="4">
        <f t="shared" si="2"/>
        <v>34</v>
      </c>
      <c r="K155" s="4">
        <f t="shared" si="3"/>
        <v>34</v>
      </c>
      <c r="L155" s="4"/>
      <c r="M155" s="4"/>
      <c r="N155" s="4"/>
    </row>
    <row r="156" ht="12.75" customHeight="1">
      <c r="A156" s="4">
        <v>168.0</v>
      </c>
      <c r="B156" s="5" t="s">
        <v>188</v>
      </c>
      <c r="C156" s="4" t="s">
        <v>12</v>
      </c>
      <c r="D156" s="4">
        <v>9.0</v>
      </c>
      <c r="E156" s="4">
        <v>28.0</v>
      </c>
      <c r="F156" s="4">
        <v>32.0</v>
      </c>
      <c r="G156" s="4">
        <v>1.0</v>
      </c>
      <c r="H156" s="4">
        <v>51.0</v>
      </c>
      <c r="I156" s="4">
        <f t="shared" si="1"/>
        <v>35.5</v>
      </c>
      <c r="J156" s="4">
        <f t="shared" si="2"/>
        <v>61</v>
      </c>
      <c r="K156" s="4">
        <f t="shared" si="3"/>
        <v>61</v>
      </c>
      <c r="L156" s="4"/>
      <c r="M156" s="4"/>
      <c r="N156" s="4"/>
    </row>
    <row r="157" ht="12.75" customHeight="1">
      <c r="A157" s="4">
        <v>169.0</v>
      </c>
      <c r="B157" s="5" t="s">
        <v>189</v>
      </c>
      <c r="C157" s="4" t="s">
        <v>12</v>
      </c>
      <c r="D157" s="4">
        <v>16.0</v>
      </c>
      <c r="E157" s="4">
        <v>22.0</v>
      </c>
      <c r="F157" s="4">
        <v>24.0</v>
      </c>
      <c r="G157" s="4">
        <v>0.0</v>
      </c>
      <c r="H157" s="4">
        <v>28.0</v>
      </c>
      <c r="I157" s="4">
        <f t="shared" si="1"/>
        <v>31</v>
      </c>
      <c r="J157" s="4">
        <f t="shared" si="2"/>
        <v>45</v>
      </c>
      <c r="K157" s="4">
        <f t="shared" si="3"/>
        <v>45</v>
      </c>
      <c r="L157" s="4"/>
      <c r="M157" s="4"/>
      <c r="N157" s="4"/>
    </row>
    <row r="158" ht="12.75" customHeight="1">
      <c r="A158" s="4">
        <v>170.0</v>
      </c>
      <c r="B158" s="5" t="s">
        <v>190</v>
      </c>
      <c r="C158" s="4" t="s">
        <v>12</v>
      </c>
      <c r="D158" s="4">
        <v>14.0</v>
      </c>
      <c r="E158" s="4">
        <v>35.0</v>
      </c>
      <c r="F158" s="4">
        <v>19.0</v>
      </c>
      <c r="G158" s="4">
        <v>1.0</v>
      </c>
      <c r="H158" s="4">
        <v>54.0</v>
      </c>
      <c r="I158" s="4">
        <f t="shared" si="1"/>
        <v>35</v>
      </c>
      <c r="J158" s="4">
        <f t="shared" si="2"/>
        <v>62</v>
      </c>
      <c r="K158" s="4">
        <f t="shared" si="3"/>
        <v>62</v>
      </c>
      <c r="L158" s="4"/>
      <c r="M158" s="4"/>
      <c r="N158" s="4"/>
    </row>
    <row r="159" ht="12.75" customHeight="1">
      <c r="A159" s="4">
        <v>174.0</v>
      </c>
      <c r="B159" s="5" t="s">
        <v>191</v>
      </c>
      <c r="C159" s="4" t="s">
        <v>12</v>
      </c>
      <c r="D159" s="4">
        <v>14.5</v>
      </c>
      <c r="E159" s="4">
        <v>25.0</v>
      </c>
      <c r="F159" s="4">
        <v>19.0</v>
      </c>
      <c r="G159" s="4">
        <v>1.0</v>
      </c>
      <c r="H159" s="4">
        <v>35.0</v>
      </c>
      <c r="I159" s="4">
        <f t="shared" si="1"/>
        <v>30.25</v>
      </c>
      <c r="J159" s="4">
        <f t="shared" si="2"/>
        <v>47.75</v>
      </c>
      <c r="K159" s="4">
        <f t="shared" si="3"/>
        <v>48</v>
      </c>
      <c r="L159" s="4"/>
      <c r="M159" s="4"/>
      <c r="N159" s="4"/>
    </row>
    <row r="160" ht="12.75" customHeight="1">
      <c r="A160" s="4">
        <v>175.0</v>
      </c>
      <c r="B160" s="5" t="s">
        <v>192</v>
      </c>
      <c r="C160" s="4" t="s">
        <v>12</v>
      </c>
      <c r="D160" s="4">
        <v>15.0</v>
      </c>
      <c r="E160" s="4">
        <v>17.0</v>
      </c>
      <c r="F160" s="4">
        <v>16.0</v>
      </c>
      <c r="G160" s="4">
        <v>1.0</v>
      </c>
      <c r="H160" s="4">
        <v>22.0</v>
      </c>
      <c r="I160" s="4">
        <f t="shared" si="1"/>
        <v>25</v>
      </c>
      <c r="J160" s="4">
        <f t="shared" si="2"/>
        <v>36</v>
      </c>
      <c r="K160" s="4">
        <f t="shared" si="3"/>
        <v>36</v>
      </c>
      <c r="L160" s="4"/>
      <c r="M160" s="4"/>
      <c r="N160" s="4"/>
    </row>
    <row r="161" ht="12.75" customHeight="1">
      <c r="A161" s="4">
        <v>176.0</v>
      </c>
      <c r="B161" s="5" t="s">
        <v>193</v>
      </c>
      <c r="C161" s="4" t="s">
        <v>12</v>
      </c>
      <c r="D161" s="4">
        <v>13.0</v>
      </c>
      <c r="E161" s="4">
        <v>18.0</v>
      </c>
      <c r="F161" s="4">
        <v>13.0</v>
      </c>
      <c r="G161" s="4">
        <v>2.0</v>
      </c>
      <c r="H161" s="4">
        <v>42.0</v>
      </c>
      <c r="I161" s="4">
        <f t="shared" si="1"/>
        <v>24</v>
      </c>
      <c r="J161" s="4">
        <f t="shared" si="2"/>
        <v>45</v>
      </c>
      <c r="K161" s="4">
        <f t="shared" si="3"/>
        <v>45</v>
      </c>
      <c r="L161" s="4"/>
      <c r="M161" s="4"/>
      <c r="N161" s="4"/>
    </row>
    <row r="162" ht="12.75" customHeight="1">
      <c r="A162" s="4">
        <v>177.0</v>
      </c>
      <c r="B162" s="5" t="s">
        <v>194</v>
      </c>
      <c r="C162" s="4" t="s">
        <v>12</v>
      </c>
      <c r="D162" s="4">
        <v>22.0</v>
      </c>
      <c r="E162" s="4">
        <v>39.0</v>
      </c>
      <c r="F162" s="4">
        <v>34.0</v>
      </c>
      <c r="G162" s="4">
        <v>3.0</v>
      </c>
      <c r="H162" s="4">
        <v>64.0</v>
      </c>
      <c r="I162" s="4">
        <f t="shared" si="1"/>
        <v>50.5</v>
      </c>
      <c r="J162" s="4">
        <f t="shared" si="2"/>
        <v>82.5</v>
      </c>
      <c r="K162" s="4">
        <f t="shared" si="3"/>
        <v>83</v>
      </c>
      <c r="L162" s="4"/>
      <c r="M162" s="4"/>
      <c r="N162" s="4"/>
    </row>
    <row r="163" ht="12.75" customHeight="1">
      <c r="A163" s="4">
        <v>178.0</v>
      </c>
      <c r="B163" s="5" t="s">
        <v>195</v>
      </c>
      <c r="C163" s="4" t="s">
        <v>12</v>
      </c>
      <c r="D163" s="4">
        <v>14.0</v>
      </c>
      <c r="E163" s="4">
        <v>25.0</v>
      </c>
      <c r="F163" s="4">
        <v>2.0</v>
      </c>
      <c r="G163" s="4">
        <v>3.0</v>
      </c>
      <c r="H163" s="4">
        <v>18.0</v>
      </c>
      <c r="I163" s="4">
        <f t="shared" si="1"/>
        <v>23.5</v>
      </c>
      <c r="J163" s="4">
        <f t="shared" si="2"/>
        <v>32.5</v>
      </c>
      <c r="K163" s="4">
        <f t="shared" si="3"/>
        <v>33</v>
      </c>
      <c r="L163" s="4"/>
      <c r="M163" s="4"/>
      <c r="N163" s="4"/>
    </row>
    <row r="164" ht="12.75" customHeight="1">
      <c r="A164" s="4">
        <v>179.0</v>
      </c>
      <c r="B164" s="5" t="s">
        <v>196</v>
      </c>
      <c r="C164" s="4" t="s">
        <v>12</v>
      </c>
      <c r="D164" s="4">
        <v>14.0</v>
      </c>
      <c r="E164" s="4">
        <v>26.0</v>
      </c>
      <c r="F164" s="4">
        <v>11.5</v>
      </c>
      <c r="G164" s="4">
        <v>1.5</v>
      </c>
      <c r="H164" s="4">
        <v>38.0</v>
      </c>
      <c r="I164" s="4">
        <f t="shared" si="1"/>
        <v>27.25</v>
      </c>
      <c r="J164" s="4">
        <f t="shared" si="2"/>
        <v>46.25</v>
      </c>
      <c r="K164" s="4">
        <f t="shared" si="3"/>
        <v>46</v>
      </c>
      <c r="L164" s="4"/>
      <c r="M164" s="4"/>
      <c r="N164" s="4"/>
    </row>
    <row r="165" ht="12.75" customHeight="1">
      <c r="A165" s="4">
        <v>180.0</v>
      </c>
      <c r="B165" s="5" t="s">
        <v>197</v>
      </c>
      <c r="C165" s="4" t="s">
        <v>12</v>
      </c>
      <c r="D165" s="4">
        <v>23.0</v>
      </c>
      <c r="E165" s="4">
        <v>37.0</v>
      </c>
      <c r="F165" s="4">
        <v>16.5</v>
      </c>
      <c r="G165" s="4">
        <v>0.0</v>
      </c>
      <c r="H165" s="4">
        <v>41.0</v>
      </c>
      <c r="I165" s="4">
        <f t="shared" si="1"/>
        <v>38.25</v>
      </c>
      <c r="J165" s="4">
        <f t="shared" si="2"/>
        <v>58.75</v>
      </c>
      <c r="K165" s="4">
        <f t="shared" si="3"/>
        <v>59</v>
      </c>
      <c r="L165" s="4"/>
      <c r="M165" s="4"/>
      <c r="N165" s="4"/>
    </row>
    <row r="166" ht="12.75" customHeight="1">
      <c r="A166" s="4">
        <v>181.0</v>
      </c>
      <c r="B166" s="5" t="s">
        <v>198</v>
      </c>
      <c r="C166" s="4" t="s">
        <v>12</v>
      </c>
      <c r="D166" s="4">
        <v>21.0</v>
      </c>
      <c r="E166" s="4">
        <v>40.0</v>
      </c>
      <c r="F166" s="4">
        <v>20.0</v>
      </c>
      <c r="G166" s="4">
        <v>0.0</v>
      </c>
      <c r="H166" s="4">
        <v>52.0</v>
      </c>
      <c r="I166" s="4">
        <f t="shared" si="1"/>
        <v>40.5</v>
      </c>
      <c r="J166" s="4">
        <f t="shared" si="2"/>
        <v>66.5</v>
      </c>
      <c r="K166" s="4">
        <f t="shared" si="3"/>
        <v>67</v>
      </c>
      <c r="L166" s="4"/>
      <c r="M166" s="4"/>
      <c r="N166" s="4"/>
    </row>
    <row r="167" ht="12.75" customHeight="1">
      <c r="A167" s="4">
        <v>182.0</v>
      </c>
      <c r="B167" s="5" t="s">
        <v>199</v>
      </c>
      <c r="C167" s="4" t="s">
        <v>12</v>
      </c>
      <c r="D167" s="4">
        <v>7.0</v>
      </c>
      <c r="E167" s="4">
        <v>15.5</v>
      </c>
      <c r="F167" s="4">
        <v>2.0</v>
      </c>
      <c r="G167" s="4">
        <v>0.0</v>
      </c>
      <c r="H167" s="4">
        <v>18.0</v>
      </c>
      <c r="I167" s="4">
        <f t="shared" si="1"/>
        <v>12.25</v>
      </c>
      <c r="J167" s="4">
        <f t="shared" si="2"/>
        <v>21.25</v>
      </c>
      <c r="K167" s="4">
        <f t="shared" si="3"/>
        <v>21</v>
      </c>
      <c r="L167" s="4"/>
      <c r="M167" s="4"/>
      <c r="N167" s="4"/>
    </row>
    <row r="168" ht="12.75" customHeight="1">
      <c r="A168" s="4">
        <v>183.0</v>
      </c>
      <c r="B168" s="5" t="s">
        <v>200</v>
      </c>
      <c r="C168" s="4" t="s">
        <v>12</v>
      </c>
      <c r="D168" s="4">
        <v>7.5</v>
      </c>
      <c r="E168" s="4">
        <v>15.0</v>
      </c>
      <c r="F168" s="4">
        <v>5.0</v>
      </c>
      <c r="G168" s="4">
        <v>2.5</v>
      </c>
      <c r="H168" s="4">
        <v>6.0</v>
      </c>
      <c r="I168" s="4">
        <f t="shared" si="1"/>
        <v>16.25</v>
      </c>
      <c r="J168" s="4">
        <f t="shared" si="2"/>
        <v>19.25</v>
      </c>
      <c r="K168" s="4">
        <f t="shared" si="3"/>
        <v>19</v>
      </c>
      <c r="L168" s="4"/>
      <c r="M168" s="4"/>
      <c r="N168" s="4"/>
    </row>
    <row r="169" ht="12.75" customHeight="1">
      <c r="A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ht="12.75" customHeight="1">
      <c r="A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ht="12.75" customHeight="1">
      <c r="A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ht="12.75" customHeight="1">
      <c r="A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ht="12.75" customHeight="1">
      <c r="A173" s="4"/>
      <c r="C173" s="7" t="s">
        <v>201</v>
      </c>
      <c r="D173" s="4">
        <f t="shared" ref="D173:K173" si="4">MAX(D2:D168)</f>
        <v>26</v>
      </c>
      <c r="E173" s="4">
        <f t="shared" si="4"/>
        <v>54</v>
      </c>
      <c r="F173" s="4">
        <f t="shared" si="4"/>
        <v>36</v>
      </c>
      <c r="G173" s="4">
        <f t="shared" si="4"/>
        <v>3</v>
      </c>
      <c r="H173" s="4">
        <f t="shared" si="4"/>
        <v>88</v>
      </c>
      <c r="I173" s="4">
        <f t="shared" si="4"/>
        <v>59.5</v>
      </c>
      <c r="J173" s="4">
        <f t="shared" si="4"/>
        <v>100</v>
      </c>
      <c r="K173" s="4">
        <f t="shared" si="4"/>
        <v>100</v>
      </c>
      <c r="L173" s="4"/>
      <c r="M173" s="4"/>
      <c r="N173" s="4"/>
    </row>
    <row r="174" ht="12.75" customHeight="1">
      <c r="A174" s="4"/>
      <c r="C174" s="7" t="s">
        <v>202</v>
      </c>
      <c r="D174" s="4">
        <f t="shared" ref="D174:K174" si="5">min(D2:D168)</f>
        <v>0</v>
      </c>
      <c r="E174" s="4">
        <f t="shared" si="5"/>
        <v>4</v>
      </c>
      <c r="F174" s="4">
        <f t="shared" si="5"/>
        <v>0</v>
      </c>
      <c r="G174" s="4">
        <f t="shared" si="5"/>
        <v>0</v>
      </c>
      <c r="H174" s="4">
        <f t="shared" si="5"/>
        <v>6</v>
      </c>
      <c r="I174" s="4">
        <f t="shared" si="5"/>
        <v>12.25</v>
      </c>
      <c r="J174" s="4">
        <f t="shared" si="5"/>
        <v>19.25</v>
      </c>
      <c r="K174" s="4">
        <f t="shared" si="5"/>
        <v>19</v>
      </c>
      <c r="L174" s="4"/>
      <c r="M174" s="4"/>
      <c r="N174" s="4"/>
    </row>
    <row r="175" ht="12.75" customHeight="1">
      <c r="A175" s="4"/>
      <c r="C175" s="7" t="s">
        <v>203</v>
      </c>
      <c r="D175" s="4">
        <f t="shared" ref="D175:K175" si="6">median(D2:D168)</f>
        <v>20</v>
      </c>
      <c r="E175" s="4">
        <f t="shared" si="6"/>
        <v>34</v>
      </c>
      <c r="F175" s="4">
        <f t="shared" si="6"/>
        <v>19</v>
      </c>
      <c r="G175" s="4">
        <f t="shared" si="6"/>
        <v>0</v>
      </c>
      <c r="H175" s="4">
        <f t="shared" si="6"/>
        <v>48</v>
      </c>
      <c r="I175" s="4">
        <f t="shared" si="6"/>
        <v>36.75</v>
      </c>
      <c r="J175" s="4">
        <f t="shared" si="6"/>
        <v>61</v>
      </c>
      <c r="K175" s="4">
        <f t="shared" si="6"/>
        <v>61</v>
      </c>
      <c r="L175" s="4"/>
      <c r="M175" s="4"/>
      <c r="N175" s="4"/>
    </row>
    <row r="176" ht="12.75" customHeight="1">
      <c r="A176" s="4"/>
      <c r="C176" s="7" t="s">
        <v>204</v>
      </c>
      <c r="D176" s="4">
        <f t="shared" ref="D176:K176" si="7">mode(D2:D168)</f>
        <v>24</v>
      </c>
      <c r="E176" s="4">
        <f t="shared" si="7"/>
        <v>21</v>
      </c>
      <c r="F176" s="4">
        <f t="shared" si="7"/>
        <v>22</v>
      </c>
      <c r="G176" s="4">
        <f t="shared" si="7"/>
        <v>0</v>
      </c>
      <c r="H176" s="4">
        <f t="shared" si="7"/>
        <v>52</v>
      </c>
      <c r="I176" s="4">
        <f t="shared" si="7"/>
        <v>22</v>
      </c>
      <c r="J176" s="4">
        <f t="shared" si="7"/>
        <v>36</v>
      </c>
      <c r="K176" s="4">
        <f t="shared" si="7"/>
        <v>83</v>
      </c>
      <c r="L176" s="4"/>
      <c r="M176" s="4"/>
      <c r="N176" s="4"/>
    </row>
    <row r="177" ht="12.75" customHeight="1">
      <c r="A177" s="4"/>
      <c r="C177" s="7" t="s">
        <v>205</v>
      </c>
      <c r="D177" s="4">
        <f t="shared" ref="D177:K177" si="8">AVERAGE(D2:D168)</f>
        <v>19.10179641</v>
      </c>
      <c r="E177" s="4">
        <f t="shared" si="8"/>
        <v>33.19760479</v>
      </c>
      <c r="F177" s="4">
        <f t="shared" si="8"/>
        <v>18.60479042</v>
      </c>
      <c r="G177" s="4">
        <f t="shared" si="8"/>
        <v>0.7859281437</v>
      </c>
      <c r="H177" s="4">
        <f t="shared" si="8"/>
        <v>46.5988024</v>
      </c>
      <c r="I177" s="4">
        <f t="shared" si="8"/>
        <v>36.23802395</v>
      </c>
      <c r="J177" s="4">
        <f t="shared" si="8"/>
        <v>59.53742515</v>
      </c>
      <c r="K177" s="4">
        <f t="shared" si="8"/>
        <v>59.68263473</v>
      </c>
      <c r="L177" s="4"/>
      <c r="M177" s="4"/>
      <c r="N177" s="4"/>
    </row>
    <row r="178" ht="12.75" customHeight="1">
      <c r="A178" s="4"/>
      <c r="C178" s="7" t="s">
        <v>206</v>
      </c>
      <c r="D178" s="4">
        <f t="shared" ref="D178:K178" si="9">stdev(D2:D168)</f>
        <v>5.28567595</v>
      </c>
      <c r="E178" s="4">
        <f t="shared" si="9"/>
        <v>10.85098381</v>
      </c>
      <c r="F178" s="4">
        <f t="shared" si="9"/>
        <v>9.181213194</v>
      </c>
      <c r="G178" s="4">
        <f t="shared" si="9"/>
        <v>1.144748173</v>
      </c>
      <c r="H178" s="4">
        <f t="shared" si="9"/>
        <v>18.26315663</v>
      </c>
      <c r="I178" s="4">
        <f t="shared" si="9"/>
        <v>10.51149716</v>
      </c>
      <c r="J178" s="4">
        <f t="shared" si="9"/>
        <v>18.45967252</v>
      </c>
      <c r="K178" s="4">
        <f t="shared" si="9"/>
        <v>18.46882421</v>
      </c>
      <c r="L178" s="4"/>
      <c r="M178" s="4"/>
      <c r="N178" s="4"/>
    </row>
    <row r="179" ht="12.75" customHeight="1">
      <c r="A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ht="12.75" customHeight="1">
      <c r="A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ht="12.75" customHeight="1">
      <c r="A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ht="12.75" customHeight="1">
      <c r="A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ht="12.75" customHeight="1">
      <c r="A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ht="12.75" customHeight="1">
      <c r="A184" s="4"/>
      <c r="C184" s="4"/>
      <c r="D184" s="4"/>
      <c r="E184" s="4"/>
      <c r="F184" s="4"/>
      <c r="G184" s="4"/>
      <c r="H184" s="4"/>
      <c r="I184" s="4"/>
      <c r="J184" s="7"/>
      <c r="K184" s="4"/>
      <c r="L184" s="4"/>
      <c r="M184" s="4"/>
      <c r="N184" s="4"/>
    </row>
    <row r="185" ht="12.75" customHeight="1">
      <c r="A185" s="4"/>
      <c r="C185" s="4"/>
      <c r="D185" s="4"/>
      <c r="E185" s="4"/>
      <c r="F185" s="4"/>
      <c r="G185" s="4"/>
      <c r="H185" s="4"/>
      <c r="I185" s="4"/>
      <c r="J185" s="7"/>
      <c r="K185" s="4"/>
      <c r="L185" s="4"/>
      <c r="M185" s="4"/>
      <c r="N185" s="4"/>
    </row>
    <row r="186" ht="12.75" customHeight="1">
      <c r="A186" s="4"/>
      <c r="C186" s="4"/>
      <c r="D186" s="4"/>
      <c r="E186" s="4"/>
      <c r="F186" s="4"/>
      <c r="G186" s="4"/>
      <c r="H186" s="4"/>
      <c r="I186" s="4"/>
      <c r="J186" s="7"/>
      <c r="K186" s="4"/>
      <c r="L186" s="4"/>
      <c r="M186" s="4"/>
      <c r="N186" s="4"/>
    </row>
    <row r="187" ht="12.75" customHeight="1">
      <c r="A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ht="12.75" customHeight="1">
      <c r="A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ht="12.75" customHeight="1">
      <c r="A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ht="12.75" customHeight="1">
      <c r="A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ht="12.75" customHeight="1">
      <c r="A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ht="12.75" customHeight="1">
      <c r="A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ht="12.75" customHeight="1">
      <c r="A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ht="12.75" customHeight="1">
      <c r="A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ht="12.75" customHeight="1">
      <c r="A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ht="12.75" customHeight="1">
      <c r="A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ht="12.75" customHeight="1">
      <c r="A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ht="12.75" customHeight="1">
      <c r="A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ht="12.75" customHeight="1">
      <c r="A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ht="12.75" customHeight="1">
      <c r="A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ht="12.75" customHeight="1">
      <c r="A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ht="12.75" customHeight="1">
      <c r="A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ht="12.75" customHeight="1">
      <c r="A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ht="12.75" customHeight="1">
      <c r="A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ht="12.75" customHeight="1">
      <c r="A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ht="12.75" customHeight="1">
      <c r="A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ht="12.75" customHeight="1">
      <c r="A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ht="12.75" customHeight="1">
      <c r="A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ht="12.75" customHeight="1">
      <c r="A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ht="12.75" customHeight="1">
      <c r="A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ht="12.75" customHeight="1">
      <c r="A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ht="12.75" customHeight="1">
      <c r="A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ht="12.75" customHeight="1">
      <c r="A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ht="12.75" customHeight="1">
      <c r="A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ht="12.75" customHeight="1">
      <c r="A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ht="12.75" customHeight="1">
      <c r="A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ht="12.75" customHeight="1">
      <c r="A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ht="12.75" customHeight="1">
      <c r="A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ht="12.75" customHeight="1">
      <c r="A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ht="12.75" customHeight="1">
      <c r="A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ht="12.75" customHeight="1">
      <c r="A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ht="12.75" customHeight="1">
      <c r="A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ht="12.75" customHeight="1">
      <c r="A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ht="12.75" customHeight="1">
      <c r="A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ht="12.75" customHeight="1">
      <c r="A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ht="12.75" customHeight="1">
      <c r="A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ht="12.75" customHeight="1">
      <c r="A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ht="12.75" customHeight="1">
      <c r="A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ht="12.75" customHeight="1">
      <c r="A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ht="12.75" customHeight="1">
      <c r="A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ht="12.75" customHeight="1">
      <c r="A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ht="12.75" customHeight="1">
      <c r="A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ht="12.75" customHeight="1">
      <c r="A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ht="12.75" customHeight="1">
      <c r="A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ht="12.75" customHeight="1">
      <c r="A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ht="12.75" customHeight="1">
      <c r="A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ht="12.75" customHeight="1">
      <c r="A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ht="12.75" customHeight="1">
      <c r="A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ht="12.75" customHeight="1">
      <c r="A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ht="12.75" customHeight="1">
      <c r="A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ht="12.75" customHeight="1">
      <c r="A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ht="12.75" customHeight="1">
      <c r="A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ht="12.75" customHeight="1">
      <c r="A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ht="12.75" customHeight="1">
      <c r="A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ht="12.75" customHeight="1">
      <c r="A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ht="12.75" customHeight="1">
      <c r="A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ht="12.75" customHeight="1">
      <c r="A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ht="12.75" customHeight="1">
      <c r="A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ht="12.75" customHeight="1">
      <c r="A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ht="12.75" customHeight="1">
      <c r="A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ht="12.75" customHeight="1">
      <c r="A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ht="12.75" customHeight="1">
      <c r="A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ht="12.75" customHeight="1">
      <c r="A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ht="12.75" customHeight="1">
      <c r="A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ht="12.75" customHeight="1">
      <c r="A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ht="12.75" customHeight="1">
      <c r="A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ht="12.75" customHeight="1">
      <c r="A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ht="12.75" customHeight="1">
      <c r="A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ht="12.75" customHeight="1">
      <c r="A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ht="12.75" customHeight="1">
      <c r="A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ht="12.75" customHeight="1">
      <c r="A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ht="12.75" customHeight="1">
      <c r="A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ht="12.75" customHeight="1">
      <c r="A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ht="12.75" customHeight="1">
      <c r="A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ht="12.75" customHeight="1">
      <c r="A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ht="12.75" customHeight="1">
      <c r="A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ht="12.75" customHeight="1">
      <c r="A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ht="12.75" customHeight="1">
      <c r="A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ht="12.75" customHeight="1">
      <c r="A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ht="12.75" customHeight="1">
      <c r="A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ht="12.75" customHeight="1">
      <c r="A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ht="12.75" customHeight="1">
      <c r="A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ht="12.75" customHeight="1">
      <c r="A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ht="12.75" customHeight="1">
      <c r="A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ht="12.75" customHeight="1">
      <c r="A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ht="12.75" customHeight="1">
      <c r="A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ht="12.75" customHeight="1">
      <c r="A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ht="12.75" customHeight="1">
      <c r="A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ht="12.75" customHeight="1">
      <c r="A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ht="12.75" customHeight="1">
      <c r="A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ht="12.75" customHeight="1">
      <c r="A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ht="12.75" customHeight="1">
      <c r="A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ht="12.75" customHeight="1">
      <c r="A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ht="12.75" customHeight="1">
      <c r="A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ht="12.75" customHeight="1">
      <c r="A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ht="12.75" customHeight="1">
      <c r="A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 ht="12.75" customHeight="1">
      <c r="A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ht="12.75" customHeight="1">
      <c r="A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 ht="12.75" customHeight="1">
      <c r="A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 ht="12.75" customHeight="1">
      <c r="A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 ht="12.75" customHeight="1">
      <c r="A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 ht="12.75" customHeight="1">
      <c r="A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 ht="12.75" customHeight="1">
      <c r="A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 ht="12.75" customHeight="1">
      <c r="A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 ht="12.75" customHeight="1">
      <c r="A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 ht="12.75" customHeight="1">
      <c r="A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 ht="12.75" customHeight="1">
      <c r="A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 ht="12.75" customHeight="1">
      <c r="A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 ht="12.75" customHeight="1">
      <c r="A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 ht="12.75" customHeight="1">
      <c r="A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 ht="12.75" customHeight="1">
      <c r="A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 ht="12.75" customHeight="1">
      <c r="A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 ht="12.75" customHeight="1">
      <c r="A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 ht="12.75" customHeight="1">
      <c r="A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 ht="12.75" customHeight="1">
      <c r="A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 ht="12.75" customHeight="1">
      <c r="A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 ht="12.75" customHeight="1">
      <c r="A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 ht="12.75" customHeight="1">
      <c r="A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 ht="12.75" customHeight="1">
      <c r="A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 ht="12.75" customHeight="1">
      <c r="A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 ht="12.75" customHeight="1">
      <c r="A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 ht="12.75" customHeight="1">
      <c r="A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 ht="12.75" customHeight="1">
      <c r="A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 ht="12.75" customHeight="1">
      <c r="A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 ht="12.75" customHeight="1">
      <c r="A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 ht="12.75" customHeight="1">
      <c r="A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 ht="12.75" customHeight="1">
      <c r="A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 ht="12.75" customHeight="1">
      <c r="A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 ht="12.75" customHeight="1">
      <c r="A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 ht="12.75" customHeight="1">
      <c r="A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 ht="12.75" customHeight="1">
      <c r="A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 ht="12.75" customHeight="1">
      <c r="A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 ht="12.75" customHeight="1">
      <c r="A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 ht="12.75" customHeight="1">
      <c r="A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 ht="12.75" customHeight="1">
      <c r="A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 ht="12.75" customHeight="1">
      <c r="A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 ht="12.75" customHeight="1">
      <c r="A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 ht="12.75" customHeight="1">
      <c r="A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 ht="12.75" customHeight="1">
      <c r="A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 ht="12.75" customHeight="1">
      <c r="A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 ht="12.75" customHeight="1">
      <c r="A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 ht="12.75" customHeight="1">
      <c r="A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 ht="12.75" customHeight="1">
      <c r="A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 ht="12.75" customHeight="1">
      <c r="A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 ht="12.75" customHeight="1">
      <c r="A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 ht="12.75" customHeight="1">
      <c r="A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 ht="12.75" customHeight="1">
      <c r="A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 ht="12.75" customHeight="1">
      <c r="A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 ht="12.75" customHeight="1">
      <c r="A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 ht="12.75" customHeight="1">
      <c r="A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 ht="12.75" customHeight="1">
      <c r="A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 ht="12.75" customHeight="1">
      <c r="A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 ht="12.75" customHeight="1">
      <c r="A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 ht="12.75" customHeight="1">
      <c r="A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 ht="12.75" customHeight="1">
      <c r="A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 ht="12.75" customHeight="1">
      <c r="A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 ht="12.75" customHeight="1">
      <c r="A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 ht="12.75" customHeight="1">
      <c r="A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 ht="12.75" customHeight="1">
      <c r="A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 ht="12.75" customHeight="1">
      <c r="A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 ht="12.75" customHeight="1">
      <c r="A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 ht="12.75" customHeight="1">
      <c r="A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 ht="12.75" customHeight="1">
      <c r="A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 ht="12.75" customHeight="1">
      <c r="A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 ht="12.75" customHeight="1">
      <c r="A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 ht="12.75" customHeight="1">
      <c r="A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 ht="12.75" customHeight="1">
      <c r="A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 ht="12.75" customHeight="1">
      <c r="A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 ht="12.75" customHeight="1">
      <c r="A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 ht="12.75" customHeight="1">
      <c r="A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 ht="12.75" customHeight="1">
      <c r="A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 ht="12.75" customHeight="1">
      <c r="A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 ht="12.75" customHeight="1">
      <c r="A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 ht="12.75" customHeight="1">
      <c r="A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 ht="12.75" customHeight="1">
      <c r="A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 ht="12.75" customHeight="1">
      <c r="A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 ht="12.75" customHeight="1">
      <c r="A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 ht="12.75" customHeight="1">
      <c r="A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00000000000001" right="0.7500000000000001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0"/>
    <col customWidth="1" min="2" max="2" width="9.13"/>
    <col customWidth="1" min="3" max="3" width="8.25"/>
    <col customWidth="1" min="4" max="4" width="14.38"/>
    <col customWidth="1" min="5" max="5" width="15.75"/>
    <col customWidth="1" min="6" max="6" width="14.38"/>
    <col customWidth="1" min="7" max="7" width="17.25"/>
    <col customWidth="1" min="8" max="9" width="14.38"/>
    <col customWidth="1" min="10" max="12" width="15.75"/>
    <col customWidth="1" min="13" max="13" width="14.38"/>
    <col customWidth="1" min="14" max="14" width="73.88"/>
    <col customWidth="1" min="15" max="15" width="8.63"/>
  </cols>
  <sheetData>
    <row r="1" ht="12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1" t="s">
        <v>207</v>
      </c>
      <c r="N1" s="4"/>
    </row>
    <row r="2" ht="12.75" customHeight="1">
      <c r="A2" s="4">
        <v>110.0</v>
      </c>
      <c r="B2" s="5" t="s">
        <v>132</v>
      </c>
      <c r="C2" s="4" t="s">
        <v>128</v>
      </c>
      <c r="D2" s="4">
        <v>21.0</v>
      </c>
      <c r="E2" s="4">
        <v>51.0</v>
      </c>
      <c r="F2" s="4">
        <v>34.0</v>
      </c>
      <c r="G2" s="4">
        <v>3.0</v>
      </c>
      <c r="H2" s="4">
        <v>88.0</v>
      </c>
      <c r="I2" s="4">
        <f t="shared" ref="I2:I168" si="1">D2/2+E2/2+F2/2+G2</f>
        <v>56</v>
      </c>
      <c r="J2" s="4">
        <f t="shared" ref="J2:J168" si="2">I2+H2/2</f>
        <v>100</v>
      </c>
      <c r="K2" s="4">
        <f t="shared" ref="K2:K168" si="3">ROUND(J2,0)</f>
        <v>100</v>
      </c>
      <c r="L2" s="12" t="s">
        <v>208</v>
      </c>
      <c r="N2" s="4"/>
    </row>
    <row r="3" ht="12.75" customHeight="1">
      <c r="A3" s="4">
        <v>36.0</v>
      </c>
      <c r="B3" s="5" t="s">
        <v>59</v>
      </c>
      <c r="C3" s="4" t="s">
        <v>12</v>
      </c>
      <c r="D3" s="4">
        <v>24.0</v>
      </c>
      <c r="E3" s="4">
        <v>50.0</v>
      </c>
      <c r="F3" s="4">
        <v>36.0</v>
      </c>
      <c r="G3" s="4">
        <v>3.0</v>
      </c>
      <c r="H3" s="4">
        <v>80.0</v>
      </c>
      <c r="I3" s="4">
        <f t="shared" si="1"/>
        <v>58</v>
      </c>
      <c r="J3" s="4">
        <f t="shared" si="2"/>
        <v>98</v>
      </c>
      <c r="K3" s="4">
        <f t="shared" si="3"/>
        <v>98</v>
      </c>
      <c r="L3" s="12" t="s">
        <v>208</v>
      </c>
      <c r="N3" s="4"/>
      <c r="Q3" s="4" t="s">
        <v>14</v>
      </c>
      <c r="R3" s="6">
        <v>0.13</v>
      </c>
    </row>
    <row r="4" ht="12.75" customHeight="1">
      <c r="A4" s="4">
        <v>93.0</v>
      </c>
      <c r="B4" s="5" t="s">
        <v>117</v>
      </c>
      <c r="C4" s="4" t="s">
        <v>63</v>
      </c>
      <c r="D4" s="4">
        <v>26.0</v>
      </c>
      <c r="E4" s="4">
        <v>54.0</v>
      </c>
      <c r="F4" s="4">
        <v>33.0</v>
      </c>
      <c r="G4" s="4">
        <v>3.0</v>
      </c>
      <c r="H4" s="4">
        <v>76.0</v>
      </c>
      <c r="I4" s="4">
        <f t="shared" si="1"/>
        <v>59.5</v>
      </c>
      <c r="J4" s="4">
        <f t="shared" si="2"/>
        <v>97.5</v>
      </c>
      <c r="K4" s="4">
        <f t="shared" si="3"/>
        <v>98</v>
      </c>
      <c r="L4" s="12" t="s">
        <v>208</v>
      </c>
      <c r="N4" s="4"/>
      <c r="Q4" s="4" t="s">
        <v>16</v>
      </c>
      <c r="R4" s="6">
        <v>0.26</v>
      </c>
    </row>
    <row r="5" ht="12.75" customHeight="1">
      <c r="A5" s="4">
        <v>148.0</v>
      </c>
      <c r="B5" s="5" t="s">
        <v>169</v>
      </c>
      <c r="C5" s="4" t="s">
        <v>159</v>
      </c>
      <c r="D5" s="4">
        <v>24.0</v>
      </c>
      <c r="E5" s="4">
        <v>41.0</v>
      </c>
      <c r="F5" s="4">
        <v>33.0</v>
      </c>
      <c r="G5" s="4">
        <v>3.0</v>
      </c>
      <c r="H5" s="4">
        <v>80.0</v>
      </c>
      <c r="I5" s="4">
        <f t="shared" si="1"/>
        <v>52</v>
      </c>
      <c r="J5" s="4">
        <f t="shared" si="2"/>
        <v>92</v>
      </c>
      <c r="K5" s="4">
        <f t="shared" si="3"/>
        <v>92</v>
      </c>
      <c r="L5" s="12" t="s">
        <v>208</v>
      </c>
      <c r="N5" s="4"/>
      <c r="Q5" s="4" t="s">
        <v>18</v>
      </c>
      <c r="R5" s="6">
        <v>0.18</v>
      </c>
    </row>
    <row r="6" ht="12.75" customHeight="1">
      <c r="A6" s="4">
        <v>88.0</v>
      </c>
      <c r="B6" s="5" t="s">
        <v>113</v>
      </c>
      <c r="C6" s="4" t="s">
        <v>63</v>
      </c>
      <c r="D6" s="4">
        <v>24.0</v>
      </c>
      <c r="E6" s="4">
        <v>53.0</v>
      </c>
      <c r="F6" s="4">
        <v>36.0</v>
      </c>
      <c r="G6" s="4">
        <v>2.5</v>
      </c>
      <c r="H6" s="4">
        <v>65.0</v>
      </c>
      <c r="I6" s="4">
        <f t="shared" si="1"/>
        <v>59</v>
      </c>
      <c r="J6" s="4">
        <f t="shared" si="2"/>
        <v>91.5</v>
      </c>
      <c r="K6" s="4">
        <f t="shared" si="3"/>
        <v>92</v>
      </c>
      <c r="L6" s="12" t="s">
        <v>208</v>
      </c>
      <c r="N6" s="4"/>
      <c r="Q6" s="4" t="s">
        <v>20</v>
      </c>
      <c r="R6" s="6">
        <v>0.03</v>
      </c>
    </row>
    <row r="7" ht="12.75" customHeight="1">
      <c r="A7" s="4">
        <v>12.0</v>
      </c>
      <c r="B7" s="5" t="s">
        <v>29</v>
      </c>
      <c r="C7" s="4" t="s">
        <v>12</v>
      </c>
      <c r="D7" s="4">
        <v>26.0</v>
      </c>
      <c r="E7" s="4">
        <v>54.0</v>
      </c>
      <c r="F7" s="4">
        <v>27.0</v>
      </c>
      <c r="G7" s="4">
        <v>0.0</v>
      </c>
      <c r="H7" s="4">
        <v>73.0</v>
      </c>
      <c r="I7" s="4">
        <f t="shared" si="1"/>
        <v>53.5</v>
      </c>
      <c r="J7" s="4">
        <f t="shared" si="2"/>
        <v>90</v>
      </c>
      <c r="K7" s="4">
        <f t="shared" si="3"/>
        <v>90</v>
      </c>
      <c r="L7" s="12" t="s">
        <v>208</v>
      </c>
      <c r="O7" s="4"/>
      <c r="Q7" s="4" t="s">
        <v>22</v>
      </c>
      <c r="R7" s="6">
        <f>SUM(R3:R6)</f>
        <v>0.6</v>
      </c>
    </row>
    <row r="8" ht="12.75" customHeight="1">
      <c r="A8" s="4">
        <v>3.0</v>
      </c>
      <c r="B8" s="5" t="s">
        <v>15</v>
      </c>
      <c r="C8" s="4" t="s">
        <v>12</v>
      </c>
      <c r="D8" s="4">
        <v>23.0</v>
      </c>
      <c r="E8" s="4">
        <v>48.0</v>
      </c>
      <c r="F8" s="4">
        <v>27.0</v>
      </c>
      <c r="G8" s="4">
        <v>0.0</v>
      </c>
      <c r="H8" s="4">
        <v>78.0</v>
      </c>
      <c r="I8" s="4">
        <f t="shared" si="1"/>
        <v>49</v>
      </c>
      <c r="J8" s="4">
        <f t="shared" si="2"/>
        <v>88</v>
      </c>
      <c r="K8" s="4">
        <f t="shared" si="3"/>
        <v>88</v>
      </c>
      <c r="L8" s="12" t="s">
        <v>208</v>
      </c>
      <c r="N8" s="4"/>
      <c r="O8" s="4"/>
      <c r="Q8" s="4" t="s">
        <v>24</v>
      </c>
      <c r="R8" s="6">
        <v>0.4</v>
      </c>
    </row>
    <row r="9" ht="12.75" customHeight="1">
      <c r="A9" s="4">
        <v>75.0</v>
      </c>
      <c r="B9" s="5" t="s">
        <v>98</v>
      </c>
      <c r="C9" s="4" t="s">
        <v>63</v>
      </c>
      <c r="D9" s="4">
        <v>24.0</v>
      </c>
      <c r="E9" s="4">
        <v>38.0</v>
      </c>
      <c r="F9" s="4">
        <v>26.0</v>
      </c>
      <c r="G9" s="4">
        <v>3.0</v>
      </c>
      <c r="H9" s="4">
        <v>80.0</v>
      </c>
      <c r="I9" s="4">
        <f t="shared" si="1"/>
        <v>47</v>
      </c>
      <c r="J9" s="4">
        <f t="shared" si="2"/>
        <v>87</v>
      </c>
      <c r="K9" s="4">
        <f t="shared" si="3"/>
        <v>87</v>
      </c>
      <c r="L9" s="12" t="s">
        <v>208</v>
      </c>
      <c r="M9" s="4"/>
      <c r="N9" s="4"/>
      <c r="O9" s="4"/>
      <c r="Q9" s="4" t="s">
        <v>26</v>
      </c>
      <c r="R9" s="6">
        <f>R8+R7</f>
        <v>1</v>
      </c>
    </row>
    <row r="10" ht="12.75" customHeight="1">
      <c r="A10" s="4">
        <v>86.0</v>
      </c>
      <c r="B10" s="5" t="s">
        <v>111</v>
      </c>
      <c r="C10" s="4" t="s">
        <v>63</v>
      </c>
      <c r="D10" s="4">
        <v>26.0</v>
      </c>
      <c r="E10" s="4">
        <v>38.0</v>
      </c>
      <c r="F10" s="4">
        <v>27.0</v>
      </c>
      <c r="G10" s="4">
        <v>0.0</v>
      </c>
      <c r="H10" s="4">
        <v>82.0</v>
      </c>
      <c r="I10" s="4">
        <f t="shared" si="1"/>
        <v>45.5</v>
      </c>
      <c r="J10" s="4">
        <f t="shared" si="2"/>
        <v>86.5</v>
      </c>
      <c r="K10" s="4">
        <f t="shared" si="3"/>
        <v>87</v>
      </c>
      <c r="L10" s="12" t="s">
        <v>208</v>
      </c>
      <c r="M10" s="4"/>
      <c r="N10" s="4"/>
      <c r="O10" s="4"/>
      <c r="Q10" s="4"/>
      <c r="R10" s="4"/>
    </row>
    <row r="11" ht="12.75" customHeight="1">
      <c r="A11" s="4">
        <v>111.0</v>
      </c>
      <c r="B11" s="5" t="s">
        <v>133</v>
      </c>
      <c r="C11" s="4" t="s">
        <v>128</v>
      </c>
      <c r="D11" s="4">
        <v>21.0</v>
      </c>
      <c r="E11" s="4">
        <v>54.0</v>
      </c>
      <c r="F11" s="4">
        <v>34.0</v>
      </c>
      <c r="G11" s="4">
        <v>2.0</v>
      </c>
      <c r="H11" s="4">
        <v>59.0</v>
      </c>
      <c r="I11" s="4">
        <f t="shared" si="1"/>
        <v>56.5</v>
      </c>
      <c r="J11" s="4">
        <f t="shared" si="2"/>
        <v>86</v>
      </c>
      <c r="K11" s="4">
        <f t="shared" si="3"/>
        <v>86</v>
      </c>
      <c r="L11" s="12" t="s">
        <v>208</v>
      </c>
      <c r="M11" s="4"/>
      <c r="N11" s="4"/>
      <c r="O11" s="4"/>
    </row>
    <row r="12" ht="12.75" customHeight="1">
      <c r="A12" s="4">
        <v>141.0</v>
      </c>
      <c r="B12" s="5" t="s">
        <v>163</v>
      </c>
      <c r="C12" s="4" t="s">
        <v>159</v>
      </c>
      <c r="D12" s="4">
        <v>22.0</v>
      </c>
      <c r="E12" s="4">
        <v>42.0</v>
      </c>
      <c r="F12" s="4">
        <v>27.0</v>
      </c>
      <c r="G12" s="4">
        <v>3.0</v>
      </c>
      <c r="H12" s="4">
        <v>74.0</v>
      </c>
      <c r="I12" s="4">
        <f t="shared" si="1"/>
        <v>48.5</v>
      </c>
      <c r="J12" s="4">
        <f t="shared" si="2"/>
        <v>85.5</v>
      </c>
      <c r="K12" s="4">
        <f t="shared" si="3"/>
        <v>86</v>
      </c>
      <c r="L12" s="12" t="s">
        <v>208</v>
      </c>
      <c r="M12" s="7"/>
      <c r="N12" s="7"/>
      <c r="O12" s="7"/>
    </row>
    <row r="13" ht="12.75" customHeight="1">
      <c r="A13" s="4">
        <v>35.0</v>
      </c>
      <c r="B13" s="5" t="s">
        <v>58</v>
      </c>
      <c r="C13" s="4" t="s">
        <v>12</v>
      </c>
      <c r="D13" s="4">
        <v>26.0</v>
      </c>
      <c r="E13" s="4">
        <v>51.0</v>
      </c>
      <c r="F13" s="4">
        <v>23.0</v>
      </c>
      <c r="G13" s="4">
        <v>0.0</v>
      </c>
      <c r="H13" s="4">
        <v>70.0</v>
      </c>
      <c r="I13" s="4">
        <f t="shared" si="1"/>
        <v>50</v>
      </c>
      <c r="J13" s="4">
        <f t="shared" si="2"/>
        <v>85</v>
      </c>
      <c r="K13" s="4">
        <f t="shared" si="3"/>
        <v>85</v>
      </c>
      <c r="L13" s="12" t="s">
        <v>208</v>
      </c>
      <c r="M13" s="4"/>
      <c r="N13" s="4"/>
      <c r="O13" s="4"/>
      <c r="Q13" s="8" t="s">
        <v>31</v>
      </c>
    </row>
    <row r="14" ht="12.75" customHeight="1">
      <c r="A14" s="4">
        <v>17.0</v>
      </c>
      <c r="B14" s="5" t="s">
        <v>35</v>
      </c>
      <c r="C14" s="4" t="s">
        <v>12</v>
      </c>
      <c r="D14" s="4">
        <v>22.0</v>
      </c>
      <c r="E14" s="4">
        <v>50.0</v>
      </c>
      <c r="F14" s="4">
        <v>25.5</v>
      </c>
      <c r="G14" s="4">
        <v>2.0</v>
      </c>
      <c r="H14" s="4">
        <v>68.0</v>
      </c>
      <c r="I14" s="4">
        <f t="shared" si="1"/>
        <v>50.75</v>
      </c>
      <c r="J14" s="4">
        <f t="shared" si="2"/>
        <v>84.75</v>
      </c>
      <c r="K14" s="4">
        <f t="shared" si="3"/>
        <v>85</v>
      </c>
      <c r="L14" s="12" t="s">
        <v>208</v>
      </c>
      <c r="M14" s="4"/>
      <c r="N14" s="4"/>
      <c r="O14" s="4"/>
    </row>
    <row r="15" ht="12.75" customHeight="1">
      <c r="A15" s="4">
        <v>142.0</v>
      </c>
      <c r="B15" s="5" t="s">
        <v>164</v>
      </c>
      <c r="C15" s="4" t="s">
        <v>159</v>
      </c>
      <c r="D15" s="4">
        <v>26.0</v>
      </c>
      <c r="E15" s="4">
        <v>36.0</v>
      </c>
      <c r="F15" s="4">
        <v>26.0</v>
      </c>
      <c r="G15" s="4">
        <v>3.0</v>
      </c>
      <c r="H15" s="4">
        <v>74.0</v>
      </c>
      <c r="I15" s="4">
        <f t="shared" si="1"/>
        <v>47</v>
      </c>
      <c r="J15" s="4">
        <f t="shared" si="2"/>
        <v>84</v>
      </c>
      <c r="K15" s="4">
        <f t="shared" si="3"/>
        <v>84</v>
      </c>
      <c r="L15" s="12" t="s">
        <v>208</v>
      </c>
      <c r="M15" s="4"/>
      <c r="N15" s="4"/>
      <c r="O15" s="4"/>
    </row>
    <row r="16" ht="12.75" customHeight="1">
      <c r="A16" s="4">
        <v>117.0</v>
      </c>
      <c r="B16" s="5" t="s">
        <v>138</v>
      </c>
      <c r="C16" s="4" t="s">
        <v>128</v>
      </c>
      <c r="D16" s="4">
        <v>26.0</v>
      </c>
      <c r="E16" s="4">
        <v>42.0</v>
      </c>
      <c r="F16" s="4">
        <v>24.0</v>
      </c>
      <c r="G16" s="4">
        <v>0.0</v>
      </c>
      <c r="H16" s="4">
        <v>75.0</v>
      </c>
      <c r="I16" s="4">
        <f t="shared" si="1"/>
        <v>46</v>
      </c>
      <c r="J16" s="4">
        <f t="shared" si="2"/>
        <v>83.5</v>
      </c>
      <c r="K16" s="4">
        <f t="shared" si="3"/>
        <v>84</v>
      </c>
      <c r="L16" s="12" t="s">
        <v>208</v>
      </c>
      <c r="M16" s="4"/>
      <c r="N16" s="4"/>
      <c r="O16" s="4"/>
    </row>
    <row r="17" ht="12.75" customHeight="1">
      <c r="A17" s="4">
        <v>68.0</v>
      </c>
      <c r="B17" s="5" t="s">
        <v>91</v>
      </c>
      <c r="C17" s="4" t="s">
        <v>63</v>
      </c>
      <c r="D17" s="4">
        <v>26.0</v>
      </c>
      <c r="E17" s="4">
        <v>52.0</v>
      </c>
      <c r="F17" s="4">
        <v>18.5</v>
      </c>
      <c r="G17" s="4">
        <v>0.0</v>
      </c>
      <c r="H17" s="4">
        <v>70.0</v>
      </c>
      <c r="I17" s="4">
        <f t="shared" si="1"/>
        <v>48.25</v>
      </c>
      <c r="J17" s="4">
        <f t="shared" si="2"/>
        <v>83.25</v>
      </c>
      <c r="K17" s="4">
        <f t="shared" si="3"/>
        <v>83</v>
      </c>
      <c r="L17" s="7" t="s">
        <v>208</v>
      </c>
      <c r="M17" s="4"/>
      <c r="N17" s="4"/>
      <c r="O17" s="4"/>
      <c r="Q17" s="8" t="s">
        <v>36</v>
      </c>
      <c r="R17" s="8" t="s">
        <v>37</v>
      </c>
      <c r="S17" s="8" t="s">
        <v>38</v>
      </c>
      <c r="T17" s="8" t="s">
        <v>39</v>
      </c>
      <c r="U17" s="8" t="s">
        <v>40</v>
      </c>
    </row>
    <row r="18" ht="12.75" customHeight="1">
      <c r="A18" s="4">
        <v>116.0</v>
      </c>
      <c r="B18" s="5" t="s">
        <v>137</v>
      </c>
      <c r="C18" s="4" t="s">
        <v>128</v>
      </c>
      <c r="D18" s="4">
        <v>26.0</v>
      </c>
      <c r="E18" s="4">
        <v>43.0</v>
      </c>
      <c r="F18" s="4">
        <v>21.5</v>
      </c>
      <c r="G18" s="4">
        <v>0.0</v>
      </c>
      <c r="H18" s="4">
        <v>76.0</v>
      </c>
      <c r="I18" s="4">
        <f t="shared" si="1"/>
        <v>45.25</v>
      </c>
      <c r="J18" s="4">
        <f t="shared" si="2"/>
        <v>83.25</v>
      </c>
      <c r="K18" s="4">
        <f t="shared" si="3"/>
        <v>83</v>
      </c>
      <c r="L18" s="7" t="s">
        <v>209</v>
      </c>
      <c r="M18" s="4"/>
      <c r="N18" s="4"/>
      <c r="O18" s="4"/>
      <c r="P18" s="8" t="s">
        <v>36</v>
      </c>
      <c r="Q18" s="9">
        <f>correl(D2:D168,D2:D168)</f>
        <v>1</v>
      </c>
      <c r="R18" s="9">
        <v>0.5774815495474526</v>
      </c>
      <c r="S18" s="8">
        <v>0.3280516458</v>
      </c>
      <c r="T18" s="9">
        <v>0.5924973483786449</v>
      </c>
      <c r="U18" s="9">
        <v>0.49931796646190285</v>
      </c>
    </row>
    <row r="19" ht="12.75" customHeight="1">
      <c r="A19" s="4">
        <v>79.0</v>
      </c>
      <c r="B19" s="5" t="s">
        <v>102</v>
      </c>
      <c r="C19" s="4" t="s">
        <v>63</v>
      </c>
      <c r="D19" s="4">
        <v>25.0</v>
      </c>
      <c r="E19" s="4">
        <v>44.0</v>
      </c>
      <c r="F19" s="4">
        <v>21.0</v>
      </c>
      <c r="G19" s="4">
        <v>2.0</v>
      </c>
      <c r="H19" s="4">
        <v>72.0</v>
      </c>
      <c r="I19" s="4">
        <f t="shared" si="1"/>
        <v>47</v>
      </c>
      <c r="J19" s="4">
        <f t="shared" si="2"/>
        <v>83</v>
      </c>
      <c r="K19" s="4">
        <f t="shared" si="3"/>
        <v>83</v>
      </c>
      <c r="L19" s="7" t="s">
        <v>209</v>
      </c>
      <c r="M19" s="4"/>
      <c r="N19" s="4"/>
      <c r="O19" s="4"/>
      <c r="P19" s="8" t="s">
        <v>37</v>
      </c>
      <c r="Q19" s="9">
        <f>CORREL(D2:D168,E2:E168)</f>
        <v>0.5774815495</v>
      </c>
      <c r="R19" s="8">
        <v>1.0</v>
      </c>
      <c r="S19" s="9">
        <v>0.4529350848969371</v>
      </c>
      <c r="T19" s="9">
        <v>0.021127314036343322</v>
      </c>
      <c r="U19" s="8">
        <v>0.04792702611</v>
      </c>
    </row>
    <row r="20" ht="12.75" customHeight="1">
      <c r="A20" s="4">
        <v>146.0</v>
      </c>
      <c r="B20" s="5" t="s">
        <v>167</v>
      </c>
      <c r="C20" s="4" t="s">
        <v>159</v>
      </c>
      <c r="D20" s="4">
        <v>24.0</v>
      </c>
      <c r="E20" s="4">
        <v>41.0</v>
      </c>
      <c r="F20" s="4">
        <v>30.0</v>
      </c>
      <c r="G20" s="4">
        <v>3.0</v>
      </c>
      <c r="H20" s="4">
        <v>65.0</v>
      </c>
      <c r="I20" s="4">
        <f t="shared" si="1"/>
        <v>50.5</v>
      </c>
      <c r="J20" s="4">
        <f t="shared" si="2"/>
        <v>83</v>
      </c>
      <c r="K20" s="4">
        <f t="shared" si="3"/>
        <v>83</v>
      </c>
      <c r="L20" s="7" t="s">
        <v>209</v>
      </c>
      <c r="M20" s="4"/>
      <c r="N20" s="4"/>
      <c r="O20" s="4"/>
      <c r="P20" s="8" t="s">
        <v>38</v>
      </c>
      <c r="Q20" s="9">
        <f>CORREL(D2:D168,F2:F168)</f>
        <v>0.3280516458</v>
      </c>
      <c r="R20" s="9">
        <f>CORREL(E2:E168,F2:F168)</f>
        <v>0.4529350849</v>
      </c>
      <c r="S20" s="8">
        <v>1.0</v>
      </c>
      <c r="T20" s="9">
        <f>correl(G1:G167,H1:H167)</f>
        <v>0.3583857003</v>
      </c>
      <c r="U20" s="9">
        <v>0.6818515018975753</v>
      </c>
    </row>
    <row r="21" ht="12.75" customHeight="1">
      <c r="A21" s="4">
        <v>157.0</v>
      </c>
      <c r="B21" s="5" t="s">
        <v>177</v>
      </c>
      <c r="C21" s="4" t="s">
        <v>159</v>
      </c>
      <c r="D21" s="4">
        <v>22.0</v>
      </c>
      <c r="E21" s="4">
        <v>35.0</v>
      </c>
      <c r="F21" s="4">
        <v>28.0</v>
      </c>
      <c r="G21" s="4">
        <v>3.0</v>
      </c>
      <c r="H21" s="4">
        <v>75.0</v>
      </c>
      <c r="I21" s="4">
        <f t="shared" si="1"/>
        <v>45.5</v>
      </c>
      <c r="J21" s="4">
        <f t="shared" si="2"/>
        <v>83</v>
      </c>
      <c r="K21" s="4">
        <f t="shared" si="3"/>
        <v>83</v>
      </c>
      <c r="L21" s="7" t="s">
        <v>209</v>
      </c>
      <c r="M21" s="4"/>
      <c r="N21" s="4"/>
      <c r="O21" s="4"/>
      <c r="P21" s="8" t="s">
        <v>39</v>
      </c>
      <c r="Q21" s="9">
        <f>CORREL(D2:D168,G2:G168)</f>
        <v>0.04792702611</v>
      </c>
      <c r="R21" s="9">
        <f>CORREL(E2:E168,G2:G168)</f>
        <v>0.02112731404</v>
      </c>
      <c r="S21" s="9">
        <f>correl(F2:F168,G2:G168)</f>
        <v>0.385524932</v>
      </c>
      <c r="T21" s="8">
        <v>1.0</v>
      </c>
      <c r="U21" s="9">
        <v>0.33039974686664403</v>
      </c>
    </row>
    <row r="22" ht="12.75" customHeight="1">
      <c r="A22" s="4">
        <v>11.0</v>
      </c>
      <c r="B22" s="5" t="s">
        <v>28</v>
      </c>
      <c r="C22" s="4" t="s">
        <v>12</v>
      </c>
      <c r="D22" s="4">
        <v>25.0</v>
      </c>
      <c r="E22" s="4">
        <v>42.0</v>
      </c>
      <c r="F22" s="4">
        <v>30.0</v>
      </c>
      <c r="G22" s="4">
        <v>0.0</v>
      </c>
      <c r="H22" s="4">
        <v>68.0</v>
      </c>
      <c r="I22" s="4">
        <f t="shared" si="1"/>
        <v>48.5</v>
      </c>
      <c r="J22" s="4">
        <f t="shared" si="2"/>
        <v>82.5</v>
      </c>
      <c r="K22" s="4">
        <f t="shared" si="3"/>
        <v>83</v>
      </c>
      <c r="L22" s="7" t="s">
        <v>209</v>
      </c>
      <c r="M22" s="4"/>
      <c r="N22" s="4"/>
      <c r="O22" s="4"/>
      <c r="P22" s="8" t="s">
        <v>40</v>
      </c>
      <c r="Q22" s="9">
        <f>CORREL(D2:D168,H2:H168)</f>
        <v>0.4993179665</v>
      </c>
      <c r="R22" s="9">
        <f>CORREL(E2:E168,H2:H168)</f>
        <v>0.5924973484</v>
      </c>
      <c r="S22" s="9">
        <f>correl(F2:F168, H2:H168)</f>
        <v>0.6818515019</v>
      </c>
      <c r="T22" s="9">
        <f>correl(H2:H168, G2:G168)</f>
        <v>0.3303997469</v>
      </c>
      <c r="U22" s="8">
        <v>1.0</v>
      </c>
    </row>
    <row r="23" ht="12.75" customHeight="1">
      <c r="A23" s="4">
        <v>177.0</v>
      </c>
      <c r="B23" s="5" t="s">
        <v>194</v>
      </c>
      <c r="C23" s="4" t="s">
        <v>12</v>
      </c>
      <c r="D23" s="4">
        <v>22.0</v>
      </c>
      <c r="E23" s="4">
        <v>39.0</v>
      </c>
      <c r="F23" s="4">
        <v>34.0</v>
      </c>
      <c r="G23" s="4">
        <v>3.0</v>
      </c>
      <c r="H23" s="4">
        <v>64.0</v>
      </c>
      <c r="I23" s="4">
        <f t="shared" si="1"/>
        <v>50.5</v>
      </c>
      <c r="J23" s="4">
        <f t="shared" si="2"/>
        <v>82.5</v>
      </c>
      <c r="K23" s="4">
        <f t="shared" si="3"/>
        <v>83</v>
      </c>
      <c r="L23" s="7" t="s">
        <v>209</v>
      </c>
      <c r="M23" s="4"/>
      <c r="N23" s="4"/>
      <c r="O23" s="4"/>
    </row>
    <row r="24" ht="12.75" customHeight="1">
      <c r="A24" s="4">
        <v>89.0</v>
      </c>
      <c r="B24" s="5" t="s">
        <v>114</v>
      </c>
      <c r="C24" s="4" t="s">
        <v>63</v>
      </c>
      <c r="D24" s="4">
        <v>21.0</v>
      </c>
      <c r="E24" s="4">
        <v>54.0</v>
      </c>
      <c r="F24" s="4">
        <v>9.0</v>
      </c>
      <c r="G24" s="4">
        <v>0.0</v>
      </c>
      <c r="H24" s="4">
        <v>79.0</v>
      </c>
      <c r="I24" s="4">
        <f t="shared" si="1"/>
        <v>42</v>
      </c>
      <c r="J24" s="4">
        <f t="shared" si="2"/>
        <v>81.5</v>
      </c>
      <c r="K24" s="4">
        <f t="shared" si="3"/>
        <v>82</v>
      </c>
      <c r="L24" s="7" t="s">
        <v>209</v>
      </c>
      <c r="M24" s="4"/>
      <c r="N24" s="4"/>
      <c r="O24" s="4"/>
    </row>
    <row r="25" ht="12.75" customHeight="1">
      <c r="A25" s="4">
        <v>15.0</v>
      </c>
      <c r="B25" s="5" t="s">
        <v>33</v>
      </c>
      <c r="C25" s="4" t="s">
        <v>12</v>
      </c>
      <c r="D25" s="4">
        <v>17.0</v>
      </c>
      <c r="E25" s="4">
        <v>42.0</v>
      </c>
      <c r="F25" s="4">
        <v>33.0</v>
      </c>
      <c r="G25" s="4">
        <v>3.0</v>
      </c>
      <c r="H25" s="4">
        <v>64.0</v>
      </c>
      <c r="I25" s="4">
        <f t="shared" si="1"/>
        <v>49</v>
      </c>
      <c r="J25" s="4">
        <f t="shared" si="2"/>
        <v>81</v>
      </c>
      <c r="K25" s="4">
        <f t="shared" si="3"/>
        <v>81</v>
      </c>
      <c r="L25" s="7" t="s">
        <v>209</v>
      </c>
      <c r="M25" s="4"/>
      <c r="N25" s="4"/>
      <c r="O25" s="4"/>
    </row>
    <row r="26" ht="12.75" customHeight="1">
      <c r="A26" s="4">
        <v>119.0</v>
      </c>
      <c r="B26" s="5" t="s">
        <v>141</v>
      </c>
      <c r="C26" s="4" t="s">
        <v>140</v>
      </c>
      <c r="D26" s="4">
        <v>20.0</v>
      </c>
      <c r="E26" s="4">
        <v>48.0</v>
      </c>
      <c r="F26" s="4">
        <v>25.0</v>
      </c>
      <c r="G26" s="4">
        <v>0.0</v>
      </c>
      <c r="H26" s="4">
        <v>68.0</v>
      </c>
      <c r="I26" s="4">
        <f t="shared" si="1"/>
        <v>46.5</v>
      </c>
      <c r="J26" s="4">
        <f t="shared" si="2"/>
        <v>80.5</v>
      </c>
      <c r="K26" s="4">
        <f t="shared" si="3"/>
        <v>81</v>
      </c>
      <c r="L26" s="7" t="s">
        <v>209</v>
      </c>
      <c r="M26" s="4"/>
      <c r="N26" s="4"/>
      <c r="O26" s="4"/>
    </row>
    <row r="27" ht="12.75" customHeight="1">
      <c r="A27" s="4">
        <v>47.0</v>
      </c>
      <c r="B27" s="5" t="s">
        <v>68</v>
      </c>
      <c r="C27" s="4" t="s">
        <v>63</v>
      </c>
      <c r="D27" s="4">
        <v>24.0</v>
      </c>
      <c r="E27" s="4">
        <v>35.0</v>
      </c>
      <c r="F27" s="4">
        <v>30.0</v>
      </c>
      <c r="G27" s="4">
        <v>1.75</v>
      </c>
      <c r="H27" s="4">
        <v>68.0</v>
      </c>
      <c r="I27" s="4">
        <f t="shared" si="1"/>
        <v>46.25</v>
      </c>
      <c r="J27" s="4">
        <f t="shared" si="2"/>
        <v>80.25</v>
      </c>
      <c r="K27" s="4">
        <f t="shared" si="3"/>
        <v>80</v>
      </c>
      <c r="L27" s="7" t="s">
        <v>209</v>
      </c>
      <c r="M27" s="4"/>
      <c r="N27" s="4"/>
      <c r="O27" s="4"/>
    </row>
    <row r="28" ht="12.75" customHeight="1">
      <c r="A28" s="4">
        <v>150.0</v>
      </c>
      <c r="B28" s="5" t="s">
        <v>171</v>
      </c>
      <c r="C28" s="4" t="s">
        <v>159</v>
      </c>
      <c r="D28" s="4">
        <v>20.0</v>
      </c>
      <c r="E28" s="4">
        <v>29.0</v>
      </c>
      <c r="F28" s="4">
        <v>36.0</v>
      </c>
      <c r="G28" s="4">
        <v>1.5</v>
      </c>
      <c r="H28" s="4">
        <v>72.0</v>
      </c>
      <c r="I28" s="4">
        <f t="shared" si="1"/>
        <v>44</v>
      </c>
      <c r="J28" s="4">
        <f t="shared" si="2"/>
        <v>80</v>
      </c>
      <c r="K28" s="4">
        <f t="shared" si="3"/>
        <v>80</v>
      </c>
      <c r="L28" s="7" t="s">
        <v>209</v>
      </c>
      <c r="M28" s="4"/>
      <c r="N28" s="4"/>
      <c r="O28" s="4"/>
    </row>
    <row r="29" ht="12.75" customHeight="1">
      <c r="A29" s="4">
        <v>59.0</v>
      </c>
      <c r="B29" s="5" t="s">
        <v>82</v>
      </c>
      <c r="C29" s="4" t="s">
        <v>63</v>
      </c>
      <c r="D29" s="4">
        <v>22.0</v>
      </c>
      <c r="E29" s="4">
        <v>41.0</v>
      </c>
      <c r="F29" s="4">
        <v>27.5</v>
      </c>
      <c r="G29" s="4">
        <v>3.0</v>
      </c>
      <c r="H29" s="4">
        <v>61.0</v>
      </c>
      <c r="I29" s="4">
        <f t="shared" si="1"/>
        <v>48.25</v>
      </c>
      <c r="J29" s="4">
        <f t="shared" si="2"/>
        <v>78.75</v>
      </c>
      <c r="K29" s="4">
        <f t="shared" si="3"/>
        <v>79</v>
      </c>
      <c r="L29" s="7" t="s">
        <v>209</v>
      </c>
      <c r="M29" s="4"/>
      <c r="N29" s="4"/>
      <c r="O29" s="4"/>
    </row>
    <row r="30" ht="12.75" customHeight="1">
      <c r="A30" s="4">
        <v>107.0</v>
      </c>
      <c r="B30" s="5" t="s">
        <v>129</v>
      </c>
      <c r="C30" s="4" t="s">
        <v>128</v>
      </c>
      <c r="D30" s="4">
        <v>25.0</v>
      </c>
      <c r="E30" s="4">
        <v>38.0</v>
      </c>
      <c r="F30" s="4">
        <v>31.0</v>
      </c>
      <c r="G30" s="4">
        <v>2.0</v>
      </c>
      <c r="H30" s="4">
        <v>58.0</v>
      </c>
      <c r="I30" s="4">
        <f t="shared" si="1"/>
        <v>49</v>
      </c>
      <c r="J30" s="4">
        <f t="shared" si="2"/>
        <v>78</v>
      </c>
      <c r="K30" s="4">
        <f t="shared" si="3"/>
        <v>78</v>
      </c>
      <c r="L30" s="7" t="s">
        <v>209</v>
      </c>
      <c r="M30" s="4"/>
      <c r="N30" s="4"/>
      <c r="O30" s="4"/>
    </row>
    <row r="31" ht="16.5" customHeight="1">
      <c r="A31" s="4">
        <v>27.0</v>
      </c>
      <c r="B31" s="5" t="s">
        <v>50</v>
      </c>
      <c r="C31" s="4" t="s">
        <v>12</v>
      </c>
      <c r="D31" s="4">
        <v>25.0</v>
      </c>
      <c r="E31" s="4">
        <v>43.0</v>
      </c>
      <c r="F31" s="4">
        <v>27.5</v>
      </c>
      <c r="G31" s="4">
        <v>0.0</v>
      </c>
      <c r="H31" s="4">
        <v>60.0</v>
      </c>
      <c r="I31" s="4">
        <f t="shared" si="1"/>
        <v>47.75</v>
      </c>
      <c r="J31" s="4">
        <f t="shared" si="2"/>
        <v>77.75</v>
      </c>
      <c r="K31" s="4">
        <f t="shared" si="3"/>
        <v>78</v>
      </c>
      <c r="L31" s="7" t="s">
        <v>209</v>
      </c>
      <c r="M31" s="4"/>
      <c r="N31" s="4"/>
      <c r="O31" s="4"/>
    </row>
    <row r="32" ht="12.75" customHeight="1">
      <c r="A32" s="4">
        <v>115.0</v>
      </c>
      <c r="B32" s="5" t="s">
        <v>136</v>
      </c>
      <c r="C32" s="4" t="s">
        <v>128</v>
      </c>
      <c r="D32" s="4">
        <v>24.0</v>
      </c>
      <c r="E32" s="4">
        <v>45.5</v>
      </c>
      <c r="F32" s="4">
        <v>22.5</v>
      </c>
      <c r="G32" s="4">
        <v>0.0</v>
      </c>
      <c r="H32" s="4">
        <v>63.0</v>
      </c>
      <c r="I32" s="4">
        <f t="shared" si="1"/>
        <v>46</v>
      </c>
      <c r="J32" s="4">
        <f t="shared" si="2"/>
        <v>77.5</v>
      </c>
      <c r="K32" s="4">
        <f t="shared" si="3"/>
        <v>78</v>
      </c>
      <c r="L32" s="7" t="s">
        <v>209</v>
      </c>
      <c r="M32" s="4"/>
      <c r="N32" s="4"/>
      <c r="O32" s="4"/>
    </row>
    <row r="33" ht="12.75" customHeight="1">
      <c r="A33" s="4">
        <v>63.0</v>
      </c>
      <c r="B33" s="5" t="s">
        <v>86</v>
      </c>
      <c r="C33" s="4" t="s">
        <v>63</v>
      </c>
      <c r="D33" s="4">
        <v>25.0</v>
      </c>
      <c r="E33" s="4">
        <v>48.0</v>
      </c>
      <c r="F33" s="4">
        <v>19.0</v>
      </c>
      <c r="G33" s="4">
        <v>0.0</v>
      </c>
      <c r="H33" s="4">
        <v>62.0</v>
      </c>
      <c r="I33" s="4">
        <f t="shared" si="1"/>
        <v>46</v>
      </c>
      <c r="J33" s="4">
        <f t="shared" si="2"/>
        <v>77</v>
      </c>
      <c r="K33" s="4">
        <f t="shared" si="3"/>
        <v>77</v>
      </c>
      <c r="L33" s="7" t="s">
        <v>209</v>
      </c>
      <c r="M33" s="4"/>
      <c r="N33" s="4"/>
      <c r="O33" s="4"/>
    </row>
    <row r="34" ht="12.75" customHeight="1">
      <c r="A34" s="4">
        <v>158.0</v>
      </c>
      <c r="B34" s="5" t="s">
        <v>178</v>
      </c>
      <c r="C34" s="4" t="s">
        <v>159</v>
      </c>
      <c r="D34" s="4">
        <v>14.0</v>
      </c>
      <c r="E34" s="4">
        <v>39.0</v>
      </c>
      <c r="F34" s="4">
        <v>28.0</v>
      </c>
      <c r="G34" s="4">
        <v>2.0</v>
      </c>
      <c r="H34" s="4">
        <v>69.0</v>
      </c>
      <c r="I34" s="4">
        <f t="shared" si="1"/>
        <v>42.5</v>
      </c>
      <c r="J34" s="4">
        <f t="shared" si="2"/>
        <v>77</v>
      </c>
      <c r="K34" s="4">
        <f t="shared" si="3"/>
        <v>77</v>
      </c>
      <c r="L34" s="7" t="s">
        <v>209</v>
      </c>
      <c r="M34" s="4"/>
      <c r="N34" s="4"/>
      <c r="O34" s="4"/>
    </row>
    <row r="35" ht="12.75" customHeight="1">
      <c r="A35" s="4">
        <v>5.0</v>
      </c>
      <c r="B35" s="5" t="s">
        <v>17</v>
      </c>
      <c r="C35" s="4" t="s">
        <v>12</v>
      </c>
      <c r="D35" s="4">
        <v>26.0</v>
      </c>
      <c r="E35" s="4">
        <v>41.0</v>
      </c>
      <c r="F35" s="4">
        <v>21.5</v>
      </c>
      <c r="G35" s="4">
        <v>3.0</v>
      </c>
      <c r="H35" s="4">
        <v>58.0</v>
      </c>
      <c r="I35" s="4">
        <f t="shared" si="1"/>
        <v>47.25</v>
      </c>
      <c r="J35" s="4">
        <f t="shared" si="2"/>
        <v>76.25</v>
      </c>
      <c r="K35" s="4">
        <f t="shared" si="3"/>
        <v>76</v>
      </c>
      <c r="L35" s="7" t="s">
        <v>209</v>
      </c>
      <c r="M35" s="4"/>
      <c r="N35" s="4"/>
      <c r="O35" s="4"/>
    </row>
    <row r="36" ht="12.75" customHeight="1">
      <c r="A36" s="4">
        <v>65.0</v>
      </c>
      <c r="B36" s="5" t="s">
        <v>88</v>
      </c>
      <c r="C36" s="4" t="s">
        <v>63</v>
      </c>
      <c r="D36" s="4">
        <v>24.0</v>
      </c>
      <c r="E36" s="4">
        <v>30.0</v>
      </c>
      <c r="F36" s="4">
        <v>22.5</v>
      </c>
      <c r="G36" s="4">
        <v>0.0</v>
      </c>
      <c r="H36" s="4">
        <v>76.0</v>
      </c>
      <c r="I36" s="4">
        <f t="shared" si="1"/>
        <v>38.25</v>
      </c>
      <c r="J36" s="4">
        <f t="shared" si="2"/>
        <v>76.25</v>
      </c>
      <c r="K36" s="4">
        <f t="shared" si="3"/>
        <v>76</v>
      </c>
      <c r="L36" s="7" t="s">
        <v>209</v>
      </c>
      <c r="M36" s="4"/>
      <c r="N36" s="4"/>
      <c r="O36" s="4"/>
    </row>
    <row r="37" ht="12.75" customHeight="1">
      <c r="A37" s="4">
        <v>26.0</v>
      </c>
      <c r="B37" s="5" t="s">
        <v>49</v>
      </c>
      <c r="C37" s="4" t="s">
        <v>12</v>
      </c>
      <c r="D37" s="4">
        <v>24.0</v>
      </c>
      <c r="E37" s="4">
        <v>47.0</v>
      </c>
      <c r="F37" s="4">
        <v>21.5</v>
      </c>
      <c r="G37" s="4">
        <v>0.0</v>
      </c>
      <c r="H37" s="4">
        <v>59.0</v>
      </c>
      <c r="I37" s="4">
        <f t="shared" si="1"/>
        <v>46.25</v>
      </c>
      <c r="J37" s="4">
        <f t="shared" si="2"/>
        <v>75.75</v>
      </c>
      <c r="K37" s="4">
        <f t="shared" si="3"/>
        <v>76</v>
      </c>
      <c r="L37" s="7" t="s">
        <v>209</v>
      </c>
      <c r="M37" s="4"/>
      <c r="N37" s="4"/>
      <c r="O37" s="4"/>
    </row>
    <row r="38" ht="12.75" customHeight="1">
      <c r="A38" s="4">
        <v>155.0</v>
      </c>
      <c r="B38" s="5" t="s">
        <v>175</v>
      </c>
      <c r="C38" s="4" t="s">
        <v>159</v>
      </c>
      <c r="D38" s="4">
        <v>24.0</v>
      </c>
      <c r="E38" s="4">
        <v>41.0</v>
      </c>
      <c r="F38" s="4">
        <v>27.0</v>
      </c>
      <c r="G38" s="4">
        <v>1.0</v>
      </c>
      <c r="H38" s="4">
        <v>56.0</v>
      </c>
      <c r="I38" s="4">
        <f t="shared" si="1"/>
        <v>47</v>
      </c>
      <c r="J38" s="4">
        <f t="shared" si="2"/>
        <v>75</v>
      </c>
      <c r="K38" s="4">
        <f t="shared" si="3"/>
        <v>75</v>
      </c>
      <c r="L38" s="7" t="s">
        <v>209</v>
      </c>
      <c r="M38" s="4"/>
      <c r="N38" s="4"/>
      <c r="O38" s="4"/>
    </row>
    <row r="39" ht="12.75" customHeight="1">
      <c r="A39" s="4">
        <v>91.0</v>
      </c>
      <c r="B39" s="5" t="s">
        <v>116</v>
      </c>
      <c r="C39" s="4" t="s">
        <v>63</v>
      </c>
      <c r="D39" s="4">
        <v>23.0</v>
      </c>
      <c r="E39" s="4">
        <v>25.0</v>
      </c>
      <c r="F39" s="4">
        <v>36.0</v>
      </c>
      <c r="G39" s="4">
        <v>0.0</v>
      </c>
      <c r="H39" s="4">
        <v>64.0</v>
      </c>
      <c r="I39" s="4">
        <f t="shared" si="1"/>
        <v>42</v>
      </c>
      <c r="J39" s="4">
        <f t="shared" si="2"/>
        <v>74</v>
      </c>
      <c r="K39" s="4">
        <f t="shared" si="3"/>
        <v>74</v>
      </c>
      <c r="L39" s="7" t="s">
        <v>209</v>
      </c>
      <c r="M39" s="4"/>
      <c r="N39" s="4"/>
      <c r="O39" s="4"/>
    </row>
    <row r="40" ht="12.75" customHeight="1">
      <c r="A40" s="4">
        <v>106.0</v>
      </c>
      <c r="B40" s="5" t="s">
        <v>127</v>
      </c>
      <c r="C40" s="4" t="s">
        <v>128</v>
      </c>
      <c r="D40" s="4">
        <v>26.0</v>
      </c>
      <c r="E40" s="4">
        <v>49.0</v>
      </c>
      <c r="F40" s="4">
        <v>18.0</v>
      </c>
      <c r="G40" s="4">
        <v>0.0</v>
      </c>
      <c r="H40" s="4">
        <v>55.0</v>
      </c>
      <c r="I40" s="4">
        <f t="shared" si="1"/>
        <v>46.5</v>
      </c>
      <c r="J40" s="4">
        <f t="shared" si="2"/>
        <v>74</v>
      </c>
      <c r="K40" s="4">
        <f t="shared" si="3"/>
        <v>74</v>
      </c>
      <c r="L40" s="7" t="s">
        <v>209</v>
      </c>
      <c r="M40" s="4"/>
      <c r="N40" s="4"/>
      <c r="O40" s="4"/>
    </row>
    <row r="41" ht="12.75" customHeight="1">
      <c r="A41" s="4">
        <v>101.0</v>
      </c>
      <c r="B41" s="5" t="s">
        <v>124</v>
      </c>
      <c r="C41" s="4" t="s">
        <v>63</v>
      </c>
      <c r="D41" s="4">
        <v>24.0</v>
      </c>
      <c r="E41" s="4">
        <v>39.0</v>
      </c>
      <c r="F41" s="4">
        <v>24.0</v>
      </c>
      <c r="G41" s="4">
        <v>1.0</v>
      </c>
      <c r="H41" s="4">
        <v>58.0</v>
      </c>
      <c r="I41" s="4">
        <f t="shared" si="1"/>
        <v>44.5</v>
      </c>
      <c r="J41" s="4">
        <f t="shared" si="2"/>
        <v>73.5</v>
      </c>
      <c r="K41" s="4">
        <f t="shared" si="3"/>
        <v>74</v>
      </c>
      <c r="L41" s="7" t="s">
        <v>210</v>
      </c>
      <c r="M41" s="4"/>
      <c r="N41" s="4"/>
      <c r="O41" s="4"/>
    </row>
    <row r="42" ht="12.75" customHeight="1">
      <c r="A42" s="4">
        <v>103.0</v>
      </c>
      <c r="B42" s="5" t="s">
        <v>125</v>
      </c>
      <c r="C42" s="4" t="s">
        <v>63</v>
      </c>
      <c r="D42" s="4">
        <v>24.0</v>
      </c>
      <c r="E42" s="4">
        <v>48.0</v>
      </c>
      <c r="F42" s="4">
        <v>28.0</v>
      </c>
      <c r="G42" s="4">
        <v>0.0</v>
      </c>
      <c r="H42" s="4">
        <v>47.0</v>
      </c>
      <c r="I42" s="4">
        <f t="shared" si="1"/>
        <v>50</v>
      </c>
      <c r="J42" s="4">
        <f t="shared" si="2"/>
        <v>73.5</v>
      </c>
      <c r="K42" s="4">
        <f t="shared" si="3"/>
        <v>74</v>
      </c>
      <c r="L42" s="7" t="s">
        <v>210</v>
      </c>
      <c r="M42" s="4"/>
      <c r="N42" s="4"/>
      <c r="O42" s="4"/>
    </row>
    <row r="43" ht="12.75" customHeight="1">
      <c r="A43" s="4">
        <v>129.0</v>
      </c>
      <c r="B43" s="5" t="s">
        <v>150</v>
      </c>
      <c r="C43" s="4" t="s">
        <v>140</v>
      </c>
      <c r="D43" s="4">
        <v>23.0</v>
      </c>
      <c r="E43" s="4">
        <v>33.0</v>
      </c>
      <c r="F43" s="4">
        <v>25.0</v>
      </c>
      <c r="G43" s="4">
        <v>2.0</v>
      </c>
      <c r="H43" s="4">
        <v>62.0</v>
      </c>
      <c r="I43" s="4">
        <f t="shared" si="1"/>
        <v>42.5</v>
      </c>
      <c r="J43" s="4">
        <f t="shared" si="2"/>
        <v>73.5</v>
      </c>
      <c r="K43" s="4">
        <f t="shared" si="3"/>
        <v>74</v>
      </c>
      <c r="L43" s="7" t="s">
        <v>210</v>
      </c>
      <c r="M43" s="4"/>
      <c r="N43" s="4"/>
      <c r="O43" s="4"/>
    </row>
    <row r="44" ht="12.75" customHeight="1">
      <c r="A44" s="4">
        <v>138.0</v>
      </c>
      <c r="B44" s="5" t="s">
        <v>160</v>
      </c>
      <c r="C44" s="4" t="s">
        <v>159</v>
      </c>
      <c r="D44" s="4">
        <v>13.0</v>
      </c>
      <c r="E44" s="4">
        <v>33.0</v>
      </c>
      <c r="F44" s="4">
        <v>29.0</v>
      </c>
      <c r="G44" s="4">
        <v>2.0</v>
      </c>
      <c r="H44" s="4">
        <v>68.0</v>
      </c>
      <c r="I44" s="4">
        <f t="shared" si="1"/>
        <v>39.5</v>
      </c>
      <c r="J44" s="4">
        <f t="shared" si="2"/>
        <v>73.5</v>
      </c>
      <c r="K44" s="4">
        <f t="shared" si="3"/>
        <v>74</v>
      </c>
      <c r="L44" s="7" t="s">
        <v>210</v>
      </c>
      <c r="M44" s="4"/>
      <c r="N44" s="4"/>
    </row>
    <row r="45" ht="12.75" customHeight="1">
      <c r="A45" s="4">
        <v>114.0</v>
      </c>
      <c r="B45" s="5" t="s">
        <v>135</v>
      </c>
      <c r="C45" s="4" t="s">
        <v>128</v>
      </c>
      <c r="D45" s="4">
        <v>23.0</v>
      </c>
      <c r="E45" s="4">
        <v>41.0</v>
      </c>
      <c r="F45" s="4">
        <v>30.5</v>
      </c>
      <c r="G45" s="4">
        <v>0.0</v>
      </c>
      <c r="H45" s="4">
        <v>52.0</v>
      </c>
      <c r="I45" s="4">
        <f t="shared" si="1"/>
        <v>47.25</v>
      </c>
      <c r="J45" s="4">
        <f t="shared" si="2"/>
        <v>73.25</v>
      </c>
      <c r="K45" s="4">
        <f t="shared" si="3"/>
        <v>73</v>
      </c>
      <c r="L45" s="7" t="s">
        <v>210</v>
      </c>
      <c r="M45" s="4"/>
      <c r="N45" s="4"/>
    </row>
    <row r="46" ht="12.75" customHeight="1">
      <c r="A46" s="4">
        <v>113.0</v>
      </c>
      <c r="B46" s="5" t="s">
        <v>134</v>
      </c>
      <c r="C46" s="4" t="s">
        <v>128</v>
      </c>
      <c r="D46" s="4">
        <v>26.0</v>
      </c>
      <c r="E46" s="4">
        <v>51.5</v>
      </c>
      <c r="F46" s="4">
        <v>24.0</v>
      </c>
      <c r="G46" s="4">
        <v>0.0</v>
      </c>
      <c r="H46" s="4">
        <v>44.0</v>
      </c>
      <c r="I46" s="4">
        <f t="shared" si="1"/>
        <v>50.75</v>
      </c>
      <c r="J46" s="4">
        <f t="shared" si="2"/>
        <v>72.75</v>
      </c>
      <c r="K46" s="4">
        <f t="shared" si="3"/>
        <v>73</v>
      </c>
      <c r="L46" s="7" t="s">
        <v>210</v>
      </c>
      <c r="M46" s="4"/>
      <c r="N46" s="4"/>
    </row>
    <row r="47" ht="12.75" customHeight="1">
      <c r="A47" s="4">
        <v>71.0</v>
      </c>
      <c r="B47" s="5" t="s">
        <v>94</v>
      </c>
      <c r="C47" s="4" t="s">
        <v>63</v>
      </c>
      <c r="D47" s="4">
        <v>24.0</v>
      </c>
      <c r="E47" s="4">
        <v>39.0</v>
      </c>
      <c r="F47" s="4">
        <v>28.0</v>
      </c>
      <c r="G47" s="4">
        <v>2.0</v>
      </c>
      <c r="H47" s="4">
        <v>50.0</v>
      </c>
      <c r="I47" s="4">
        <f t="shared" si="1"/>
        <v>47.5</v>
      </c>
      <c r="J47" s="4">
        <f t="shared" si="2"/>
        <v>72.5</v>
      </c>
      <c r="K47" s="4">
        <f t="shared" si="3"/>
        <v>73</v>
      </c>
      <c r="L47" s="7" t="s">
        <v>210</v>
      </c>
      <c r="M47" s="4"/>
      <c r="N47" s="4"/>
    </row>
    <row r="48" ht="12.75" customHeight="1">
      <c r="A48" s="4">
        <v>126.0</v>
      </c>
      <c r="B48" s="5" t="s">
        <v>147</v>
      </c>
      <c r="C48" s="4" t="s">
        <v>140</v>
      </c>
      <c r="D48" s="4">
        <v>21.0</v>
      </c>
      <c r="E48" s="4">
        <v>36.0</v>
      </c>
      <c r="F48" s="4">
        <v>21.0</v>
      </c>
      <c r="G48" s="4">
        <v>0.0</v>
      </c>
      <c r="H48" s="4">
        <v>66.0</v>
      </c>
      <c r="I48" s="4">
        <f t="shared" si="1"/>
        <v>39</v>
      </c>
      <c r="J48" s="4">
        <f t="shared" si="2"/>
        <v>72</v>
      </c>
      <c r="K48" s="4">
        <f t="shared" si="3"/>
        <v>72</v>
      </c>
      <c r="L48" s="7" t="s">
        <v>210</v>
      </c>
      <c r="M48" s="4"/>
      <c r="N48" s="4"/>
    </row>
    <row r="49" ht="12.75" customHeight="1">
      <c r="A49" s="4">
        <v>9.0</v>
      </c>
      <c r="B49" s="5" t="s">
        <v>25</v>
      </c>
      <c r="C49" s="4" t="s">
        <v>12</v>
      </c>
      <c r="D49" s="4">
        <v>24.0</v>
      </c>
      <c r="E49" s="4">
        <v>43.0</v>
      </c>
      <c r="F49" s="4">
        <v>13.0</v>
      </c>
      <c r="G49" s="4">
        <v>0.0</v>
      </c>
      <c r="H49" s="4">
        <v>62.0</v>
      </c>
      <c r="I49" s="4">
        <f t="shared" si="1"/>
        <v>40</v>
      </c>
      <c r="J49" s="4">
        <f t="shared" si="2"/>
        <v>71</v>
      </c>
      <c r="K49" s="4">
        <f t="shared" si="3"/>
        <v>71</v>
      </c>
      <c r="L49" s="7" t="s">
        <v>210</v>
      </c>
      <c r="M49" s="4"/>
      <c r="N49" s="4"/>
    </row>
    <row r="50" ht="12.75" customHeight="1">
      <c r="A50" s="4">
        <v>118.0</v>
      </c>
      <c r="B50" s="5" t="s">
        <v>139</v>
      </c>
      <c r="C50" s="4" t="s">
        <v>140</v>
      </c>
      <c r="D50" s="4">
        <v>21.0</v>
      </c>
      <c r="E50" s="4">
        <v>46.0</v>
      </c>
      <c r="F50" s="4">
        <v>20.0</v>
      </c>
      <c r="G50" s="4">
        <v>0.0</v>
      </c>
      <c r="H50" s="4">
        <v>55.0</v>
      </c>
      <c r="I50" s="4">
        <f t="shared" si="1"/>
        <v>43.5</v>
      </c>
      <c r="J50" s="4">
        <f t="shared" si="2"/>
        <v>71</v>
      </c>
      <c r="K50" s="4">
        <f t="shared" si="3"/>
        <v>71</v>
      </c>
      <c r="L50" s="7" t="s">
        <v>210</v>
      </c>
      <c r="M50" s="4"/>
      <c r="N50" s="4"/>
    </row>
    <row r="51" ht="12.75" customHeight="1">
      <c r="A51" s="4">
        <v>154.0</v>
      </c>
      <c r="B51" s="5" t="s">
        <v>174</v>
      </c>
      <c r="C51" s="4" t="s">
        <v>159</v>
      </c>
      <c r="D51" s="4">
        <v>19.0</v>
      </c>
      <c r="E51" s="4">
        <v>36.0</v>
      </c>
      <c r="F51" s="4">
        <v>28.0</v>
      </c>
      <c r="G51" s="4">
        <v>3.0</v>
      </c>
      <c r="H51" s="4">
        <v>53.0</v>
      </c>
      <c r="I51" s="4">
        <f t="shared" si="1"/>
        <v>44.5</v>
      </c>
      <c r="J51" s="4">
        <f t="shared" si="2"/>
        <v>71</v>
      </c>
      <c r="K51" s="4">
        <f t="shared" si="3"/>
        <v>71</v>
      </c>
      <c r="L51" s="7" t="s">
        <v>210</v>
      </c>
      <c r="M51" s="4"/>
      <c r="N51" s="4"/>
    </row>
    <row r="52" ht="12.75" customHeight="1">
      <c r="A52" s="4">
        <v>48.0</v>
      </c>
      <c r="B52" s="5" t="s">
        <v>69</v>
      </c>
      <c r="C52" s="4" t="s">
        <v>63</v>
      </c>
      <c r="D52" s="4">
        <v>22.0</v>
      </c>
      <c r="E52" s="4">
        <v>44.0</v>
      </c>
      <c r="F52" s="4">
        <v>21.5</v>
      </c>
      <c r="G52" s="4">
        <v>1.0</v>
      </c>
      <c r="H52" s="4">
        <v>52.0</v>
      </c>
      <c r="I52" s="4">
        <f t="shared" si="1"/>
        <v>44.75</v>
      </c>
      <c r="J52" s="4">
        <f t="shared" si="2"/>
        <v>70.75</v>
      </c>
      <c r="K52" s="4">
        <f t="shared" si="3"/>
        <v>71</v>
      </c>
      <c r="L52" s="7" t="s">
        <v>210</v>
      </c>
      <c r="M52" s="4"/>
      <c r="N52" s="4"/>
    </row>
    <row r="53" ht="12.75" customHeight="1">
      <c r="A53" s="4">
        <v>44.0</v>
      </c>
      <c r="B53" s="5" t="s">
        <v>65</v>
      </c>
      <c r="C53" s="4" t="s">
        <v>63</v>
      </c>
      <c r="D53" s="4">
        <v>19.0</v>
      </c>
      <c r="E53" s="4">
        <v>42.0</v>
      </c>
      <c r="F53" s="4">
        <v>19.0</v>
      </c>
      <c r="G53" s="4">
        <v>0.0</v>
      </c>
      <c r="H53" s="4">
        <v>60.0</v>
      </c>
      <c r="I53" s="4">
        <f t="shared" si="1"/>
        <v>40</v>
      </c>
      <c r="J53" s="4">
        <f t="shared" si="2"/>
        <v>70</v>
      </c>
      <c r="K53" s="4">
        <f t="shared" si="3"/>
        <v>70</v>
      </c>
      <c r="L53" s="7" t="s">
        <v>210</v>
      </c>
      <c r="M53" s="4"/>
      <c r="N53" s="4"/>
    </row>
    <row r="54" ht="30.0" customHeight="1">
      <c r="A54" s="4">
        <v>60.0</v>
      </c>
      <c r="B54" s="5" t="s">
        <v>83</v>
      </c>
      <c r="C54" s="4" t="s">
        <v>63</v>
      </c>
      <c r="D54" s="4">
        <v>26.0</v>
      </c>
      <c r="E54" s="4">
        <v>43.0</v>
      </c>
      <c r="F54" s="4">
        <v>17.0</v>
      </c>
      <c r="G54" s="4">
        <v>0.0</v>
      </c>
      <c r="H54" s="4">
        <v>54.0</v>
      </c>
      <c r="I54" s="4">
        <f t="shared" si="1"/>
        <v>43</v>
      </c>
      <c r="J54" s="4">
        <f t="shared" si="2"/>
        <v>70</v>
      </c>
      <c r="K54" s="4">
        <f t="shared" si="3"/>
        <v>70</v>
      </c>
      <c r="L54" s="7" t="s">
        <v>210</v>
      </c>
      <c r="M54" s="4"/>
      <c r="N54" s="10"/>
    </row>
    <row r="55" ht="12.75" customHeight="1">
      <c r="A55" s="4">
        <v>10.0</v>
      </c>
      <c r="B55" s="5" t="s">
        <v>27</v>
      </c>
      <c r="C55" s="4" t="s">
        <v>12</v>
      </c>
      <c r="D55" s="4">
        <v>26.0</v>
      </c>
      <c r="E55" s="4">
        <v>45.0</v>
      </c>
      <c r="F55" s="4">
        <v>10.0</v>
      </c>
      <c r="G55" s="4">
        <v>0.0</v>
      </c>
      <c r="H55" s="4">
        <v>58.0</v>
      </c>
      <c r="I55" s="4">
        <f t="shared" si="1"/>
        <v>40.5</v>
      </c>
      <c r="J55" s="4">
        <f t="shared" si="2"/>
        <v>69.5</v>
      </c>
      <c r="K55" s="4">
        <f t="shared" si="3"/>
        <v>70</v>
      </c>
      <c r="L55" s="7" t="s">
        <v>210</v>
      </c>
      <c r="M55" s="4"/>
      <c r="N55" s="7"/>
    </row>
    <row r="56" ht="12.75" customHeight="1">
      <c r="A56" s="4">
        <v>50.0</v>
      </c>
      <c r="B56" s="5" t="s">
        <v>71</v>
      </c>
      <c r="C56" s="4" t="s">
        <v>63</v>
      </c>
      <c r="D56" s="4">
        <v>22.0</v>
      </c>
      <c r="E56" s="4">
        <v>27.0</v>
      </c>
      <c r="F56" s="4">
        <v>24.5</v>
      </c>
      <c r="G56" s="4">
        <v>3.0</v>
      </c>
      <c r="H56" s="4">
        <v>59.0</v>
      </c>
      <c r="I56" s="4">
        <f t="shared" si="1"/>
        <v>39.75</v>
      </c>
      <c r="J56" s="4">
        <f t="shared" si="2"/>
        <v>69.25</v>
      </c>
      <c r="K56" s="4">
        <f t="shared" si="3"/>
        <v>69</v>
      </c>
      <c r="L56" s="7" t="s">
        <v>210</v>
      </c>
      <c r="M56" s="4"/>
      <c r="N56" s="7"/>
    </row>
    <row r="57" ht="12.75" customHeight="1">
      <c r="A57" s="4">
        <v>7.0</v>
      </c>
      <c r="B57" s="5" t="s">
        <v>21</v>
      </c>
      <c r="C57" s="4" t="s">
        <v>12</v>
      </c>
      <c r="D57" s="4">
        <v>18.0</v>
      </c>
      <c r="E57" s="4">
        <v>40.0</v>
      </c>
      <c r="F57" s="4">
        <v>26.0</v>
      </c>
      <c r="G57" s="4">
        <v>0.0</v>
      </c>
      <c r="H57" s="4">
        <v>54.0</v>
      </c>
      <c r="I57" s="4">
        <f t="shared" si="1"/>
        <v>42</v>
      </c>
      <c r="J57" s="4">
        <f t="shared" si="2"/>
        <v>69</v>
      </c>
      <c r="K57" s="4">
        <f t="shared" si="3"/>
        <v>69</v>
      </c>
      <c r="L57" s="7" t="s">
        <v>210</v>
      </c>
      <c r="M57" s="4"/>
      <c r="N57" s="4"/>
    </row>
    <row r="58" ht="12.75" customHeight="1">
      <c r="A58" s="4">
        <v>54.0</v>
      </c>
      <c r="B58" s="5" t="s">
        <v>75</v>
      </c>
      <c r="C58" s="4" t="s">
        <v>63</v>
      </c>
      <c r="D58" s="4">
        <v>23.0</v>
      </c>
      <c r="E58" s="4">
        <v>36.5</v>
      </c>
      <c r="F58" s="4">
        <v>24.5</v>
      </c>
      <c r="G58" s="4">
        <v>2.5</v>
      </c>
      <c r="H58" s="4">
        <v>49.0</v>
      </c>
      <c r="I58" s="4">
        <f t="shared" si="1"/>
        <v>44.5</v>
      </c>
      <c r="J58" s="4">
        <f t="shared" si="2"/>
        <v>69</v>
      </c>
      <c r="K58" s="4">
        <f t="shared" si="3"/>
        <v>69</v>
      </c>
      <c r="L58" s="7" t="s">
        <v>210</v>
      </c>
      <c r="M58" s="4"/>
      <c r="N58" s="4"/>
    </row>
    <row r="59" ht="12.75" customHeight="1">
      <c r="A59" s="4">
        <v>145.0</v>
      </c>
      <c r="B59" s="5" t="s">
        <v>166</v>
      </c>
      <c r="C59" s="4" t="s">
        <v>159</v>
      </c>
      <c r="D59" s="4">
        <v>15.0</v>
      </c>
      <c r="E59" s="4">
        <v>44.0</v>
      </c>
      <c r="F59" s="4">
        <v>22.0</v>
      </c>
      <c r="G59" s="4">
        <v>3.0</v>
      </c>
      <c r="H59" s="4">
        <v>51.0</v>
      </c>
      <c r="I59" s="4">
        <f t="shared" si="1"/>
        <v>43.5</v>
      </c>
      <c r="J59" s="4">
        <f t="shared" si="2"/>
        <v>69</v>
      </c>
      <c r="K59" s="4">
        <f t="shared" si="3"/>
        <v>69</v>
      </c>
      <c r="L59" s="7" t="s">
        <v>210</v>
      </c>
      <c r="M59" s="4"/>
      <c r="N59" s="4"/>
    </row>
    <row r="60" ht="12.75" customHeight="1">
      <c r="A60" s="4">
        <v>57.0</v>
      </c>
      <c r="B60" s="5" t="s">
        <v>78</v>
      </c>
      <c r="C60" s="4" t="s">
        <v>63</v>
      </c>
      <c r="D60" s="4">
        <v>19.0</v>
      </c>
      <c r="E60" s="4">
        <v>38.0</v>
      </c>
      <c r="F60" s="4">
        <v>24.5</v>
      </c>
      <c r="G60" s="4">
        <v>0.0</v>
      </c>
      <c r="H60" s="4">
        <v>56.0</v>
      </c>
      <c r="I60" s="4">
        <f t="shared" si="1"/>
        <v>40.75</v>
      </c>
      <c r="J60" s="4">
        <f t="shared" si="2"/>
        <v>68.75</v>
      </c>
      <c r="K60" s="4">
        <f t="shared" si="3"/>
        <v>69</v>
      </c>
      <c r="L60" s="7" t="s">
        <v>210</v>
      </c>
      <c r="M60" s="4"/>
      <c r="N60" s="4"/>
    </row>
    <row r="61" ht="12.75" customHeight="1">
      <c r="A61" s="4">
        <v>163.0</v>
      </c>
      <c r="B61" s="5" t="s">
        <v>183</v>
      </c>
      <c r="C61" s="4" t="s">
        <v>159</v>
      </c>
      <c r="D61" s="4">
        <v>20.0</v>
      </c>
      <c r="E61" s="4">
        <v>32.0</v>
      </c>
      <c r="F61" s="4">
        <v>32.0</v>
      </c>
      <c r="G61" s="4">
        <v>0.0</v>
      </c>
      <c r="H61" s="4">
        <v>52.0</v>
      </c>
      <c r="I61" s="4">
        <f t="shared" si="1"/>
        <v>42</v>
      </c>
      <c r="J61" s="4">
        <f t="shared" si="2"/>
        <v>68</v>
      </c>
      <c r="K61" s="4">
        <f t="shared" si="3"/>
        <v>68</v>
      </c>
      <c r="L61" s="7" t="s">
        <v>210</v>
      </c>
      <c r="M61" s="4"/>
      <c r="N61" s="4"/>
    </row>
    <row r="62" ht="12.75" customHeight="1">
      <c r="A62" s="4">
        <v>37.0</v>
      </c>
      <c r="B62" s="5" t="s">
        <v>60</v>
      </c>
      <c r="C62" s="4" t="s">
        <v>12</v>
      </c>
      <c r="D62" s="4">
        <v>26.0</v>
      </c>
      <c r="E62" s="4">
        <v>48.0</v>
      </c>
      <c r="F62" s="4">
        <v>18.5</v>
      </c>
      <c r="G62" s="4">
        <v>0.0</v>
      </c>
      <c r="H62" s="4">
        <v>43.0</v>
      </c>
      <c r="I62" s="4">
        <f t="shared" si="1"/>
        <v>46.25</v>
      </c>
      <c r="J62" s="4">
        <f t="shared" si="2"/>
        <v>67.75</v>
      </c>
      <c r="K62" s="4">
        <f t="shared" si="3"/>
        <v>68</v>
      </c>
      <c r="L62" s="7" t="s">
        <v>210</v>
      </c>
      <c r="M62" s="4"/>
      <c r="N62" s="4"/>
    </row>
    <row r="63" ht="12.75" customHeight="1">
      <c r="A63" s="4">
        <v>25.0</v>
      </c>
      <c r="B63" s="5" t="s">
        <v>48</v>
      </c>
      <c r="C63" s="4" t="s">
        <v>12</v>
      </c>
      <c r="D63" s="4">
        <v>20.0</v>
      </c>
      <c r="E63" s="4">
        <v>36.0</v>
      </c>
      <c r="F63" s="4">
        <v>12.0</v>
      </c>
      <c r="G63" s="4">
        <v>3.0</v>
      </c>
      <c r="H63" s="4">
        <v>61.0</v>
      </c>
      <c r="I63" s="4">
        <f t="shared" si="1"/>
        <v>37</v>
      </c>
      <c r="J63" s="4">
        <f t="shared" si="2"/>
        <v>67.5</v>
      </c>
      <c r="K63" s="4">
        <f t="shared" si="3"/>
        <v>68</v>
      </c>
      <c r="L63" s="7" t="s">
        <v>210</v>
      </c>
      <c r="M63" s="4"/>
      <c r="N63" s="4"/>
    </row>
    <row r="64" ht="12.75" customHeight="1">
      <c r="A64" s="4">
        <v>134.0</v>
      </c>
      <c r="B64" s="5" t="s">
        <v>155</v>
      </c>
      <c r="C64" s="4" t="s">
        <v>140</v>
      </c>
      <c r="D64" s="4">
        <v>23.0</v>
      </c>
      <c r="E64" s="4">
        <v>37.0</v>
      </c>
      <c r="F64" s="4">
        <v>23.0</v>
      </c>
      <c r="G64" s="4">
        <v>0.0</v>
      </c>
      <c r="H64" s="4">
        <v>52.0</v>
      </c>
      <c r="I64" s="4">
        <f t="shared" si="1"/>
        <v>41.5</v>
      </c>
      <c r="J64" s="4">
        <f t="shared" si="2"/>
        <v>67.5</v>
      </c>
      <c r="K64" s="4">
        <f t="shared" si="3"/>
        <v>68</v>
      </c>
      <c r="L64" s="7" t="s">
        <v>210</v>
      </c>
      <c r="M64" s="4"/>
      <c r="N64" s="4"/>
    </row>
    <row r="65" ht="12.75" customHeight="1">
      <c r="A65" s="4">
        <v>30.0</v>
      </c>
      <c r="B65" s="5" t="s">
        <v>53</v>
      </c>
      <c r="C65" s="4" t="s">
        <v>12</v>
      </c>
      <c r="D65" s="4">
        <v>24.0</v>
      </c>
      <c r="E65" s="4">
        <v>48.0</v>
      </c>
      <c r="F65" s="4">
        <v>18.0</v>
      </c>
      <c r="G65" s="4">
        <v>0.0</v>
      </c>
      <c r="H65" s="4">
        <v>44.0</v>
      </c>
      <c r="I65" s="4">
        <f t="shared" si="1"/>
        <v>45</v>
      </c>
      <c r="J65" s="4">
        <f t="shared" si="2"/>
        <v>67</v>
      </c>
      <c r="K65" s="4">
        <f t="shared" si="3"/>
        <v>67</v>
      </c>
      <c r="L65" s="7" t="s">
        <v>210</v>
      </c>
      <c r="M65" s="4"/>
      <c r="N65" s="4"/>
    </row>
    <row r="66" ht="12.75" customHeight="1">
      <c r="A66" s="4">
        <v>84.0</v>
      </c>
      <c r="B66" s="5" t="s">
        <v>107</v>
      </c>
      <c r="C66" s="4" t="s">
        <v>63</v>
      </c>
      <c r="D66" s="4">
        <v>21.0</v>
      </c>
      <c r="E66" s="4">
        <v>34.0</v>
      </c>
      <c r="F66" s="4">
        <v>17.0</v>
      </c>
      <c r="G66" s="4">
        <v>0.0</v>
      </c>
      <c r="H66" s="4">
        <v>62.0</v>
      </c>
      <c r="I66" s="4">
        <f t="shared" si="1"/>
        <v>36</v>
      </c>
      <c r="J66" s="4">
        <f t="shared" si="2"/>
        <v>67</v>
      </c>
      <c r="K66" s="4">
        <f t="shared" si="3"/>
        <v>67</v>
      </c>
      <c r="L66" s="7" t="s">
        <v>210</v>
      </c>
      <c r="M66" s="4"/>
      <c r="N66" s="4"/>
    </row>
    <row r="67" ht="12.75" customHeight="1">
      <c r="A67" s="4">
        <v>64.0</v>
      </c>
      <c r="B67" s="5" t="s">
        <v>87</v>
      </c>
      <c r="C67" s="4" t="s">
        <v>63</v>
      </c>
      <c r="D67" s="4">
        <v>15.0</v>
      </c>
      <c r="E67" s="4">
        <v>33.5</v>
      </c>
      <c r="F67" s="4">
        <v>33.0</v>
      </c>
      <c r="G67" s="4">
        <v>0.0</v>
      </c>
      <c r="H67" s="4">
        <v>52.0</v>
      </c>
      <c r="I67" s="4">
        <f t="shared" si="1"/>
        <v>40.75</v>
      </c>
      <c r="J67" s="4">
        <f t="shared" si="2"/>
        <v>66.75</v>
      </c>
      <c r="K67" s="4">
        <f t="shared" si="3"/>
        <v>67</v>
      </c>
      <c r="L67" s="7" t="s">
        <v>210</v>
      </c>
      <c r="M67" s="4"/>
      <c r="N67" s="4"/>
    </row>
    <row r="68" ht="12.75" customHeight="1">
      <c r="A68" s="4">
        <v>31.0</v>
      </c>
      <c r="B68" s="5" t="s">
        <v>54</v>
      </c>
      <c r="C68" s="4" t="s">
        <v>12</v>
      </c>
      <c r="D68" s="4">
        <v>23.0</v>
      </c>
      <c r="E68" s="4">
        <v>28.0</v>
      </c>
      <c r="F68" s="4">
        <v>18.0</v>
      </c>
      <c r="G68" s="4">
        <v>0.0</v>
      </c>
      <c r="H68" s="4">
        <v>64.0</v>
      </c>
      <c r="I68" s="4">
        <f t="shared" si="1"/>
        <v>34.5</v>
      </c>
      <c r="J68" s="4">
        <f t="shared" si="2"/>
        <v>66.5</v>
      </c>
      <c r="K68" s="4">
        <f t="shared" si="3"/>
        <v>67</v>
      </c>
      <c r="L68" s="7" t="s">
        <v>210</v>
      </c>
      <c r="M68" s="4"/>
      <c r="N68" s="4"/>
    </row>
    <row r="69" ht="12.75" customHeight="1">
      <c r="A69" s="4">
        <v>49.0</v>
      </c>
      <c r="B69" s="5" t="s">
        <v>70</v>
      </c>
      <c r="C69" s="4" t="s">
        <v>63</v>
      </c>
      <c r="D69" s="4">
        <v>24.0</v>
      </c>
      <c r="E69" s="4">
        <v>31.0</v>
      </c>
      <c r="F69" s="4">
        <v>18.0</v>
      </c>
      <c r="G69" s="4">
        <v>0.0</v>
      </c>
      <c r="H69" s="4">
        <v>60.0</v>
      </c>
      <c r="I69" s="4">
        <f t="shared" si="1"/>
        <v>36.5</v>
      </c>
      <c r="J69" s="4">
        <f t="shared" si="2"/>
        <v>66.5</v>
      </c>
      <c r="K69" s="4">
        <f t="shared" si="3"/>
        <v>67</v>
      </c>
      <c r="L69" s="7" t="s">
        <v>210</v>
      </c>
      <c r="M69" s="4"/>
      <c r="N69" s="4"/>
    </row>
    <row r="70" ht="12.75" customHeight="1">
      <c r="A70" s="4">
        <v>181.0</v>
      </c>
      <c r="B70" s="5" t="s">
        <v>198</v>
      </c>
      <c r="C70" s="4" t="s">
        <v>12</v>
      </c>
      <c r="D70" s="4">
        <v>21.0</v>
      </c>
      <c r="E70" s="4">
        <v>40.0</v>
      </c>
      <c r="F70" s="4">
        <v>20.0</v>
      </c>
      <c r="G70" s="4">
        <v>0.0</v>
      </c>
      <c r="H70" s="4">
        <v>52.0</v>
      </c>
      <c r="I70" s="4">
        <f t="shared" si="1"/>
        <v>40.5</v>
      </c>
      <c r="J70" s="4">
        <f t="shared" si="2"/>
        <v>66.5</v>
      </c>
      <c r="K70" s="4">
        <f t="shared" si="3"/>
        <v>67</v>
      </c>
      <c r="L70" s="7" t="s">
        <v>210</v>
      </c>
      <c r="M70" s="4"/>
      <c r="N70" s="4"/>
    </row>
    <row r="71" ht="12.75" customHeight="1">
      <c r="A71" s="4">
        <v>55.0</v>
      </c>
      <c r="B71" s="5" t="s">
        <v>76</v>
      </c>
      <c r="C71" s="4" t="s">
        <v>63</v>
      </c>
      <c r="D71" s="4">
        <v>20.0</v>
      </c>
      <c r="E71" s="4">
        <v>42.5</v>
      </c>
      <c r="F71" s="4">
        <v>22.0</v>
      </c>
      <c r="G71" s="4">
        <v>0.0</v>
      </c>
      <c r="H71" s="4">
        <v>48.0</v>
      </c>
      <c r="I71" s="4">
        <f t="shared" si="1"/>
        <v>42.25</v>
      </c>
      <c r="J71" s="4">
        <f t="shared" si="2"/>
        <v>66.25</v>
      </c>
      <c r="K71" s="4">
        <f t="shared" si="3"/>
        <v>66</v>
      </c>
      <c r="L71" s="7" t="s">
        <v>210</v>
      </c>
      <c r="M71" s="4"/>
      <c r="N71" s="4"/>
    </row>
    <row r="72" ht="12.75" customHeight="1">
      <c r="A72" s="4">
        <v>104.0</v>
      </c>
      <c r="B72" s="5" t="s">
        <v>126</v>
      </c>
      <c r="C72" s="4" t="s">
        <v>63</v>
      </c>
      <c r="D72" s="4">
        <v>22.0</v>
      </c>
      <c r="E72" s="4">
        <v>37.0</v>
      </c>
      <c r="F72" s="4">
        <v>19.0</v>
      </c>
      <c r="G72" s="4">
        <v>2.0</v>
      </c>
      <c r="H72" s="4">
        <v>50.0</v>
      </c>
      <c r="I72" s="4">
        <f t="shared" si="1"/>
        <v>41</v>
      </c>
      <c r="J72" s="4">
        <f t="shared" si="2"/>
        <v>66</v>
      </c>
      <c r="K72" s="4">
        <f t="shared" si="3"/>
        <v>66</v>
      </c>
      <c r="L72" s="7" t="s">
        <v>210</v>
      </c>
      <c r="M72" s="4"/>
      <c r="N72" s="4"/>
    </row>
    <row r="73" ht="12.75" customHeight="1">
      <c r="A73" s="4">
        <v>156.0</v>
      </c>
      <c r="B73" s="5" t="s">
        <v>176</v>
      </c>
      <c r="C73" s="4" t="s">
        <v>159</v>
      </c>
      <c r="D73" s="4">
        <v>15.0</v>
      </c>
      <c r="E73" s="4">
        <v>19.0</v>
      </c>
      <c r="F73" s="4">
        <v>22.0</v>
      </c>
      <c r="G73" s="4">
        <v>3.0</v>
      </c>
      <c r="H73" s="4">
        <v>70.0</v>
      </c>
      <c r="I73" s="4">
        <f t="shared" si="1"/>
        <v>31</v>
      </c>
      <c r="J73" s="4">
        <f t="shared" si="2"/>
        <v>66</v>
      </c>
      <c r="K73" s="4">
        <f t="shared" si="3"/>
        <v>66</v>
      </c>
      <c r="L73" s="7" t="s">
        <v>210</v>
      </c>
      <c r="M73" s="4"/>
      <c r="N73" s="4"/>
    </row>
    <row r="74" ht="12.75" customHeight="1">
      <c r="A74" s="4">
        <v>73.0</v>
      </c>
      <c r="B74" s="5" t="s">
        <v>96</v>
      </c>
      <c r="C74" s="4" t="s">
        <v>63</v>
      </c>
      <c r="D74" s="4">
        <v>22.0</v>
      </c>
      <c r="E74" s="4">
        <v>37.0</v>
      </c>
      <c r="F74" s="4">
        <v>20.0</v>
      </c>
      <c r="G74" s="4">
        <v>0.0</v>
      </c>
      <c r="H74" s="4">
        <v>52.0</v>
      </c>
      <c r="I74" s="4">
        <f t="shared" si="1"/>
        <v>39.5</v>
      </c>
      <c r="J74" s="4">
        <f t="shared" si="2"/>
        <v>65.5</v>
      </c>
      <c r="K74" s="4">
        <f t="shared" si="3"/>
        <v>66</v>
      </c>
      <c r="L74" s="7" t="s">
        <v>210</v>
      </c>
      <c r="M74" s="4"/>
      <c r="N74" s="4"/>
    </row>
    <row r="75" ht="12.75" customHeight="1">
      <c r="A75" s="4">
        <v>132.0</v>
      </c>
      <c r="B75" s="5" t="s">
        <v>153</v>
      </c>
      <c r="C75" s="4" t="s">
        <v>140</v>
      </c>
      <c r="D75" s="4">
        <v>15.0</v>
      </c>
      <c r="E75" s="4">
        <v>36.0</v>
      </c>
      <c r="F75" s="4">
        <v>29.0</v>
      </c>
      <c r="G75" s="4">
        <v>0.0</v>
      </c>
      <c r="H75" s="4">
        <v>51.0</v>
      </c>
      <c r="I75" s="4">
        <f t="shared" si="1"/>
        <v>40</v>
      </c>
      <c r="J75" s="4">
        <f t="shared" si="2"/>
        <v>65.5</v>
      </c>
      <c r="K75" s="4">
        <f t="shared" si="3"/>
        <v>66</v>
      </c>
      <c r="L75" s="7" t="s">
        <v>210</v>
      </c>
      <c r="M75" s="4"/>
      <c r="N75" s="4"/>
    </row>
    <row r="76" ht="12.75" customHeight="1">
      <c r="A76" s="4">
        <v>74.0</v>
      </c>
      <c r="B76" s="5" t="s">
        <v>97</v>
      </c>
      <c r="C76" s="4" t="s">
        <v>63</v>
      </c>
      <c r="D76" s="4">
        <v>24.0</v>
      </c>
      <c r="E76" s="4">
        <v>49.0</v>
      </c>
      <c r="F76" s="4">
        <v>21.0</v>
      </c>
      <c r="G76" s="4">
        <v>0.0</v>
      </c>
      <c r="H76" s="4">
        <v>36.0</v>
      </c>
      <c r="I76" s="4">
        <f t="shared" si="1"/>
        <v>47</v>
      </c>
      <c r="J76" s="4">
        <f t="shared" si="2"/>
        <v>65</v>
      </c>
      <c r="K76" s="4">
        <f t="shared" si="3"/>
        <v>65</v>
      </c>
      <c r="L76" s="7" t="s">
        <v>210</v>
      </c>
      <c r="M76" s="4"/>
      <c r="N76" s="4"/>
    </row>
    <row r="77" ht="12.75" customHeight="1">
      <c r="A77" s="4">
        <v>162.0</v>
      </c>
      <c r="B77" s="5" t="s">
        <v>182</v>
      </c>
      <c r="C77" s="4" t="s">
        <v>159</v>
      </c>
      <c r="D77" s="4">
        <v>22.0</v>
      </c>
      <c r="E77" s="4">
        <v>30.0</v>
      </c>
      <c r="F77" s="4">
        <v>28.0</v>
      </c>
      <c r="G77" s="4">
        <v>3.0</v>
      </c>
      <c r="H77" s="4">
        <v>44.0</v>
      </c>
      <c r="I77" s="4">
        <f t="shared" si="1"/>
        <v>43</v>
      </c>
      <c r="J77" s="4">
        <f t="shared" si="2"/>
        <v>65</v>
      </c>
      <c r="K77" s="4">
        <f t="shared" si="3"/>
        <v>65</v>
      </c>
      <c r="L77" s="7" t="s">
        <v>210</v>
      </c>
      <c r="M77" s="4"/>
      <c r="N77" s="4"/>
    </row>
    <row r="78" ht="12.75" customHeight="1">
      <c r="A78" s="4">
        <v>58.0</v>
      </c>
      <c r="B78" s="5" t="s">
        <v>80</v>
      </c>
      <c r="C78" s="4" t="s">
        <v>63</v>
      </c>
      <c r="D78" s="4">
        <v>16.0</v>
      </c>
      <c r="E78" s="4">
        <v>23.0</v>
      </c>
      <c r="F78" s="4">
        <v>25.0</v>
      </c>
      <c r="G78" s="4">
        <v>0.0</v>
      </c>
      <c r="H78" s="4">
        <v>64.0</v>
      </c>
      <c r="I78" s="4">
        <f t="shared" si="1"/>
        <v>32</v>
      </c>
      <c r="J78" s="4">
        <f t="shared" si="2"/>
        <v>64</v>
      </c>
      <c r="K78" s="4">
        <f t="shared" si="3"/>
        <v>64</v>
      </c>
      <c r="L78" s="7" t="s">
        <v>210</v>
      </c>
      <c r="M78" s="4"/>
      <c r="N78" s="4"/>
    </row>
    <row r="79" ht="12.75" customHeight="1">
      <c r="A79" s="4">
        <v>70.0</v>
      </c>
      <c r="B79" s="5" t="s">
        <v>93</v>
      </c>
      <c r="C79" s="4" t="s">
        <v>63</v>
      </c>
      <c r="D79" s="4">
        <v>17.0</v>
      </c>
      <c r="E79" s="4">
        <v>42.0</v>
      </c>
      <c r="F79" s="4">
        <v>14.5</v>
      </c>
      <c r="G79" s="4">
        <v>0.0</v>
      </c>
      <c r="H79" s="4">
        <v>52.0</v>
      </c>
      <c r="I79" s="4">
        <f t="shared" si="1"/>
        <v>36.75</v>
      </c>
      <c r="J79" s="4">
        <f t="shared" si="2"/>
        <v>62.75</v>
      </c>
      <c r="K79" s="4">
        <f t="shared" si="3"/>
        <v>63</v>
      </c>
      <c r="L79" s="7" t="s">
        <v>210</v>
      </c>
      <c r="M79" s="4"/>
      <c r="N79" s="4"/>
    </row>
    <row r="80" ht="12.75" customHeight="1">
      <c r="A80" s="4">
        <v>82.0</v>
      </c>
      <c r="B80" s="5" t="s">
        <v>105</v>
      </c>
      <c r="C80" s="4" t="s">
        <v>63</v>
      </c>
      <c r="D80" s="4">
        <v>24.0</v>
      </c>
      <c r="E80" s="4">
        <v>30.0</v>
      </c>
      <c r="F80" s="4">
        <v>33.0</v>
      </c>
      <c r="G80" s="4">
        <v>0.0</v>
      </c>
      <c r="H80" s="4">
        <v>38.0</v>
      </c>
      <c r="I80" s="4">
        <f t="shared" si="1"/>
        <v>43.5</v>
      </c>
      <c r="J80" s="4">
        <f t="shared" si="2"/>
        <v>62.5</v>
      </c>
      <c r="K80" s="4">
        <f t="shared" si="3"/>
        <v>63</v>
      </c>
      <c r="L80" s="7" t="s">
        <v>210</v>
      </c>
      <c r="M80" s="4"/>
      <c r="N80" s="4"/>
    </row>
    <row r="81" ht="12.75" customHeight="1">
      <c r="A81" s="4">
        <v>23.0</v>
      </c>
      <c r="B81" s="5" t="s">
        <v>46</v>
      </c>
      <c r="C81" s="4" t="s">
        <v>12</v>
      </c>
      <c r="D81" s="4">
        <v>23.0</v>
      </c>
      <c r="E81" s="4">
        <v>29.0</v>
      </c>
      <c r="F81" s="4">
        <v>24.5</v>
      </c>
      <c r="G81" s="4">
        <v>0.0</v>
      </c>
      <c r="H81" s="4">
        <v>48.0</v>
      </c>
      <c r="I81" s="4">
        <f t="shared" si="1"/>
        <v>38.25</v>
      </c>
      <c r="J81" s="4">
        <f t="shared" si="2"/>
        <v>62.25</v>
      </c>
      <c r="K81" s="4">
        <f t="shared" si="3"/>
        <v>62</v>
      </c>
      <c r="L81" s="7" t="s">
        <v>210</v>
      </c>
      <c r="M81" s="4"/>
      <c r="N81" s="7"/>
    </row>
    <row r="82" ht="12.75" customHeight="1">
      <c r="A82" s="4">
        <v>8.0</v>
      </c>
      <c r="B82" s="5" t="s">
        <v>23</v>
      </c>
      <c r="C82" s="4" t="s">
        <v>12</v>
      </c>
      <c r="D82" s="4">
        <v>23.0</v>
      </c>
      <c r="E82" s="4">
        <v>48.0</v>
      </c>
      <c r="F82" s="4">
        <v>14.0</v>
      </c>
      <c r="G82" s="4">
        <v>0.0</v>
      </c>
      <c r="H82" s="4">
        <v>39.0</v>
      </c>
      <c r="I82" s="4">
        <f t="shared" si="1"/>
        <v>42.5</v>
      </c>
      <c r="J82" s="4">
        <f t="shared" si="2"/>
        <v>62</v>
      </c>
      <c r="K82" s="4">
        <f t="shared" si="3"/>
        <v>62</v>
      </c>
      <c r="L82" s="7" t="s">
        <v>210</v>
      </c>
      <c r="M82" s="4"/>
      <c r="N82" s="7"/>
    </row>
    <row r="83" ht="12.75" customHeight="1">
      <c r="A83" s="4">
        <v>170.0</v>
      </c>
      <c r="B83" s="5" t="s">
        <v>190</v>
      </c>
      <c r="C83" s="4" t="s">
        <v>12</v>
      </c>
      <c r="D83" s="4">
        <v>14.0</v>
      </c>
      <c r="E83" s="4">
        <v>35.0</v>
      </c>
      <c r="F83" s="4">
        <v>19.0</v>
      </c>
      <c r="G83" s="4">
        <v>1.0</v>
      </c>
      <c r="H83" s="4">
        <v>54.0</v>
      </c>
      <c r="I83" s="4">
        <f t="shared" si="1"/>
        <v>35</v>
      </c>
      <c r="J83" s="4">
        <f t="shared" si="2"/>
        <v>62</v>
      </c>
      <c r="K83" s="4">
        <f t="shared" si="3"/>
        <v>62</v>
      </c>
      <c r="L83" s="7" t="s">
        <v>210</v>
      </c>
      <c r="M83" s="4"/>
      <c r="N83" s="7"/>
    </row>
    <row r="84" ht="12.75" customHeight="1">
      <c r="A84" s="4">
        <v>51.0</v>
      </c>
      <c r="B84" s="5" t="s">
        <v>72</v>
      </c>
      <c r="C84" s="4" t="s">
        <v>63</v>
      </c>
      <c r="D84" s="4">
        <v>24.0</v>
      </c>
      <c r="E84" s="4">
        <v>36.0</v>
      </c>
      <c r="F84" s="4">
        <v>13.5</v>
      </c>
      <c r="G84" s="4">
        <v>0.0</v>
      </c>
      <c r="H84" s="4">
        <v>50.0</v>
      </c>
      <c r="I84" s="4">
        <f t="shared" si="1"/>
        <v>36.75</v>
      </c>
      <c r="J84" s="4">
        <f t="shared" si="2"/>
        <v>61.75</v>
      </c>
      <c r="K84" s="4">
        <f t="shared" si="3"/>
        <v>62</v>
      </c>
      <c r="L84" s="7" t="s">
        <v>210</v>
      </c>
      <c r="M84" s="4"/>
      <c r="N84" s="4"/>
    </row>
    <row r="85" ht="12.75" customHeight="1">
      <c r="A85" s="4">
        <v>147.0</v>
      </c>
      <c r="B85" s="5" t="s">
        <v>168</v>
      </c>
      <c r="C85" s="4" t="s">
        <v>159</v>
      </c>
      <c r="D85" s="4">
        <v>18.0</v>
      </c>
      <c r="E85" s="4">
        <v>34.0</v>
      </c>
      <c r="F85" s="4">
        <v>22.0</v>
      </c>
      <c r="G85" s="4">
        <v>0.0</v>
      </c>
      <c r="H85" s="4">
        <v>48.0</v>
      </c>
      <c r="I85" s="4">
        <f t="shared" si="1"/>
        <v>37</v>
      </c>
      <c r="J85" s="4">
        <f t="shared" si="2"/>
        <v>61</v>
      </c>
      <c r="K85" s="4">
        <f t="shared" si="3"/>
        <v>61</v>
      </c>
      <c r="L85" s="7" t="s">
        <v>210</v>
      </c>
      <c r="M85" s="4"/>
      <c r="N85" s="4"/>
    </row>
    <row r="86" ht="12.75" customHeight="1">
      <c r="A86" s="4">
        <v>168.0</v>
      </c>
      <c r="B86" s="5" t="s">
        <v>188</v>
      </c>
      <c r="C86" s="4" t="s">
        <v>12</v>
      </c>
      <c r="D86" s="4">
        <v>9.0</v>
      </c>
      <c r="E86" s="4">
        <v>28.0</v>
      </c>
      <c r="F86" s="4">
        <v>32.0</v>
      </c>
      <c r="G86" s="4">
        <v>1.0</v>
      </c>
      <c r="H86" s="4">
        <v>51.0</v>
      </c>
      <c r="I86" s="4">
        <f t="shared" si="1"/>
        <v>35.5</v>
      </c>
      <c r="J86" s="4">
        <f t="shared" si="2"/>
        <v>61</v>
      </c>
      <c r="K86" s="4">
        <f t="shared" si="3"/>
        <v>61</v>
      </c>
      <c r="L86" s="7" t="s">
        <v>210</v>
      </c>
      <c r="M86" s="4"/>
      <c r="N86" s="4"/>
    </row>
    <row r="87" ht="12.75" customHeight="1">
      <c r="A87" s="4">
        <v>32.0</v>
      </c>
      <c r="B87" s="5" t="s">
        <v>55</v>
      </c>
      <c r="C87" s="4" t="s">
        <v>12</v>
      </c>
      <c r="D87" s="4">
        <v>18.0</v>
      </c>
      <c r="E87" s="4">
        <v>41.0</v>
      </c>
      <c r="F87" s="4">
        <v>12.5</v>
      </c>
      <c r="G87" s="4">
        <v>0.0</v>
      </c>
      <c r="H87" s="4">
        <v>50.0</v>
      </c>
      <c r="I87" s="4">
        <f t="shared" si="1"/>
        <v>35.75</v>
      </c>
      <c r="J87" s="4">
        <f t="shared" si="2"/>
        <v>60.75</v>
      </c>
      <c r="K87" s="4">
        <f t="shared" si="3"/>
        <v>61</v>
      </c>
      <c r="L87" s="7" t="s">
        <v>210</v>
      </c>
      <c r="M87" s="4"/>
      <c r="N87" s="4"/>
    </row>
    <row r="88" ht="12.75" customHeight="1">
      <c r="A88" s="4">
        <v>46.0</v>
      </c>
      <c r="B88" s="5" t="s">
        <v>67</v>
      </c>
      <c r="C88" s="4" t="s">
        <v>63</v>
      </c>
      <c r="D88" s="4">
        <v>26.0</v>
      </c>
      <c r="E88" s="4">
        <v>49.0</v>
      </c>
      <c r="F88" s="4">
        <v>17.5</v>
      </c>
      <c r="G88" s="4">
        <v>1.0</v>
      </c>
      <c r="H88" s="4">
        <v>26.0</v>
      </c>
      <c r="I88" s="4">
        <f t="shared" si="1"/>
        <v>47.25</v>
      </c>
      <c r="J88" s="4">
        <f t="shared" si="2"/>
        <v>60.25</v>
      </c>
      <c r="K88" s="4">
        <f t="shared" si="3"/>
        <v>60</v>
      </c>
      <c r="L88" s="7" t="s">
        <v>210</v>
      </c>
      <c r="M88" s="4"/>
      <c r="N88" s="4"/>
    </row>
    <row r="89" ht="15.0" customHeight="1">
      <c r="A89" s="4">
        <v>77.0</v>
      </c>
      <c r="B89" s="5" t="s">
        <v>100</v>
      </c>
      <c r="C89" s="4" t="s">
        <v>63</v>
      </c>
      <c r="D89" s="4">
        <v>13.0</v>
      </c>
      <c r="E89" s="4">
        <v>45.0</v>
      </c>
      <c r="F89" s="4">
        <v>15.0</v>
      </c>
      <c r="G89" s="4">
        <v>0.0</v>
      </c>
      <c r="H89" s="4">
        <v>46.0</v>
      </c>
      <c r="I89" s="4">
        <f t="shared" si="1"/>
        <v>36.5</v>
      </c>
      <c r="J89" s="4">
        <f t="shared" si="2"/>
        <v>59.5</v>
      </c>
      <c r="K89" s="4">
        <f t="shared" si="3"/>
        <v>60</v>
      </c>
      <c r="L89" s="7" t="s">
        <v>210</v>
      </c>
      <c r="M89" s="4"/>
      <c r="N89" s="4"/>
    </row>
    <row r="90" ht="12.75" customHeight="1">
      <c r="A90" s="4">
        <v>149.0</v>
      </c>
      <c r="B90" s="5" t="s">
        <v>170</v>
      </c>
      <c r="C90" s="4" t="s">
        <v>159</v>
      </c>
      <c r="D90" s="4">
        <v>10.0</v>
      </c>
      <c r="E90" s="4">
        <v>29.0</v>
      </c>
      <c r="F90" s="4">
        <v>28.0</v>
      </c>
      <c r="G90" s="4">
        <v>2.0</v>
      </c>
      <c r="H90" s="4">
        <v>48.0</v>
      </c>
      <c r="I90" s="4">
        <f t="shared" si="1"/>
        <v>35.5</v>
      </c>
      <c r="J90" s="4">
        <f t="shared" si="2"/>
        <v>59.5</v>
      </c>
      <c r="K90" s="4">
        <f t="shared" si="3"/>
        <v>60</v>
      </c>
      <c r="L90" s="7" t="s">
        <v>210</v>
      </c>
      <c r="M90" s="4"/>
      <c r="N90" s="4"/>
    </row>
    <row r="91" ht="12.75" customHeight="1">
      <c r="A91" s="4">
        <v>153.0</v>
      </c>
      <c r="B91" s="5" t="s">
        <v>173</v>
      </c>
      <c r="C91" s="4" t="s">
        <v>159</v>
      </c>
      <c r="D91" s="4">
        <v>13.0</v>
      </c>
      <c r="E91" s="4">
        <v>24.0</v>
      </c>
      <c r="F91" s="4">
        <v>24.0</v>
      </c>
      <c r="G91" s="4">
        <v>3.0</v>
      </c>
      <c r="H91" s="4">
        <v>52.0</v>
      </c>
      <c r="I91" s="4">
        <f t="shared" si="1"/>
        <v>33.5</v>
      </c>
      <c r="J91" s="4">
        <f t="shared" si="2"/>
        <v>59.5</v>
      </c>
      <c r="K91" s="4">
        <f t="shared" si="3"/>
        <v>60</v>
      </c>
      <c r="L91" s="7" t="s">
        <v>211</v>
      </c>
      <c r="M91" s="4"/>
      <c r="N91" s="4"/>
    </row>
    <row r="92" ht="12.75" customHeight="1">
      <c r="A92" s="4">
        <v>180.0</v>
      </c>
      <c r="B92" s="5" t="s">
        <v>197</v>
      </c>
      <c r="C92" s="4" t="s">
        <v>12</v>
      </c>
      <c r="D92" s="4">
        <v>23.0</v>
      </c>
      <c r="E92" s="4">
        <v>37.0</v>
      </c>
      <c r="F92" s="4">
        <v>16.5</v>
      </c>
      <c r="G92" s="4">
        <v>0.0</v>
      </c>
      <c r="H92" s="4">
        <v>41.0</v>
      </c>
      <c r="I92" s="4">
        <f t="shared" si="1"/>
        <v>38.25</v>
      </c>
      <c r="J92" s="4">
        <f t="shared" si="2"/>
        <v>58.75</v>
      </c>
      <c r="K92" s="4">
        <f t="shared" si="3"/>
        <v>59</v>
      </c>
      <c r="L92" s="7" t="s">
        <v>211</v>
      </c>
      <c r="M92" s="4"/>
      <c r="N92" s="4"/>
    </row>
    <row r="93" ht="12.75" customHeight="1">
      <c r="A93" s="4">
        <v>81.0</v>
      </c>
      <c r="B93" s="5" t="s">
        <v>104</v>
      </c>
      <c r="C93" s="4" t="s">
        <v>63</v>
      </c>
      <c r="D93" s="4">
        <v>25.0</v>
      </c>
      <c r="E93" s="4">
        <v>37.0</v>
      </c>
      <c r="F93" s="4">
        <v>9.0</v>
      </c>
      <c r="G93" s="4">
        <v>0.0</v>
      </c>
      <c r="H93" s="4">
        <v>46.0</v>
      </c>
      <c r="I93" s="4">
        <f t="shared" si="1"/>
        <v>35.5</v>
      </c>
      <c r="J93" s="4">
        <f t="shared" si="2"/>
        <v>58.5</v>
      </c>
      <c r="K93" s="4">
        <f t="shared" si="3"/>
        <v>59</v>
      </c>
      <c r="L93" s="7" t="s">
        <v>211</v>
      </c>
      <c r="M93" s="4"/>
      <c r="N93" s="4"/>
    </row>
    <row r="94" ht="12.75" customHeight="1">
      <c r="A94" s="4">
        <v>21.0</v>
      </c>
      <c r="B94" s="5" t="s">
        <v>44</v>
      </c>
      <c r="C94" s="4" t="s">
        <v>12</v>
      </c>
      <c r="D94" s="4">
        <v>20.0</v>
      </c>
      <c r="E94" s="4">
        <v>34.0</v>
      </c>
      <c r="F94" s="4">
        <v>15.5</v>
      </c>
      <c r="G94" s="4">
        <v>0.0</v>
      </c>
      <c r="H94" s="4">
        <v>47.0</v>
      </c>
      <c r="I94" s="4">
        <f t="shared" si="1"/>
        <v>34.75</v>
      </c>
      <c r="J94" s="4">
        <f t="shared" si="2"/>
        <v>58.25</v>
      </c>
      <c r="K94" s="4">
        <f t="shared" si="3"/>
        <v>58</v>
      </c>
      <c r="L94" s="7" t="s">
        <v>211</v>
      </c>
      <c r="M94" s="4"/>
      <c r="N94" s="4"/>
    </row>
    <row r="95" ht="12.75" customHeight="1">
      <c r="A95" s="4">
        <v>85.0</v>
      </c>
      <c r="B95" s="5" t="s">
        <v>109</v>
      </c>
      <c r="C95" s="4" t="s">
        <v>63</v>
      </c>
      <c r="D95" s="4">
        <v>24.0</v>
      </c>
      <c r="E95" s="4">
        <v>32.0</v>
      </c>
      <c r="F95" s="4">
        <v>15.5</v>
      </c>
      <c r="G95" s="4">
        <v>0.0</v>
      </c>
      <c r="H95" s="4">
        <v>45.0</v>
      </c>
      <c r="I95" s="4">
        <f t="shared" si="1"/>
        <v>35.75</v>
      </c>
      <c r="J95" s="4">
        <f t="shared" si="2"/>
        <v>58.25</v>
      </c>
      <c r="K95" s="4">
        <f t="shared" si="3"/>
        <v>58</v>
      </c>
      <c r="L95" s="7" t="s">
        <v>211</v>
      </c>
      <c r="M95" s="4"/>
      <c r="N95" s="4"/>
    </row>
    <row r="96" ht="12.75" customHeight="1">
      <c r="A96" s="4">
        <v>139.0</v>
      </c>
      <c r="B96" s="5" t="s">
        <v>161</v>
      </c>
      <c r="C96" s="4" t="s">
        <v>159</v>
      </c>
      <c r="D96" s="4">
        <v>18.0</v>
      </c>
      <c r="E96" s="4">
        <v>28.0</v>
      </c>
      <c r="F96" s="4">
        <v>28.0</v>
      </c>
      <c r="G96" s="4">
        <v>0.0</v>
      </c>
      <c r="H96" s="4">
        <v>42.0</v>
      </c>
      <c r="I96" s="4">
        <f t="shared" si="1"/>
        <v>37</v>
      </c>
      <c r="J96" s="4">
        <f t="shared" si="2"/>
        <v>58</v>
      </c>
      <c r="K96" s="4">
        <f t="shared" si="3"/>
        <v>58</v>
      </c>
      <c r="L96" s="7" t="s">
        <v>211</v>
      </c>
      <c r="M96" s="4"/>
      <c r="N96" s="4"/>
    </row>
    <row r="97" ht="12.75" customHeight="1">
      <c r="A97" s="4">
        <v>137.0</v>
      </c>
      <c r="B97" s="5" t="s">
        <v>158</v>
      </c>
      <c r="C97" s="4" t="s">
        <v>159</v>
      </c>
      <c r="D97" s="4">
        <v>14.0</v>
      </c>
      <c r="E97" s="4">
        <v>33.0</v>
      </c>
      <c r="F97" s="4">
        <v>27.0</v>
      </c>
      <c r="G97" s="4">
        <v>1.5</v>
      </c>
      <c r="H97" s="4">
        <v>38.0</v>
      </c>
      <c r="I97" s="4">
        <f t="shared" si="1"/>
        <v>38.5</v>
      </c>
      <c r="J97" s="4">
        <f t="shared" si="2"/>
        <v>57.5</v>
      </c>
      <c r="K97" s="4">
        <f t="shared" si="3"/>
        <v>58</v>
      </c>
      <c r="L97" s="7" t="s">
        <v>211</v>
      </c>
      <c r="M97" s="4"/>
      <c r="N97" s="4"/>
    </row>
    <row r="98" ht="12.75" customHeight="1">
      <c r="A98" s="4">
        <v>14.0</v>
      </c>
      <c r="B98" s="5" t="s">
        <v>32</v>
      </c>
      <c r="C98" s="4" t="s">
        <v>12</v>
      </c>
      <c r="D98" s="4">
        <v>17.0</v>
      </c>
      <c r="E98" s="4">
        <v>37.0</v>
      </c>
      <c r="F98" s="4">
        <v>11.0</v>
      </c>
      <c r="G98" s="4">
        <v>0.0</v>
      </c>
      <c r="H98" s="4">
        <v>48.0</v>
      </c>
      <c r="I98" s="4">
        <f t="shared" si="1"/>
        <v>32.5</v>
      </c>
      <c r="J98" s="4">
        <f t="shared" si="2"/>
        <v>56.5</v>
      </c>
      <c r="K98" s="4">
        <f t="shared" si="3"/>
        <v>57</v>
      </c>
      <c r="L98" s="7" t="s">
        <v>211</v>
      </c>
      <c r="M98" s="4"/>
      <c r="N98" s="4"/>
    </row>
    <row r="99" ht="12.75" customHeight="1">
      <c r="A99" s="4">
        <v>66.0</v>
      </c>
      <c r="B99" s="5" t="s">
        <v>89</v>
      </c>
      <c r="C99" s="4" t="s">
        <v>63</v>
      </c>
      <c r="D99" s="4">
        <v>18.0</v>
      </c>
      <c r="E99" s="4">
        <v>29.0</v>
      </c>
      <c r="F99" s="4">
        <v>22.0</v>
      </c>
      <c r="G99" s="4">
        <v>0.0</v>
      </c>
      <c r="H99" s="4">
        <v>44.0</v>
      </c>
      <c r="I99" s="4">
        <f t="shared" si="1"/>
        <v>34.5</v>
      </c>
      <c r="J99" s="4">
        <f t="shared" si="2"/>
        <v>56.5</v>
      </c>
      <c r="K99" s="4">
        <f t="shared" si="3"/>
        <v>57</v>
      </c>
      <c r="L99" s="7" t="s">
        <v>211</v>
      </c>
      <c r="M99" s="4"/>
      <c r="N99" s="4"/>
    </row>
    <row r="100" ht="12.75" customHeight="1">
      <c r="A100" s="4">
        <v>16.0</v>
      </c>
      <c r="B100" s="5" t="s">
        <v>34</v>
      </c>
      <c r="C100" s="4" t="s">
        <v>12</v>
      </c>
      <c r="D100" s="4">
        <v>22.0</v>
      </c>
      <c r="E100" s="4">
        <v>32.0</v>
      </c>
      <c r="F100" s="4">
        <v>12.0</v>
      </c>
      <c r="G100" s="4">
        <v>1.75</v>
      </c>
      <c r="H100" s="4">
        <v>43.0</v>
      </c>
      <c r="I100" s="4">
        <f t="shared" si="1"/>
        <v>34.75</v>
      </c>
      <c r="J100" s="4">
        <f t="shared" si="2"/>
        <v>56.25</v>
      </c>
      <c r="K100" s="4">
        <f t="shared" si="3"/>
        <v>56</v>
      </c>
      <c r="L100" s="7" t="s">
        <v>211</v>
      </c>
      <c r="M100" s="4"/>
      <c r="N100" s="4"/>
    </row>
    <row r="101" ht="12.75" customHeight="1">
      <c r="A101" s="4">
        <v>165.0</v>
      </c>
      <c r="B101" s="5" t="s">
        <v>185</v>
      </c>
      <c r="C101" s="4" t="s">
        <v>12</v>
      </c>
      <c r="D101" s="4">
        <v>14.0</v>
      </c>
      <c r="E101" s="4">
        <v>21.0</v>
      </c>
      <c r="F101" s="4">
        <v>27.0</v>
      </c>
      <c r="G101" s="4">
        <v>3.0</v>
      </c>
      <c r="H101" s="4">
        <v>44.0</v>
      </c>
      <c r="I101" s="4">
        <f t="shared" si="1"/>
        <v>34</v>
      </c>
      <c r="J101" s="4">
        <f t="shared" si="2"/>
        <v>56</v>
      </c>
      <c r="K101" s="4">
        <f t="shared" si="3"/>
        <v>56</v>
      </c>
      <c r="L101" s="7" t="s">
        <v>211</v>
      </c>
      <c r="M101" s="4"/>
      <c r="N101" s="4"/>
    </row>
    <row r="102" ht="12.75" customHeight="1">
      <c r="A102" s="4">
        <v>160.0</v>
      </c>
      <c r="B102" s="5" t="s">
        <v>180</v>
      </c>
      <c r="C102" s="4" t="s">
        <v>159</v>
      </c>
      <c r="D102" s="4">
        <v>19.0</v>
      </c>
      <c r="E102" s="4">
        <v>21.0</v>
      </c>
      <c r="F102" s="4">
        <v>22.0</v>
      </c>
      <c r="G102" s="4">
        <v>2.0</v>
      </c>
      <c r="H102" s="4">
        <v>45.0</v>
      </c>
      <c r="I102" s="4">
        <f t="shared" si="1"/>
        <v>33</v>
      </c>
      <c r="J102" s="4">
        <f t="shared" si="2"/>
        <v>55.5</v>
      </c>
      <c r="K102" s="4">
        <f t="shared" si="3"/>
        <v>56</v>
      </c>
      <c r="L102" s="7" t="s">
        <v>211</v>
      </c>
      <c r="M102" s="4"/>
      <c r="N102" s="4"/>
    </row>
    <row r="103" ht="12.75" customHeight="1">
      <c r="A103" s="4">
        <v>127.0</v>
      </c>
      <c r="B103" s="5" t="s">
        <v>148</v>
      </c>
      <c r="C103" s="4" t="s">
        <v>140</v>
      </c>
      <c r="D103" s="4">
        <v>11.0</v>
      </c>
      <c r="E103" s="4">
        <v>28.0</v>
      </c>
      <c r="F103" s="4">
        <v>21.0</v>
      </c>
      <c r="G103" s="4">
        <v>0.0</v>
      </c>
      <c r="H103" s="4">
        <v>49.0</v>
      </c>
      <c r="I103" s="4">
        <f t="shared" si="1"/>
        <v>30</v>
      </c>
      <c r="J103" s="4">
        <f t="shared" si="2"/>
        <v>54.5</v>
      </c>
      <c r="K103" s="4">
        <f t="shared" si="3"/>
        <v>55</v>
      </c>
      <c r="L103" s="7" t="s">
        <v>211</v>
      </c>
      <c r="M103" s="4"/>
      <c r="N103" s="4"/>
    </row>
    <row r="104" ht="12.75" customHeight="1">
      <c r="A104" s="4">
        <v>76.0</v>
      </c>
      <c r="B104" s="5" t="s">
        <v>99</v>
      </c>
      <c r="C104" s="4" t="s">
        <v>63</v>
      </c>
      <c r="D104" s="4">
        <v>19.0</v>
      </c>
      <c r="E104" s="4">
        <v>49.5</v>
      </c>
      <c r="F104" s="4">
        <v>24.0</v>
      </c>
      <c r="G104" s="4">
        <v>0.0</v>
      </c>
      <c r="H104" s="4">
        <v>16.0</v>
      </c>
      <c r="I104" s="4">
        <f t="shared" si="1"/>
        <v>46.25</v>
      </c>
      <c r="J104" s="4">
        <f t="shared" si="2"/>
        <v>54.25</v>
      </c>
      <c r="K104" s="4">
        <f t="shared" si="3"/>
        <v>54</v>
      </c>
      <c r="L104" s="7" t="s">
        <v>211</v>
      </c>
      <c r="M104" s="4"/>
      <c r="N104" s="4"/>
    </row>
    <row r="105" ht="12.75" customHeight="1">
      <c r="A105" s="4">
        <v>29.0</v>
      </c>
      <c r="B105" s="5" t="s">
        <v>52</v>
      </c>
      <c r="C105" s="4" t="s">
        <v>12</v>
      </c>
      <c r="D105" s="4">
        <v>22.0</v>
      </c>
      <c r="E105" s="4">
        <v>21.0</v>
      </c>
      <c r="F105" s="4">
        <v>13.0</v>
      </c>
      <c r="G105" s="4">
        <v>0.0</v>
      </c>
      <c r="H105" s="4">
        <v>52.0</v>
      </c>
      <c r="I105" s="4">
        <f t="shared" si="1"/>
        <v>28</v>
      </c>
      <c r="J105" s="4">
        <f t="shared" si="2"/>
        <v>54</v>
      </c>
      <c r="K105" s="4">
        <f t="shared" si="3"/>
        <v>54</v>
      </c>
      <c r="L105" s="7" t="s">
        <v>211</v>
      </c>
      <c r="M105" s="4"/>
      <c r="N105" s="4"/>
    </row>
    <row r="106" ht="12.75" customHeight="1">
      <c r="A106" s="4">
        <v>159.0</v>
      </c>
      <c r="B106" s="5" t="s">
        <v>179</v>
      </c>
      <c r="C106" s="4" t="s">
        <v>159</v>
      </c>
      <c r="D106" s="4">
        <v>13.0</v>
      </c>
      <c r="E106" s="4">
        <v>24.0</v>
      </c>
      <c r="F106" s="4">
        <v>24.0</v>
      </c>
      <c r="G106" s="4">
        <v>1.0</v>
      </c>
      <c r="H106" s="4">
        <v>44.0</v>
      </c>
      <c r="I106" s="4">
        <f t="shared" si="1"/>
        <v>31.5</v>
      </c>
      <c r="J106" s="4">
        <f t="shared" si="2"/>
        <v>53.5</v>
      </c>
      <c r="K106" s="4">
        <f t="shared" si="3"/>
        <v>54</v>
      </c>
      <c r="L106" s="7" t="s">
        <v>211</v>
      </c>
      <c r="M106" s="4"/>
      <c r="N106" s="4"/>
    </row>
    <row r="107" ht="12.75" customHeight="1">
      <c r="A107" s="4">
        <v>43.0</v>
      </c>
      <c r="B107" s="5" t="s">
        <v>64</v>
      </c>
      <c r="C107" s="4" t="s">
        <v>63</v>
      </c>
      <c r="D107" s="4">
        <v>17.0</v>
      </c>
      <c r="E107" s="4">
        <v>40.0</v>
      </c>
      <c r="F107" s="4">
        <v>15.5</v>
      </c>
      <c r="G107" s="4">
        <v>0.0</v>
      </c>
      <c r="H107" s="4">
        <v>34.0</v>
      </c>
      <c r="I107" s="4">
        <f t="shared" si="1"/>
        <v>36.25</v>
      </c>
      <c r="J107" s="4">
        <f t="shared" si="2"/>
        <v>53.25</v>
      </c>
      <c r="K107" s="4">
        <f t="shared" si="3"/>
        <v>53</v>
      </c>
      <c r="L107" s="7" t="s">
        <v>211</v>
      </c>
      <c r="M107" s="4"/>
      <c r="N107" s="4"/>
    </row>
    <row r="108" ht="12.75" customHeight="1">
      <c r="A108" s="4">
        <v>128.0</v>
      </c>
      <c r="B108" s="5" t="s">
        <v>149</v>
      </c>
      <c r="C108" s="4" t="s">
        <v>140</v>
      </c>
      <c r="D108" s="4">
        <v>19.0</v>
      </c>
      <c r="E108" s="4">
        <v>23.0</v>
      </c>
      <c r="F108" s="4">
        <v>22.0</v>
      </c>
      <c r="G108" s="4">
        <v>0.0</v>
      </c>
      <c r="H108" s="4">
        <v>41.0</v>
      </c>
      <c r="I108" s="4">
        <f t="shared" si="1"/>
        <v>32</v>
      </c>
      <c r="J108" s="4">
        <f t="shared" si="2"/>
        <v>52.5</v>
      </c>
      <c r="K108" s="4">
        <f t="shared" si="3"/>
        <v>53</v>
      </c>
      <c r="L108" s="7" t="s">
        <v>211</v>
      </c>
      <c r="M108" s="4"/>
      <c r="N108" s="4"/>
    </row>
    <row r="109" ht="12.75" customHeight="1">
      <c r="A109" s="4">
        <v>28.0</v>
      </c>
      <c r="B109" s="5" t="s">
        <v>51</v>
      </c>
      <c r="C109" s="4" t="s">
        <v>12</v>
      </c>
      <c r="D109" s="4">
        <v>21.0</v>
      </c>
      <c r="E109" s="4">
        <v>35.0</v>
      </c>
      <c r="F109" s="4">
        <v>11.0</v>
      </c>
      <c r="G109" s="4">
        <v>0.0</v>
      </c>
      <c r="H109" s="4">
        <v>37.0</v>
      </c>
      <c r="I109" s="4">
        <f t="shared" si="1"/>
        <v>33.5</v>
      </c>
      <c r="J109" s="4">
        <f t="shared" si="2"/>
        <v>52</v>
      </c>
      <c r="K109" s="4">
        <f t="shared" si="3"/>
        <v>52</v>
      </c>
      <c r="L109" s="7" t="s">
        <v>211</v>
      </c>
      <c r="M109" s="4"/>
      <c r="N109" s="4"/>
    </row>
    <row r="110" ht="12.75" customHeight="1">
      <c r="A110" s="4">
        <v>151.0</v>
      </c>
      <c r="B110" s="5" t="s">
        <v>172</v>
      </c>
      <c r="C110" s="4" t="s">
        <v>159</v>
      </c>
      <c r="D110" s="4">
        <v>20.0</v>
      </c>
      <c r="E110" s="4">
        <v>22.0</v>
      </c>
      <c r="F110" s="4">
        <v>19.0</v>
      </c>
      <c r="G110" s="4">
        <v>0.0</v>
      </c>
      <c r="H110" s="4">
        <v>41.0</v>
      </c>
      <c r="I110" s="4">
        <f t="shared" si="1"/>
        <v>30.5</v>
      </c>
      <c r="J110" s="4">
        <f t="shared" si="2"/>
        <v>51</v>
      </c>
      <c r="K110" s="4">
        <f t="shared" si="3"/>
        <v>51</v>
      </c>
      <c r="L110" s="7" t="s">
        <v>211</v>
      </c>
      <c r="M110" s="4"/>
      <c r="N110" s="4"/>
    </row>
    <row r="111" ht="12.75" customHeight="1">
      <c r="A111" s="4">
        <v>130.0</v>
      </c>
      <c r="B111" s="5" t="s">
        <v>151</v>
      </c>
      <c r="C111" s="4" t="s">
        <v>140</v>
      </c>
      <c r="D111" s="4">
        <v>19.0</v>
      </c>
      <c r="E111" s="4">
        <v>20.0</v>
      </c>
      <c r="F111" s="4">
        <v>22.0</v>
      </c>
      <c r="G111" s="4">
        <v>1.0</v>
      </c>
      <c r="H111" s="4">
        <v>38.0</v>
      </c>
      <c r="I111" s="4">
        <f t="shared" si="1"/>
        <v>31.5</v>
      </c>
      <c r="J111" s="4">
        <f t="shared" si="2"/>
        <v>50.5</v>
      </c>
      <c r="K111" s="4">
        <f t="shared" si="3"/>
        <v>51</v>
      </c>
      <c r="L111" s="7" t="s">
        <v>211</v>
      </c>
      <c r="M111" s="4"/>
      <c r="N111" s="4"/>
    </row>
    <row r="112" ht="12.75" customHeight="1">
      <c r="A112" s="4">
        <v>108.0</v>
      </c>
      <c r="B112" s="5" t="s">
        <v>130</v>
      </c>
      <c r="C112" s="4" t="s">
        <v>128</v>
      </c>
      <c r="D112" s="4">
        <v>16.0</v>
      </c>
      <c r="E112" s="4">
        <v>37.0</v>
      </c>
      <c r="F112" s="4">
        <v>9.5</v>
      </c>
      <c r="G112" s="4">
        <v>0.0</v>
      </c>
      <c r="H112" s="4">
        <v>38.0</v>
      </c>
      <c r="I112" s="4">
        <f t="shared" si="1"/>
        <v>31.25</v>
      </c>
      <c r="J112" s="4">
        <f t="shared" si="2"/>
        <v>50.25</v>
      </c>
      <c r="K112" s="4">
        <f t="shared" si="3"/>
        <v>50</v>
      </c>
      <c r="L112" s="7" t="s">
        <v>211</v>
      </c>
      <c r="M112" s="4"/>
      <c r="N112" s="4"/>
    </row>
    <row r="113" ht="12.75" customHeight="1">
      <c r="A113" s="4">
        <v>144.0</v>
      </c>
      <c r="B113" s="5" t="s">
        <v>165</v>
      </c>
      <c r="C113" s="4" t="s">
        <v>159</v>
      </c>
      <c r="D113" s="4">
        <v>13.0</v>
      </c>
      <c r="E113" s="4">
        <v>19.0</v>
      </c>
      <c r="F113" s="4">
        <v>18.0</v>
      </c>
      <c r="G113" s="4">
        <v>3.0</v>
      </c>
      <c r="H113" s="4">
        <v>44.0</v>
      </c>
      <c r="I113" s="4">
        <f t="shared" si="1"/>
        <v>28</v>
      </c>
      <c r="J113" s="4">
        <f t="shared" si="2"/>
        <v>50</v>
      </c>
      <c r="K113" s="4">
        <f t="shared" si="3"/>
        <v>50</v>
      </c>
      <c r="L113" s="7" t="s">
        <v>211</v>
      </c>
      <c r="M113" s="4"/>
      <c r="N113" s="4"/>
    </row>
    <row r="114" ht="12.75" customHeight="1">
      <c r="A114" s="4">
        <v>94.0</v>
      </c>
      <c r="B114" s="5" t="s">
        <v>118</v>
      </c>
      <c r="C114" s="4" t="s">
        <v>63</v>
      </c>
      <c r="D114" s="4">
        <v>20.0</v>
      </c>
      <c r="E114" s="4">
        <v>39.0</v>
      </c>
      <c r="F114" s="4">
        <v>15.5</v>
      </c>
      <c r="G114" s="4">
        <v>0.0</v>
      </c>
      <c r="H114" s="4">
        <v>24.0</v>
      </c>
      <c r="I114" s="4">
        <f t="shared" si="1"/>
        <v>37.25</v>
      </c>
      <c r="J114" s="4">
        <f t="shared" si="2"/>
        <v>49.25</v>
      </c>
      <c r="K114" s="4">
        <f t="shared" si="3"/>
        <v>49</v>
      </c>
      <c r="L114" s="7" t="s">
        <v>211</v>
      </c>
      <c r="M114" s="4"/>
      <c r="N114" s="4"/>
    </row>
    <row r="115" ht="12.75" customHeight="1">
      <c r="A115" s="4">
        <v>166.0</v>
      </c>
      <c r="B115" s="5" t="s">
        <v>186</v>
      </c>
      <c r="C115" s="4" t="s">
        <v>12</v>
      </c>
      <c r="D115" s="4">
        <v>13.0</v>
      </c>
      <c r="E115" s="4">
        <v>17.0</v>
      </c>
      <c r="F115" s="4">
        <v>8.0</v>
      </c>
      <c r="G115" s="4">
        <v>2.0</v>
      </c>
      <c r="H115" s="4">
        <v>56.0</v>
      </c>
      <c r="I115" s="4">
        <f t="shared" si="1"/>
        <v>21</v>
      </c>
      <c r="J115" s="4">
        <f t="shared" si="2"/>
        <v>49</v>
      </c>
      <c r="K115" s="4">
        <f t="shared" si="3"/>
        <v>49</v>
      </c>
      <c r="L115" s="7" t="s">
        <v>211</v>
      </c>
      <c r="M115" s="4"/>
      <c r="N115" s="4"/>
    </row>
    <row r="116" ht="12.75" customHeight="1">
      <c r="A116" s="4">
        <v>53.0</v>
      </c>
      <c r="B116" s="5" t="s">
        <v>74</v>
      </c>
      <c r="C116" s="4" t="s">
        <v>63</v>
      </c>
      <c r="D116" s="4">
        <v>23.0</v>
      </c>
      <c r="E116" s="4">
        <v>20.5</v>
      </c>
      <c r="F116" s="4">
        <v>18.0</v>
      </c>
      <c r="G116" s="4">
        <v>0.0</v>
      </c>
      <c r="H116" s="4">
        <v>36.0</v>
      </c>
      <c r="I116" s="4">
        <f t="shared" si="1"/>
        <v>30.75</v>
      </c>
      <c r="J116" s="4">
        <f t="shared" si="2"/>
        <v>48.75</v>
      </c>
      <c r="K116" s="4">
        <f t="shared" si="3"/>
        <v>49</v>
      </c>
      <c r="L116" s="7" t="s">
        <v>211</v>
      </c>
      <c r="M116" s="4"/>
      <c r="N116" s="4"/>
    </row>
    <row r="117" ht="12.75" customHeight="1">
      <c r="A117" s="4">
        <v>83.0</v>
      </c>
      <c r="B117" s="5" t="s">
        <v>106</v>
      </c>
      <c r="C117" s="4" t="s">
        <v>63</v>
      </c>
      <c r="D117" s="4">
        <v>25.0</v>
      </c>
      <c r="E117" s="4">
        <v>33.0</v>
      </c>
      <c r="F117" s="4">
        <v>7.0</v>
      </c>
      <c r="G117" s="4">
        <v>1.0</v>
      </c>
      <c r="H117" s="4">
        <v>30.0</v>
      </c>
      <c r="I117" s="4">
        <f t="shared" si="1"/>
        <v>33.5</v>
      </c>
      <c r="J117" s="4">
        <f t="shared" si="2"/>
        <v>48.5</v>
      </c>
      <c r="K117" s="4">
        <f t="shared" si="3"/>
        <v>49</v>
      </c>
      <c r="L117" s="7" t="s">
        <v>211</v>
      </c>
      <c r="M117" s="4"/>
      <c r="N117" s="4"/>
    </row>
    <row r="118" ht="12.75" customHeight="1">
      <c r="A118" s="4">
        <v>174.0</v>
      </c>
      <c r="B118" s="5" t="s">
        <v>191</v>
      </c>
      <c r="C118" s="4" t="s">
        <v>12</v>
      </c>
      <c r="D118" s="4">
        <v>14.5</v>
      </c>
      <c r="E118" s="4">
        <v>25.0</v>
      </c>
      <c r="F118" s="4">
        <v>19.0</v>
      </c>
      <c r="G118" s="4">
        <v>1.0</v>
      </c>
      <c r="H118" s="4">
        <v>35.0</v>
      </c>
      <c r="I118" s="4">
        <f t="shared" si="1"/>
        <v>30.25</v>
      </c>
      <c r="J118" s="4">
        <f t="shared" si="2"/>
        <v>47.75</v>
      </c>
      <c r="K118" s="4">
        <f t="shared" si="3"/>
        <v>48</v>
      </c>
      <c r="L118" s="7" t="s">
        <v>211</v>
      </c>
      <c r="M118" s="4"/>
      <c r="N118" s="4"/>
    </row>
    <row r="119" ht="12.75" customHeight="1">
      <c r="A119" s="4">
        <v>135.0</v>
      </c>
      <c r="B119" s="5" t="s">
        <v>156</v>
      </c>
      <c r="C119" s="4" t="s">
        <v>140</v>
      </c>
      <c r="D119" s="4">
        <v>16.0</v>
      </c>
      <c r="E119" s="4">
        <v>19.0</v>
      </c>
      <c r="F119" s="4">
        <v>22.0</v>
      </c>
      <c r="G119" s="4">
        <v>1.75</v>
      </c>
      <c r="H119" s="4">
        <v>34.0</v>
      </c>
      <c r="I119" s="4">
        <f t="shared" si="1"/>
        <v>30.25</v>
      </c>
      <c r="J119" s="4">
        <f t="shared" si="2"/>
        <v>47.25</v>
      </c>
      <c r="K119" s="4">
        <f t="shared" si="3"/>
        <v>47</v>
      </c>
      <c r="L119" s="7" t="s">
        <v>211</v>
      </c>
      <c r="M119" s="4"/>
      <c r="N119" s="4"/>
    </row>
    <row r="120" ht="12.75" customHeight="1">
      <c r="A120" s="4">
        <v>34.0</v>
      </c>
      <c r="B120" s="5" t="s">
        <v>57</v>
      </c>
      <c r="C120" s="4" t="s">
        <v>12</v>
      </c>
      <c r="D120" s="4">
        <v>10.0</v>
      </c>
      <c r="E120" s="4">
        <v>34.0</v>
      </c>
      <c r="F120" s="4">
        <v>0.0</v>
      </c>
      <c r="G120" s="4">
        <v>0.0</v>
      </c>
      <c r="H120" s="4">
        <v>50.0</v>
      </c>
      <c r="I120" s="4">
        <f t="shared" si="1"/>
        <v>22</v>
      </c>
      <c r="J120" s="4">
        <f t="shared" si="2"/>
        <v>47</v>
      </c>
      <c r="K120" s="4">
        <f t="shared" si="3"/>
        <v>47</v>
      </c>
      <c r="L120" s="7" t="s">
        <v>211</v>
      </c>
      <c r="M120" s="4"/>
      <c r="N120" s="4"/>
    </row>
    <row r="121" ht="12.75" customHeight="1">
      <c r="A121" s="4">
        <v>109.0</v>
      </c>
      <c r="B121" s="5" t="s">
        <v>131</v>
      </c>
      <c r="C121" s="4" t="s">
        <v>128</v>
      </c>
      <c r="D121" s="4">
        <v>20.0</v>
      </c>
      <c r="E121" s="4">
        <v>35.0</v>
      </c>
      <c r="F121" s="4">
        <v>9.0</v>
      </c>
      <c r="G121" s="4">
        <v>0.0</v>
      </c>
      <c r="H121" s="4">
        <v>30.0</v>
      </c>
      <c r="I121" s="4">
        <f t="shared" si="1"/>
        <v>32</v>
      </c>
      <c r="J121" s="4">
        <f t="shared" si="2"/>
        <v>47</v>
      </c>
      <c r="K121" s="4">
        <f t="shared" si="3"/>
        <v>47</v>
      </c>
      <c r="L121" s="7" t="s">
        <v>211</v>
      </c>
      <c r="M121" s="4"/>
      <c r="N121" s="4"/>
    </row>
    <row r="122" ht="12.75" customHeight="1">
      <c r="A122" s="4">
        <v>179.0</v>
      </c>
      <c r="B122" s="5" t="s">
        <v>196</v>
      </c>
      <c r="C122" s="4" t="s">
        <v>12</v>
      </c>
      <c r="D122" s="4">
        <v>14.0</v>
      </c>
      <c r="E122" s="4">
        <v>26.0</v>
      </c>
      <c r="F122" s="4">
        <v>11.5</v>
      </c>
      <c r="G122" s="4">
        <v>1.5</v>
      </c>
      <c r="H122" s="4">
        <v>38.0</v>
      </c>
      <c r="I122" s="4">
        <f t="shared" si="1"/>
        <v>27.25</v>
      </c>
      <c r="J122" s="4">
        <f t="shared" si="2"/>
        <v>46.25</v>
      </c>
      <c r="K122" s="4">
        <f t="shared" si="3"/>
        <v>46</v>
      </c>
      <c r="L122" s="7" t="s">
        <v>211</v>
      </c>
      <c r="M122" s="4"/>
      <c r="N122" s="4"/>
    </row>
    <row r="123" ht="12.75" customHeight="1">
      <c r="A123" s="4">
        <v>20.0</v>
      </c>
      <c r="B123" s="5" t="s">
        <v>43</v>
      </c>
      <c r="C123" s="4" t="s">
        <v>12</v>
      </c>
      <c r="D123" s="4">
        <v>21.0</v>
      </c>
      <c r="E123" s="4">
        <v>32.0</v>
      </c>
      <c r="F123" s="4">
        <v>13.0</v>
      </c>
      <c r="G123" s="4">
        <v>0.0</v>
      </c>
      <c r="H123" s="4">
        <v>26.0</v>
      </c>
      <c r="I123" s="4">
        <f t="shared" si="1"/>
        <v>33</v>
      </c>
      <c r="J123" s="4">
        <f t="shared" si="2"/>
        <v>46</v>
      </c>
      <c r="K123" s="4">
        <f t="shared" si="3"/>
        <v>46</v>
      </c>
      <c r="L123" s="7" t="s">
        <v>211</v>
      </c>
      <c r="M123" s="4"/>
      <c r="N123" s="4"/>
    </row>
    <row r="124" ht="12.75" customHeight="1">
      <c r="A124" s="4">
        <v>169.0</v>
      </c>
      <c r="B124" s="5" t="s">
        <v>189</v>
      </c>
      <c r="C124" s="4" t="s">
        <v>12</v>
      </c>
      <c r="D124" s="4">
        <v>16.0</v>
      </c>
      <c r="E124" s="4">
        <v>22.0</v>
      </c>
      <c r="F124" s="4">
        <v>24.0</v>
      </c>
      <c r="G124" s="4">
        <v>0.0</v>
      </c>
      <c r="H124" s="4">
        <v>28.0</v>
      </c>
      <c r="I124" s="4">
        <f t="shared" si="1"/>
        <v>31</v>
      </c>
      <c r="J124" s="4">
        <f t="shared" si="2"/>
        <v>45</v>
      </c>
      <c r="K124" s="4">
        <f t="shared" si="3"/>
        <v>45</v>
      </c>
      <c r="L124" s="7" t="s">
        <v>211</v>
      </c>
      <c r="M124" s="4"/>
      <c r="N124" s="4"/>
    </row>
    <row r="125" ht="12.75" customHeight="1">
      <c r="A125" s="4">
        <v>176.0</v>
      </c>
      <c r="B125" s="5" t="s">
        <v>193</v>
      </c>
      <c r="C125" s="4" t="s">
        <v>12</v>
      </c>
      <c r="D125" s="4">
        <v>13.0</v>
      </c>
      <c r="E125" s="4">
        <v>18.0</v>
      </c>
      <c r="F125" s="4">
        <v>13.0</v>
      </c>
      <c r="G125" s="4">
        <v>2.0</v>
      </c>
      <c r="H125" s="4">
        <v>42.0</v>
      </c>
      <c r="I125" s="4">
        <f t="shared" si="1"/>
        <v>24</v>
      </c>
      <c r="J125" s="4">
        <f t="shared" si="2"/>
        <v>45</v>
      </c>
      <c r="K125" s="4">
        <f t="shared" si="3"/>
        <v>45</v>
      </c>
      <c r="L125" s="7" t="s">
        <v>211</v>
      </c>
      <c r="M125" s="4"/>
      <c r="N125" s="4"/>
    </row>
    <row r="126" ht="12.75" customHeight="1">
      <c r="A126" s="4">
        <v>2.0</v>
      </c>
      <c r="B126" s="5" t="s">
        <v>13</v>
      </c>
      <c r="C126" s="4" t="s">
        <v>12</v>
      </c>
      <c r="D126" s="4">
        <v>0.0</v>
      </c>
      <c r="E126" s="4">
        <v>40.0</v>
      </c>
      <c r="F126" s="4">
        <v>17.5</v>
      </c>
      <c r="G126" s="4">
        <v>0.0</v>
      </c>
      <c r="H126" s="4">
        <v>30.0</v>
      </c>
      <c r="I126" s="4">
        <f t="shared" si="1"/>
        <v>28.75</v>
      </c>
      <c r="J126" s="4">
        <f t="shared" si="2"/>
        <v>43.75</v>
      </c>
      <c r="K126" s="4">
        <f t="shared" si="3"/>
        <v>44</v>
      </c>
      <c r="L126" s="7" t="s">
        <v>211</v>
      </c>
      <c r="M126" s="4"/>
      <c r="N126" s="4"/>
    </row>
    <row r="127" ht="12.75" customHeight="1">
      <c r="A127" s="4">
        <v>61.0</v>
      </c>
      <c r="B127" s="5" t="s">
        <v>84</v>
      </c>
      <c r="C127" s="4" t="s">
        <v>63</v>
      </c>
      <c r="D127" s="4">
        <v>13.0</v>
      </c>
      <c r="E127" s="4">
        <v>21.0</v>
      </c>
      <c r="F127" s="4">
        <v>23.5</v>
      </c>
      <c r="G127" s="4">
        <v>1.0</v>
      </c>
      <c r="H127" s="4">
        <v>28.0</v>
      </c>
      <c r="I127" s="4">
        <f t="shared" si="1"/>
        <v>29.75</v>
      </c>
      <c r="J127" s="4">
        <f t="shared" si="2"/>
        <v>43.75</v>
      </c>
      <c r="K127" s="4">
        <f t="shared" si="3"/>
        <v>44</v>
      </c>
      <c r="L127" s="7" t="s">
        <v>212</v>
      </c>
      <c r="M127" s="4"/>
      <c r="N127" s="4"/>
    </row>
    <row r="128" ht="12.75" customHeight="1">
      <c r="A128" s="4">
        <v>33.0</v>
      </c>
      <c r="B128" s="5" t="s">
        <v>56</v>
      </c>
      <c r="C128" s="4" t="s">
        <v>12</v>
      </c>
      <c r="D128" s="4">
        <v>24.0</v>
      </c>
      <c r="E128" s="4">
        <v>26.0</v>
      </c>
      <c r="F128" s="4">
        <v>11.0</v>
      </c>
      <c r="G128" s="4">
        <v>0.0</v>
      </c>
      <c r="H128" s="4">
        <v>26.0</v>
      </c>
      <c r="I128" s="4">
        <f t="shared" si="1"/>
        <v>30.5</v>
      </c>
      <c r="J128" s="4">
        <f t="shared" si="2"/>
        <v>43.5</v>
      </c>
      <c r="K128" s="4">
        <f t="shared" si="3"/>
        <v>44</v>
      </c>
      <c r="L128" s="7" t="s">
        <v>212</v>
      </c>
      <c r="M128" s="4"/>
      <c r="N128" s="4"/>
    </row>
    <row r="129" ht="12.75" customHeight="1">
      <c r="A129" s="4">
        <v>18.0</v>
      </c>
      <c r="B129" s="5" t="s">
        <v>41</v>
      </c>
      <c r="C129" s="4" t="s">
        <v>12</v>
      </c>
      <c r="D129" s="4">
        <v>18.0</v>
      </c>
      <c r="E129" s="4">
        <v>33.0</v>
      </c>
      <c r="F129" s="4">
        <v>11.5</v>
      </c>
      <c r="G129" s="4">
        <v>0.0</v>
      </c>
      <c r="H129" s="4">
        <v>24.0</v>
      </c>
      <c r="I129" s="4">
        <f t="shared" si="1"/>
        <v>31.25</v>
      </c>
      <c r="J129" s="4">
        <f t="shared" si="2"/>
        <v>43.25</v>
      </c>
      <c r="K129" s="4">
        <f t="shared" si="3"/>
        <v>43</v>
      </c>
      <c r="L129" s="7" t="s">
        <v>212</v>
      </c>
      <c r="M129" s="4"/>
      <c r="N129" s="4"/>
    </row>
    <row r="130" ht="12.75" customHeight="1">
      <c r="A130" s="4">
        <v>96.0</v>
      </c>
      <c r="B130" s="5" t="s">
        <v>120</v>
      </c>
      <c r="C130" s="4" t="s">
        <v>63</v>
      </c>
      <c r="D130" s="4">
        <v>16.0</v>
      </c>
      <c r="E130" s="4">
        <v>17.0</v>
      </c>
      <c r="F130" s="4">
        <v>22.5</v>
      </c>
      <c r="G130" s="4">
        <v>0.0</v>
      </c>
      <c r="H130" s="4">
        <v>30.0</v>
      </c>
      <c r="I130" s="4">
        <f t="shared" si="1"/>
        <v>27.75</v>
      </c>
      <c r="J130" s="4">
        <f t="shared" si="2"/>
        <v>42.75</v>
      </c>
      <c r="K130" s="4">
        <f t="shared" si="3"/>
        <v>43</v>
      </c>
      <c r="L130" s="7" t="s">
        <v>212</v>
      </c>
      <c r="M130" s="4"/>
      <c r="N130" s="4"/>
    </row>
    <row r="131" ht="12.75" customHeight="1">
      <c r="A131" s="4">
        <v>13.0</v>
      </c>
      <c r="B131" s="5" t="s">
        <v>30</v>
      </c>
      <c r="C131" s="4" t="s">
        <v>12</v>
      </c>
      <c r="D131" s="4">
        <v>16.0</v>
      </c>
      <c r="E131" s="4">
        <v>29.0</v>
      </c>
      <c r="F131" s="4">
        <v>10.0</v>
      </c>
      <c r="G131" s="4">
        <v>0.0</v>
      </c>
      <c r="H131" s="4">
        <v>30.0</v>
      </c>
      <c r="I131" s="4">
        <f t="shared" si="1"/>
        <v>27.5</v>
      </c>
      <c r="J131" s="4">
        <f t="shared" si="2"/>
        <v>42.5</v>
      </c>
      <c r="K131" s="4">
        <f t="shared" si="3"/>
        <v>43</v>
      </c>
      <c r="L131" s="7" t="s">
        <v>212</v>
      </c>
      <c r="M131" s="4"/>
      <c r="N131" s="4"/>
    </row>
    <row r="132" ht="12.75" customHeight="1">
      <c r="A132" s="4">
        <v>90.0</v>
      </c>
      <c r="B132" s="5" t="s">
        <v>115</v>
      </c>
      <c r="C132" s="4" t="s">
        <v>63</v>
      </c>
      <c r="D132" s="4">
        <v>15.0</v>
      </c>
      <c r="E132" s="4">
        <v>24.0</v>
      </c>
      <c r="F132" s="4">
        <v>10.0</v>
      </c>
      <c r="G132" s="4">
        <v>0.0</v>
      </c>
      <c r="H132" s="4">
        <v>36.0</v>
      </c>
      <c r="I132" s="4">
        <f t="shared" si="1"/>
        <v>24.5</v>
      </c>
      <c r="J132" s="4">
        <f t="shared" si="2"/>
        <v>42.5</v>
      </c>
      <c r="K132" s="4">
        <f t="shared" si="3"/>
        <v>43</v>
      </c>
      <c r="L132" s="7" t="s">
        <v>212</v>
      </c>
      <c r="M132" s="4"/>
      <c r="N132" s="4"/>
    </row>
    <row r="133" ht="12.75" customHeight="1">
      <c r="A133" s="4">
        <v>6.0</v>
      </c>
      <c r="B133" s="5" t="s">
        <v>19</v>
      </c>
      <c r="C133" s="4" t="s">
        <v>12</v>
      </c>
      <c r="D133" s="4">
        <v>9.0</v>
      </c>
      <c r="E133" s="4">
        <v>27.0</v>
      </c>
      <c r="F133" s="4">
        <v>12.5</v>
      </c>
      <c r="G133" s="4">
        <v>0.0</v>
      </c>
      <c r="H133" s="4">
        <v>36.0</v>
      </c>
      <c r="I133" s="4">
        <f t="shared" si="1"/>
        <v>24.25</v>
      </c>
      <c r="J133" s="4">
        <f t="shared" si="2"/>
        <v>42.25</v>
      </c>
      <c r="K133" s="4">
        <f t="shared" si="3"/>
        <v>42</v>
      </c>
      <c r="L133" s="7" t="s">
        <v>212</v>
      </c>
      <c r="M133" s="4"/>
      <c r="N133" s="4"/>
    </row>
    <row r="134" ht="12.75" customHeight="1">
      <c r="A134" s="4">
        <v>56.0</v>
      </c>
      <c r="B134" s="5" t="s">
        <v>77</v>
      </c>
      <c r="C134" s="4" t="s">
        <v>63</v>
      </c>
      <c r="D134" s="4">
        <v>22.0</v>
      </c>
      <c r="E134" s="4">
        <v>23.0</v>
      </c>
      <c r="F134" s="4">
        <v>11.5</v>
      </c>
      <c r="G134" s="4">
        <v>0.0</v>
      </c>
      <c r="H134" s="4">
        <v>28.0</v>
      </c>
      <c r="I134" s="4">
        <f t="shared" si="1"/>
        <v>28.25</v>
      </c>
      <c r="J134" s="4">
        <f t="shared" si="2"/>
        <v>42.25</v>
      </c>
      <c r="K134" s="4">
        <f t="shared" si="3"/>
        <v>42</v>
      </c>
      <c r="L134" s="7" t="s">
        <v>212</v>
      </c>
      <c r="M134" s="4"/>
      <c r="N134" s="4"/>
    </row>
    <row r="135" ht="12.75" customHeight="1">
      <c r="A135" s="4">
        <v>67.0</v>
      </c>
      <c r="B135" s="5" t="s">
        <v>90</v>
      </c>
      <c r="C135" s="4" t="s">
        <v>63</v>
      </c>
      <c r="D135" s="4">
        <v>13.0</v>
      </c>
      <c r="E135" s="4">
        <v>23.0</v>
      </c>
      <c r="F135" s="4">
        <v>13.0</v>
      </c>
      <c r="G135" s="4">
        <v>0.0</v>
      </c>
      <c r="H135" s="4">
        <v>35.0</v>
      </c>
      <c r="I135" s="4">
        <f t="shared" si="1"/>
        <v>24.5</v>
      </c>
      <c r="J135" s="4">
        <f t="shared" si="2"/>
        <v>42</v>
      </c>
      <c r="K135" s="4">
        <f t="shared" si="3"/>
        <v>42</v>
      </c>
      <c r="L135" s="7" t="s">
        <v>212</v>
      </c>
      <c r="M135" s="4"/>
      <c r="N135" s="4"/>
    </row>
    <row r="136" ht="12.75" customHeight="1">
      <c r="A136" s="4">
        <v>24.0</v>
      </c>
      <c r="B136" s="5" t="s">
        <v>47</v>
      </c>
      <c r="C136" s="4" t="s">
        <v>12</v>
      </c>
      <c r="D136" s="4">
        <v>18.0</v>
      </c>
      <c r="E136" s="4">
        <v>21.0</v>
      </c>
      <c r="F136" s="4">
        <v>13.0</v>
      </c>
      <c r="G136" s="4">
        <v>0.0</v>
      </c>
      <c r="H136" s="4">
        <v>31.0</v>
      </c>
      <c r="I136" s="4">
        <f t="shared" si="1"/>
        <v>26</v>
      </c>
      <c r="J136" s="4">
        <f t="shared" si="2"/>
        <v>41.5</v>
      </c>
      <c r="K136" s="4">
        <f t="shared" si="3"/>
        <v>42</v>
      </c>
      <c r="L136" s="7" t="s">
        <v>212</v>
      </c>
      <c r="M136" s="4"/>
      <c r="N136" s="4"/>
    </row>
    <row r="137" ht="12.75" customHeight="1">
      <c r="A137" s="4">
        <v>98.0</v>
      </c>
      <c r="B137" s="5" t="s">
        <v>122</v>
      </c>
      <c r="C137" s="4" t="s">
        <v>63</v>
      </c>
      <c r="D137" s="4">
        <v>13.0</v>
      </c>
      <c r="E137" s="4">
        <v>23.0</v>
      </c>
      <c r="F137" s="4">
        <v>8.0</v>
      </c>
      <c r="G137" s="4">
        <v>0.0</v>
      </c>
      <c r="H137" s="4">
        <v>39.0</v>
      </c>
      <c r="I137" s="4">
        <f t="shared" si="1"/>
        <v>22</v>
      </c>
      <c r="J137" s="4">
        <f t="shared" si="2"/>
        <v>41.5</v>
      </c>
      <c r="K137" s="4">
        <f t="shared" si="3"/>
        <v>42</v>
      </c>
      <c r="L137" s="7" t="s">
        <v>212</v>
      </c>
      <c r="M137" s="4"/>
      <c r="N137" s="4"/>
    </row>
    <row r="138" ht="12.75" customHeight="1">
      <c r="A138" s="4">
        <v>1.0</v>
      </c>
      <c r="B138" s="5" t="s">
        <v>11</v>
      </c>
      <c r="C138" s="4" t="s">
        <v>12</v>
      </c>
      <c r="D138" s="4">
        <v>13.0</v>
      </c>
      <c r="E138" s="4">
        <v>24.0</v>
      </c>
      <c r="F138" s="4">
        <v>8.5</v>
      </c>
      <c r="G138" s="4">
        <v>0.0</v>
      </c>
      <c r="H138" s="4">
        <v>36.0</v>
      </c>
      <c r="I138" s="4">
        <f t="shared" si="1"/>
        <v>22.75</v>
      </c>
      <c r="J138" s="4">
        <f t="shared" si="2"/>
        <v>40.75</v>
      </c>
      <c r="K138" s="4">
        <f t="shared" si="3"/>
        <v>41</v>
      </c>
      <c r="L138" s="7" t="s">
        <v>212</v>
      </c>
      <c r="M138" s="4"/>
      <c r="N138" s="4"/>
    </row>
    <row r="139" ht="12.75" customHeight="1">
      <c r="A139" s="4">
        <v>120.0</v>
      </c>
      <c r="B139" s="5" t="s">
        <v>142</v>
      </c>
      <c r="C139" s="4" t="s">
        <v>140</v>
      </c>
      <c r="D139" s="4">
        <v>19.0</v>
      </c>
      <c r="E139" s="4">
        <v>28.0</v>
      </c>
      <c r="F139" s="4">
        <v>6.5</v>
      </c>
      <c r="G139" s="4">
        <v>0.0</v>
      </c>
      <c r="H139" s="4">
        <v>28.0</v>
      </c>
      <c r="I139" s="4">
        <f t="shared" si="1"/>
        <v>26.75</v>
      </c>
      <c r="J139" s="4">
        <f t="shared" si="2"/>
        <v>40.75</v>
      </c>
      <c r="K139" s="4">
        <f t="shared" si="3"/>
        <v>41</v>
      </c>
      <c r="L139" s="7" t="s">
        <v>212</v>
      </c>
      <c r="M139" s="4"/>
      <c r="N139" s="4"/>
    </row>
    <row r="140" ht="12.75" customHeight="1">
      <c r="A140" s="4">
        <v>161.0</v>
      </c>
      <c r="B140" s="5" t="s">
        <v>181</v>
      </c>
      <c r="C140" s="4" t="s">
        <v>159</v>
      </c>
      <c r="D140" s="4">
        <v>19.0</v>
      </c>
      <c r="E140" s="4">
        <v>17.0</v>
      </c>
      <c r="F140" s="4">
        <v>8.0</v>
      </c>
      <c r="G140" s="4">
        <v>0.0</v>
      </c>
      <c r="H140" s="4">
        <v>36.0</v>
      </c>
      <c r="I140" s="4">
        <f t="shared" si="1"/>
        <v>22</v>
      </c>
      <c r="J140" s="4">
        <f t="shared" si="2"/>
        <v>40</v>
      </c>
      <c r="K140" s="4">
        <f t="shared" si="3"/>
        <v>40</v>
      </c>
      <c r="L140" s="7" t="s">
        <v>212</v>
      </c>
      <c r="M140" s="4"/>
      <c r="N140" s="4"/>
    </row>
    <row r="141" ht="12.75" customHeight="1">
      <c r="A141" s="4">
        <v>97.0</v>
      </c>
      <c r="B141" s="5" t="s">
        <v>121</v>
      </c>
      <c r="C141" s="4" t="s">
        <v>63</v>
      </c>
      <c r="D141" s="4">
        <v>13.0</v>
      </c>
      <c r="E141" s="4">
        <v>28.0</v>
      </c>
      <c r="F141" s="4">
        <v>3.0</v>
      </c>
      <c r="G141" s="4">
        <v>0.0</v>
      </c>
      <c r="H141" s="4">
        <v>34.0</v>
      </c>
      <c r="I141" s="4">
        <f t="shared" si="1"/>
        <v>22</v>
      </c>
      <c r="J141" s="4">
        <f t="shared" si="2"/>
        <v>39</v>
      </c>
      <c r="K141" s="4">
        <f t="shared" si="3"/>
        <v>39</v>
      </c>
      <c r="L141" s="7" t="s">
        <v>212</v>
      </c>
      <c r="M141" s="4"/>
      <c r="N141" s="4"/>
    </row>
    <row r="142" ht="12.75" customHeight="1">
      <c r="A142" s="4">
        <v>164.0</v>
      </c>
      <c r="B142" s="5" t="s">
        <v>184</v>
      </c>
      <c r="C142" s="4" t="s">
        <v>159</v>
      </c>
      <c r="D142" s="4">
        <v>24.0</v>
      </c>
      <c r="E142" s="4">
        <v>15.0</v>
      </c>
      <c r="F142" s="4">
        <v>9.0</v>
      </c>
      <c r="G142" s="4">
        <v>3.0</v>
      </c>
      <c r="H142" s="4">
        <v>24.0</v>
      </c>
      <c r="I142" s="4">
        <f t="shared" si="1"/>
        <v>27</v>
      </c>
      <c r="J142" s="4">
        <f t="shared" si="2"/>
        <v>39</v>
      </c>
      <c r="K142" s="4">
        <f t="shared" si="3"/>
        <v>39</v>
      </c>
      <c r="L142" s="7" t="s">
        <v>212</v>
      </c>
      <c r="M142" s="4"/>
      <c r="N142" s="4"/>
    </row>
    <row r="143" ht="12.75" customHeight="1">
      <c r="A143" s="4">
        <v>45.0</v>
      </c>
      <c r="B143" s="5" t="s">
        <v>66</v>
      </c>
      <c r="C143" s="4" t="s">
        <v>63</v>
      </c>
      <c r="D143" s="4">
        <v>13.0</v>
      </c>
      <c r="E143" s="4">
        <v>29.0</v>
      </c>
      <c r="F143" s="4">
        <v>9.0</v>
      </c>
      <c r="G143" s="4">
        <v>0.0</v>
      </c>
      <c r="H143" s="4">
        <v>26.0</v>
      </c>
      <c r="I143" s="4">
        <f t="shared" si="1"/>
        <v>25.5</v>
      </c>
      <c r="J143" s="4">
        <f t="shared" si="2"/>
        <v>38.5</v>
      </c>
      <c r="K143" s="4">
        <f t="shared" si="3"/>
        <v>39</v>
      </c>
      <c r="L143" s="7" t="s">
        <v>212</v>
      </c>
      <c r="M143" s="4"/>
      <c r="N143" s="4"/>
    </row>
    <row r="144" ht="12.75" customHeight="1">
      <c r="A144" s="4">
        <v>69.0</v>
      </c>
      <c r="B144" s="5" t="s">
        <v>92</v>
      </c>
      <c r="C144" s="4" t="s">
        <v>63</v>
      </c>
      <c r="D144" s="4">
        <v>22.0</v>
      </c>
      <c r="E144" s="4">
        <v>20.0</v>
      </c>
      <c r="F144" s="4">
        <v>0.0</v>
      </c>
      <c r="G144" s="4">
        <v>1.0</v>
      </c>
      <c r="H144" s="4">
        <v>32.0</v>
      </c>
      <c r="I144" s="4">
        <f t="shared" si="1"/>
        <v>22</v>
      </c>
      <c r="J144" s="4">
        <f t="shared" si="2"/>
        <v>38</v>
      </c>
      <c r="K144" s="4">
        <f t="shared" si="3"/>
        <v>38</v>
      </c>
      <c r="L144" s="7" t="s">
        <v>212</v>
      </c>
      <c r="M144" s="4"/>
      <c r="N144" s="4"/>
    </row>
    <row r="145" ht="12.75" customHeight="1">
      <c r="A145" s="4">
        <v>78.0</v>
      </c>
      <c r="B145" s="5" t="s">
        <v>101</v>
      </c>
      <c r="C145" s="4" t="s">
        <v>63</v>
      </c>
      <c r="D145" s="4">
        <v>17.0</v>
      </c>
      <c r="E145" s="4">
        <v>24.0</v>
      </c>
      <c r="F145" s="4">
        <v>11.0</v>
      </c>
      <c r="G145" s="4">
        <v>0.0</v>
      </c>
      <c r="H145" s="4">
        <v>22.0</v>
      </c>
      <c r="I145" s="4">
        <f t="shared" si="1"/>
        <v>26</v>
      </c>
      <c r="J145" s="4">
        <f t="shared" si="2"/>
        <v>37</v>
      </c>
      <c r="K145" s="4">
        <f t="shared" si="3"/>
        <v>37</v>
      </c>
      <c r="L145" s="7" t="s">
        <v>213</v>
      </c>
      <c r="M145" s="4"/>
      <c r="N145" s="4"/>
    </row>
    <row r="146" ht="12.75" customHeight="1">
      <c r="A146" s="4">
        <v>52.0</v>
      </c>
      <c r="B146" s="5" t="s">
        <v>73</v>
      </c>
      <c r="C146" s="4" t="s">
        <v>63</v>
      </c>
      <c r="D146" s="4">
        <v>17.0</v>
      </c>
      <c r="E146" s="4">
        <v>27.0</v>
      </c>
      <c r="F146" s="4">
        <v>2.0</v>
      </c>
      <c r="G146" s="4">
        <v>0.0</v>
      </c>
      <c r="H146" s="4">
        <v>26.0</v>
      </c>
      <c r="I146" s="4">
        <f t="shared" si="1"/>
        <v>23</v>
      </c>
      <c r="J146" s="4">
        <f t="shared" si="2"/>
        <v>36</v>
      </c>
      <c r="K146" s="4">
        <f t="shared" si="3"/>
        <v>36</v>
      </c>
      <c r="L146" s="7" t="s">
        <v>213</v>
      </c>
      <c r="M146" s="4"/>
      <c r="N146" s="4"/>
    </row>
    <row r="147" ht="12.75" customHeight="1">
      <c r="A147" s="4">
        <v>72.0</v>
      </c>
      <c r="B147" s="5" t="s">
        <v>95</v>
      </c>
      <c r="C147" s="4" t="s">
        <v>63</v>
      </c>
      <c r="D147" s="4">
        <v>11.0</v>
      </c>
      <c r="E147" s="4">
        <v>23.0</v>
      </c>
      <c r="F147" s="4">
        <v>13.0</v>
      </c>
      <c r="G147" s="4">
        <v>0.0</v>
      </c>
      <c r="H147" s="4">
        <v>25.0</v>
      </c>
      <c r="I147" s="4">
        <f t="shared" si="1"/>
        <v>23.5</v>
      </c>
      <c r="J147" s="4">
        <f t="shared" si="2"/>
        <v>36</v>
      </c>
      <c r="K147" s="4">
        <f t="shared" si="3"/>
        <v>36</v>
      </c>
      <c r="L147" s="7" t="s">
        <v>213</v>
      </c>
      <c r="M147" s="4"/>
      <c r="N147" s="4"/>
    </row>
    <row r="148" ht="12.75" customHeight="1">
      <c r="A148" s="4">
        <v>125.0</v>
      </c>
      <c r="B148" s="5" t="s">
        <v>146</v>
      </c>
      <c r="C148" s="4" t="s">
        <v>140</v>
      </c>
      <c r="D148" s="4">
        <v>22.0</v>
      </c>
      <c r="E148" s="4">
        <v>26.0</v>
      </c>
      <c r="F148" s="4">
        <v>0.0</v>
      </c>
      <c r="G148" s="4">
        <v>0.0</v>
      </c>
      <c r="H148" s="4">
        <v>24.0</v>
      </c>
      <c r="I148" s="4">
        <f t="shared" si="1"/>
        <v>24</v>
      </c>
      <c r="J148" s="4">
        <f t="shared" si="2"/>
        <v>36</v>
      </c>
      <c r="K148" s="4">
        <f t="shared" si="3"/>
        <v>36</v>
      </c>
      <c r="L148" s="7" t="s">
        <v>213</v>
      </c>
      <c r="M148" s="4"/>
      <c r="N148" s="4"/>
    </row>
    <row r="149" ht="12.75" customHeight="1">
      <c r="A149" s="4">
        <v>175.0</v>
      </c>
      <c r="B149" s="5" t="s">
        <v>192</v>
      </c>
      <c r="C149" s="4" t="s">
        <v>12</v>
      </c>
      <c r="D149" s="4">
        <v>15.0</v>
      </c>
      <c r="E149" s="4">
        <v>17.0</v>
      </c>
      <c r="F149" s="4">
        <v>16.0</v>
      </c>
      <c r="G149" s="4">
        <v>1.0</v>
      </c>
      <c r="H149" s="4">
        <v>22.0</v>
      </c>
      <c r="I149" s="4">
        <f t="shared" si="1"/>
        <v>25</v>
      </c>
      <c r="J149" s="4">
        <f t="shared" si="2"/>
        <v>36</v>
      </c>
      <c r="K149" s="4">
        <f t="shared" si="3"/>
        <v>36</v>
      </c>
      <c r="L149" s="7" t="s">
        <v>213</v>
      </c>
      <c r="M149" s="4"/>
      <c r="N149" s="4"/>
    </row>
    <row r="150" ht="12.75" customHeight="1">
      <c r="A150" s="4">
        <v>80.0</v>
      </c>
      <c r="B150" s="5" t="s">
        <v>103</v>
      </c>
      <c r="C150" s="4" t="s">
        <v>63</v>
      </c>
      <c r="D150" s="4">
        <v>24.0</v>
      </c>
      <c r="E150" s="4">
        <v>27.0</v>
      </c>
      <c r="F150" s="4">
        <v>0.0</v>
      </c>
      <c r="G150" s="4">
        <v>0.0</v>
      </c>
      <c r="H150" s="4">
        <v>20.0</v>
      </c>
      <c r="I150" s="4">
        <f t="shared" si="1"/>
        <v>25.5</v>
      </c>
      <c r="J150" s="4">
        <f t="shared" si="2"/>
        <v>35.5</v>
      </c>
      <c r="K150" s="4">
        <f t="shared" si="3"/>
        <v>36</v>
      </c>
      <c r="L150" s="7" t="s">
        <v>213</v>
      </c>
      <c r="M150" s="4"/>
      <c r="N150" s="4"/>
    </row>
    <row r="151" ht="12.75" customHeight="1">
      <c r="A151" s="4">
        <v>95.0</v>
      </c>
      <c r="B151" s="5" t="s">
        <v>119</v>
      </c>
      <c r="C151" s="4" t="s">
        <v>63</v>
      </c>
      <c r="D151" s="4">
        <v>9.0</v>
      </c>
      <c r="E151" s="4">
        <v>21.0</v>
      </c>
      <c r="F151" s="4">
        <v>9.5</v>
      </c>
      <c r="G151" s="4">
        <v>0.0</v>
      </c>
      <c r="H151" s="4">
        <v>30.0</v>
      </c>
      <c r="I151" s="4">
        <f t="shared" si="1"/>
        <v>19.75</v>
      </c>
      <c r="J151" s="4">
        <f t="shared" si="2"/>
        <v>34.75</v>
      </c>
      <c r="K151" s="4">
        <f t="shared" si="3"/>
        <v>35</v>
      </c>
      <c r="L151" s="7" t="s">
        <v>213</v>
      </c>
      <c r="M151" s="4"/>
      <c r="N151" s="4"/>
    </row>
    <row r="152" ht="12.75" customHeight="1">
      <c r="A152" s="4">
        <v>167.0</v>
      </c>
      <c r="B152" s="5" t="s">
        <v>187</v>
      </c>
      <c r="C152" s="4" t="s">
        <v>12</v>
      </c>
      <c r="D152" s="4">
        <v>11.0</v>
      </c>
      <c r="E152" s="4">
        <v>8.0</v>
      </c>
      <c r="F152" s="4">
        <v>11.0</v>
      </c>
      <c r="G152" s="4">
        <v>1.0</v>
      </c>
      <c r="H152" s="4">
        <v>36.0</v>
      </c>
      <c r="I152" s="4">
        <f t="shared" si="1"/>
        <v>16</v>
      </c>
      <c r="J152" s="4">
        <f t="shared" si="2"/>
        <v>34</v>
      </c>
      <c r="K152" s="4">
        <f t="shared" si="3"/>
        <v>34</v>
      </c>
      <c r="L152" s="7" t="s">
        <v>213</v>
      </c>
      <c r="M152" s="4"/>
      <c r="N152" s="4"/>
    </row>
    <row r="153" ht="12.75" customHeight="1">
      <c r="A153" s="4">
        <v>136.0</v>
      </c>
      <c r="B153" s="5" t="s">
        <v>157</v>
      </c>
      <c r="C153" s="4" t="s">
        <v>140</v>
      </c>
      <c r="D153" s="4">
        <v>11.0</v>
      </c>
      <c r="E153" s="4">
        <v>27.0</v>
      </c>
      <c r="F153" s="4">
        <v>7.5</v>
      </c>
      <c r="G153" s="4">
        <v>0.0</v>
      </c>
      <c r="H153" s="4">
        <v>22.0</v>
      </c>
      <c r="I153" s="4">
        <f t="shared" si="1"/>
        <v>22.75</v>
      </c>
      <c r="J153" s="4">
        <f t="shared" si="2"/>
        <v>33.75</v>
      </c>
      <c r="K153" s="4">
        <f t="shared" si="3"/>
        <v>34</v>
      </c>
      <c r="L153" s="7" t="s">
        <v>213</v>
      </c>
      <c r="M153" s="4"/>
      <c r="N153" s="4"/>
    </row>
    <row r="154" ht="12.75" customHeight="1">
      <c r="A154" s="4">
        <v>140.0</v>
      </c>
      <c r="B154" s="5" t="s">
        <v>162</v>
      </c>
      <c r="C154" s="4" t="s">
        <v>159</v>
      </c>
      <c r="D154" s="4">
        <v>9.0</v>
      </c>
      <c r="E154" s="4">
        <v>22.0</v>
      </c>
      <c r="F154" s="4">
        <v>11.0</v>
      </c>
      <c r="G154" s="4">
        <v>0.0</v>
      </c>
      <c r="H154" s="4">
        <v>23.0</v>
      </c>
      <c r="I154" s="4">
        <f t="shared" si="1"/>
        <v>21</v>
      </c>
      <c r="J154" s="4">
        <f t="shared" si="2"/>
        <v>32.5</v>
      </c>
      <c r="K154" s="4">
        <f t="shared" si="3"/>
        <v>33</v>
      </c>
      <c r="L154" s="7" t="s">
        <v>213</v>
      </c>
      <c r="M154" s="4"/>
      <c r="N154" s="4"/>
    </row>
    <row r="155" ht="12.75" customHeight="1">
      <c r="A155" s="4">
        <v>178.0</v>
      </c>
      <c r="B155" s="5" t="s">
        <v>195</v>
      </c>
      <c r="C155" s="4" t="s">
        <v>12</v>
      </c>
      <c r="D155" s="4">
        <v>14.0</v>
      </c>
      <c r="E155" s="4">
        <v>25.0</v>
      </c>
      <c r="F155" s="4">
        <v>2.0</v>
      </c>
      <c r="G155" s="4">
        <v>3.0</v>
      </c>
      <c r="H155" s="4">
        <v>18.0</v>
      </c>
      <c r="I155" s="4">
        <f t="shared" si="1"/>
        <v>23.5</v>
      </c>
      <c r="J155" s="4">
        <f t="shared" si="2"/>
        <v>32.5</v>
      </c>
      <c r="K155" s="4">
        <f t="shared" si="3"/>
        <v>33</v>
      </c>
      <c r="L155" s="7" t="s">
        <v>140</v>
      </c>
      <c r="M155" s="4"/>
      <c r="N155" s="4"/>
    </row>
    <row r="156" ht="12.75" customHeight="1">
      <c r="A156" s="4">
        <v>22.0</v>
      </c>
      <c r="B156" s="5" t="s">
        <v>45</v>
      </c>
      <c r="C156" s="4" t="s">
        <v>12</v>
      </c>
      <c r="D156" s="4">
        <v>9.0</v>
      </c>
      <c r="E156" s="4">
        <v>17.0</v>
      </c>
      <c r="F156" s="4">
        <v>11.5</v>
      </c>
      <c r="G156" s="4">
        <v>0.0</v>
      </c>
      <c r="H156" s="4">
        <v>24.0</v>
      </c>
      <c r="I156" s="4">
        <f t="shared" si="1"/>
        <v>18.75</v>
      </c>
      <c r="J156" s="4">
        <f t="shared" si="2"/>
        <v>30.75</v>
      </c>
      <c r="K156" s="4">
        <f t="shared" si="3"/>
        <v>31</v>
      </c>
      <c r="L156" s="7" t="s">
        <v>140</v>
      </c>
      <c r="M156" s="4"/>
      <c r="N156" s="4"/>
    </row>
    <row r="157" ht="12.75" customHeight="1">
      <c r="A157" s="4">
        <v>19.0</v>
      </c>
      <c r="B157" s="5" t="s">
        <v>42</v>
      </c>
      <c r="C157" s="4" t="s">
        <v>12</v>
      </c>
      <c r="D157" s="4">
        <v>15.0</v>
      </c>
      <c r="E157" s="4">
        <v>22.0</v>
      </c>
      <c r="F157" s="4">
        <v>9.5</v>
      </c>
      <c r="G157" s="4">
        <v>0.0</v>
      </c>
      <c r="H157" s="4">
        <v>14.0</v>
      </c>
      <c r="I157" s="4">
        <f t="shared" si="1"/>
        <v>23.25</v>
      </c>
      <c r="J157" s="4">
        <f t="shared" si="2"/>
        <v>30.25</v>
      </c>
      <c r="K157" s="4">
        <f t="shared" si="3"/>
        <v>30</v>
      </c>
      <c r="L157" s="7" t="s">
        <v>140</v>
      </c>
      <c r="M157" s="4"/>
      <c r="N157" s="4"/>
    </row>
    <row r="158" ht="12.75" customHeight="1">
      <c r="A158" s="4">
        <v>123.0</v>
      </c>
      <c r="B158" s="5" t="s">
        <v>144</v>
      </c>
      <c r="C158" s="4" t="s">
        <v>140</v>
      </c>
      <c r="D158" s="4">
        <v>20.0</v>
      </c>
      <c r="E158" s="4">
        <v>32.0</v>
      </c>
      <c r="F158" s="4">
        <v>0.0</v>
      </c>
      <c r="G158" s="4">
        <v>0.0</v>
      </c>
      <c r="H158" s="4">
        <v>8.0</v>
      </c>
      <c r="I158" s="4">
        <f t="shared" si="1"/>
        <v>26</v>
      </c>
      <c r="J158" s="4">
        <f t="shared" si="2"/>
        <v>30</v>
      </c>
      <c r="K158" s="4">
        <f t="shared" si="3"/>
        <v>30</v>
      </c>
      <c r="L158" s="7" t="s">
        <v>140</v>
      </c>
      <c r="M158" s="4"/>
      <c r="N158" s="4"/>
    </row>
    <row r="159" ht="12.75" customHeight="1">
      <c r="A159" s="4">
        <v>131.0</v>
      </c>
      <c r="B159" s="5" t="s">
        <v>152</v>
      </c>
      <c r="C159" s="4" t="s">
        <v>140</v>
      </c>
      <c r="D159" s="4">
        <v>13.0</v>
      </c>
      <c r="E159" s="4">
        <v>4.0</v>
      </c>
      <c r="F159" s="4">
        <v>12.0</v>
      </c>
      <c r="G159" s="4">
        <v>2.0</v>
      </c>
      <c r="H159" s="4">
        <v>27.0</v>
      </c>
      <c r="I159" s="4">
        <f t="shared" si="1"/>
        <v>16.5</v>
      </c>
      <c r="J159" s="4">
        <f t="shared" si="2"/>
        <v>30</v>
      </c>
      <c r="K159" s="4">
        <f t="shared" si="3"/>
        <v>30</v>
      </c>
      <c r="L159" s="7" t="s">
        <v>140</v>
      </c>
      <c r="M159" s="4"/>
      <c r="N159" s="4"/>
    </row>
    <row r="160" ht="12.75" customHeight="1">
      <c r="A160" s="4">
        <v>133.0</v>
      </c>
      <c r="B160" s="5" t="s">
        <v>154</v>
      </c>
      <c r="C160" s="4" t="s">
        <v>140</v>
      </c>
      <c r="D160" s="4">
        <v>10.0</v>
      </c>
      <c r="E160" s="4">
        <v>21.0</v>
      </c>
      <c r="F160" s="4">
        <v>7.0</v>
      </c>
      <c r="G160" s="4">
        <v>0.0</v>
      </c>
      <c r="H160" s="4">
        <v>22.0</v>
      </c>
      <c r="I160" s="4">
        <f t="shared" si="1"/>
        <v>19</v>
      </c>
      <c r="J160" s="4">
        <f t="shared" si="2"/>
        <v>30</v>
      </c>
      <c r="K160" s="4">
        <f t="shared" si="3"/>
        <v>30</v>
      </c>
      <c r="L160" s="7" t="s">
        <v>140</v>
      </c>
      <c r="M160" s="4"/>
      <c r="N160" s="4"/>
    </row>
    <row r="161" ht="12.75" customHeight="1">
      <c r="A161" s="4">
        <v>62.0</v>
      </c>
      <c r="B161" s="5" t="s">
        <v>85</v>
      </c>
      <c r="C161" s="4" t="s">
        <v>63</v>
      </c>
      <c r="D161" s="4">
        <v>15.0</v>
      </c>
      <c r="E161" s="4">
        <v>17.0</v>
      </c>
      <c r="F161" s="4">
        <v>1.0</v>
      </c>
      <c r="G161" s="4">
        <v>0.0</v>
      </c>
      <c r="H161" s="4">
        <v>24.0</v>
      </c>
      <c r="I161" s="4">
        <f t="shared" si="1"/>
        <v>16.5</v>
      </c>
      <c r="J161" s="4">
        <f t="shared" si="2"/>
        <v>28.5</v>
      </c>
      <c r="K161" s="4">
        <f t="shared" si="3"/>
        <v>29</v>
      </c>
      <c r="L161" s="7" t="s">
        <v>214</v>
      </c>
      <c r="M161" s="4"/>
      <c r="N161" s="4"/>
    </row>
    <row r="162" ht="12.75" customHeight="1">
      <c r="A162" s="4">
        <v>41.0</v>
      </c>
      <c r="B162" s="5" t="s">
        <v>62</v>
      </c>
      <c r="C162" s="4" t="s">
        <v>63</v>
      </c>
      <c r="D162" s="4">
        <v>14.0</v>
      </c>
      <c r="E162" s="4">
        <v>15.0</v>
      </c>
      <c r="F162" s="4">
        <v>10.5</v>
      </c>
      <c r="G162" s="4">
        <v>0.0</v>
      </c>
      <c r="H162" s="4">
        <v>16.0</v>
      </c>
      <c r="I162" s="4">
        <f t="shared" si="1"/>
        <v>19.75</v>
      </c>
      <c r="J162" s="4">
        <f t="shared" si="2"/>
        <v>27.75</v>
      </c>
      <c r="K162" s="4">
        <f t="shared" si="3"/>
        <v>28</v>
      </c>
      <c r="L162" s="7" t="s">
        <v>214</v>
      </c>
      <c r="M162" s="4"/>
      <c r="N162" s="4"/>
    </row>
    <row r="163" ht="12.75" customHeight="1">
      <c r="A163" s="4">
        <v>122.0</v>
      </c>
      <c r="B163" s="5" t="s">
        <v>143</v>
      </c>
      <c r="C163" s="4" t="s">
        <v>140</v>
      </c>
      <c r="D163" s="4">
        <v>20.0</v>
      </c>
      <c r="E163" s="4">
        <v>21.0</v>
      </c>
      <c r="F163" s="4">
        <v>0.0</v>
      </c>
      <c r="G163" s="4">
        <v>0.0</v>
      </c>
      <c r="H163" s="4">
        <v>12.0</v>
      </c>
      <c r="I163" s="4">
        <f t="shared" si="1"/>
        <v>20.5</v>
      </c>
      <c r="J163" s="4">
        <f t="shared" si="2"/>
        <v>26.5</v>
      </c>
      <c r="K163" s="4">
        <f t="shared" si="3"/>
        <v>27</v>
      </c>
      <c r="L163" s="7" t="s">
        <v>214</v>
      </c>
      <c r="M163" s="4"/>
      <c r="N163" s="4"/>
    </row>
    <row r="164" ht="12.75" customHeight="1">
      <c r="A164" s="4">
        <v>100.0</v>
      </c>
      <c r="B164" s="5" t="s">
        <v>123</v>
      </c>
      <c r="C164" s="4" t="s">
        <v>63</v>
      </c>
      <c r="D164" s="4">
        <v>8.0</v>
      </c>
      <c r="E164" s="4">
        <v>24.0</v>
      </c>
      <c r="F164" s="4">
        <v>12.0</v>
      </c>
      <c r="G164" s="4">
        <v>0.0</v>
      </c>
      <c r="H164" s="4">
        <v>8.0</v>
      </c>
      <c r="I164" s="4">
        <f t="shared" si="1"/>
        <v>22</v>
      </c>
      <c r="J164" s="4">
        <f t="shared" si="2"/>
        <v>26</v>
      </c>
      <c r="K164" s="4">
        <f t="shared" si="3"/>
        <v>26</v>
      </c>
      <c r="L164" s="7" t="s">
        <v>214</v>
      </c>
      <c r="M164" s="4"/>
      <c r="N164" s="4"/>
    </row>
    <row r="165" ht="12.75" customHeight="1">
      <c r="A165" s="4">
        <v>124.0</v>
      </c>
      <c r="B165" s="5" t="s">
        <v>145</v>
      </c>
      <c r="C165" s="4" t="s">
        <v>140</v>
      </c>
      <c r="D165" s="4">
        <v>18.0</v>
      </c>
      <c r="E165" s="4">
        <v>20.0</v>
      </c>
      <c r="F165" s="4">
        <v>0.0</v>
      </c>
      <c r="G165" s="4">
        <v>0.0</v>
      </c>
      <c r="H165" s="4">
        <v>14.0</v>
      </c>
      <c r="I165" s="4">
        <f t="shared" si="1"/>
        <v>19</v>
      </c>
      <c r="J165" s="4">
        <f t="shared" si="2"/>
        <v>26</v>
      </c>
      <c r="K165" s="4">
        <f t="shared" si="3"/>
        <v>26</v>
      </c>
      <c r="L165" s="7" t="s">
        <v>214</v>
      </c>
      <c r="M165" s="4"/>
      <c r="N165" s="4"/>
    </row>
    <row r="166" ht="12.75" customHeight="1">
      <c r="A166" s="4">
        <v>182.0</v>
      </c>
      <c r="B166" s="5" t="s">
        <v>199</v>
      </c>
      <c r="C166" s="4" t="s">
        <v>12</v>
      </c>
      <c r="D166" s="4">
        <v>7.0</v>
      </c>
      <c r="E166" s="4">
        <v>15.5</v>
      </c>
      <c r="F166" s="4">
        <v>2.0</v>
      </c>
      <c r="G166" s="4">
        <v>0.0</v>
      </c>
      <c r="H166" s="4">
        <v>18.0</v>
      </c>
      <c r="I166" s="4">
        <f t="shared" si="1"/>
        <v>12.25</v>
      </c>
      <c r="J166" s="4">
        <f t="shared" si="2"/>
        <v>21.25</v>
      </c>
      <c r="K166" s="4">
        <f t="shared" si="3"/>
        <v>21</v>
      </c>
      <c r="L166" s="7" t="s">
        <v>214</v>
      </c>
      <c r="M166" s="4"/>
      <c r="N166" s="4"/>
    </row>
    <row r="167" ht="12.75" customHeight="1">
      <c r="A167" s="4">
        <v>38.0</v>
      </c>
      <c r="B167" s="5" t="s">
        <v>61</v>
      </c>
      <c r="C167" s="4" t="s">
        <v>12</v>
      </c>
      <c r="D167" s="4">
        <v>12.0</v>
      </c>
      <c r="E167" s="4">
        <v>16.0</v>
      </c>
      <c r="F167" s="4">
        <v>0.0</v>
      </c>
      <c r="G167" s="4">
        <v>0.0</v>
      </c>
      <c r="H167" s="4">
        <v>13.0</v>
      </c>
      <c r="I167" s="4">
        <f t="shared" si="1"/>
        <v>14</v>
      </c>
      <c r="J167" s="4">
        <f t="shared" si="2"/>
        <v>20.5</v>
      </c>
      <c r="K167" s="4">
        <f t="shared" si="3"/>
        <v>21</v>
      </c>
      <c r="L167" s="7" t="s">
        <v>214</v>
      </c>
      <c r="M167" s="4"/>
      <c r="N167" s="4"/>
    </row>
    <row r="168" ht="12.75" customHeight="1">
      <c r="A168" s="4">
        <v>183.0</v>
      </c>
      <c r="B168" s="5" t="s">
        <v>200</v>
      </c>
      <c r="C168" s="4" t="s">
        <v>12</v>
      </c>
      <c r="D168" s="4">
        <v>7.5</v>
      </c>
      <c r="E168" s="4">
        <v>15.0</v>
      </c>
      <c r="F168" s="4">
        <v>5.0</v>
      </c>
      <c r="G168" s="4">
        <v>2.5</v>
      </c>
      <c r="H168" s="4">
        <v>6.0</v>
      </c>
      <c r="I168" s="4">
        <f t="shared" si="1"/>
        <v>16.25</v>
      </c>
      <c r="J168" s="4">
        <f t="shared" si="2"/>
        <v>19.25</v>
      </c>
      <c r="K168" s="4">
        <f t="shared" si="3"/>
        <v>19</v>
      </c>
      <c r="L168" s="7" t="s">
        <v>214</v>
      </c>
      <c r="M168" s="4"/>
      <c r="N168" s="4"/>
    </row>
    <row r="169" ht="12.75" customHeight="1">
      <c r="A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ht="12.75" customHeight="1">
      <c r="A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ht="12.75" customHeight="1">
      <c r="A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ht="12.75" customHeight="1">
      <c r="A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ht="12.75" customHeight="1">
      <c r="A173" s="4"/>
      <c r="C173" s="7" t="s">
        <v>201</v>
      </c>
      <c r="D173" s="4">
        <f t="shared" ref="D173:K173" si="4">MAX(D2:D168)</f>
        <v>26</v>
      </c>
      <c r="E173" s="4">
        <f t="shared" si="4"/>
        <v>54</v>
      </c>
      <c r="F173" s="4">
        <f t="shared" si="4"/>
        <v>36</v>
      </c>
      <c r="G173" s="4">
        <f t="shared" si="4"/>
        <v>3</v>
      </c>
      <c r="H173" s="4">
        <f t="shared" si="4"/>
        <v>88</v>
      </c>
      <c r="I173" s="4">
        <f t="shared" si="4"/>
        <v>59.5</v>
      </c>
      <c r="J173" s="4">
        <f t="shared" si="4"/>
        <v>100</v>
      </c>
      <c r="K173" s="4">
        <f t="shared" si="4"/>
        <v>100</v>
      </c>
      <c r="L173" s="4"/>
      <c r="M173" s="4"/>
      <c r="N173" s="4"/>
    </row>
    <row r="174" ht="12.75" customHeight="1">
      <c r="A174" s="4"/>
      <c r="C174" s="7" t="s">
        <v>202</v>
      </c>
      <c r="D174" s="4">
        <f t="shared" ref="D174:K174" si="5">min(D2:D168)</f>
        <v>0</v>
      </c>
      <c r="E174" s="4">
        <f t="shared" si="5"/>
        <v>4</v>
      </c>
      <c r="F174" s="4">
        <f t="shared" si="5"/>
        <v>0</v>
      </c>
      <c r="G174" s="4">
        <f t="shared" si="5"/>
        <v>0</v>
      </c>
      <c r="H174" s="4">
        <f t="shared" si="5"/>
        <v>6</v>
      </c>
      <c r="I174" s="4">
        <f t="shared" si="5"/>
        <v>12.25</v>
      </c>
      <c r="J174" s="4">
        <f t="shared" si="5"/>
        <v>19.25</v>
      </c>
      <c r="K174" s="4">
        <f t="shared" si="5"/>
        <v>19</v>
      </c>
      <c r="L174" s="4"/>
      <c r="M174" s="4"/>
      <c r="N174" s="4"/>
    </row>
    <row r="175" ht="12.75" customHeight="1">
      <c r="A175" s="4"/>
      <c r="C175" s="7" t="s">
        <v>203</v>
      </c>
      <c r="D175" s="4">
        <f t="shared" ref="D175:K175" si="6">median(D2:D168)</f>
        <v>20</v>
      </c>
      <c r="E175" s="4">
        <f t="shared" si="6"/>
        <v>34</v>
      </c>
      <c r="F175" s="4">
        <f t="shared" si="6"/>
        <v>19</v>
      </c>
      <c r="G175" s="4">
        <f t="shared" si="6"/>
        <v>0</v>
      </c>
      <c r="H175" s="4">
        <f t="shared" si="6"/>
        <v>48</v>
      </c>
      <c r="I175" s="4">
        <f t="shared" si="6"/>
        <v>36.75</v>
      </c>
      <c r="J175" s="4">
        <f t="shared" si="6"/>
        <v>61</v>
      </c>
      <c r="K175" s="4">
        <f t="shared" si="6"/>
        <v>61</v>
      </c>
      <c r="L175" s="4"/>
      <c r="M175" s="4"/>
      <c r="N175" s="4"/>
    </row>
    <row r="176" ht="12.75" customHeight="1">
      <c r="A176" s="4"/>
      <c r="C176" s="7" t="s">
        <v>204</v>
      </c>
      <c r="D176" s="4">
        <f t="shared" ref="D176:K176" si="7">mode(D2:D168)</f>
        <v>24</v>
      </c>
      <c r="E176" s="4">
        <f t="shared" si="7"/>
        <v>21</v>
      </c>
      <c r="F176" s="4">
        <f t="shared" si="7"/>
        <v>22</v>
      </c>
      <c r="G176" s="4">
        <f t="shared" si="7"/>
        <v>0</v>
      </c>
      <c r="H176" s="4">
        <f t="shared" si="7"/>
        <v>52</v>
      </c>
      <c r="I176" s="4">
        <f t="shared" si="7"/>
        <v>22</v>
      </c>
      <c r="J176" s="4">
        <f t="shared" si="7"/>
        <v>73.5</v>
      </c>
      <c r="K176" s="4">
        <f t="shared" si="7"/>
        <v>83</v>
      </c>
      <c r="L176" s="4"/>
      <c r="M176" s="4"/>
      <c r="N176" s="4"/>
    </row>
    <row r="177" ht="12.75" customHeight="1">
      <c r="A177" s="4"/>
      <c r="C177" s="7" t="s">
        <v>205</v>
      </c>
      <c r="D177" s="4">
        <f t="shared" ref="D177:K177" si="8">AVERAGE(D2:D168)</f>
        <v>19.10179641</v>
      </c>
      <c r="E177" s="4">
        <f t="shared" si="8"/>
        <v>33.19760479</v>
      </c>
      <c r="F177" s="4">
        <f t="shared" si="8"/>
        <v>18.60479042</v>
      </c>
      <c r="G177" s="4">
        <f t="shared" si="8"/>
        <v>0.7859281437</v>
      </c>
      <c r="H177" s="4">
        <f t="shared" si="8"/>
        <v>46.5988024</v>
      </c>
      <c r="I177" s="4">
        <f t="shared" si="8"/>
        <v>36.23802395</v>
      </c>
      <c r="J177" s="4">
        <f t="shared" si="8"/>
        <v>59.53742515</v>
      </c>
      <c r="K177" s="4">
        <f t="shared" si="8"/>
        <v>59.68263473</v>
      </c>
      <c r="L177" s="4"/>
      <c r="M177" s="4"/>
      <c r="N177" s="4"/>
    </row>
    <row r="178" ht="12.75" customHeight="1">
      <c r="A178" s="4"/>
      <c r="C178" s="7" t="s">
        <v>206</v>
      </c>
      <c r="D178" s="4">
        <f t="shared" ref="D178:K178" si="9">stdev(D2:D168)</f>
        <v>5.28567595</v>
      </c>
      <c r="E178" s="4">
        <f t="shared" si="9"/>
        <v>10.85098381</v>
      </c>
      <c r="F178" s="4">
        <f t="shared" si="9"/>
        <v>9.181213194</v>
      </c>
      <c r="G178" s="4">
        <f t="shared" si="9"/>
        <v>1.144748173</v>
      </c>
      <c r="H178" s="4">
        <f t="shared" si="9"/>
        <v>18.26315663</v>
      </c>
      <c r="I178" s="4">
        <f t="shared" si="9"/>
        <v>10.51149716</v>
      </c>
      <c r="J178" s="4">
        <f t="shared" si="9"/>
        <v>18.45967252</v>
      </c>
      <c r="K178" s="4">
        <f t="shared" si="9"/>
        <v>18.46882421</v>
      </c>
      <c r="L178" s="4"/>
      <c r="M178" s="4"/>
      <c r="N178" s="4"/>
    </row>
    <row r="179" ht="12.75" customHeight="1">
      <c r="A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ht="12.75" customHeight="1">
      <c r="A180" s="4"/>
      <c r="C180" s="4"/>
      <c r="D180" s="4"/>
      <c r="E180" s="4"/>
      <c r="F180" s="4"/>
      <c r="G180" s="4"/>
      <c r="H180" s="4"/>
      <c r="I180" s="4"/>
      <c r="J180" s="4">
        <f>J177-J178</f>
        <v>41.07775263</v>
      </c>
      <c r="K180" s="4"/>
      <c r="L180" s="4"/>
      <c r="M180" s="4"/>
      <c r="N180" s="4"/>
    </row>
    <row r="181" ht="12.75" customHeight="1">
      <c r="A181" s="4"/>
      <c r="C181" s="4"/>
      <c r="D181" s="4"/>
      <c r="E181" s="4"/>
      <c r="F181" s="4"/>
      <c r="G181" s="4"/>
      <c r="H181" s="4"/>
      <c r="I181" s="4"/>
      <c r="J181" s="4">
        <f>J177+J178</f>
        <v>77.99709767</v>
      </c>
      <c r="K181" s="4"/>
      <c r="L181" s="4"/>
      <c r="M181" s="4"/>
      <c r="N181" s="4"/>
    </row>
    <row r="182" ht="12.75" customHeight="1">
      <c r="A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ht="12.75" customHeight="1">
      <c r="A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ht="12.75" customHeight="1">
      <c r="A184" s="4"/>
      <c r="C184" s="4"/>
      <c r="D184" s="4"/>
      <c r="E184" s="4"/>
      <c r="F184" s="4"/>
      <c r="G184" s="4"/>
      <c r="H184" s="7" t="s">
        <v>215</v>
      </c>
      <c r="I184" s="7"/>
      <c r="J184" s="7" t="s">
        <v>216</v>
      </c>
      <c r="K184" s="4"/>
      <c r="L184" s="4"/>
      <c r="M184" s="4"/>
      <c r="N184" s="4"/>
    </row>
    <row r="185" ht="12.75" customHeight="1">
      <c r="A185" s="4"/>
      <c r="C185" s="4"/>
      <c r="D185" s="4"/>
      <c r="E185" s="4"/>
      <c r="F185" s="4"/>
      <c r="G185" s="4"/>
      <c r="H185" s="4"/>
      <c r="I185" s="4"/>
      <c r="J185" s="7" t="s">
        <v>217</v>
      </c>
      <c r="K185" s="4"/>
      <c r="L185" s="4"/>
      <c r="M185" s="4"/>
      <c r="N185" s="4"/>
    </row>
    <row r="186" ht="12.75" customHeight="1">
      <c r="A186" s="4"/>
      <c r="C186" s="4"/>
      <c r="D186" s="4"/>
      <c r="E186" s="4"/>
      <c r="F186" s="4"/>
      <c r="G186" s="4"/>
      <c r="H186" s="4"/>
      <c r="I186" s="4"/>
      <c r="J186" s="7" t="s">
        <v>218</v>
      </c>
      <c r="K186" s="4"/>
      <c r="L186" s="4"/>
      <c r="M186" s="4"/>
      <c r="N186" s="4"/>
    </row>
    <row r="187" ht="12.75" customHeight="1">
      <c r="A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ht="12.75" customHeight="1">
      <c r="A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ht="12.75" customHeight="1">
      <c r="A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ht="12.75" customHeight="1">
      <c r="A190" s="4"/>
      <c r="C190" s="4"/>
      <c r="D190" s="4"/>
      <c r="E190" s="4"/>
      <c r="F190" s="4"/>
      <c r="G190" s="4"/>
      <c r="H190" s="4"/>
      <c r="I190" s="7" t="s">
        <v>219</v>
      </c>
      <c r="J190" s="4"/>
      <c r="K190" s="7"/>
      <c r="L190" s="4"/>
      <c r="M190" s="4"/>
      <c r="N190" s="4"/>
    </row>
    <row r="191" ht="12.75" customHeight="1">
      <c r="A191" s="4"/>
      <c r="C191" s="4"/>
      <c r="D191" s="4"/>
      <c r="E191" s="7"/>
      <c r="F191" s="4"/>
      <c r="G191" s="4"/>
      <c r="H191" s="7" t="s">
        <v>220</v>
      </c>
      <c r="I191" s="7" t="s">
        <v>208</v>
      </c>
      <c r="J191" s="4">
        <f>countif(L2:L168, "AA")</f>
        <v>16</v>
      </c>
      <c r="K191" s="4"/>
      <c r="L191" s="4"/>
      <c r="M191" s="4"/>
      <c r="N191" s="4"/>
    </row>
    <row r="192" ht="12.75" customHeight="1">
      <c r="A192" s="4"/>
      <c r="C192" s="4"/>
      <c r="D192" s="4"/>
      <c r="E192" s="4"/>
      <c r="F192" s="4"/>
      <c r="G192" s="4"/>
      <c r="H192" s="4"/>
      <c r="I192" s="7" t="s">
        <v>209</v>
      </c>
      <c r="J192" s="4">
        <f>countif(L2:L168, "AB")</f>
        <v>23</v>
      </c>
      <c r="K192" s="4"/>
      <c r="L192" s="4"/>
      <c r="M192" s="4"/>
      <c r="N192" s="4"/>
    </row>
    <row r="193" ht="12.75" customHeight="1">
      <c r="A193" s="4"/>
      <c r="C193" s="4"/>
      <c r="D193" s="4"/>
      <c r="E193" s="4"/>
      <c r="F193" s="4"/>
      <c r="G193" s="4"/>
      <c r="H193" s="4"/>
      <c r="I193" s="7" t="s">
        <v>210</v>
      </c>
      <c r="J193" s="4">
        <f>countif(L2:L168, "BB")</f>
        <v>50</v>
      </c>
      <c r="K193" s="4"/>
      <c r="L193" s="4"/>
      <c r="M193" s="4"/>
      <c r="N193" s="4"/>
    </row>
    <row r="194" ht="12.75" customHeight="1">
      <c r="A194" s="4"/>
      <c r="C194" s="4"/>
      <c r="D194" s="4"/>
      <c r="E194" s="4"/>
      <c r="F194" s="4"/>
      <c r="G194" s="4"/>
      <c r="H194" s="4"/>
      <c r="I194" s="7" t="s">
        <v>211</v>
      </c>
      <c r="J194" s="4">
        <f>countif(L2:L168, "BC")</f>
        <v>36</v>
      </c>
      <c r="K194" s="4"/>
      <c r="L194" s="4"/>
      <c r="M194" s="4"/>
      <c r="N194" s="4"/>
    </row>
    <row r="195" ht="12.75" customHeight="1">
      <c r="A195" s="4"/>
      <c r="C195" s="4"/>
      <c r="D195" s="4"/>
      <c r="E195" s="4"/>
      <c r="F195" s="4"/>
      <c r="G195" s="4"/>
      <c r="H195" s="4"/>
      <c r="I195" s="7" t="s">
        <v>212</v>
      </c>
      <c r="J195" s="4">
        <f>countif(L2:L168, "CC")</f>
        <v>18</v>
      </c>
      <c r="K195" s="4"/>
      <c r="L195" s="4"/>
      <c r="M195" s="4"/>
      <c r="N195" s="4"/>
    </row>
    <row r="196" ht="12.75" customHeight="1">
      <c r="A196" s="4"/>
      <c r="C196" s="4"/>
      <c r="D196" s="4"/>
      <c r="E196" s="4"/>
      <c r="F196" s="4"/>
      <c r="G196" s="4"/>
      <c r="H196" s="4"/>
      <c r="I196" s="7" t="s">
        <v>213</v>
      </c>
      <c r="J196" s="4">
        <f>countif(L2:L168, "CD")</f>
        <v>10</v>
      </c>
      <c r="K196" s="4"/>
      <c r="L196" s="4"/>
      <c r="M196" s="4"/>
      <c r="N196" s="4"/>
    </row>
    <row r="197" ht="12.75" customHeight="1">
      <c r="A197" s="4"/>
      <c r="C197" s="4"/>
      <c r="D197" s="4"/>
      <c r="E197" s="4"/>
      <c r="F197" s="4"/>
      <c r="G197" s="4"/>
      <c r="H197" s="4"/>
      <c r="I197" s="7" t="s">
        <v>140</v>
      </c>
      <c r="J197" s="4">
        <f>countif(L2:L168, "DD")</f>
        <v>6</v>
      </c>
      <c r="K197" s="4"/>
      <c r="L197" s="4"/>
      <c r="M197" s="4"/>
      <c r="N197" s="4"/>
    </row>
    <row r="198" ht="12.75" customHeight="1">
      <c r="A198" s="4"/>
      <c r="C198" s="4"/>
      <c r="D198" s="4"/>
      <c r="E198" s="4"/>
      <c r="F198" s="4"/>
      <c r="G198" s="4"/>
      <c r="H198" s="4"/>
      <c r="I198" s="7" t="s">
        <v>214</v>
      </c>
      <c r="J198" s="4">
        <f>countif(L2:L168, "FR")</f>
        <v>8</v>
      </c>
      <c r="K198" s="4"/>
      <c r="L198" s="4"/>
      <c r="M198" s="4"/>
      <c r="N198" s="4"/>
    </row>
    <row r="199" ht="12.75" customHeight="1">
      <c r="A199" s="4"/>
      <c r="C199" s="4"/>
      <c r="D199" s="4"/>
      <c r="E199" s="4"/>
      <c r="F199" s="4"/>
      <c r="G199" s="4"/>
      <c r="H199" s="4"/>
      <c r="I199" s="7" t="s">
        <v>221</v>
      </c>
      <c r="J199" s="4">
        <f>(J191*10+J192*9+J193*8+J194*7+J195*6+J196*5+J197*4)/counta(L2:L168)</f>
        <v>7.191616766</v>
      </c>
      <c r="K199" s="4"/>
      <c r="L199" s="4"/>
      <c r="M199" s="4"/>
      <c r="N199" s="4"/>
    </row>
    <row r="200" ht="12.75" customHeight="1">
      <c r="A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ht="12.75" customHeight="1">
      <c r="A201" s="4"/>
      <c r="C201" s="4"/>
      <c r="D201" s="4"/>
      <c r="E201" s="4"/>
      <c r="F201" s="4"/>
      <c r="G201" s="4"/>
      <c r="H201" s="4"/>
      <c r="I201" s="4"/>
      <c r="J201" s="7" t="s">
        <v>222</v>
      </c>
      <c r="K201" s="4"/>
      <c r="L201" s="4"/>
      <c r="M201" s="4"/>
      <c r="N201" s="4"/>
    </row>
    <row r="202" ht="12.75" customHeight="1">
      <c r="A202" s="4"/>
      <c r="C202" s="4"/>
      <c r="D202" s="4"/>
      <c r="E202" s="4"/>
      <c r="F202" s="4"/>
      <c r="G202" s="4"/>
      <c r="H202" s="4"/>
      <c r="I202" s="4"/>
      <c r="J202" s="7" t="s">
        <v>223</v>
      </c>
      <c r="K202" s="4"/>
      <c r="L202" s="4"/>
      <c r="M202" s="4"/>
      <c r="N202" s="4"/>
    </row>
    <row r="203" ht="12.75" customHeight="1">
      <c r="A203" s="4"/>
      <c r="C203" s="4"/>
      <c r="D203" s="4"/>
      <c r="E203" s="4"/>
      <c r="F203" s="4"/>
      <c r="G203" s="4"/>
      <c r="H203" s="4"/>
      <c r="I203" s="4"/>
      <c r="J203" s="7" t="s">
        <v>224</v>
      </c>
      <c r="K203" s="4"/>
      <c r="L203" s="4"/>
      <c r="M203" s="4"/>
      <c r="N203" s="4"/>
    </row>
    <row r="204" ht="12.75" customHeight="1">
      <c r="A204" s="4"/>
      <c r="C204" s="4"/>
      <c r="D204" s="4"/>
      <c r="E204" s="4"/>
      <c r="F204" s="4"/>
      <c r="G204" s="4"/>
      <c r="H204" s="4"/>
      <c r="I204" s="4"/>
      <c r="J204" s="7" t="s">
        <v>225</v>
      </c>
      <c r="K204" s="4"/>
      <c r="L204" s="4"/>
      <c r="M204" s="4"/>
      <c r="N204" s="4"/>
    </row>
    <row r="205" ht="12.75" customHeight="1">
      <c r="A205" s="4"/>
      <c r="C205" s="4"/>
      <c r="D205" s="4"/>
      <c r="E205" s="4"/>
      <c r="F205" s="4"/>
      <c r="G205" s="4"/>
      <c r="H205" s="4"/>
      <c r="I205" s="4"/>
      <c r="J205" s="7" t="s">
        <v>226</v>
      </c>
      <c r="K205" s="4"/>
      <c r="L205" s="4"/>
      <c r="M205" s="4"/>
      <c r="N205" s="4"/>
    </row>
    <row r="206" ht="12.75" customHeight="1">
      <c r="A206" s="4"/>
      <c r="C206" s="4"/>
      <c r="D206" s="4"/>
      <c r="E206" s="4"/>
      <c r="F206" s="4"/>
      <c r="G206" s="4"/>
      <c r="H206" s="4"/>
      <c r="I206" s="4"/>
      <c r="J206" s="7" t="s">
        <v>227</v>
      </c>
      <c r="K206" s="4"/>
      <c r="L206" s="4"/>
      <c r="M206" s="4"/>
      <c r="N206" s="4"/>
    </row>
    <row r="207" ht="12.75" customHeight="1">
      <c r="A207" s="4"/>
      <c r="C207" s="4"/>
      <c r="D207" s="4"/>
      <c r="E207" s="4"/>
      <c r="F207" s="4"/>
      <c r="G207" s="4"/>
      <c r="H207" s="4"/>
      <c r="I207" s="4"/>
      <c r="J207" s="7" t="s">
        <v>228</v>
      </c>
      <c r="K207" s="4"/>
      <c r="L207" s="4"/>
      <c r="M207" s="4"/>
      <c r="N207" s="4"/>
    </row>
    <row r="208" ht="12.75" customHeight="1">
      <c r="A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ht="12.75" customHeight="1">
      <c r="A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ht="12.75" customHeight="1">
      <c r="A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ht="12.75" customHeight="1">
      <c r="A211" s="4"/>
      <c r="C211" s="4"/>
      <c r="D211" s="4"/>
      <c r="E211" s="4"/>
      <c r="F211" s="4"/>
      <c r="G211" s="4"/>
      <c r="H211" s="7" t="s">
        <v>229</v>
      </c>
      <c r="I211" s="4"/>
      <c r="J211" s="7" t="s">
        <v>230</v>
      </c>
      <c r="K211" s="4"/>
      <c r="L211" s="4"/>
      <c r="M211" s="4"/>
      <c r="N211" s="4"/>
    </row>
    <row r="212" ht="12.75" customHeight="1">
      <c r="A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ht="12.75" customHeight="1">
      <c r="A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ht="12.75" customHeight="1">
      <c r="A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ht="12.75" customHeight="1">
      <c r="A215" s="4"/>
      <c r="C215" s="4"/>
      <c r="D215" s="4"/>
      <c r="E215" s="4"/>
      <c r="F215" s="4"/>
      <c r="G215" s="7"/>
      <c r="H215" s="7" t="s">
        <v>63</v>
      </c>
      <c r="I215" s="7" t="s">
        <v>208</v>
      </c>
      <c r="J215" s="7">
        <f>IFERROR(__xludf.DUMMYFUNCTION("countif(filter(A2:L168, C2:C168=""BTech""),""AA"")"),5.0)</f>
        <v>5</v>
      </c>
      <c r="K215" s="4"/>
      <c r="L215" s="4"/>
      <c r="M215" s="4"/>
      <c r="N215" s="4"/>
    </row>
    <row r="216" ht="12.75" customHeight="1">
      <c r="A216" s="4"/>
      <c r="C216" s="4"/>
      <c r="D216" s="4"/>
      <c r="E216" s="4"/>
      <c r="F216" s="4"/>
      <c r="G216" s="4"/>
      <c r="H216" s="4"/>
      <c r="I216" s="7" t="s">
        <v>209</v>
      </c>
      <c r="J216" s="7">
        <f>IFERROR(__xludf.DUMMYFUNCTION("countif(filter(A2:L168, C2:C168=""BTech""),""AB"")"),7.0)</f>
        <v>7</v>
      </c>
      <c r="K216" s="4"/>
      <c r="L216" s="4"/>
      <c r="M216" s="4"/>
      <c r="N216" s="4"/>
    </row>
    <row r="217" ht="12.75" customHeight="1">
      <c r="A217" s="4"/>
      <c r="C217" s="4"/>
      <c r="D217" s="4"/>
      <c r="E217" s="4"/>
      <c r="F217" s="4"/>
      <c r="G217" s="4"/>
      <c r="H217" s="4"/>
      <c r="I217" s="7" t="s">
        <v>210</v>
      </c>
      <c r="J217" s="13">
        <f>IFERROR(__xludf.DUMMYFUNCTION("countif(filter(A2:L168, C2:C168=""BTech""),""BB"")"),22.0)</f>
        <v>22</v>
      </c>
      <c r="K217" s="4"/>
      <c r="L217" s="4"/>
      <c r="M217" s="4"/>
      <c r="N217" s="4"/>
    </row>
    <row r="218" ht="12.75" customHeight="1">
      <c r="A218" s="4"/>
      <c r="C218" s="4"/>
      <c r="D218" s="4"/>
      <c r="E218" s="4"/>
      <c r="F218" s="4"/>
      <c r="G218" s="4"/>
      <c r="H218" s="4"/>
      <c r="I218" s="7" t="s">
        <v>211</v>
      </c>
      <c r="J218" s="13">
        <f>IFERROR(__xludf.DUMMYFUNCTION("countif(filter(A3:L169, C3:C169=""BTech""),""BC"")"),8.0)</f>
        <v>8</v>
      </c>
      <c r="K218" s="4"/>
      <c r="L218" s="4"/>
      <c r="M218" s="4"/>
      <c r="N218" s="4"/>
    </row>
    <row r="219" ht="12.75" customHeight="1">
      <c r="A219" s="4"/>
      <c r="C219" s="4"/>
      <c r="D219" s="4"/>
      <c r="E219" s="4"/>
      <c r="F219" s="4"/>
      <c r="G219" s="4"/>
      <c r="H219" s="4"/>
      <c r="I219" s="7" t="s">
        <v>212</v>
      </c>
      <c r="J219" s="13">
        <f>IFERROR(__xludf.DUMMYFUNCTION("countif(filter(A4:L170, C4:C170=""BTech""),""CC"")"),9.0)</f>
        <v>9</v>
      </c>
      <c r="K219" s="4"/>
      <c r="L219" s="4"/>
      <c r="M219" s="4"/>
      <c r="N219" s="4"/>
    </row>
    <row r="220" ht="12.75" customHeight="1">
      <c r="A220" s="4"/>
      <c r="C220" s="4"/>
      <c r="D220" s="4"/>
      <c r="E220" s="4"/>
      <c r="F220" s="4"/>
      <c r="G220" s="4"/>
      <c r="H220" s="4"/>
      <c r="I220" s="7" t="s">
        <v>213</v>
      </c>
      <c r="J220" s="13">
        <f>IFERROR(__xludf.DUMMYFUNCTION("countif(filter(A5:L171, C5:C171=""BTech""),""CD"")"),5.0)</f>
        <v>5</v>
      </c>
      <c r="K220" s="4"/>
      <c r="L220" s="4"/>
      <c r="M220" s="4"/>
      <c r="N220" s="4"/>
    </row>
    <row r="221" ht="12.75" customHeight="1">
      <c r="A221" s="4"/>
      <c r="C221" s="4"/>
      <c r="D221" s="4"/>
      <c r="E221" s="4"/>
      <c r="F221" s="4"/>
      <c r="G221" s="4"/>
      <c r="H221" s="4"/>
      <c r="I221" s="7" t="s">
        <v>140</v>
      </c>
      <c r="J221" s="13">
        <f>IFERROR(__xludf.DUMMYFUNCTION("countif(filter(A6:L172, C6:C172=""BTech""),""DD"")"),0.0)</f>
        <v>0</v>
      </c>
      <c r="K221" s="4"/>
      <c r="L221" s="4"/>
      <c r="M221" s="4"/>
      <c r="N221" s="4"/>
    </row>
    <row r="222" ht="12.75" customHeight="1">
      <c r="A222" s="4"/>
      <c r="C222" s="4"/>
      <c r="D222" s="4"/>
      <c r="E222" s="4"/>
      <c r="F222" s="4"/>
      <c r="G222" s="4"/>
      <c r="H222" s="4"/>
      <c r="I222" s="7" t="s">
        <v>214</v>
      </c>
      <c r="J222" s="13">
        <f>IFERROR(__xludf.DUMMYFUNCTION("countif(filter(A7:L173, C7:C173=""BTech""),""FR"")"),3.0)</f>
        <v>3</v>
      </c>
      <c r="K222" s="4"/>
      <c r="L222" s="4"/>
      <c r="M222" s="4"/>
      <c r="N222" s="4"/>
    </row>
    <row r="223" ht="12.75" customHeight="1">
      <c r="A223" s="4"/>
      <c r="C223" s="4"/>
      <c r="D223" s="4"/>
      <c r="E223" s="4"/>
      <c r="F223" s="4"/>
      <c r="G223" s="4"/>
      <c r="H223" s="4"/>
      <c r="I223" s="7" t="s">
        <v>221</v>
      </c>
      <c r="J223" s="4">
        <f>(10*J215+9*J216+8*J217+7*J218+6*J219+5*J220+4*J221+0*J222)/sum(J215:J222)</f>
        <v>7.186440678</v>
      </c>
      <c r="K223" s="4"/>
      <c r="L223" s="4"/>
      <c r="M223" s="4"/>
      <c r="N223" s="4"/>
    </row>
    <row r="224" ht="12.75" customHeight="1">
      <c r="A224" s="4"/>
      <c r="C224" s="4"/>
      <c r="D224" s="4"/>
      <c r="E224" s="4"/>
      <c r="F224" s="4"/>
      <c r="G224" s="4"/>
      <c r="H224" s="4"/>
      <c r="I224" s="4"/>
      <c r="K224" s="4"/>
      <c r="L224" s="4"/>
      <c r="M224" s="4"/>
      <c r="N224" s="4"/>
    </row>
    <row r="225" ht="12.75" customHeight="1">
      <c r="A225" s="4"/>
      <c r="C225" s="4"/>
      <c r="D225" s="4"/>
      <c r="E225" s="4"/>
      <c r="F225" s="4"/>
      <c r="G225" s="4"/>
      <c r="H225" s="7" t="s">
        <v>159</v>
      </c>
      <c r="I225" s="7" t="s">
        <v>208</v>
      </c>
      <c r="J225" s="7">
        <f>IFERROR(__xludf.DUMMYFUNCTION("countif(filter(A2:L168, C2:C168=""MSc""),""AA"")"),3.0)</f>
        <v>3</v>
      </c>
      <c r="K225" s="4"/>
      <c r="L225" s="4"/>
      <c r="M225" s="4"/>
      <c r="N225" s="4"/>
    </row>
    <row r="226" ht="12.75" customHeight="1">
      <c r="A226" s="4"/>
      <c r="C226" s="4"/>
      <c r="D226" s="4"/>
      <c r="E226" s="4"/>
      <c r="F226" s="4"/>
      <c r="G226" s="4"/>
      <c r="H226" s="4"/>
      <c r="I226" s="7" t="s">
        <v>209</v>
      </c>
      <c r="J226" s="7">
        <f>IFERROR(__xludf.DUMMYFUNCTION("countif(filter(A2:L168, C2:C168=""MSc""),""AB"")"),5.0)</f>
        <v>5</v>
      </c>
      <c r="K226" s="4"/>
      <c r="L226" s="4"/>
      <c r="M226" s="4"/>
      <c r="N226" s="4"/>
    </row>
    <row r="227" ht="12.75" customHeight="1">
      <c r="A227" s="4"/>
      <c r="C227" s="4"/>
      <c r="D227" s="4"/>
      <c r="E227" s="4"/>
      <c r="F227" s="4"/>
      <c r="G227" s="4"/>
      <c r="H227" s="4"/>
      <c r="I227" s="7" t="s">
        <v>210</v>
      </c>
      <c r="J227" s="7">
        <f>IFERROR(__xludf.DUMMYFUNCTION("countif(filter(A2:L168, C2:C168=""MSc""),""BB"")"),8.0)</f>
        <v>8</v>
      </c>
      <c r="K227" s="4"/>
      <c r="L227" s="4"/>
      <c r="M227" s="4"/>
      <c r="N227" s="4"/>
    </row>
    <row r="228" ht="12.75" customHeight="1">
      <c r="A228" s="4"/>
      <c r="C228" s="4"/>
      <c r="D228" s="4"/>
      <c r="E228" s="4"/>
      <c r="F228" s="4"/>
      <c r="G228" s="4"/>
      <c r="H228" s="4"/>
      <c r="I228" s="7" t="s">
        <v>211</v>
      </c>
      <c r="J228" s="7">
        <f>IFERROR(__xludf.DUMMYFUNCTION("countif(filter(A2:L168, C2:C168=""MSc""),""BC"")"),7.0)</f>
        <v>7</v>
      </c>
      <c r="K228" s="4"/>
      <c r="L228" s="4"/>
      <c r="M228" s="4"/>
      <c r="N228" s="4"/>
    </row>
    <row r="229" ht="12.75" customHeight="1">
      <c r="A229" s="4"/>
      <c r="C229" s="4"/>
      <c r="D229" s="4"/>
      <c r="E229" s="4"/>
      <c r="F229" s="4"/>
      <c r="G229" s="4"/>
      <c r="H229" s="4"/>
      <c r="I229" s="7" t="s">
        <v>212</v>
      </c>
      <c r="J229" s="7">
        <f>IFERROR(__xludf.DUMMYFUNCTION("countif(filter(A2:L168, C2:C168=""MSc""),""CC"")"),2.0)</f>
        <v>2</v>
      </c>
      <c r="K229" s="4"/>
      <c r="L229" s="4"/>
      <c r="M229" s="4"/>
      <c r="N229" s="4"/>
    </row>
    <row r="230" ht="12.75" customHeight="1">
      <c r="A230" s="4"/>
      <c r="C230" s="4"/>
      <c r="D230" s="4"/>
      <c r="E230" s="4"/>
      <c r="F230" s="4"/>
      <c r="G230" s="4"/>
      <c r="H230" s="4"/>
      <c r="I230" s="7" t="s">
        <v>213</v>
      </c>
      <c r="J230" s="7">
        <f>IFERROR(__xludf.DUMMYFUNCTION("countif(filter(A2:L168, C2:C168=""MSc""),""CD"")"),1.0)</f>
        <v>1</v>
      </c>
      <c r="K230" s="4"/>
      <c r="L230" s="4"/>
      <c r="M230" s="4"/>
      <c r="N230" s="4"/>
    </row>
    <row r="231" ht="12.75" customHeight="1">
      <c r="A231" s="4"/>
      <c r="C231" s="4"/>
      <c r="D231" s="4"/>
      <c r="E231" s="4"/>
      <c r="F231" s="4"/>
      <c r="G231" s="4"/>
      <c r="H231" s="4"/>
      <c r="I231" s="7" t="s">
        <v>140</v>
      </c>
      <c r="J231" s="7">
        <f>IFERROR(__xludf.DUMMYFUNCTION("countif(filter(A2:L168, C2:C168=""MSc""),""DD"")"),0.0)</f>
        <v>0</v>
      </c>
      <c r="K231" s="4"/>
      <c r="L231" s="4"/>
      <c r="M231" s="4"/>
      <c r="N231" s="4"/>
    </row>
    <row r="232" ht="12.75" customHeight="1">
      <c r="A232" s="4"/>
      <c r="C232" s="4"/>
      <c r="D232" s="4"/>
      <c r="E232" s="4"/>
      <c r="F232" s="4"/>
      <c r="G232" s="4"/>
      <c r="H232" s="4"/>
      <c r="I232" s="7" t="s">
        <v>214</v>
      </c>
      <c r="J232" s="7">
        <f>IFERROR(__xludf.DUMMYFUNCTION("countif(filter(A2:L168, C2:C168=""MSc""),""FR"")"),0.0)</f>
        <v>0</v>
      </c>
      <c r="K232" s="4"/>
      <c r="L232" s="4"/>
      <c r="M232" s="4"/>
      <c r="N232" s="4"/>
    </row>
    <row r="233" ht="12.75" customHeight="1">
      <c r="A233" s="4"/>
      <c r="C233" s="4"/>
      <c r="D233" s="4"/>
      <c r="E233" s="4"/>
      <c r="F233" s="4"/>
      <c r="G233" s="4"/>
      <c r="H233" s="4"/>
      <c r="I233" s="7" t="s">
        <v>221</v>
      </c>
      <c r="J233" s="4">
        <f>(10*J225+9*J226+8*J227+7*J228+6*J229+5*J230+4*J231+0*J232)/sum(J225:J232)</f>
        <v>7.884615385</v>
      </c>
      <c r="K233" s="4"/>
      <c r="L233" s="4"/>
      <c r="M233" s="4"/>
      <c r="N233" s="4"/>
    </row>
    <row r="234" ht="12.75" customHeight="1">
      <c r="A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ht="12.75" customHeight="1">
      <c r="A235" s="4"/>
      <c r="C235" s="4"/>
      <c r="D235" s="4"/>
      <c r="E235" s="4"/>
      <c r="F235" s="4"/>
      <c r="G235" s="4"/>
      <c r="H235" s="7" t="s">
        <v>12</v>
      </c>
      <c r="I235" s="7" t="s">
        <v>208</v>
      </c>
      <c r="J235" s="7">
        <f>IFERROR(__xludf.DUMMYFUNCTION("countif(filter(A2:L168, C2:C168=""MTech""),""AA"")"),5.0)</f>
        <v>5</v>
      </c>
      <c r="K235" s="4"/>
      <c r="L235" s="4"/>
      <c r="M235" s="4"/>
      <c r="N235" s="4"/>
    </row>
    <row r="236" ht="12.75" customHeight="1">
      <c r="A236" s="4"/>
      <c r="C236" s="4"/>
      <c r="D236" s="4"/>
      <c r="E236" s="4"/>
      <c r="F236" s="4"/>
      <c r="G236" s="4"/>
      <c r="H236" s="4"/>
      <c r="I236" s="7" t="s">
        <v>209</v>
      </c>
      <c r="J236" s="7">
        <f>IFERROR(__xludf.DUMMYFUNCTION("countif(filter(A2:L168, C2:C168=""MTech""),""AB"")"),6.0)</f>
        <v>6</v>
      </c>
      <c r="K236" s="4"/>
      <c r="L236" s="4"/>
      <c r="M236" s="4"/>
      <c r="N236" s="4"/>
    </row>
    <row r="237" ht="12.75" customHeight="1">
      <c r="A237" s="4"/>
      <c r="C237" s="4"/>
      <c r="D237" s="4"/>
      <c r="E237" s="4"/>
      <c r="F237" s="4"/>
      <c r="G237" s="4"/>
      <c r="H237" s="4"/>
      <c r="I237" s="7" t="s">
        <v>210</v>
      </c>
      <c r="J237" s="13">
        <f>IFERROR(__xludf.DUMMYFUNCTION("countif(filter(A2:L168, C2:C168=""MTech""),""BB"")"),13.0)</f>
        <v>13</v>
      </c>
      <c r="K237" s="4"/>
      <c r="L237" s="4"/>
      <c r="M237" s="4"/>
      <c r="N237" s="4"/>
    </row>
    <row r="238" ht="12.75" customHeight="1">
      <c r="A238" s="4"/>
      <c r="C238" s="4"/>
      <c r="D238" s="4"/>
      <c r="E238" s="4"/>
      <c r="F238" s="4"/>
      <c r="G238" s="4"/>
      <c r="H238" s="4"/>
      <c r="I238" s="7" t="s">
        <v>211</v>
      </c>
      <c r="J238" s="13">
        <f>IFERROR(__xludf.DUMMYFUNCTION("countif(filter(A2:L168, C2:C168=""MTech""),""BC"")"),15.0)</f>
        <v>15</v>
      </c>
      <c r="K238" s="4"/>
      <c r="L238" s="4"/>
      <c r="M238" s="4"/>
      <c r="N238" s="4"/>
    </row>
    <row r="239" ht="12.75" customHeight="1">
      <c r="A239" s="4"/>
      <c r="C239" s="4"/>
      <c r="D239" s="4"/>
      <c r="E239" s="4"/>
      <c r="F239" s="4"/>
      <c r="G239" s="4"/>
      <c r="H239" s="4"/>
      <c r="I239" s="7" t="s">
        <v>212</v>
      </c>
      <c r="J239" s="13">
        <f>IFERROR(__xludf.DUMMYFUNCTION("countif(filter(A2:L168, C2:C168=""MTech""),""CC"")"),6.0)</f>
        <v>6</v>
      </c>
      <c r="K239" s="4"/>
      <c r="L239" s="4"/>
      <c r="M239" s="4"/>
      <c r="N239" s="4"/>
    </row>
    <row r="240" ht="12.75" customHeight="1">
      <c r="A240" s="4"/>
      <c r="C240" s="4"/>
      <c r="D240" s="4"/>
      <c r="E240" s="4"/>
      <c r="F240" s="4"/>
      <c r="G240" s="4"/>
      <c r="H240" s="4"/>
      <c r="I240" s="7" t="s">
        <v>213</v>
      </c>
      <c r="J240" s="13">
        <f>IFERROR(__xludf.DUMMYFUNCTION("countif(filter(A2:L168, C2:C168=""MTech""),""CD"")"),2.0)</f>
        <v>2</v>
      </c>
      <c r="K240" s="4"/>
      <c r="L240" s="4"/>
      <c r="M240" s="4"/>
      <c r="N240" s="4"/>
    </row>
    <row r="241" ht="12.75" customHeight="1">
      <c r="A241" s="4"/>
      <c r="C241" s="4"/>
      <c r="D241" s="4"/>
      <c r="E241" s="4"/>
      <c r="F241" s="4"/>
      <c r="G241" s="4"/>
      <c r="H241" s="4"/>
      <c r="I241" s="7" t="s">
        <v>140</v>
      </c>
      <c r="J241" s="13">
        <f>IFERROR(__xludf.DUMMYFUNCTION("countif(filter(A2:L168, C2:C168=""MTech""),""DD"")"),3.0)</f>
        <v>3</v>
      </c>
      <c r="K241" s="4"/>
      <c r="L241" s="4"/>
      <c r="M241" s="4"/>
      <c r="N241" s="4"/>
    </row>
    <row r="242" ht="12.75" customHeight="1">
      <c r="A242" s="4"/>
      <c r="C242" s="4"/>
      <c r="D242" s="4"/>
      <c r="E242" s="4"/>
      <c r="F242" s="4"/>
      <c r="G242" s="4"/>
      <c r="H242" s="4"/>
      <c r="I242" s="7" t="s">
        <v>214</v>
      </c>
      <c r="J242" s="13">
        <f>IFERROR(__xludf.DUMMYFUNCTION("countif(filter(A2:L168, C2:C168=""MTech""),""FR"")"),3.0)</f>
        <v>3</v>
      </c>
      <c r="K242" s="4"/>
      <c r="L242" s="4"/>
      <c r="M242" s="4"/>
      <c r="N242" s="4"/>
    </row>
    <row r="243" ht="12.75" customHeight="1">
      <c r="A243" s="4"/>
      <c r="C243" s="4"/>
      <c r="D243" s="4"/>
      <c r="E243" s="4"/>
      <c r="F243" s="4"/>
      <c r="G243" s="4"/>
      <c r="H243" s="4"/>
      <c r="I243" s="7" t="s">
        <v>221</v>
      </c>
      <c r="J243" s="4">
        <f>(10*J235+9*J236+8*J237+7*J238+6*J239+5*J240+4*J241+0*J242)/sum(J235:J242)</f>
        <v>7</v>
      </c>
      <c r="K243" s="4"/>
      <c r="L243" s="4"/>
      <c r="M243" s="4"/>
      <c r="N243" s="4"/>
    </row>
    <row r="244" ht="12.75" customHeight="1">
      <c r="A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ht="12.75" customHeight="1">
      <c r="A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ht="12.75" customHeight="1">
      <c r="A246" s="4"/>
      <c r="C246" s="4"/>
      <c r="D246" s="4"/>
      <c r="E246" s="4"/>
      <c r="F246" s="4"/>
      <c r="G246" s="4"/>
      <c r="H246" s="7" t="s">
        <v>140</v>
      </c>
      <c r="I246" s="7" t="s">
        <v>208</v>
      </c>
      <c r="J246" s="14">
        <f>IFERROR(__xludf.DUMMYFUNCTION("countif(filter(A2:L168, C2:C168=""DD""),""AA"")"),0.0)</f>
        <v>0</v>
      </c>
      <c r="K246" s="4"/>
      <c r="L246" s="4"/>
      <c r="M246" s="4"/>
      <c r="N246" s="4"/>
    </row>
    <row r="247" ht="12.75" customHeight="1">
      <c r="A247" s="4"/>
      <c r="C247" s="4"/>
      <c r="D247" s="4"/>
      <c r="E247" s="4"/>
      <c r="F247" s="4"/>
      <c r="G247" s="4"/>
      <c r="H247" s="4"/>
      <c r="I247" s="7" t="s">
        <v>209</v>
      </c>
      <c r="J247" s="7">
        <f>IFERROR(__xludf.DUMMYFUNCTION("countif(filter(A2:L168, C2:C168=""DD""),""AB"")"),1.0)</f>
        <v>1</v>
      </c>
      <c r="K247" s="4"/>
      <c r="L247" s="4"/>
      <c r="M247" s="4"/>
      <c r="N247" s="4"/>
    </row>
    <row r="248" ht="12.75" customHeight="1">
      <c r="A248" s="4"/>
      <c r="C248" s="4"/>
      <c r="D248" s="4"/>
      <c r="E248" s="4"/>
      <c r="F248" s="4"/>
      <c r="G248" s="4"/>
      <c r="H248" s="4"/>
      <c r="I248" s="7" t="s">
        <v>210</v>
      </c>
      <c r="J248" s="13">
        <f>IFERROR(__xludf.DUMMYFUNCTION("countif(filter(A2:L168, C2:C168=""DD""),""BB"")"),5.0)</f>
        <v>5</v>
      </c>
      <c r="K248" s="4"/>
      <c r="L248" s="4"/>
      <c r="M248" s="4"/>
      <c r="N248" s="4"/>
    </row>
    <row r="249" ht="12.75" customHeight="1">
      <c r="A249" s="4"/>
      <c r="C249" s="4"/>
      <c r="D249" s="4"/>
      <c r="E249" s="4"/>
      <c r="F249" s="4"/>
      <c r="G249" s="4"/>
      <c r="H249" s="4"/>
      <c r="I249" s="7" t="s">
        <v>211</v>
      </c>
      <c r="J249" s="13">
        <f>IFERROR(__xludf.DUMMYFUNCTION("countif(filter(A2:L168, C2:C168=""DD""),""BC"")"),4.0)</f>
        <v>4</v>
      </c>
      <c r="K249" s="4"/>
      <c r="L249" s="4"/>
      <c r="M249" s="4"/>
      <c r="N249" s="4"/>
    </row>
    <row r="250" ht="12.75" customHeight="1">
      <c r="A250" s="4"/>
      <c r="C250" s="4"/>
      <c r="D250" s="4"/>
      <c r="E250" s="4"/>
      <c r="F250" s="4"/>
      <c r="G250" s="4"/>
      <c r="H250" s="4"/>
      <c r="I250" s="7" t="s">
        <v>212</v>
      </c>
      <c r="J250" s="13">
        <f>IFERROR(__xludf.DUMMYFUNCTION("countif(filter(A2:L168, C2:C168=""DD""),""CC"")"),1.0)</f>
        <v>1</v>
      </c>
      <c r="K250" s="4"/>
      <c r="L250" s="4"/>
      <c r="M250" s="4"/>
      <c r="N250" s="4"/>
    </row>
    <row r="251" ht="12.75" customHeight="1">
      <c r="A251" s="4"/>
      <c r="C251" s="4"/>
      <c r="D251" s="4"/>
      <c r="E251" s="4"/>
      <c r="F251" s="4"/>
      <c r="G251" s="4"/>
      <c r="H251" s="4"/>
      <c r="I251" s="7" t="s">
        <v>213</v>
      </c>
      <c r="J251" s="13">
        <f>IFERROR(__xludf.DUMMYFUNCTION("countif(filter(A2:L168, C2:C168=""DD""),""CD"")"),2.0)</f>
        <v>2</v>
      </c>
      <c r="K251" s="4"/>
      <c r="L251" s="4"/>
      <c r="M251" s="4"/>
      <c r="N251" s="4"/>
    </row>
    <row r="252" ht="12.75" customHeight="1">
      <c r="A252" s="4"/>
      <c r="C252" s="4"/>
      <c r="D252" s="4"/>
      <c r="E252" s="4"/>
      <c r="F252" s="4"/>
      <c r="G252" s="4"/>
      <c r="H252" s="4"/>
      <c r="I252" s="7" t="s">
        <v>140</v>
      </c>
      <c r="J252" s="12">
        <v>3.0</v>
      </c>
      <c r="K252" s="4"/>
      <c r="L252" s="4"/>
      <c r="M252" s="4"/>
      <c r="N252" s="4"/>
    </row>
    <row r="253" ht="12.75" customHeight="1">
      <c r="A253" s="4"/>
      <c r="C253" s="4"/>
      <c r="D253" s="4"/>
      <c r="E253" s="4"/>
      <c r="F253" s="4"/>
      <c r="G253" s="4"/>
      <c r="H253" s="4"/>
      <c r="I253" s="7" t="s">
        <v>214</v>
      </c>
      <c r="J253" s="13">
        <f>IFERROR(__xludf.DUMMYFUNCTION("countif(filter(A2:L168, C2:C168=""DD""),""FR"")"),2.0)</f>
        <v>2</v>
      </c>
      <c r="K253" s="4"/>
      <c r="L253" s="4"/>
      <c r="M253" s="4"/>
      <c r="N253" s="4"/>
    </row>
    <row r="254" ht="12.75" customHeight="1">
      <c r="A254" s="4"/>
      <c r="C254" s="4"/>
      <c r="D254" s="4"/>
      <c r="E254" s="4"/>
      <c r="F254" s="4"/>
      <c r="G254" s="4"/>
      <c r="H254" s="4"/>
      <c r="I254" s="7" t="s">
        <v>221</v>
      </c>
      <c r="J254" s="4">
        <f>(10*J246+9*J247+8*J248+7*J249+6*J250+5*J251+4*J252+0*J253)/sum(J246:J253)</f>
        <v>5.833333333</v>
      </c>
      <c r="K254" s="4"/>
      <c r="L254" s="4"/>
      <c r="M254" s="4"/>
      <c r="N254" s="4"/>
    </row>
    <row r="255" ht="12.75" customHeight="1">
      <c r="A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ht="12.75" customHeight="1">
      <c r="A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ht="12.75" customHeight="1">
      <c r="A257" s="4"/>
      <c r="C257" s="4"/>
      <c r="D257" s="4"/>
      <c r="E257" s="4"/>
      <c r="F257" s="4"/>
      <c r="G257" s="4"/>
      <c r="H257" s="7" t="s">
        <v>128</v>
      </c>
      <c r="I257" s="7" t="s">
        <v>208</v>
      </c>
      <c r="J257" s="14">
        <f>IFERROR(__xludf.DUMMYFUNCTION("countif(filter(A2:L168, C2:C168=""PhD""),""AA"")"),3.0)</f>
        <v>3</v>
      </c>
      <c r="K257" s="4"/>
      <c r="L257" s="4"/>
      <c r="M257" s="4"/>
      <c r="N257" s="4"/>
    </row>
    <row r="258" ht="12.75" customHeight="1">
      <c r="A258" s="4"/>
      <c r="C258" s="4"/>
      <c r="D258" s="4"/>
      <c r="E258" s="4"/>
      <c r="F258" s="4"/>
      <c r="G258" s="4"/>
      <c r="H258" s="4"/>
      <c r="I258" s="7" t="s">
        <v>209</v>
      </c>
      <c r="J258" s="7">
        <f>IFERROR(__xludf.DUMMYFUNCTION("countif(filter(A2:L168, C2:C168=""PhD""),""AB"")"),4.0)</f>
        <v>4</v>
      </c>
      <c r="K258" s="4"/>
      <c r="L258" s="4"/>
      <c r="M258" s="4"/>
      <c r="N258" s="4"/>
    </row>
    <row r="259" ht="12.75" customHeight="1">
      <c r="A259" s="4"/>
      <c r="C259" s="4"/>
      <c r="D259" s="4"/>
      <c r="E259" s="4"/>
      <c r="F259" s="4"/>
      <c r="G259" s="4"/>
      <c r="H259" s="4"/>
      <c r="I259" s="7" t="s">
        <v>210</v>
      </c>
      <c r="J259" s="13">
        <f>IFERROR(__xludf.DUMMYFUNCTION("countif(filter(A2:L168, C2:C168=""PhD""),""BB"")"),2.0)</f>
        <v>2</v>
      </c>
      <c r="K259" s="4"/>
      <c r="L259" s="4"/>
      <c r="M259" s="4"/>
      <c r="N259" s="4"/>
    </row>
    <row r="260" ht="12.75" customHeight="1">
      <c r="A260" s="4"/>
      <c r="C260" s="4"/>
      <c r="D260" s="4"/>
      <c r="E260" s="4"/>
      <c r="F260" s="4"/>
      <c r="G260" s="4"/>
      <c r="H260" s="4"/>
      <c r="I260" s="7" t="s">
        <v>211</v>
      </c>
      <c r="J260" s="13">
        <f>IFERROR(__xludf.DUMMYFUNCTION("countif(filter(A2:L168, C2:C168=""PhD""),""BC"")"),2.0)</f>
        <v>2</v>
      </c>
      <c r="K260" s="4"/>
      <c r="L260" s="4"/>
      <c r="M260" s="4"/>
      <c r="N260" s="4"/>
    </row>
    <row r="261" ht="12.75" customHeight="1">
      <c r="A261" s="4"/>
      <c r="C261" s="4"/>
      <c r="D261" s="4"/>
      <c r="E261" s="4"/>
      <c r="F261" s="4"/>
      <c r="G261" s="4"/>
      <c r="H261" s="4"/>
      <c r="I261" s="7" t="s">
        <v>212</v>
      </c>
      <c r="J261" s="13">
        <f>IFERROR(__xludf.DUMMYFUNCTION("countif(filter(A2:L168, C2:C168=""PhD""),""CC"")"),0.0)</f>
        <v>0</v>
      </c>
      <c r="K261" s="4"/>
      <c r="L261" s="4"/>
      <c r="M261" s="4"/>
      <c r="N261" s="4"/>
    </row>
    <row r="262" ht="12.75" customHeight="1">
      <c r="A262" s="4"/>
      <c r="C262" s="4"/>
      <c r="D262" s="4"/>
      <c r="E262" s="4"/>
      <c r="F262" s="4"/>
      <c r="G262" s="4"/>
      <c r="H262" s="4"/>
      <c r="I262" s="7" t="s">
        <v>213</v>
      </c>
      <c r="J262" s="13">
        <f>IFERROR(__xludf.DUMMYFUNCTION("countif(filter(A2:L168, C2:C168=""PhD""),""CD"")"),0.0)</f>
        <v>0</v>
      </c>
      <c r="K262" s="4"/>
      <c r="L262" s="4"/>
      <c r="M262" s="4"/>
      <c r="N262" s="4"/>
    </row>
    <row r="263" ht="12.75" customHeight="1">
      <c r="A263" s="4"/>
      <c r="C263" s="4"/>
      <c r="D263" s="4"/>
      <c r="E263" s="4"/>
      <c r="F263" s="4"/>
      <c r="G263" s="4"/>
      <c r="H263" s="4"/>
      <c r="I263" s="7" t="s">
        <v>140</v>
      </c>
      <c r="J263" s="12">
        <f>IFERROR(__xludf.DUMMYFUNCTION("countif(filter(A2:L168, C2:C168=""PhD""),""DD"")"),0.0)</f>
        <v>0</v>
      </c>
      <c r="K263" s="4"/>
      <c r="L263" s="4"/>
      <c r="M263" s="4"/>
      <c r="N263" s="4"/>
    </row>
    <row r="264" ht="12.75" customHeight="1">
      <c r="A264" s="4"/>
      <c r="C264" s="4"/>
      <c r="D264" s="4"/>
      <c r="E264" s="4"/>
      <c r="F264" s="4"/>
      <c r="G264" s="4"/>
      <c r="H264" s="4"/>
      <c r="I264" s="7" t="s">
        <v>214</v>
      </c>
      <c r="J264" s="13">
        <f>IFERROR(__xludf.DUMMYFUNCTION("countif(filter(A2:L168, C2:C168=""PhD""),""FR"")"),0.0)</f>
        <v>0</v>
      </c>
      <c r="K264" s="4"/>
      <c r="L264" s="4"/>
      <c r="M264" s="4"/>
      <c r="N264" s="4"/>
    </row>
    <row r="265" ht="12.75" customHeight="1">
      <c r="A265" s="4"/>
      <c r="C265" s="4"/>
      <c r="D265" s="4"/>
      <c r="E265" s="4"/>
      <c r="F265" s="4"/>
      <c r="G265" s="4"/>
      <c r="H265" s="4"/>
      <c r="I265" s="7" t="s">
        <v>221</v>
      </c>
      <c r="J265" s="4">
        <f>(10*J257+9*J258+8*J259+7*J260+6*J261+5*J262+4*J263+0*J264)/sum(J257:J264)</f>
        <v>8.727272727</v>
      </c>
      <c r="K265" s="4"/>
      <c r="L265" s="4"/>
      <c r="M265" s="4"/>
      <c r="N265" s="4"/>
    </row>
    <row r="266" ht="12.75" customHeight="1">
      <c r="A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ht="12.75" customHeight="1">
      <c r="A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ht="12.75" customHeight="1">
      <c r="A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ht="12.75" customHeight="1">
      <c r="A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ht="12.75" customHeight="1">
      <c r="A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ht="12.75" customHeight="1">
      <c r="A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ht="12.75" customHeight="1">
      <c r="A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ht="12.75" customHeight="1">
      <c r="A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ht="12.75" customHeight="1">
      <c r="A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ht="12.75" customHeight="1">
      <c r="A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ht="12.75" customHeight="1">
      <c r="A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ht="12.75" customHeight="1">
      <c r="A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ht="12.75" customHeight="1">
      <c r="A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ht="12.75" customHeight="1">
      <c r="A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ht="12.75" customHeight="1">
      <c r="A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ht="12.75" customHeight="1">
      <c r="A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ht="12.75" customHeight="1">
      <c r="A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ht="12.75" customHeight="1">
      <c r="A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ht="12.75" customHeight="1">
      <c r="A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ht="12.75" customHeight="1">
      <c r="A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ht="12.75" customHeight="1">
      <c r="A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 ht="12.75" customHeight="1">
      <c r="A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ht="12.75" customHeight="1">
      <c r="A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 ht="12.75" customHeight="1">
      <c r="A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 ht="12.75" customHeight="1">
      <c r="A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 ht="12.75" customHeight="1">
      <c r="A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 ht="12.75" customHeight="1">
      <c r="A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 ht="12.75" customHeight="1">
      <c r="A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 ht="12.75" customHeight="1">
      <c r="A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 ht="12.75" customHeight="1">
      <c r="A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 ht="12.75" customHeight="1">
      <c r="A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 ht="12.75" customHeight="1">
      <c r="A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 ht="12.75" customHeight="1">
      <c r="A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 ht="12.75" customHeight="1">
      <c r="A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 ht="12.75" customHeight="1">
      <c r="A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 ht="12.75" customHeight="1">
      <c r="A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 ht="12.75" customHeight="1">
      <c r="A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 ht="12.75" customHeight="1">
      <c r="A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 ht="12.75" customHeight="1">
      <c r="A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 ht="12.75" customHeight="1">
      <c r="A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 ht="12.75" customHeight="1">
      <c r="A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 ht="12.75" customHeight="1">
      <c r="A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 ht="12.75" customHeight="1">
      <c r="A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 ht="12.75" customHeight="1">
      <c r="A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 ht="12.75" customHeight="1">
      <c r="A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 ht="12.75" customHeight="1">
      <c r="A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 ht="12.75" customHeight="1">
      <c r="A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 ht="12.75" customHeight="1">
      <c r="A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 ht="12.75" customHeight="1">
      <c r="A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 ht="12.75" customHeight="1">
      <c r="A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 ht="12.75" customHeight="1">
      <c r="A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 ht="12.75" customHeight="1">
      <c r="A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 ht="12.75" customHeight="1">
      <c r="A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 ht="12.75" customHeight="1">
      <c r="A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 ht="12.75" customHeight="1">
      <c r="A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 ht="12.75" customHeight="1">
      <c r="A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 ht="12.75" customHeight="1">
      <c r="A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 ht="12.75" customHeight="1">
      <c r="A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 ht="12.75" customHeight="1">
      <c r="A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 ht="12.75" customHeight="1">
      <c r="A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 ht="12.75" customHeight="1">
      <c r="A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 ht="12.75" customHeight="1">
      <c r="A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 ht="12.75" customHeight="1">
      <c r="A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 ht="12.75" customHeight="1">
      <c r="A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 ht="12.75" customHeight="1">
      <c r="A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 ht="12.75" customHeight="1">
      <c r="A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 ht="12.75" customHeight="1">
      <c r="A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 ht="12.75" customHeight="1">
      <c r="A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 ht="12.75" customHeight="1">
      <c r="A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 ht="12.75" customHeight="1">
      <c r="A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 ht="12.75" customHeight="1">
      <c r="A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 ht="12.75" customHeight="1">
      <c r="A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 ht="12.75" customHeight="1">
      <c r="A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 ht="12.75" customHeight="1">
      <c r="A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 ht="12.75" customHeight="1">
      <c r="A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 ht="12.75" customHeight="1">
      <c r="A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 ht="12.75" customHeight="1">
      <c r="A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 ht="12.75" customHeight="1">
      <c r="A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 ht="12.75" customHeight="1">
      <c r="A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 ht="12.75" customHeight="1">
      <c r="A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 ht="12.75" customHeight="1">
      <c r="A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 ht="12.75" customHeight="1">
      <c r="A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 ht="12.75" customHeight="1">
      <c r="A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 ht="12.75" customHeight="1">
      <c r="A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 ht="12.75" customHeight="1">
      <c r="A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 ht="12.75" customHeight="1">
      <c r="A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 ht="12.75" customHeight="1">
      <c r="A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 ht="12.75" customHeight="1">
      <c r="A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 ht="12.75" customHeight="1">
      <c r="A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 ht="12.75" customHeight="1">
      <c r="A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 ht="12.75" customHeight="1">
      <c r="A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 ht="12.75" customHeight="1">
      <c r="A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 ht="12.75" customHeight="1">
      <c r="A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 ht="12.75" customHeight="1">
      <c r="A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 ht="12.75" customHeight="1">
      <c r="A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 ht="12.75" customHeight="1">
      <c r="A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 ht="12.75" customHeight="1">
      <c r="A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 ht="12.75" customHeight="1">
      <c r="A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 ht="12.75" customHeight="1">
      <c r="A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 ht="12.75" customHeight="1">
      <c r="A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 ht="12.75" customHeight="1">
      <c r="A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 ht="12.75" customHeight="1">
      <c r="A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 ht="12.75" customHeight="1">
      <c r="A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 ht="15.75" customHeight="1">
      <c r="L369" s="13"/>
    </row>
    <row r="370" ht="15.75" customHeight="1">
      <c r="L370" s="13"/>
    </row>
    <row r="371" ht="15.75" customHeight="1">
      <c r="L371" s="13"/>
    </row>
    <row r="372" ht="15.75" customHeight="1">
      <c r="L372" s="13"/>
    </row>
    <row r="373" ht="15.75" customHeight="1">
      <c r="L373" s="13"/>
    </row>
    <row r="374" ht="15.75" customHeight="1">
      <c r="L374" s="13"/>
    </row>
    <row r="375" ht="15.75" customHeight="1">
      <c r="L375" s="13"/>
    </row>
    <row r="376" ht="15.75" customHeight="1">
      <c r="L376" s="13"/>
    </row>
    <row r="377" ht="15.75" customHeight="1">
      <c r="L377" s="13"/>
    </row>
    <row r="378" ht="15.75" customHeight="1">
      <c r="L378" s="13"/>
    </row>
    <row r="379" ht="15.75" customHeight="1">
      <c r="L379" s="13"/>
    </row>
    <row r="380" ht="15.75" customHeight="1">
      <c r="L380" s="13"/>
    </row>
    <row r="381" ht="15.75" customHeight="1">
      <c r="L381" s="13"/>
    </row>
    <row r="382" ht="15.75" customHeight="1">
      <c r="L382" s="13"/>
    </row>
    <row r="383" ht="15.75" customHeight="1">
      <c r="L383" s="13"/>
    </row>
    <row r="384" ht="15.75" customHeight="1">
      <c r="L384" s="13"/>
    </row>
    <row r="385" ht="15.75" customHeight="1">
      <c r="L385" s="13"/>
    </row>
    <row r="386" ht="15.75" customHeight="1">
      <c r="L386" s="13"/>
    </row>
    <row r="387" ht="15.75" customHeight="1">
      <c r="L387" s="13"/>
    </row>
    <row r="388" ht="15.75" customHeight="1">
      <c r="L388" s="13"/>
    </row>
    <row r="389" ht="15.75" customHeight="1">
      <c r="L389" s="13"/>
    </row>
    <row r="390" ht="15.75" customHeight="1">
      <c r="L390" s="13"/>
    </row>
    <row r="391" ht="15.75" customHeight="1">
      <c r="L391" s="13"/>
    </row>
    <row r="392" ht="15.75" customHeight="1">
      <c r="L392" s="13"/>
    </row>
    <row r="393" ht="15.75" customHeight="1">
      <c r="L393" s="13"/>
    </row>
    <row r="394" ht="15.75" customHeight="1">
      <c r="L394" s="13"/>
    </row>
    <row r="395" ht="15.75" customHeight="1">
      <c r="L395" s="13"/>
    </row>
    <row r="396" ht="15.75" customHeight="1">
      <c r="L396" s="13"/>
    </row>
    <row r="397" ht="15.75" customHeight="1">
      <c r="L397" s="13"/>
    </row>
    <row r="398" ht="15.75" customHeight="1">
      <c r="L398" s="13"/>
    </row>
    <row r="399" ht="15.75" customHeight="1">
      <c r="L399" s="13"/>
    </row>
    <row r="400" ht="15.75" customHeight="1">
      <c r="L400" s="13"/>
    </row>
    <row r="401" ht="15.75" customHeight="1">
      <c r="L401" s="13"/>
    </row>
    <row r="402" ht="15.75" customHeight="1">
      <c r="L402" s="13"/>
    </row>
    <row r="403" ht="15.75" customHeight="1">
      <c r="L403" s="13"/>
    </row>
    <row r="404" ht="15.75" customHeight="1">
      <c r="L404" s="13"/>
    </row>
    <row r="405" ht="15.75" customHeight="1">
      <c r="L405" s="13"/>
    </row>
    <row r="406" ht="15.75" customHeight="1">
      <c r="L406" s="13"/>
    </row>
    <row r="407" ht="15.75" customHeight="1">
      <c r="L407" s="13"/>
    </row>
    <row r="408" ht="15.75" customHeight="1">
      <c r="L408" s="13"/>
    </row>
    <row r="409" ht="15.75" customHeight="1">
      <c r="L409" s="13"/>
    </row>
    <row r="410" ht="15.75" customHeight="1">
      <c r="L410" s="13"/>
    </row>
    <row r="411" ht="15.75" customHeight="1">
      <c r="L411" s="13"/>
    </row>
    <row r="412" ht="15.75" customHeight="1">
      <c r="L412" s="13"/>
    </row>
    <row r="413" ht="15.75" customHeight="1">
      <c r="L413" s="13"/>
    </row>
    <row r="414" ht="15.75" customHeight="1">
      <c r="L414" s="13"/>
    </row>
    <row r="415" ht="15.75" customHeight="1">
      <c r="L415" s="13"/>
    </row>
    <row r="416" ht="15.75" customHeight="1">
      <c r="L416" s="13"/>
    </row>
    <row r="417" ht="15.75" customHeight="1">
      <c r="L417" s="13"/>
    </row>
    <row r="418" ht="15.75" customHeight="1">
      <c r="L418" s="13"/>
    </row>
    <row r="419" ht="15.75" customHeight="1">
      <c r="L419" s="13"/>
    </row>
    <row r="420" ht="15.75" customHeight="1">
      <c r="L420" s="13"/>
    </row>
    <row r="421" ht="15.75" customHeight="1">
      <c r="L421" s="13"/>
    </row>
    <row r="422" ht="15.75" customHeight="1">
      <c r="L422" s="13"/>
    </row>
    <row r="423" ht="15.75" customHeight="1">
      <c r="L423" s="13"/>
    </row>
    <row r="424" ht="15.75" customHeight="1">
      <c r="L424" s="13"/>
    </row>
    <row r="425" ht="15.75" customHeight="1">
      <c r="L425" s="13"/>
    </row>
    <row r="426" ht="15.75" customHeight="1">
      <c r="L426" s="13"/>
    </row>
    <row r="427" ht="15.75" customHeight="1">
      <c r="L427" s="13"/>
    </row>
    <row r="428" ht="15.75" customHeight="1">
      <c r="L428" s="13"/>
    </row>
    <row r="429" ht="15.75" customHeight="1">
      <c r="L429" s="13"/>
    </row>
    <row r="430" ht="15.75" customHeight="1">
      <c r="L430" s="13"/>
    </row>
    <row r="431" ht="15.75" customHeight="1">
      <c r="L431" s="13"/>
    </row>
    <row r="432" ht="15.75" customHeight="1">
      <c r="L432" s="13"/>
    </row>
    <row r="433" ht="15.75" customHeight="1">
      <c r="L433" s="13"/>
    </row>
    <row r="434" ht="15.75" customHeight="1">
      <c r="L434" s="13"/>
    </row>
    <row r="435" ht="15.75" customHeight="1">
      <c r="L435" s="13"/>
    </row>
    <row r="436" ht="15.75" customHeight="1">
      <c r="L436" s="13"/>
    </row>
    <row r="437" ht="15.75" customHeight="1">
      <c r="L437" s="13"/>
    </row>
    <row r="438" ht="15.75" customHeight="1">
      <c r="L438" s="13"/>
    </row>
    <row r="439" ht="15.75" customHeight="1">
      <c r="L439" s="13"/>
    </row>
    <row r="440" ht="15.75" customHeight="1">
      <c r="L440" s="13"/>
    </row>
    <row r="441" ht="15.75" customHeight="1">
      <c r="L441" s="13"/>
    </row>
    <row r="442" ht="15.75" customHeight="1">
      <c r="L442" s="13"/>
    </row>
    <row r="443" ht="15.75" customHeight="1">
      <c r="L443" s="13"/>
    </row>
    <row r="444" ht="15.75" customHeight="1">
      <c r="L444" s="13"/>
    </row>
    <row r="445" ht="15.75" customHeight="1">
      <c r="L445" s="13"/>
    </row>
    <row r="446" ht="15.75" customHeight="1">
      <c r="L446" s="13"/>
    </row>
    <row r="447" ht="15.75" customHeight="1">
      <c r="L447" s="13"/>
    </row>
    <row r="448" ht="15.75" customHeight="1">
      <c r="L448" s="13"/>
    </row>
    <row r="449" ht="15.75" customHeight="1">
      <c r="L449" s="13"/>
    </row>
    <row r="450" ht="15.75" customHeight="1">
      <c r="L450" s="13"/>
    </row>
    <row r="451" ht="15.75" customHeight="1">
      <c r="L451" s="13"/>
    </row>
    <row r="452" ht="15.75" customHeight="1">
      <c r="L452" s="13"/>
    </row>
    <row r="453" ht="15.75" customHeight="1">
      <c r="L453" s="13"/>
    </row>
    <row r="454" ht="15.75" customHeight="1">
      <c r="L454" s="13"/>
    </row>
    <row r="455" ht="15.75" customHeight="1">
      <c r="L455" s="13"/>
    </row>
    <row r="456" ht="15.75" customHeight="1">
      <c r="L456" s="13"/>
    </row>
    <row r="457" ht="15.75" customHeight="1">
      <c r="L457" s="13"/>
    </row>
    <row r="458" ht="15.75" customHeight="1">
      <c r="L458" s="13"/>
    </row>
    <row r="459" ht="15.75" customHeight="1">
      <c r="L459" s="13"/>
    </row>
    <row r="460" ht="15.75" customHeight="1">
      <c r="L460" s="13"/>
    </row>
    <row r="461" ht="15.75" customHeight="1">
      <c r="L461" s="13"/>
    </row>
    <row r="462" ht="15.75" customHeight="1">
      <c r="L462" s="13"/>
    </row>
    <row r="463" ht="15.75" customHeight="1">
      <c r="L463" s="13"/>
    </row>
    <row r="464" ht="15.75" customHeight="1">
      <c r="L464" s="13"/>
    </row>
    <row r="465" ht="15.75" customHeight="1">
      <c r="L465" s="13"/>
    </row>
    <row r="466" ht="15.75" customHeight="1">
      <c r="L466" s="13"/>
    </row>
    <row r="467" ht="15.75" customHeight="1">
      <c r="L467" s="13"/>
    </row>
    <row r="468" ht="15.75" customHeight="1">
      <c r="L468" s="13"/>
    </row>
    <row r="469" ht="15.75" customHeight="1">
      <c r="L469" s="13"/>
    </row>
    <row r="470" ht="15.75" customHeight="1">
      <c r="L470" s="13"/>
    </row>
    <row r="471" ht="15.75" customHeight="1">
      <c r="L471" s="13"/>
    </row>
    <row r="472" ht="15.75" customHeight="1">
      <c r="L472" s="13"/>
    </row>
    <row r="473" ht="15.75" customHeight="1">
      <c r="L473" s="13"/>
    </row>
    <row r="474" ht="15.75" customHeight="1">
      <c r="L474" s="13"/>
    </row>
    <row r="475" ht="15.75" customHeight="1">
      <c r="L475" s="13"/>
    </row>
    <row r="476" ht="15.75" customHeight="1">
      <c r="L476" s="13"/>
    </row>
    <row r="477" ht="15.75" customHeight="1">
      <c r="L477" s="13"/>
    </row>
    <row r="478" ht="15.75" customHeight="1">
      <c r="L478" s="13"/>
    </row>
    <row r="479" ht="15.75" customHeight="1">
      <c r="L479" s="13"/>
    </row>
    <row r="480" ht="15.75" customHeight="1">
      <c r="L480" s="13"/>
    </row>
    <row r="481" ht="15.75" customHeight="1">
      <c r="L481" s="13"/>
    </row>
    <row r="482" ht="15.75" customHeight="1">
      <c r="L482" s="13"/>
    </row>
    <row r="483" ht="15.75" customHeight="1">
      <c r="L483" s="13"/>
    </row>
    <row r="484" ht="15.75" customHeight="1">
      <c r="L484" s="13"/>
    </row>
    <row r="485" ht="15.75" customHeight="1">
      <c r="L485" s="13"/>
    </row>
    <row r="486" ht="15.75" customHeight="1">
      <c r="L486" s="13"/>
    </row>
    <row r="487" ht="15.75" customHeight="1">
      <c r="L487" s="13"/>
    </row>
    <row r="488" ht="15.75" customHeight="1">
      <c r="L488" s="13"/>
    </row>
    <row r="489" ht="15.75" customHeight="1">
      <c r="L489" s="13"/>
    </row>
    <row r="490" ht="15.75" customHeight="1">
      <c r="L490" s="13"/>
    </row>
    <row r="491" ht="15.75" customHeight="1">
      <c r="L491" s="13"/>
    </row>
    <row r="492" ht="15.75" customHeight="1">
      <c r="L492" s="13"/>
    </row>
    <row r="493" ht="15.75" customHeight="1">
      <c r="L493" s="13"/>
    </row>
    <row r="494" ht="15.75" customHeight="1">
      <c r="L494" s="13"/>
    </row>
    <row r="495" ht="15.75" customHeight="1">
      <c r="L495" s="13"/>
    </row>
    <row r="496" ht="15.75" customHeight="1">
      <c r="L496" s="13"/>
    </row>
    <row r="497" ht="15.75" customHeight="1">
      <c r="L497" s="13"/>
    </row>
    <row r="498" ht="15.75" customHeight="1">
      <c r="L498" s="13"/>
    </row>
    <row r="499" ht="15.75" customHeight="1">
      <c r="L499" s="13"/>
    </row>
    <row r="500" ht="15.75" customHeight="1">
      <c r="L500" s="13"/>
    </row>
    <row r="501" ht="15.75" customHeight="1">
      <c r="L501" s="13"/>
    </row>
    <row r="502" ht="15.75" customHeight="1">
      <c r="L502" s="13"/>
    </row>
    <row r="503" ht="15.75" customHeight="1">
      <c r="L503" s="13"/>
    </row>
    <row r="504" ht="15.75" customHeight="1">
      <c r="L504" s="13"/>
    </row>
    <row r="505" ht="15.75" customHeight="1">
      <c r="L505" s="13"/>
    </row>
    <row r="506" ht="15.75" customHeight="1">
      <c r="L506" s="13"/>
    </row>
    <row r="507" ht="15.75" customHeight="1">
      <c r="L507" s="13"/>
    </row>
    <row r="508" ht="15.75" customHeight="1">
      <c r="L508" s="13"/>
    </row>
    <row r="509" ht="15.75" customHeight="1">
      <c r="L509" s="13"/>
    </row>
    <row r="510" ht="15.75" customHeight="1">
      <c r="L510" s="13"/>
    </row>
    <row r="511" ht="15.75" customHeight="1">
      <c r="L511" s="13"/>
    </row>
    <row r="512" ht="15.75" customHeight="1">
      <c r="L512" s="13"/>
    </row>
    <row r="513" ht="15.75" customHeight="1">
      <c r="L513" s="13"/>
    </row>
    <row r="514" ht="15.75" customHeight="1">
      <c r="L514" s="13"/>
    </row>
    <row r="515" ht="15.75" customHeight="1">
      <c r="L515" s="13"/>
    </row>
    <row r="516" ht="15.75" customHeight="1">
      <c r="L516" s="13"/>
    </row>
    <row r="517" ht="15.75" customHeight="1">
      <c r="L517" s="13"/>
    </row>
    <row r="518" ht="15.75" customHeight="1">
      <c r="L518" s="13"/>
    </row>
    <row r="519" ht="15.75" customHeight="1">
      <c r="L519" s="13"/>
    </row>
    <row r="520" ht="15.75" customHeight="1">
      <c r="L520" s="13"/>
    </row>
    <row r="521" ht="15.75" customHeight="1">
      <c r="L521" s="13"/>
    </row>
    <row r="522" ht="15.75" customHeight="1">
      <c r="L522" s="13"/>
    </row>
    <row r="523" ht="15.75" customHeight="1">
      <c r="L523" s="13"/>
    </row>
    <row r="524" ht="15.75" customHeight="1">
      <c r="L524" s="13"/>
    </row>
    <row r="525" ht="15.75" customHeight="1">
      <c r="L525" s="13"/>
    </row>
    <row r="526" ht="15.75" customHeight="1">
      <c r="L526" s="13"/>
    </row>
    <row r="527" ht="15.75" customHeight="1">
      <c r="L527" s="13"/>
    </row>
    <row r="528" ht="15.75" customHeight="1">
      <c r="L528" s="13"/>
    </row>
    <row r="529" ht="15.75" customHeight="1">
      <c r="L529" s="13"/>
    </row>
    <row r="530" ht="15.75" customHeight="1">
      <c r="L530" s="13"/>
    </row>
    <row r="531" ht="15.75" customHeight="1">
      <c r="L531" s="13"/>
    </row>
    <row r="532" ht="15.75" customHeight="1">
      <c r="L532" s="13"/>
    </row>
    <row r="533" ht="15.75" customHeight="1">
      <c r="L533" s="13"/>
    </row>
    <row r="534" ht="15.75" customHeight="1">
      <c r="L534" s="13"/>
    </row>
    <row r="535" ht="15.75" customHeight="1">
      <c r="L535" s="13"/>
    </row>
    <row r="536" ht="15.75" customHeight="1">
      <c r="L536" s="13"/>
    </row>
    <row r="537" ht="15.75" customHeight="1">
      <c r="L537" s="13"/>
    </row>
    <row r="538" ht="15.75" customHeight="1">
      <c r="L538" s="13"/>
    </row>
    <row r="539" ht="15.75" customHeight="1">
      <c r="L539" s="13"/>
    </row>
    <row r="540" ht="15.75" customHeight="1">
      <c r="L540" s="13"/>
    </row>
    <row r="541" ht="15.75" customHeight="1">
      <c r="L541" s="13"/>
    </row>
    <row r="542" ht="15.75" customHeight="1">
      <c r="L542" s="13"/>
    </row>
    <row r="543" ht="15.75" customHeight="1">
      <c r="L543" s="13"/>
    </row>
    <row r="544" ht="15.75" customHeight="1">
      <c r="L544" s="13"/>
    </row>
    <row r="545" ht="15.75" customHeight="1">
      <c r="L545" s="13"/>
    </row>
    <row r="546" ht="15.75" customHeight="1">
      <c r="L546" s="13"/>
    </row>
    <row r="547" ht="15.75" customHeight="1">
      <c r="L547" s="13"/>
    </row>
    <row r="548" ht="15.75" customHeight="1">
      <c r="L548" s="13"/>
    </row>
    <row r="549" ht="15.75" customHeight="1">
      <c r="L549" s="13"/>
    </row>
    <row r="550" ht="15.75" customHeight="1">
      <c r="L550" s="13"/>
    </row>
    <row r="551" ht="15.75" customHeight="1">
      <c r="L551" s="13"/>
    </row>
    <row r="552" ht="15.75" customHeight="1">
      <c r="L552" s="13"/>
    </row>
    <row r="553" ht="15.75" customHeight="1">
      <c r="L553" s="13"/>
    </row>
    <row r="554" ht="15.75" customHeight="1">
      <c r="L554" s="13"/>
    </row>
    <row r="555" ht="15.75" customHeight="1">
      <c r="L555" s="13"/>
    </row>
    <row r="556" ht="15.75" customHeight="1">
      <c r="L556" s="13"/>
    </row>
    <row r="557" ht="15.75" customHeight="1">
      <c r="L557" s="13"/>
    </row>
    <row r="558" ht="15.75" customHeight="1">
      <c r="L558" s="13"/>
    </row>
    <row r="559" ht="15.75" customHeight="1">
      <c r="L559" s="13"/>
    </row>
    <row r="560" ht="15.75" customHeight="1">
      <c r="L560" s="13"/>
    </row>
    <row r="561" ht="15.75" customHeight="1">
      <c r="L561" s="13"/>
    </row>
    <row r="562" ht="15.75" customHeight="1">
      <c r="L562" s="13"/>
    </row>
    <row r="563" ht="15.75" customHeight="1">
      <c r="L563" s="13"/>
    </row>
    <row r="564" ht="15.75" customHeight="1">
      <c r="L564" s="13"/>
    </row>
    <row r="565" ht="15.75" customHeight="1">
      <c r="L565" s="13"/>
    </row>
    <row r="566" ht="15.75" customHeight="1">
      <c r="L566" s="13"/>
    </row>
    <row r="567" ht="15.75" customHeight="1">
      <c r="L567" s="13"/>
    </row>
    <row r="568" ht="15.75" customHeight="1">
      <c r="L568" s="13"/>
    </row>
    <row r="569" ht="15.75" customHeight="1">
      <c r="L569" s="13"/>
    </row>
    <row r="570" ht="15.75" customHeight="1">
      <c r="L570" s="13"/>
    </row>
    <row r="571" ht="15.75" customHeight="1">
      <c r="L571" s="13"/>
    </row>
    <row r="572" ht="15.75" customHeight="1">
      <c r="L572" s="13"/>
    </row>
    <row r="573" ht="15.75" customHeight="1">
      <c r="L573" s="13"/>
    </row>
    <row r="574" ht="15.75" customHeight="1">
      <c r="L574" s="13"/>
    </row>
    <row r="575" ht="15.75" customHeight="1">
      <c r="L575" s="13"/>
    </row>
    <row r="576" ht="15.75" customHeight="1">
      <c r="L576" s="13"/>
    </row>
    <row r="577" ht="15.75" customHeight="1">
      <c r="L577" s="13"/>
    </row>
    <row r="578" ht="15.75" customHeight="1">
      <c r="L578" s="13"/>
    </row>
    <row r="579" ht="15.75" customHeight="1">
      <c r="L579" s="13"/>
    </row>
    <row r="580" ht="15.75" customHeight="1">
      <c r="L580" s="13"/>
    </row>
    <row r="581" ht="15.75" customHeight="1">
      <c r="L581" s="13"/>
    </row>
    <row r="582" ht="15.75" customHeight="1">
      <c r="L582" s="13"/>
    </row>
    <row r="583" ht="15.75" customHeight="1">
      <c r="L583" s="13"/>
    </row>
    <row r="584" ht="15.75" customHeight="1">
      <c r="L584" s="13"/>
    </row>
    <row r="585" ht="15.75" customHeight="1">
      <c r="L585" s="13"/>
    </row>
    <row r="586" ht="15.75" customHeight="1">
      <c r="L586" s="13"/>
    </row>
    <row r="587" ht="15.75" customHeight="1">
      <c r="L587" s="13"/>
    </row>
    <row r="588" ht="15.75" customHeight="1">
      <c r="L588" s="13"/>
    </row>
    <row r="589" ht="15.75" customHeight="1">
      <c r="L589" s="13"/>
    </row>
    <row r="590" ht="15.75" customHeight="1">
      <c r="L590" s="13"/>
    </row>
    <row r="591" ht="15.75" customHeight="1">
      <c r="L591" s="13"/>
    </row>
    <row r="592" ht="15.75" customHeight="1">
      <c r="L592" s="13"/>
    </row>
    <row r="593" ht="15.75" customHeight="1">
      <c r="L593" s="13"/>
    </row>
    <row r="594" ht="15.75" customHeight="1">
      <c r="L594" s="13"/>
    </row>
    <row r="595" ht="15.75" customHeight="1">
      <c r="L595" s="13"/>
    </row>
    <row r="596" ht="15.75" customHeight="1">
      <c r="L596" s="13"/>
    </row>
    <row r="597" ht="15.75" customHeight="1">
      <c r="L597" s="13"/>
    </row>
    <row r="598" ht="15.75" customHeight="1">
      <c r="L598" s="13"/>
    </row>
    <row r="599" ht="15.75" customHeight="1">
      <c r="L599" s="13"/>
    </row>
    <row r="600" ht="15.75" customHeight="1">
      <c r="L600" s="13"/>
    </row>
    <row r="601" ht="15.75" customHeight="1">
      <c r="L601" s="13"/>
    </row>
    <row r="602" ht="15.75" customHeight="1">
      <c r="L602" s="13"/>
    </row>
    <row r="603" ht="15.75" customHeight="1">
      <c r="L603" s="13"/>
    </row>
    <row r="604" ht="15.75" customHeight="1">
      <c r="L604" s="13"/>
    </row>
    <row r="605" ht="15.75" customHeight="1">
      <c r="L605" s="13"/>
    </row>
    <row r="606" ht="15.75" customHeight="1">
      <c r="L606" s="13"/>
    </row>
    <row r="607" ht="15.75" customHeight="1">
      <c r="L607" s="13"/>
    </row>
    <row r="608" ht="15.75" customHeight="1">
      <c r="L608" s="13"/>
    </row>
    <row r="609" ht="15.75" customHeight="1">
      <c r="L609" s="13"/>
    </row>
    <row r="610" ht="15.75" customHeight="1">
      <c r="L610" s="13"/>
    </row>
    <row r="611" ht="15.75" customHeight="1">
      <c r="L611" s="13"/>
    </row>
    <row r="612" ht="15.75" customHeight="1">
      <c r="L612" s="13"/>
    </row>
    <row r="613" ht="15.75" customHeight="1">
      <c r="L613" s="13"/>
    </row>
    <row r="614" ht="15.75" customHeight="1">
      <c r="L614" s="13"/>
    </row>
    <row r="615" ht="15.75" customHeight="1">
      <c r="L615" s="13"/>
    </row>
    <row r="616" ht="15.75" customHeight="1">
      <c r="L616" s="13"/>
    </row>
    <row r="617" ht="15.75" customHeight="1">
      <c r="L617" s="13"/>
    </row>
    <row r="618" ht="15.75" customHeight="1">
      <c r="L618" s="13"/>
    </row>
    <row r="619" ht="15.75" customHeight="1">
      <c r="L619" s="13"/>
    </row>
    <row r="620" ht="15.75" customHeight="1">
      <c r="L620" s="13"/>
    </row>
    <row r="621" ht="15.75" customHeight="1">
      <c r="L621" s="13"/>
    </row>
    <row r="622" ht="15.75" customHeight="1">
      <c r="L622" s="13"/>
    </row>
    <row r="623" ht="15.75" customHeight="1">
      <c r="L623" s="13"/>
    </row>
    <row r="624" ht="15.75" customHeight="1">
      <c r="L624" s="13"/>
    </row>
    <row r="625" ht="15.75" customHeight="1">
      <c r="L625" s="13"/>
    </row>
    <row r="626" ht="15.75" customHeight="1">
      <c r="L626" s="13"/>
    </row>
    <row r="627" ht="15.75" customHeight="1">
      <c r="L627" s="13"/>
    </row>
    <row r="628" ht="15.75" customHeight="1">
      <c r="L628" s="13"/>
    </row>
    <row r="629" ht="15.75" customHeight="1">
      <c r="L629" s="13"/>
    </row>
    <row r="630" ht="15.75" customHeight="1">
      <c r="L630" s="13"/>
    </row>
    <row r="631" ht="15.75" customHeight="1">
      <c r="L631" s="13"/>
    </row>
    <row r="632" ht="15.75" customHeight="1">
      <c r="L632" s="13"/>
    </row>
    <row r="633" ht="15.75" customHeight="1">
      <c r="L633" s="13"/>
    </row>
    <row r="634" ht="15.75" customHeight="1">
      <c r="L634" s="13"/>
    </row>
    <row r="635" ht="15.75" customHeight="1">
      <c r="L635" s="13"/>
    </row>
    <row r="636" ht="15.75" customHeight="1">
      <c r="L636" s="13"/>
    </row>
    <row r="637" ht="15.75" customHeight="1">
      <c r="L637" s="13"/>
    </row>
    <row r="638" ht="15.75" customHeight="1">
      <c r="L638" s="13"/>
    </row>
    <row r="639" ht="15.75" customHeight="1">
      <c r="L639" s="13"/>
    </row>
    <row r="640" ht="15.75" customHeight="1">
      <c r="L640" s="13"/>
    </row>
    <row r="641" ht="15.75" customHeight="1">
      <c r="L641" s="13"/>
    </row>
    <row r="642" ht="15.75" customHeight="1">
      <c r="L642" s="13"/>
    </row>
    <row r="643" ht="15.75" customHeight="1">
      <c r="L643" s="13"/>
    </row>
    <row r="644" ht="15.75" customHeight="1">
      <c r="L644" s="13"/>
    </row>
    <row r="645" ht="15.75" customHeight="1">
      <c r="L645" s="13"/>
    </row>
    <row r="646" ht="15.75" customHeight="1">
      <c r="L646" s="13"/>
    </row>
    <row r="647" ht="15.75" customHeight="1">
      <c r="L647" s="13"/>
    </row>
    <row r="648" ht="15.75" customHeight="1">
      <c r="L648" s="13"/>
    </row>
    <row r="649" ht="15.75" customHeight="1">
      <c r="L649" s="13"/>
    </row>
    <row r="650" ht="15.75" customHeight="1">
      <c r="L650" s="13"/>
    </row>
    <row r="651" ht="15.75" customHeight="1">
      <c r="L651" s="13"/>
    </row>
    <row r="652" ht="15.75" customHeight="1">
      <c r="L652" s="13"/>
    </row>
    <row r="653" ht="15.75" customHeight="1">
      <c r="L653" s="13"/>
    </row>
    <row r="654" ht="15.75" customHeight="1">
      <c r="L654" s="13"/>
    </row>
    <row r="655" ht="15.75" customHeight="1">
      <c r="L655" s="13"/>
    </row>
    <row r="656" ht="15.75" customHeight="1">
      <c r="L656" s="13"/>
    </row>
    <row r="657" ht="15.75" customHeight="1">
      <c r="L657" s="13"/>
    </row>
    <row r="658" ht="15.75" customHeight="1">
      <c r="L658" s="13"/>
    </row>
    <row r="659" ht="15.75" customHeight="1">
      <c r="L659" s="13"/>
    </row>
    <row r="660" ht="15.75" customHeight="1">
      <c r="L660" s="13"/>
    </row>
    <row r="661" ht="15.75" customHeight="1">
      <c r="L661" s="13"/>
    </row>
    <row r="662" ht="15.75" customHeight="1">
      <c r="L662" s="13"/>
    </row>
    <row r="663" ht="15.75" customHeight="1">
      <c r="L663" s="13"/>
    </row>
    <row r="664" ht="15.75" customHeight="1">
      <c r="L664" s="13"/>
    </row>
    <row r="665" ht="15.75" customHeight="1">
      <c r="L665" s="13"/>
    </row>
    <row r="666" ht="15.75" customHeight="1">
      <c r="L666" s="13"/>
    </row>
    <row r="667" ht="15.75" customHeight="1">
      <c r="L667" s="13"/>
    </row>
    <row r="668" ht="15.75" customHeight="1">
      <c r="L668" s="13"/>
    </row>
    <row r="669" ht="15.75" customHeight="1">
      <c r="L669" s="13"/>
    </row>
    <row r="670" ht="15.75" customHeight="1">
      <c r="L670" s="13"/>
    </row>
    <row r="671" ht="15.75" customHeight="1">
      <c r="L671" s="13"/>
    </row>
    <row r="672" ht="15.75" customHeight="1">
      <c r="L672" s="13"/>
    </row>
    <row r="673" ht="15.75" customHeight="1">
      <c r="L673" s="13"/>
    </row>
    <row r="674" ht="15.75" customHeight="1">
      <c r="L674" s="13"/>
    </row>
    <row r="675" ht="15.75" customHeight="1">
      <c r="L675" s="13"/>
    </row>
    <row r="676" ht="15.75" customHeight="1">
      <c r="L676" s="13"/>
    </row>
    <row r="677" ht="15.75" customHeight="1">
      <c r="L677" s="13"/>
    </row>
    <row r="678" ht="15.75" customHeight="1">
      <c r="L678" s="13"/>
    </row>
    <row r="679" ht="15.75" customHeight="1">
      <c r="L679" s="13"/>
    </row>
    <row r="680" ht="15.75" customHeight="1">
      <c r="L680" s="13"/>
    </row>
    <row r="681" ht="15.75" customHeight="1">
      <c r="L681" s="13"/>
    </row>
    <row r="682" ht="15.75" customHeight="1">
      <c r="L682" s="13"/>
    </row>
    <row r="683" ht="15.75" customHeight="1">
      <c r="L683" s="13"/>
    </row>
    <row r="684" ht="15.75" customHeight="1">
      <c r="L684" s="13"/>
    </row>
    <row r="685" ht="15.75" customHeight="1">
      <c r="L685" s="13"/>
    </row>
    <row r="686" ht="15.75" customHeight="1">
      <c r="L686" s="13"/>
    </row>
    <row r="687" ht="15.75" customHeight="1">
      <c r="L687" s="13"/>
    </row>
    <row r="688" ht="15.75" customHeight="1">
      <c r="L688" s="13"/>
    </row>
    <row r="689" ht="15.75" customHeight="1">
      <c r="L689" s="13"/>
    </row>
    <row r="690" ht="15.75" customHeight="1">
      <c r="L690" s="13"/>
    </row>
    <row r="691" ht="15.75" customHeight="1">
      <c r="L691" s="13"/>
    </row>
    <row r="692" ht="15.75" customHeight="1">
      <c r="L692" s="13"/>
    </row>
    <row r="693" ht="15.75" customHeight="1">
      <c r="L693" s="13"/>
    </row>
    <row r="694" ht="15.75" customHeight="1">
      <c r="L694" s="13"/>
    </row>
    <row r="695" ht="15.75" customHeight="1">
      <c r="L695" s="13"/>
    </row>
    <row r="696" ht="15.75" customHeight="1">
      <c r="L696" s="13"/>
    </row>
    <row r="697" ht="15.75" customHeight="1">
      <c r="L697" s="13"/>
    </row>
    <row r="698" ht="15.75" customHeight="1">
      <c r="L698" s="13"/>
    </row>
    <row r="699" ht="15.75" customHeight="1">
      <c r="L699" s="13"/>
    </row>
    <row r="700" ht="15.75" customHeight="1">
      <c r="L700" s="13"/>
    </row>
    <row r="701" ht="15.75" customHeight="1">
      <c r="L701" s="13"/>
    </row>
    <row r="702" ht="15.75" customHeight="1">
      <c r="L702" s="13"/>
    </row>
    <row r="703" ht="15.75" customHeight="1">
      <c r="L703" s="13"/>
    </row>
    <row r="704" ht="15.75" customHeight="1">
      <c r="L704" s="13"/>
    </row>
    <row r="705" ht="15.75" customHeight="1">
      <c r="L705" s="13"/>
    </row>
    <row r="706" ht="15.75" customHeight="1">
      <c r="L706" s="13"/>
    </row>
    <row r="707" ht="15.75" customHeight="1">
      <c r="L707" s="13"/>
    </row>
    <row r="708" ht="15.75" customHeight="1">
      <c r="L708" s="13"/>
    </row>
    <row r="709" ht="15.75" customHeight="1">
      <c r="L709" s="13"/>
    </row>
    <row r="710" ht="15.75" customHeight="1">
      <c r="L710" s="13"/>
    </row>
    <row r="711" ht="15.75" customHeight="1">
      <c r="L711" s="13"/>
    </row>
    <row r="712" ht="15.75" customHeight="1">
      <c r="L712" s="13"/>
    </row>
    <row r="713" ht="15.75" customHeight="1">
      <c r="L713" s="13"/>
    </row>
    <row r="714" ht="15.75" customHeight="1">
      <c r="L714" s="13"/>
    </row>
    <row r="715" ht="15.75" customHeight="1">
      <c r="L715" s="13"/>
    </row>
    <row r="716" ht="15.75" customHeight="1">
      <c r="L716" s="13"/>
    </row>
    <row r="717" ht="15.75" customHeight="1">
      <c r="L717" s="13"/>
    </row>
    <row r="718" ht="15.75" customHeight="1">
      <c r="L718" s="13"/>
    </row>
    <row r="719" ht="15.75" customHeight="1">
      <c r="L719" s="13"/>
    </row>
    <row r="720" ht="15.75" customHeight="1">
      <c r="L720" s="13"/>
    </row>
    <row r="721" ht="15.75" customHeight="1">
      <c r="L721" s="13"/>
    </row>
    <row r="722" ht="15.75" customHeight="1">
      <c r="L722" s="13"/>
    </row>
    <row r="723" ht="15.75" customHeight="1">
      <c r="L723" s="13"/>
    </row>
    <row r="724" ht="15.75" customHeight="1">
      <c r="L724" s="13"/>
    </row>
    <row r="725" ht="15.75" customHeight="1">
      <c r="L725" s="13"/>
    </row>
    <row r="726" ht="15.75" customHeight="1">
      <c r="L726" s="13"/>
    </row>
    <row r="727" ht="15.75" customHeight="1">
      <c r="L727" s="13"/>
    </row>
    <row r="728" ht="15.75" customHeight="1">
      <c r="L728" s="13"/>
    </row>
    <row r="729" ht="15.75" customHeight="1">
      <c r="L729" s="13"/>
    </row>
    <row r="730" ht="15.75" customHeight="1">
      <c r="L730" s="13"/>
    </row>
    <row r="731" ht="15.75" customHeight="1">
      <c r="L731" s="13"/>
    </row>
    <row r="732" ht="15.75" customHeight="1">
      <c r="L732" s="13"/>
    </row>
    <row r="733" ht="15.75" customHeight="1">
      <c r="L733" s="13"/>
    </row>
    <row r="734" ht="15.75" customHeight="1">
      <c r="L734" s="13"/>
    </row>
    <row r="735" ht="15.75" customHeight="1">
      <c r="L735" s="13"/>
    </row>
    <row r="736" ht="15.75" customHeight="1">
      <c r="L736" s="13"/>
    </row>
    <row r="737" ht="15.75" customHeight="1">
      <c r="L737" s="13"/>
    </row>
    <row r="738" ht="15.75" customHeight="1">
      <c r="L738" s="13"/>
    </row>
    <row r="739" ht="15.75" customHeight="1">
      <c r="L739" s="13"/>
    </row>
    <row r="740" ht="15.75" customHeight="1">
      <c r="L740" s="13"/>
    </row>
    <row r="741" ht="15.75" customHeight="1">
      <c r="L741" s="13"/>
    </row>
    <row r="742" ht="15.75" customHeight="1">
      <c r="L742" s="13"/>
    </row>
    <row r="743" ht="15.75" customHeight="1">
      <c r="L743" s="13"/>
    </row>
    <row r="744" ht="15.75" customHeight="1">
      <c r="L744" s="13"/>
    </row>
    <row r="745" ht="15.75" customHeight="1">
      <c r="L745" s="13"/>
    </row>
    <row r="746" ht="15.75" customHeight="1">
      <c r="L746" s="13"/>
    </row>
    <row r="747" ht="15.75" customHeight="1">
      <c r="L747" s="13"/>
    </row>
    <row r="748" ht="15.75" customHeight="1">
      <c r="L748" s="13"/>
    </row>
    <row r="749" ht="15.75" customHeight="1">
      <c r="L749" s="13"/>
    </row>
    <row r="750" ht="15.75" customHeight="1">
      <c r="L750" s="13"/>
    </row>
    <row r="751" ht="15.75" customHeight="1">
      <c r="L751" s="13"/>
    </row>
    <row r="752" ht="15.75" customHeight="1">
      <c r="L752" s="13"/>
    </row>
    <row r="753" ht="15.75" customHeight="1">
      <c r="L753" s="13"/>
    </row>
    <row r="754" ht="15.75" customHeight="1">
      <c r="L754" s="13"/>
    </row>
    <row r="755" ht="15.75" customHeight="1">
      <c r="L755" s="13"/>
    </row>
    <row r="756" ht="15.75" customHeight="1">
      <c r="L756" s="13"/>
    </row>
    <row r="757" ht="15.75" customHeight="1">
      <c r="L757" s="13"/>
    </row>
    <row r="758" ht="15.75" customHeight="1">
      <c r="L758" s="13"/>
    </row>
    <row r="759" ht="15.75" customHeight="1">
      <c r="L759" s="13"/>
    </row>
    <row r="760" ht="15.75" customHeight="1">
      <c r="L760" s="13"/>
    </row>
    <row r="761" ht="15.75" customHeight="1">
      <c r="L761" s="13"/>
    </row>
    <row r="762" ht="15.75" customHeight="1">
      <c r="L762" s="13"/>
    </row>
    <row r="763" ht="15.75" customHeight="1">
      <c r="L763" s="13"/>
    </row>
    <row r="764" ht="15.75" customHeight="1">
      <c r="L764" s="13"/>
    </row>
    <row r="765" ht="15.75" customHeight="1">
      <c r="L765" s="13"/>
    </row>
    <row r="766" ht="15.75" customHeight="1">
      <c r="L766" s="13"/>
    </row>
    <row r="767" ht="15.75" customHeight="1">
      <c r="L767" s="13"/>
    </row>
    <row r="768" ht="15.75" customHeight="1">
      <c r="L768" s="13"/>
    </row>
    <row r="769" ht="15.75" customHeight="1">
      <c r="L769" s="13"/>
    </row>
    <row r="770" ht="15.75" customHeight="1">
      <c r="L770" s="13"/>
    </row>
    <row r="771" ht="15.75" customHeight="1">
      <c r="L771" s="13"/>
    </row>
    <row r="772" ht="15.75" customHeight="1">
      <c r="L772" s="13"/>
    </row>
    <row r="773" ht="15.75" customHeight="1">
      <c r="L773" s="13"/>
    </row>
    <row r="774" ht="15.75" customHeight="1">
      <c r="L774" s="13"/>
    </row>
    <row r="775" ht="15.75" customHeight="1">
      <c r="L775" s="13"/>
    </row>
    <row r="776" ht="15.75" customHeight="1">
      <c r="L776" s="13"/>
    </row>
    <row r="777" ht="15.75" customHeight="1">
      <c r="L777" s="13"/>
    </row>
    <row r="778" ht="15.75" customHeight="1">
      <c r="L778" s="13"/>
    </row>
    <row r="779" ht="15.75" customHeight="1">
      <c r="L779" s="13"/>
    </row>
    <row r="780" ht="15.75" customHeight="1">
      <c r="L780" s="13"/>
    </row>
    <row r="781" ht="15.75" customHeight="1">
      <c r="L781" s="13"/>
    </row>
    <row r="782" ht="15.75" customHeight="1">
      <c r="L782" s="13"/>
    </row>
    <row r="783" ht="15.75" customHeight="1">
      <c r="L783" s="13"/>
    </row>
    <row r="784" ht="15.75" customHeight="1">
      <c r="L784" s="13"/>
    </row>
    <row r="785" ht="15.75" customHeight="1">
      <c r="L785" s="13"/>
    </row>
    <row r="786" ht="15.75" customHeight="1">
      <c r="L786" s="13"/>
    </row>
    <row r="787" ht="15.75" customHeight="1">
      <c r="L787" s="13"/>
    </row>
    <row r="788" ht="15.75" customHeight="1">
      <c r="L788" s="13"/>
    </row>
    <row r="789" ht="15.75" customHeight="1">
      <c r="L789" s="13"/>
    </row>
    <row r="790" ht="15.75" customHeight="1">
      <c r="L790" s="13"/>
    </row>
    <row r="791" ht="15.75" customHeight="1">
      <c r="L791" s="13"/>
    </row>
    <row r="792" ht="15.75" customHeight="1">
      <c r="L792" s="13"/>
    </row>
    <row r="793" ht="15.75" customHeight="1">
      <c r="L793" s="13"/>
    </row>
    <row r="794" ht="15.75" customHeight="1">
      <c r="L794" s="13"/>
    </row>
    <row r="795" ht="15.75" customHeight="1">
      <c r="L795" s="13"/>
    </row>
    <row r="796" ht="15.75" customHeight="1">
      <c r="L796" s="13"/>
    </row>
    <row r="797" ht="15.75" customHeight="1">
      <c r="L797" s="13"/>
    </row>
    <row r="798" ht="15.75" customHeight="1">
      <c r="L798" s="13"/>
    </row>
    <row r="799" ht="15.75" customHeight="1">
      <c r="L799" s="13"/>
    </row>
    <row r="800" ht="15.75" customHeight="1">
      <c r="L800" s="13"/>
    </row>
    <row r="801" ht="15.75" customHeight="1">
      <c r="L801" s="13"/>
    </row>
    <row r="802" ht="15.75" customHeight="1">
      <c r="L802" s="13"/>
    </row>
    <row r="803" ht="15.75" customHeight="1">
      <c r="L803" s="13"/>
    </row>
    <row r="804" ht="15.75" customHeight="1">
      <c r="L804" s="13"/>
    </row>
    <row r="805" ht="15.75" customHeight="1">
      <c r="L805" s="13"/>
    </row>
    <row r="806" ht="15.75" customHeight="1">
      <c r="L806" s="13"/>
    </row>
    <row r="807" ht="15.75" customHeight="1">
      <c r="L807" s="13"/>
    </row>
    <row r="808" ht="15.75" customHeight="1">
      <c r="L808" s="13"/>
    </row>
    <row r="809" ht="15.75" customHeight="1">
      <c r="L809" s="13"/>
    </row>
    <row r="810" ht="15.75" customHeight="1">
      <c r="L810" s="13"/>
    </row>
    <row r="811" ht="15.75" customHeight="1">
      <c r="L811" s="13"/>
    </row>
    <row r="812" ht="15.75" customHeight="1">
      <c r="L812" s="13"/>
    </row>
    <row r="813" ht="15.75" customHeight="1">
      <c r="L813" s="13"/>
    </row>
    <row r="814" ht="15.75" customHeight="1">
      <c r="L814" s="13"/>
    </row>
    <row r="815" ht="15.75" customHeight="1">
      <c r="L815" s="13"/>
    </row>
    <row r="816" ht="15.75" customHeight="1">
      <c r="L816" s="13"/>
    </row>
    <row r="817" ht="15.75" customHeight="1">
      <c r="L817" s="13"/>
    </row>
    <row r="818" ht="15.75" customHeight="1">
      <c r="L818" s="13"/>
    </row>
    <row r="819" ht="15.75" customHeight="1">
      <c r="L819" s="13"/>
    </row>
    <row r="820" ht="15.75" customHeight="1">
      <c r="L820" s="13"/>
    </row>
    <row r="821" ht="15.75" customHeight="1">
      <c r="L821" s="13"/>
    </row>
    <row r="822" ht="15.75" customHeight="1">
      <c r="L822" s="13"/>
    </row>
    <row r="823" ht="15.75" customHeight="1">
      <c r="L823" s="13"/>
    </row>
    <row r="824" ht="15.75" customHeight="1">
      <c r="L824" s="13"/>
    </row>
    <row r="825" ht="15.75" customHeight="1">
      <c r="L825" s="13"/>
    </row>
    <row r="826" ht="15.75" customHeight="1">
      <c r="L826" s="13"/>
    </row>
    <row r="827" ht="15.75" customHeight="1">
      <c r="L827" s="13"/>
    </row>
    <row r="828" ht="15.75" customHeight="1">
      <c r="L828" s="13"/>
    </row>
    <row r="829" ht="15.75" customHeight="1">
      <c r="L829" s="13"/>
    </row>
    <row r="830" ht="15.75" customHeight="1">
      <c r="L830" s="13"/>
    </row>
    <row r="831" ht="15.75" customHeight="1">
      <c r="L831" s="13"/>
    </row>
    <row r="832" ht="15.75" customHeight="1">
      <c r="L832" s="13"/>
    </row>
    <row r="833" ht="15.75" customHeight="1">
      <c r="L833" s="13"/>
    </row>
    <row r="834" ht="15.75" customHeight="1">
      <c r="L834" s="13"/>
    </row>
    <row r="835" ht="15.75" customHeight="1">
      <c r="L835" s="13"/>
    </row>
    <row r="836" ht="15.75" customHeight="1">
      <c r="L836" s="13"/>
    </row>
    <row r="837" ht="15.75" customHeight="1">
      <c r="L837" s="13"/>
    </row>
    <row r="838" ht="15.75" customHeight="1">
      <c r="L838" s="13"/>
    </row>
    <row r="839" ht="15.75" customHeight="1">
      <c r="L839" s="13"/>
    </row>
    <row r="840" ht="15.75" customHeight="1">
      <c r="L840" s="13"/>
    </row>
    <row r="841" ht="15.75" customHeight="1">
      <c r="L841" s="13"/>
    </row>
    <row r="842" ht="15.75" customHeight="1">
      <c r="L842" s="13"/>
    </row>
    <row r="843" ht="15.75" customHeight="1">
      <c r="L843" s="13"/>
    </row>
    <row r="844" ht="15.75" customHeight="1">
      <c r="L844" s="13"/>
    </row>
    <row r="845" ht="15.75" customHeight="1">
      <c r="L845" s="13"/>
    </row>
    <row r="846" ht="15.75" customHeight="1">
      <c r="L846" s="13"/>
    </row>
    <row r="847" ht="15.75" customHeight="1">
      <c r="L847" s="13"/>
    </row>
    <row r="848" ht="15.75" customHeight="1">
      <c r="L848" s="13"/>
    </row>
    <row r="849" ht="15.75" customHeight="1">
      <c r="L849" s="13"/>
    </row>
    <row r="850" ht="15.75" customHeight="1">
      <c r="L850" s="13"/>
    </row>
    <row r="851" ht="15.75" customHeight="1">
      <c r="L851" s="13"/>
    </row>
    <row r="852" ht="15.75" customHeight="1">
      <c r="L852" s="13"/>
    </row>
    <row r="853" ht="15.75" customHeight="1">
      <c r="L853" s="13"/>
    </row>
    <row r="854" ht="15.75" customHeight="1">
      <c r="L854" s="13"/>
    </row>
    <row r="855" ht="15.75" customHeight="1">
      <c r="L855" s="13"/>
    </row>
    <row r="856" ht="15.75" customHeight="1">
      <c r="L856" s="13"/>
    </row>
    <row r="857" ht="15.75" customHeight="1">
      <c r="L857" s="13"/>
    </row>
    <row r="858" ht="15.75" customHeight="1">
      <c r="L858" s="13"/>
    </row>
    <row r="859" ht="15.75" customHeight="1">
      <c r="L859" s="13"/>
    </row>
    <row r="860" ht="15.75" customHeight="1">
      <c r="L860" s="13"/>
    </row>
    <row r="861" ht="15.75" customHeight="1">
      <c r="L861" s="13"/>
    </row>
    <row r="862" ht="15.75" customHeight="1">
      <c r="L862" s="13"/>
    </row>
    <row r="863" ht="15.75" customHeight="1">
      <c r="L863" s="13"/>
    </row>
    <row r="864" ht="15.75" customHeight="1">
      <c r="L864" s="13"/>
    </row>
    <row r="865" ht="15.75" customHeight="1">
      <c r="L865" s="13"/>
    </row>
    <row r="866" ht="15.75" customHeight="1">
      <c r="L866" s="13"/>
    </row>
    <row r="867" ht="15.75" customHeight="1">
      <c r="L867" s="13"/>
    </row>
    <row r="868" ht="15.75" customHeight="1">
      <c r="L868" s="13"/>
    </row>
    <row r="869" ht="15.75" customHeight="1">
      <c r="L869" s="13"/>
    </row>
    <row r="870" ht="15.75" customHeight="1">
      <c r="L870" s="13"/>
    </row>
    <row r="871" ht="15.75" customHeight="1">
      <c r="L871" s="13"/>
    </row>
    <row r="872" ht="15.75" customHeight="1">
      <c r="L872" s="13"/>
    </row>
    <row r="873" ht="15.75" customHeight="1">
      <c r="L873" s="13"/>
    </row>
    <row r="874" ht="15.75" customHeight="1">
      <c r="L874" s="13"/>
    </row>
    <row r="875" ht="15.75" customHeight="1">
      <c r="L875" s="13"/>
    </row>
    <row r="876" ht="15.75" customHeight="1">
      <c r="L876" s="13"/>
    </row>
    <row r="877" ht="15.75" customHeight="1">
      <c r="L877" s="13"/>
    </row>
    <row r="878" ht="15.75" customHeight="1">
      <c r="L878" s="13"/>
    </row>
    <row r="879" ht="15.75" customHeight="1">
      <c r="L879" s="13"/>
    </row>
    <row r="880" ht="15.75" customHeight="1">
      <c r="L880" s="13"/>
    </row>
    <row r="881" ht="15.75" customHeight="1">
      <c r="L881" s="13"/>
    </row>
    <row r="882" ht="15.75" customHeight="1">
      <c r="L882" s="13"/>
    </row>
    <row r="883" ht="15.75" customHeight="1">
      <c r="L883" s="13"/>
    </row>
    <row r="884" ht="15.75" customHeight="1">
      <c r="L884" s="13"/>
    </row>
    <row r="885" ht="15.75" customHeight="1">
      <c r="L885" s="13"/>
    </row>
    <row r="886" ht="15.75" customHeight="1">
      <c r="L886" s="13"/>
    </row>
    <row r="887" ht="15.75" customHeight="1">
      <c r="L887" s="13"/>
    </row>
    <row r="888" ht="15.75" customHeight="1">
      <c r="L888" s="13"/>
    </row>
    <row r="889" ht="15.75" customHeight="1">
      <c r="L889" s="13"/>
    </row>
    <row r="890" ht="15.75" customHeight="1">
      <c r="L890" s="13"/>
    </row>
    <row r="891" ht="15.75" customHeight="1">
      <c r="L891" s="13"/>
    </row>
    <row r="892" ht="15.75" customHeight="1">
      <c r="L892" s="13"/>
    </row>
    <row r="893" ht="15.75" customHeight="1">
      <c r="L893" s="13"/>
    </row>
    <row r="894" ht="15.75" customHeight="1">
      <c r="L894" s="13"/>
    </row>
    <row r="895" ht="15.75" customHeight="1">
      <c r="L895" s="13"/>
    </row>
    <row r="896" ht="15.75" customHeight="1">
      <c r="L896" s="13"/>
    </row>
    <row r="897" ht="15.75" customHeight="1">
      <c r="L897" s="13"/>
    </row>
    <row r="898" ht="15.75" customHeight="1">
      <c r="L898" s="13"/>
    </row>
    <row r="899" ht="15.75" customHeight="1">
      <c r="L899" s="13"/>
    </row>
    <row r="900" ht="15.75" customHeight="1">
      <c r="L900" s="13"/>
    </row>
    <row r="901" ht="15.75" customHeight="1">
      <c r="L901" s="13"/>
    </row>
    <row r="902" ht="15.75" customHeight="1">
      <c r="L902" s="13"/>
    </row>
    <row r="903" ht="15.75" customHeight="1">
      <c r="L903" s="13"/>
    </row>
    <row r="904" ht="15.75" customHeight="1">
      <c r="L904" s="13"/>
    </row>
    <row r="905" ht="15.75" customHeight="1">
      <c r="L905" s="13"/>
    </row>
    <row r="906" ht="15.75" customHeight="1">
      <c r="L906" s="13"/>
    </row>
    <row r="907" ht="15.75" customHeight="1">
      <c r="L907" s="13"/>
    </row>
    <row r="908" ht="15.75" customHeight="1">
      <c r="L908" s="13"/>
    </row>
    <row r="909" ht="15.75" customHeight="1">
      <c r="L909" s="13"/>
    </row>
    <row r="910" ht="15.75" customHeight="1">
      <c r="L910" s="13"/>
    </row>
    <row r="911" ht="15.75" customHeight="1">
      <c r="L911" s="13"/>
    </row>
    <row r="912" ht="15.75" customHeight="1">
      <c r="L912" s="13"/>
    </row>
    <row r="913" ht="15.75" customHeight="1">
      <c r="L913" s="13"/>
    </row>
    <row r="914" ht="15.75" customHeight="1">
      <c r="L914" s="13"/>
    </row>
    <row r="915" ht="15.75" customHeight="1">
      <c r="L915" s="13"/>
    </row>
    <row r="916" ht="15.75" customHeight="1">
      <c r="L916" s="13"/>
    </row>
    <row r="917" ht="15.75" customHeight="1">
      <c r="L917" s="13"/>
    </row>
    <row r="918" ht="15.75" customHeight="1">
      <c r="L918" s="13"/>
    </row>
    <row r="919" ht="15.75" customHeight="1">
      <c r="L919" s="13"/>
    </row>
    <row r="920" ht="15.75" customHeight="1">
      <c r="L920" s="13"/>
    </row>
    <row r="921" ht="15.75" customHeight="1">
      <c r="L921" s="13"/>
    </row>
    <row r="922" ht="15.75" customHeight="1">
      <c r="L922" s="13"/>
    </row>
    <row r="923" ht="15.75" customHeight="1">
      <c r="L923" s="13"/>
    </row>
    <row r="924" ht="15.75" customHeight="1">
      <c r="L924" s="13"/>
    </row>
    <row r="925" ht="15.75" customHeight="1">
      <c r="L925" s="13"/>
    </row>
    <row r="926" ht="15.75" customHeight="1">
      <c r="L926" s="13"/>
    </row>
    <row r="927" ht="15.75" customHeight="1">
      <c r="L927" s="13"/>
    </row>
    <row r="928" ht="15.75" customHeight="1">
      <c r="L928" s="13"/>
    </row>
    <row r="929" ht="15.75" customHeight="1">
      <c r="L929" s="13"/>
    </row>
    <row r="930" ht="15.75" customHeight="1">
      <c r="L930" s="13"/>
    </row>
    <row r="931" ht="15.75" customHeight="1">
      <c r="L931" s="13"/>
    </row>
    <row r="932" ht="15.75" customHeight="1">
      <c r="L932" s="13"/>
    </row>
    <row r="933" ht="15.75" customHeight="1">
      <c r="L933" s="13"/>
    </row>
    <row r="934" ht="15.75" customHeight="1">
      <c r="L934" s="13"/>
    </row>
    <row r="935" ht="15.75" customHeight="1">
      <c r="L935" s="13"/>
    </row>
    <row r="936" ht="15.75" customHeight="1">
      <c r="L936" s="13"/>
    </row>
    <row r="937" ht="15.75" customHeight="1">
      <c r="L937" s="13"/>
    </row>
    <row r="938" ht="15.75" customHeight="1">
      <c r="L938" s="13"/>
    </row>
    <row r="939" ht="15.75" customHeight="1">
      <c r="L939" s="13"/>
    </row>
    <row r="940" ht="15.75" customHeight="1">
      <c r="L940" s="13"/>
    </row>
    <row r="941" ht="15.75" customHeight="1">
      <c r="L941" s="13"/>
    </row>
    <row r="942" ht="15.75" customHeight="1">
      <c r="L942" s="13"/>
    </row>
    <row r="943" ht="15.75" customHeight="1">
      <c r="L943" s="13"/>
    </row>
    <row r="944" ht="15.75" customHeight="1">
      <c r="L944" s="13"/>
    </row>
    <row r="945" ht="15.75" customHeight="1">
      <c r="L945" s="13"/>
    </row>
    <row r="946" ht="15.75" customHeight="1">
      <c r="L946" s="13"/>
    </row>
    <row r="947" ht="15.75" customHeight="1">
      <c r="L947" s="13"/>
    </row>
    <row r="948" ht="15.75" customHeight="1">
      <c r="L948" s="13"/>
    </row>
    <row r="949" ht="15.75" customHeight="1">
      <c r="L949" s="13"/>
    </row>
    <row r="950" ht="15.75" customHeight="1">
      <c r="L950" s="13"/>
    </row>
    <row r="951" ht="15.75" customHeight="1">
      <c r="L951" s="13"/>
    </row>
    <row r="952" ht="15.75" customHeight="1">
      <c r="L952" s="13"/>
    </row>
    <row r="953" ht="15.75" customHeight="1">
      <c r="L953" s="13"/>
    </row>
    <row r="954" ht="15.75" customHeight="1">
      <c r="L954" s="13"/>
    </row>
    <row r="955" ht="15.75" customHeight="1">
      <c r="L955" s="13"/>
    </row>
    <row r="956" ht="15.75" customHeight="1">
      <c r="L956" s="13"/>
    </row>
    <row r="957" ht="15.75" customHeight="1">
      <c r="L957" s="13"/>
    </row>
    <row r="958" ht="15.75" customHeight="1">
      <c r="L958" s="13"/>
    </row>
    <row r="959" ht="15.75" customHeight="1">
      <c r="L959" s="13"/>
    </row>
    <row r="960" ht="15.75" customHeight="1">
      <c r="L960" s="13"/>
    </row>
    <row r="961" ht="15.75" customHeight="1">
      <c r="L961" s="13"/>
    </row>
    <row r="962" ht="15.75" customHeight="1">
      <c r="L962" s="13"/>
    </row>
    <row r="963" ht="15.75" customHeight="1">
      <c r="L963" s="13"/>
    </row>
    <row r="964" ht="15.75" customHeight="1">
      <c r="L964" s="13"/>
    </row>
    <row r="965" ht="15.75" customHeight="1">
      <c r="L965" s="13"/>
    </row>
    <row r="966" ht="15.75" customHeight="1">
      <c r="L966" s="13"/>
    </row>
    <row r="967" ht="15.75" customHeight="1">
      <c r="L967" s="13"/>
    </row>
    <row r="968" ht="15.75" customHeight="1">
      <c r="L968" s="13"/>
    </row>
    <row r="969" ht="15.75" customHeight="1">
      <c r="L969" s="13"/>
    </row>
    <row r="970" ht="15.75" customHeight="1">
      <c r="L970" s="13"/>
    </row>
    <row r="971" ht="15.75" customHeight="1">
      <c r="L971" s="13"/>
    </row>
    <row r="972" ht="15.75" customHeight="1">
      <c r="L972" s="13"/>
    </row>
    <row r="973" ht="15.75" customHeight="1">
      <c r="L973" s="13"/>
    </row>
    <row r="974" ht="15.75" customHeight="1">
      <c r="L974" s="13"/>
    </row>
    <row r="975" ht="15.75" customHeight="1">
      <c r="L975" s="13"/>
    </row>
    <row r="976" ht="15.75" customHeight="1">
      <c r="L976" s="13"/>
    </row>
    <row r="977" ht="15.75" customHeight="1">
      <c r="L977" s="13"/>
    </row>
    <row r="978" ht="15.75" customHeight="1">
      <c r="L978" s="13"/>
    </row>
    <row r="979" ht="15.75" customHeight="1">
      <c r="L979" s="13"/>
    </row>
    <row r="980" ht="15.75" customHeight="1">
      <c r="L980" s="13"/>
    </row>
    <row r="981" ht="15.75" customHeight="1">
      <c r="L981" s="13"/>
    </row>
    <row r="982" ht="15.75" customHeight="1">
      <c r="L982" s="13"/>
    </row>
    <row r="983" ht="15.75" customHeight="1">
      <c r="L983" s="13"/>
    </row>
    <row r="984" ht="15.75" customHeight="1">
      <c r="L984" s="13"/>
    </row>
    <row r="985" ht="15.75" customHeight="1">
      <c r="L985" s="13"/>
    </row>
    <row r="986" ht="15.75" customHeight="1">
      <c r="L986" s="13"/>
    </row>
    <row r="987" ht="15.75" customHeight="1">
      <c r="L987" s="13"/>
    </row>
    <row r="988" ht="15.75" customHeight="1">
      <c r="L988" s="13"/>
    </row>
    <row r="989" ht="15.75" customHeight="1">
      <c r="L989" s="13"/>
    </row>
    <row r="990" ht="15.75" customHeight="1">
      <c r="L990" s="13"/>
    </row>
    <row r="991" ht="15.75" customHeight="1">
      <c r="L991" s="13"/>
    </row>
    <row r="992" ht="15.75" customHeight="1">
      <c r="L992" s="13"/>
    </row>
    <row r="993" ht="15.75" customHeight="1">
      <c r="L993" s="13"/>
    </row>
    <row r="994" ht="15.75" customHeight="1">
      <c r="L994" s="13"/>
    </row>
    <row r="995" ht="15.75" customHeight="1">
      <c r="L995" s="13"/>
    </row>
    <row r="996" ht="15.75" customHeight="1">
      <c r="L996" s="13"/>
    </row>
    <row r="997" ht="15.75" customHeight="1">
      <c r="L997" s="13"/>
    </row>
    <row r="998" ht="15.75" customHeight="1">
      <c r="L998" s="13"/>
    </row>
    <row r="999" ht="15.75" customHeight="1">
      <c r="L999" s="13"/>
    </row>
    <row r="1000" ht="15.75" customHeight="1">
      <c r="L1000" s="13"/>
    </row>
  </sheetData>
  <printOptions/>
  <pageMargins bottom="1.0" footer="0.0" header="0.0" left="0.7500000000000001" right="0.7500000000000001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0"/>
    <col customWidth="1" min="2" max="2" width="9.13"/>
    <col customWidth="1" min="3" max="3" width="8.25"/>
    <col customWidth="1" min="4" max="4" width="14.38"/>
    <col customWidth="1" min="5" max="5" width="15.75"/>
    <col customWidth="1" min="6" max="6" width="14.38"/>
    <col customWidth="1" min="7" max="7" width="17.25"/>
    <col customWidth="1" min="8" max="9" width="14.38"/>
    <col customWidth="1" min="10" max="12" width="15.75"/>
    <col customWidth="1" min="13" max="13" width="14.38"/>
    <col customWidth="1" min="14" max="14" width="8.63"/>
  </cols>
  <sheetData>
    <row r="1" ht="59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1" t="s">
        <v>207</v>
      </c>
      <c r="M1" s="8" t="s">
        <v>231</v>
      </c>
      <c r="N1" s="8" t="s">
        <v>37</v>
      </c>
      <c r="O1" s="8" t="s">
        <v>38</v>
      </c>
      <c r="P1" s="8" t="s">
        <v>40</v>
      </c>
      <c r="Q1" s="15" t="s">
        <v>232</v>
      </c>
      <c r="R1" s="15" t="s">
        <v>233</v>
      </c>
      <c r="S1" s="15" t="s">
        <v>234</v>
      </c>
      <c r="T1" s="15" t="s">
        <v>235</v>
      </c>
      <c r="U1" s="15" t="s">
        <v>236</v>
      </c>
      <c r="V1" s="15" t="s">
        <v>237</v>
      </c>
      <c r="W1" s="15" t="s">
        <v>238</v>
      </c>
      <c r="X1" s="8" t="s">
        <v>239</v>
      </c>
      <c r="Y1" s="8" t="s">
        <v>240</v>
      </c>
      <c r="Z1" s="8" t="s">
        <v>241</v>
      </c>
      <c r="AA1" s="8" t="s">
        <v>242</v>
      </c>
      <c r="AB1" s="15" t="s">
        <v>243</v>
      </c>
      <c r="AC1" s="15" t="s">
        <v>244</v>
      </c>
      <c r="AD1" s="15" t="s">
        <v>245</v>
      </c>
      <c r="AE1" s="15" t="s">
        <v>246</v>
      </c>
      <c r="AF1" s="15" t="s">
        <v>247</v>
      </c>
      <c r="AG1" s="15" t="s">
        <v>248</v>
      </c>
      <c r="AH1" s="15" t="s">
        <v>249</v>
      </c>
      <c r="AI1" s="8"/>
    </row>
    <row r="2" ht="12.75" customHeight="1">
      <c r="A2" s="4">
        <v>110.0</v>
      </c>
      <c r="B2" s="5" t="s">
        <v>132</v>
      </c>
      <c r="C2" s="4" t="s">
        <v>128</v>
      </c>
      <c r="D2" s="4">
        <v>21.0</v>
      </c>
      <c r="E2" s="4">
        <v>51.0</v>
      </c>
      <c r="F2" s="4">
        <v>34.0</v>
      </c>
      <c r="G2" s="4">
        <v>3.0</v>
      </c>
      <c r="H2" s="4">
        <v>88.0</v>
      </c>
      <c r="I2" s="4">
        <f t="shared" ref="I2:I168" si="1">D2/2+E2/2+F2/2+G2</f>
        <v>56</v>
      </c>
      <c r="J2" s="4">
        <f t="shared" ref="J2:J168" si="2">I2+H2/2</f>
        <v>100</v>
      </c>
      <c r="K2" s="4">
        <f t="shared" ref="K2:K168" si="3">ROUND(J2,0)</f>
        <v>100</v>
      </c>
      <c r="L2" s="12" t="s">
        <v>208</v>
      </c>
      <c r="M2" s="9">
        <f t="shared" ref="M2:M168" si="4">(D2/26)*100</f>
        <v>80.76923077</v>
      </c>
      <c r="N2" s="9">
        <f t="shared" ref="N2:N168" si="5">(E2/52)*100</f>
        <v>98.07692308</v>
      </c>
      <c r="O2" s="9">
        <f t="shared" ref="O2:O168" si="6">(F2/36)*100</f>
        <v>94.44444444</v>
      </c>
      <c r="P2" s="9">
        <f t="shared" ref="P2:P168" si="7">(H2/80)*100</f>
        <v>110</v>
      </c>
      <c r="Q2" s="4">
        <f t="shared" ref="Q2:Q168" si="8">(M2*13 + N2*26)/39</f>
        <v>92.30769231</v>
      </c>
      <c r="R2" s="4">
        <f t="shared" ref="R2:R168" si="9">(Q2*39+O2*18)/57</f>
        <v>92.98245614</v>
      </c>
      <c r="S2" s="4">
        <f t="shared" ref="S2:S168" si="10">(R2*57+P2*40)/97</f>
        <v>100</v>
      </c>
      <c r="T2" s="4">
        <f t="shared" ref="T2:T168" si="11">if(and(Q2&lt;R2, R2&lt;S2), 1, 0)</f>
        <v>1</v>
      </c>
      <c r="U2" s="4">
        <f t="shared" ref="U2:U168" si="12">if(and(Q2&gt;R2, R2&gt;S2), 1, 0)</f>
        <v>0</v>
      </c>
      <c r="V2" s="9">
        <f t="shared" ref="V2:V168" si="13">if(and(T2=0, U2=0), 1, 0)</f>
        <v>0</v>
      </c>
      <c r="W2" s="9">
        <f t="shared" ref="W2:W168" si="14">slope(M2:P2, X2:AA2)</f>
        <v>8.405982906</v>
      </c>
      <c r="X2" s="8">
        <v>1.0</v>
      </c>
      <c r="Y2" s="8">
        <v>2.0</v>
      </c>
      <c r="Z2" s="8">
        <v>3.0</v>
      </c>
      <c r="AA2" s="8">
        <v>4.0</v>
      </c>
      <c r="AB2" s="9">
        <f t="shared" ref="AB2:AB168" si="15">if(W2&gt;1, 1, 0)</f>
        <v>1</v>
      </c>
      <c r="AC2" s="9">
        <f t="shared" ref="AC2:AC168" si="16">if(W2&lt;-1, 1, 0)</f>
        <v>0</v>
      </c>
      <c r="AD2" s="9">
        <f t="shared" ref="AD2:AD168" si="17">if(and(AB2=0,AC2=0), 1,0)</f>
        <v>0</v>
      </c>
      <c r="AE2" s="9">
        <f t="shared" ref="AE2:AE168" si="18">round(I2/60,4)*100</f>
        <v>93.33</v>
      </c>
      <c r="AF2" s="9">
        <f t="shared" ref="AF2:AF168" si="19">(AE2*60+P2*40)/100</f>
        <v>99.998</v>
      </c>
      <c r="AG2" s="9">
        <f t="shared" ref="AG2:AG168" si="20">if(AF2&gt;AE2+1, 1,0)</f>
        <v>1</v>
      </c>
      <c r="AH2" s="9">
        <f t="shared" ref="AH2:AH168" si="21">if(AF2&lt;AE2-1, 1,0)</f>
        <v>0</v>
      </c>
    </row>
    <row r="3" ht="12.75" customHeight="1">
      <c r="A3" s="4">
        <v>36.0</v>
      </c>
      <c r="B3" s="5" t="s">
        <v>59</v>
      </c>
      <c r="C3" s="4" t="s">
        <v>12</v>
      </c>
      <c r="D3" s="4">
        <v>24.0</v>
      </c>
      <c r="E3" s="4">
        <v>50.0</v>
      </c>
      <c r="F3" s="4">
        <v>36.0</v>
      </c>
      <c r="G3" s="4">
        <v>3.0</v>
      </c>
      <c r="H3" s="4">
        <v>80.0</v>
      </c>
      <c r="I3" s="4">
        <f t="shared" si="1"/>
        <v>58</v>
      </c>
      <c r="J3" s="4">
        <f t="shared" si="2"/>
        <v>98</v>
      </c>
      <c r="K3" s="4">
        <f t="shared" si="3"/>
        <v>98</v>
      </c>
      <c r="L3" s="12" t="s">
        <v>208</v>
      </c>
      <c r="M3" s="9">
        <f t="shared" si="4"/>
        <v>92.30769231</v>
      </c>
      <c r="N3" s="9">
        <f t="shared" si="5"/>
        <v>96.15384615</v>
      </c>
      <c r="O3" s="9">
        <f t="shared" si="6"/>
        <v>100</v>
      </c>
      <c r="P3" s="9">
        <f t="shared" si="7"/>
        <v>100</v>
      </c>
      <c r="Q3" s="4">
        <f t="shared" si="8"/>
        <v>94.87179487</v>
      </c>
      <c r="R3" s="4">
        <f t="shared" si="9"/>
        <v>96.49122807</v>
      </c>
      <c r="S3" s="4">
        <f t="shared" si="10"/>
        <v>97.93814433</v>
      </c>
      <c r="T3" s="4">
        <f t="shared" si="11"/>
        <v>1</v>
      </c>
      <c r="U3" s="4">
        <f t="shared" si="12"/>
        <v>0</v>
      </c>
      <c r="V3" s="9">
        <f t="shared" si="13"/>
        <v>0</v>
      </c>
      <c r="W3" s="9">
        <f t="shared" si="14"/>
        <v>2.692307692</v>
      </c>
      <c r="X3" s="8">
        <v>1.0</v>
      </c>
      <c r="Y3" s="8">
        <v>2.0</v>
      </c>
      <c r="Z3" s="8">
        <v>3.0</v>
      </c>
      <c r="AA3" s="8">
        <v>4.0</v>
      </c>
      <c r="AB3" s="9">
        <f t="shared" si="15"/>
        <v>1</v>
      </c>
      <c r="AC3" s="9">
        <f t="shared" si="16"/>
        <v>0</v>
      </c>
      <c r="AD3" s="9">
        <f t="shared" si="17"/>
        <v>0</v>
      </c>
      <c r="AE3" s="9">
        <f t="shared" si="18"/>
        <v>96.67</v>
      </c>
      <c r="AF3" s="9">
        <f t="shared" si="19"/>
        <v>98.002</v>
      </c>
      <c r="AG3" s="9">
        <f t="shared" si="20"/>
        <v>1</v>
      </c>
      <c r="AH3" s="9">
        <f t="shared" si="21"/>
        <v>0</v>
      </c>
      <c r="AI3" s="4" t="s">
        <v>14</v>
      </c>
      <c r="AJ3" s="6">
        <v>0.13</v>
      </c>
    </row>
    <row r="4" ht="12.75" customHeight="1">
      <c r="A4" s="4">
        <v>93.0</v>
      </c>
      <c r="B4" s="5" t="s">
        <v>117</v>
      </c>
      <c r="C4" s="4" t="s">
        <v>63</v>
      </c>
      <c r="D4" s="4">
        <v>26.0</v>
      </c>
      <c r="E4" s="4">
        <v>54.0</v>
      </c>
      <c r="F4" s="4">
        <v>33.0</v>
      </c>
      <c r="G4" s="4">
        <v>3.0</v>
      </c>
      <c r="H4" s="4">
        <v>76.0</v>
      </c>
      <c r="I4" s="4">
        <f t="shared" si="1"/>
        <v>59.5</v>
      </c>
      <c r="J4" s="4">
        <f t="shared" si="2"/>
        <v>97.5</v>
      </c>
      <c r="K4" s="4">
        <f t="shared" si="3"/>
        <v>98</v>
      </c>
      <c r="L4" s="12" t="s">
        <v>208</v>
      </c>
      <c r="M4" s="9">
        <f t="shared" si="4"/>
        <v>100</v>
      </c>
      <c r="N4" s="9">
        <f t="shared" si="5"/>
        <v>103.8461538</v>
      </c>
      <c r="O4" s="9">
        <f t="shared" si="6"/>
        <v>91.66666667</v>
      </c>
      <c r="P4" s="9">
        <f t="shared" si="7"/>
        <v>95</v>
      </c>
      <c r="Q4" s="4">
        <f t="shared" si="8"/>
        <v>102.5641026</v>
      </c>
      <c r="R4" s="4">
        <f t="shared" si="9"/>
        <v>99.12280702</v>
      </c>
      <c r="S4" s="4">
        <f t="shared" si="10"/>
        <v>97.42268041</v>
      </c>
      <c r="T4" s="4">
        <f t="shared" si="11"/>
        <v>0</v>
      </c>
      <c r="U4" s="4">
        <f t="shared" si="12"/>
        <v>1</v>
      </c>
      <c r="V4" s="9">
        <f t="shared" si="13"/>
        <v>0</v>
      </c>
      <c r="W4" s="9">
        <f t="shared" si="14"/>
        <v>-2.717948718</v>
      </c>
      <c r="X4" s="8">
        <v>1.0</v>
      </c>
      <c r="Y4" s="8">
        <v>2.0</v>
      </c>
      <c r="Z4" s="8">
        <v>3.0</v>
      </c>
      <c r="AA4" s="8">
        <v>4.0</v>
      </c>
      <c r="AB4" s="9">
        <f t="shared" si="15"/>
        <v>0</v>
      </c>
      <c r="AC4" s="9">
        <f t="shared" si="16"/>
        <v>1</v>
      </c>
      <c r="AD4" s="9">
        <f t="shared" si="17"/>
        <v>0</v>
      </c>
      <c r="AE4" s="9">
        <f t="shared" si="18"/>
        <v>99.17</v>
      </c>
      <c r="AF4" s="9">
        <f t="shared" si="19"/>
        <v>97.502</v>
      </c>
      <c r="AG4" s="9">
        <f t="shared" si="20"/>
        <v>0</v>
      </c>
      <c r="AH4" s="9">
        <f t="shared" si="21"/>
        <v>1</v>
      </c>
      <c r="AI4" s="4" t="s">
        <v>16</v>
      </c>
      <c r="AJ4" s="6">
        <v>0.26</v>
      </c>
    </row>
    <row r="5" ht="12.75" customHeight="1">
      <c r="A5" s="4">
        <v>148.0</v>
      </c>
      <c r="B5" s="5" t="s">
        <v>169</v>
      </c>
      <c r="C5" s="4" t="s">
        <v>159</v>
      </c>
      <c r="D5" s="4">
        <v>24.0</v>
      </c>
      <c r="E5" s="4">
        <v>41.0</v>
      </c>
      <c r="F5" s="4">
        <v>33.0</v>
      </c>
      <c r="G5" s="4">
        <v>3.0</v>
      </c>
      <c r="H5" s="4">
        <v>80.0</v>
      </c>
      <c r="I5" s="4">
        <f t="shared" si="1"/>
        <v>52</v>
      </c>
      <c r="J5" s="4">
        <f t="shared" si="2"/>
        <v>92</v>
      </c>
      <c r="K5" s="4">
        <f t="shared" si="3"/>
        <v>92</v>
      </c>
      <c r="L5" s="12" t="s">
        <v>208</v>
      </c>
      <c r="M5" s="9">
        <f t="shared" si="4"/>
        <v>92.30769231</v>
      </c>
      <c r="N5" s="9">
        <f t="shared" si="5"/>
        <v>78.84615385</v>
      </c>
      <c r="O5" s="9">
        <f t="shared" si="6"/>
        <v>91.66666667</v>
      </c>
      <c r="P5" s="9">
        <f t="shared" si="7"/>
        <v>100</v>
      </c>
      <c r="Q5" s="4">
        <f t="shared" si="8"/>
        <v>83.33333333</v>
      </c>
      <c r="R5" s="4">
        <f t="shared" si="9"/>
        <v>85.96491228</v>
      </c>
      <c r="S5" s="4">
        <f t="shared" si="10"/>
        <v>91.75257732</v>
      </c>
      <c r="T5" s="4">
        <f t="shared" si="11"/>
        <v>1</v>
      </c>
      <c r="U5" s="4">
        <f t="shared" si="12"/>
        <v>0</v>
      </c>
      <c r="V5" s="9">
        <f t="shared" si="13"/>
        <v>0</v>
      </c>
      <c r="W5" s="9">
        <f t="shared" si="14"/>
        <v>3.58974359</v>
      </c>
      <c r="X5" s="8">
        <v>1.0</v>
      </c>
      <c r="Y5" s="8">
        <v>2.0</v>
      </c>
      <c r="Z5" s="8">
        <v>3.0</v>
      </c>
      <c r="AA5" s="8">
        <v>4.0</v>
      </c>
      <c r="AB5" s="9">
        <f t="shared" si="15"/>
        <v>1</v>
      </c>
      <c r="AC5" s="9">
        <f t="shared" si="16"/>
        <v>0</v>
      </c>
      <c r="AD5" s="9">
        <f t="shared" si="17"/>
        <v>0</v>
      </c>
      <c r="AE5" s="9">
        <f t="shared" si="18"/>
        <v>86.67</v>
      </c>
      <c r="AF5" s="9">
        <f t="shared" si="19"/>
        <v>92.002</v>
      </c>
      <c r="AG5" s="9">
        <f t="shared" si="20"/>
        <v>1</v>
      </c>
      <c r="AH5" s="9">
        <f t="shared" si="21"/>
        <v>0</v>
      </c>
      <c r="AI5" s="4" t="s">
        <v>18</v>
      </c>
      <c r="AJ5" s="6">
        <v>0.18</v>
      </c>
    </row>
    <row r="6" ht="12.75" customHeight="1">
      <c r="A6" s="4">
        <v>88.0</v>
      </c>
      <c r="B6" s="5" t="s">
        <v>113</v>
      </c>
      <c r="C6" s="4" t="s">
        <v>63</v>
      </c>
      <c r="D6" s="4">
        <v>24.0</v>
      </c>
      <c r="E6" s="4">
        <v>53.0</v>
      </c>
      <c r="F6" s="4">
        <v>36.0</v>
      </c>
      <c r="G6" s="4">
        <v>2.5</v>
      </c>
      <c r="H6" s="4">
        <v>65.0</v>
      </c>
      <c r="I6" s="4">
        <f t="shared" si="1"/>
        <v>59</v>
      </c>
      <c r="J6" s="4">
        <f t="shared" si="2"/>
        <v>91.5</v>
      </c>
      <c r="K6" s="4">
        <f t="shared" si="3"/>
        <v>92</v>
      </c>
      <c r="L6" s="12" t="s">
        <v>208</v>
      </c>
      <c r="M6" s="9">
        <f t="shared" si="4"/>
        <v>92.30769231</v>
      </c>
      <c r="N6" s="9">
        <f t="shared" si="5"/>
        <v>101.9230769</v>
      </c>
      <c r="O6" s="9">
        <f t="shared" si="6"/>
        <v>100</v>
      </c>
      <c r="P6" s="9">
        <f t="shared" si="7"/>
        <v>81.25</v>
      </c>
      <c r="Q6" s="4">
        <f t="shared" si="8"/>
        <v>98.71794872</v>
      </c>
      <c r="R6" s="4">
        <f t="shared" si="9"/>
        <v>99.12280702</v>
      </c>
      <c r="S6" s="4">
        <f t="shared" si="10"/>
        <v>91.75257732</v>
      </c>
      <c r="T6" s="4">
        <f t="shared" si="11"/>
        <v>0</v>
      </c>
      <c r="U6" s="4">
        <f t="shared" si="12"/>
        <v>0</v>
      </c>
      <c r="V6" s="9">
        <f t="shared" si="13"/>
        <v>1</v>
      </c>
      <c r="W6" s="9">
        <f t="shared" si="14"/>
        <v>-3.509615385</v>
      </c>
      <c r="X6" s="8">
        <v>1.0</v>
      </c>
      <c r="Y6" s="8">
        <v>2.0</v>
      </c>
      <c r="Z6" s="8">
        <v>3.0</v>
      </c>
      <c r="AA6" s="8">
        <v>4.0</v>
      </c>
      <c r="AB6" s="9">
        <f t="shared" si="15"/>
        <v>0</v>
      </c>
      <c r="AC6" s="9">
        <f t="shared" si="16"/>
        <v>1</v>
      </c>
      <c r="AD6" s="9">
        <f t="shared" si="17"/>
        <v>0</v>
      </c>
      <c r="AE6" s="9">
        <f t="shared" si="18"/>
        <v>98.33</v>
      </c>
      <c r="AF6" s="9">
        <f t="shared" si="19"/>
        <v>91.498</v>
      </c>
      <c r="AG6" s="9">
        <f t="shared" si="20"/>
        <v>0</v>
      </c>
      <c r="AH6" s="9">
        <f t="shared" si="21"/>
        <v>1</v>
      </c>
      <c r="AI6" s="4" t="s">
        <v>20</v>
      </c>
      <c r="AJ6" s="6">
        <v>0.03</v>
      </c>
    </row>
    <row r="7" ht="12.75" customHeight="1">
      <c r="A7" s="4">
        <v>12.0</v>
      </c>
      <c r="B7" s="5" t="s">
        <v>29</v>
      </c>
      <c r="C7" s="4" t="s">
        <v>12</v>
      </c>
      <c r="D7" s="4">
        <v>26.0</v>
      </c>
      <c r="E7" s="4">
        <v>54.0</v>
      </c>
      <c r="F7" s="4">
        <v>27.0</v>
      </c>
      <c r="G7" s="4">
        <v>0.0</v>
      </c>
      <c r="H7" s="4">
        <v>73.0</v>
      </c>
      <c r="I7" s="4">
        <f t="shared" si="1"/>
        <v>53.5</v>
      </c>
      <c r="J7" s="4">
        <f t="shared" si="2"/>
        <v>90</v>
      </c>
      <c r="K7" s="4">
        <f t="shared" si="3"/>
        <v>90</v>
      </c>
      <c r="L7" s="12" t="s">
        <v>208</v>
      </c>
      <c r="M7" s="9">
        <f t="shared" si="4"/>
        <v>100</v>
      </c>
      <c r="N7" s="9">
        <f t="shared" si="5"/>
        <v>103.8461538</v>
      </c>
      <c r="O7" s="9">
        <f t="shared" si="6"/>
        <v>75</v>
      </c>
      <c r="P7" s="9">
        <f t="shared" si="7"/>
        <v>91.25</v>
      </c>
      <c r="Q7" s="4">
        <f t="shared" si="8"/>
        <v>102.5641026</v>
      </c>
      <c r="R7" s="4">
        <f t="shared" si="9"/>
        <v>93.85964912</v>
      </c>
      <c r="S7" s="4">
        <f t="shared" si="10"/>
        <v>92.78350515</v>
      </c>
      <c r="T7" s="4">
        <f t="shared" si="11"/>
        <v>0</v>
      </c>
      <c r="U7" s="4">
        <f t="shared" si="12"/>
        <v>1</v>
      </c>
      <c r="V7" s="9">
        <f t="shared" si="13"/>
        <v>0</v>
      </c>
      <c r="W7" s="9">
        <f t="shared" si="14"/>
        <v>-5.509615385</v>
      </c>
      <c r="X7" s="8">
        <v>1.0</v>
      </c>
      <c r="Y7" s="8">
        <v>2.0</v>
      </c>
      <c r="Z7" s="8">
        <v>3.0</v>
      </c>
      <c r="AA7" s="8">
        <v>4.0</v>
      </c>
      <c r="AB7" s="9">
        <f t="shared" si="15"/>
        <v>0</v>
      </c>
      <c r="AC7" s="9">
        <f t="shared" si="16"/>
        <v>1</v>
      </c>
      <c r="AD7" s="9">
        <f t="shared" si="17"/>
        <v>0</v>
      </c>
      <c r="AE7" s="9">
        <f t="shared" si="18"/>
        <v>89.17</v>
      </c>
      <c r="AF7" s="9">
        <f t="shared" si="19"/>
        <v>90.002</v>
      </c>
      <c r="AG7" s="9">
        <f t="shared" si="20"/>
        <v>0</v>
      </c>
      <c r="AH7" s="9">
        <f t="shared" si="21"/>
        <v>0</v>
      </c>
      <c r="AI7" s="4" t="s">
        <v>22</v>
      </c>
      <c r="AJ7" s="6">
        <f>SUM(AJ3:AJ6)</f>
        <v>0.6</v>
      </c>
    </row>
    <row r="8" ht="12.75" customHeight="1">
      <c r="A8" s="4">
        <v>3.0</v>
      </c>
      <c r="B8" s="5" t="s">
        <v>15</v>
      </c>
      <c r="C8" s="4" t="s">
        <v>12</v>
      </c>
      <c r="D8" s="4">
        <v>23.0</v>
      </c>
      <c r="E8" s="4">
        <v>48.0</v>
      </c>
      <c r="F8" s="4">
        <v>27.0</v>
      </c>
      <c r="G8" s="4">
        <v>0.0</v>
      </c>
      <c r="H8" s="4">
        <v>78.0</v>
      </c>
      <c r="I8" s="4">
        <f t="shared" si="1"/>
        <v>49</v>
      </c>
      <c r="J8" s="4">
        <f t="shared" si="2"/>
        <v>88</v>
      </c>
      <c r="K8" s="4">
        <f t="shared" si="3"/>
        <v>88</v>
      </c>
      <c r="L8" s="12" t="s">
        <v>208</v>
      </c>
      <c r="M8" s="9">
        <f t="shared" si="4"/>
        <v>88.46153846</v>
      </c>
      <c r="N8" s="9">
        <f t="shared" si="5"/>
        <v>92.30769231</v>
      </c>
      <c r="O8" s="9">
        <f t="shared" si="6"/>
        <v>75</v>
      </c>
      <c r="P8" s="9">
        <f t="shared" si="7"/>
        <v>97.5</v>
      </c>
      <c r="Q8" s="4">
        <f t="shared" si="8"/>
        <v>91.02564103</v>
      </c>
      <c r="R8" s="4">
        <f t="shared" si="9"/>
        <v>85.96491228</v>
      </c>
      <c r="S8" s="4">
        <f t="shared" si="10"/>
        <v>90.72164948</v>
      </c>
      <c r="T8" s="4">
        <f t="shared" si="11"/>
        <v>0</v>
      </c>
      <c r="U8" s="4">
        <f t="shared" si="12"/>
        <v>0</v>
      </c>
      <c r="V8" s="9">
        <f t="shared" si="13"/>
        <v>1</v>
      </c>
      <c r="W8" s="9">
        <f t="shared" si="14"/>
        <v>0.9807692308</v>
      </c>
      <c r="X8" s="8">
        <v>1.0</v>
      </c>
      <c r="Y8" s="8">
        <v>2.0</v>
      </c>
      <c r="Z8" s="8">
        <v>3.0</v>
      </c>
      <c r="AA8" s="8">
        <v>4.0</v>
      </c>
      <c r="AB8" s="9">
        <f t="shared" si="15"/>
        <v>0</v>
      </c>
      <c r="AC8" s="9">
        <f t="shared" si="16"/>
        <v>0</v>
      </c>
      <c r="AD8" s="9">
        <f t="shared" si="17"/>
        <v>1</v>
      </c>
      <c r="AE8" s="9">
        <f t="shared" si="18"/>
        <v>81.67</v>
      </c>
      <c r="AF8" s="9">
        <f t="shared" si="19"/>
        <v>88.002</v>
      </c>
      <c r="AG8" s="9">
        <f t="shared" si="20"/>
        <v>1</v>
      </c>
      <c r="AH8" s="9">
        <f t="shared" si="21"/>
        <v>0</v>
      </c>
      <c r="AI8" s="4" t="s">
        <v>24</v>
      </c>
      <c r="AJ8" s="6">
        <v>0.4</v>
      </c>
    </row>
    <row r="9" ht="12.75" customHeight="1">
      <c r="A9" s="4">
        <v>75.0</v>
      </c>
      <c r="B9" s="5" t="s">
        <v>98</v>
      </c>
      <c r="C9" s="4" t="s">
        <v>63</v>
      </c>
      <c r="D9" s="4">
        <v>24.0</v>
      </c>
      <c r="E9" s="4">
        <v>38.0</v>
      </c>
      <c r="F9" s="4">
        <v>26.0</v>
      </c>
      <c r="G9" s="4">
        <v>3.0</v>
      </c>
      <c r="H9" s="4">
        <v>80.0</v>
      </c>
      <c r="I9" s="4">
        <f t="shared" si="1"/>
        <v>47</v>
      </c>
      <c r="J9" s="4">
        <f t="shared" si="2"/>
        <v>87</v>
      </c>
      <c r="K9" s="4">
        <f t="shared" si="3"/>
        <v>87</v>
      </c>
      <c r="L9" s="12" t="s">
        <v>208</v>
      </c>
      <c r="M9" s="9">
        <f t="shared" si="4"/>
        <v>92.30769231</v>
      </c>
      <c r="N9" s="9">
        <f t="shared" si="5"/>
        <v>73.07692308</v>
      </c>
      <c r="O9" s="9">
        <f t="shared" si="6"/>
        <v>72.22222222</v>
      </c>
      <c r="P9" s="9">
        <f t="shared" si="7"/>
        <v>100</v>
      </c>
      <c r="Q9" s="4">
        <f t="shared" si="8"/>
        <v>79.48717949</v>
      </c>
      <c r="R9" s="4">
        <f t="shared" si="9"/>
        <v>77.19298246</v>
      </c>
      <c r="S9" s="4">
        <f t="shared" si="10"/>
        <v>86.59793814</v>
      </c>
      <c r="T9" s="4">
        <f t="shared" si="11"/>
        <v>0</v>
      </c>
      <c r="U9" s="4">
        <f t="shared" si="12"/>
        <v>0</v>
      </c>
      <c r="V9" s="9">
        <f t="shared" si="13"/>
        <v>1</v>
      </c>
      <c r="W9" s="9">
        <f t="shared" si="14"/>
        <v>2.222222222</v>
      </c>
      <c r="X9" s="8">
        <v>1.0</v>
      </c>
      <c r="Y9" s="8">
        <v>2.0</v>
      </c>
      <c r="Z9" s="8">
        <v>3.0</v>
      </c>
      <c r="AA9" s="8">
        <v>4.0</v>
      </c>
      <c r="AB9" s="9">
        <f t="shared" si="15"/>
        <v>1</v>
      </c>
      <c r="AC9" s="9">
        <f t="shared" si="16"/>
        <v>0</v>
      </c>
      <c r="AD9" s="9">
        <f t="shared" si="17"/>
        <v>0</v>
      </c>
      <c r="AE9" s="9">
        <f t="shared" si="18"/>
        <v>78.33</v>
      </c>
      <c r="AF9" s="9">
        <f t="shared" si="19"/>
        <v>86.998</v>
      </c>
      <c r="AG9" s="9">
        <f t="shared" si="20"/>
        <v>1</v>
      </c>
      <c r="AH9" s="9">
        <f t="shared" si="21"/>
        <v>0</v>
      </c>
      <c r="AI9" s="4" t="s">
        <v>26</v>
      </c>
      <c r="AJ9" s="6">
        <f>AJ8+AJ7</f>
        <v>1</v>
      </c>
    </row>
    <row r="10" ht="12.75" customHeight="1">
      <c r="A10" s="4">
        <v>86.0</v>
      </c>
      <c r="B10" s="5" t="s">
        <v>111</v>
      </c>
      <c r="C10" s="4" t="s">
        <v>63</v>
      </c>
      <c r="D10" s="4">
        <v>26.0</v>
      </c>
      <c r="E10" s="4">
        <v>38.0</v>
      </c>
      <c r="F10" s="4">
        <v>27.0</v>
      </c>
      <c r="G10" s="4">
        <v>0.0</v>
      </c>
      <c r="H10" s="4">
        <v>82.0</v>
      </c>
      <c r="I10" s="4">
        <f t="shared" si="1"/>
        <v>45.5</v>
      </c>
      <c r="J10" s="4">
        <f t="shared" si="2"/>
        <v>86.5</v>
      </c>
      <c r="K10" s="4">
        <f t="shared" si="3"/>
        <v>87</v>
      </c>
      <c r="L10" s="12" t="s">
        <v>208</v>
      </c>
      <c r="M10" s="9">
        <f t="shared" si="4"/>
        <v>100</v>
      </c>
      <c r="N10" s="9">
        <f t="shared" si="5"/>
        <v>73.07692308</v>
      </c>
      <c r="O10" s="9">
        <f t="shared" si="6"/>
        <v>75</v>
      </c>
      <c r="P10" s="9">
        <f t="shared" si="7"/>
        <v>102.5</v>
      </c>
      <c r="Q10" s="4">
        <f t="shared" si="8"/>
        <v>82.05128205</v>
      </c>
      <c r="R10" s="4">
        <f t="shared" si="9"/>
        <v>79.8245614</v>
      </c>
      <c r="S10" s="4">
        <f t="shared" si="10"/>
        <v>89.17525773</v>
      </c>
      <c r="T10" s="4">
        <f t="shared" si="11"/>
        <v>0</v>
      </c>
      <c r="U10" s="4">
        <f t="shared" si="12"/>
        <v>0</v>
      </c>
      <c r="V10" s="9">
        <f t="shared" si="13"/>
        <v>1</v>
      </c>
      <c r="W10" s="9">
        <f t="shared" si="14"/>
        <v>0.9423076923</v>
      </c>
      <c r="X10" s="8">
        <v>1.0</v>
      </c>
      <c r="Y10" s="8">
        <v>2.0</v>
      </c>
      <c r="Z10" s="8">
        <v>3.0</v>
      </c>
      <c r="AA10" s="8">
        <v>4.0</v>
      </c>
      <c r="AB10" s="9">
        <f t="shared" si="15"/>
        <v>0</v>
      </c>
      <c r="AC10" s="9">
        <f t="shared" si="16"/>
        <v>0</v>
      </c>
      <c r="AD10" s="9">
        <f t="shared" si="17"/>
        <v>1</v>
      </c>
      <c r="AE10" s="9">
        <f t="shared" si="18"/>
        <v>75.83</v>
      </c>
      <c r="AF10" s="9">
        <f t="shared" si="19"/>
        <v>86.498</v>
      </c>
      <c r="AG10" s="9">
        <f t="shared" si="20"/>
        <v>1</v>
      </c>
      <c r="AH10" s="9">
        <f t="shared" si="21"/>
        <v>0</v>
      </c>
      <c r="AI10" s="4"/>
      <c r="AJ10" s="4"/>
    </row>
    <row r="11" ht="12.75" customHeight="1">
      <c r="A11" s="4">
        <v>111.0</v>
      </c>
      <c r="B11" s="5" t="s">
        <v>133</v>
      </c>
      <c r="C11" s="4" t="s">
        <v>128</v>
      </c>
      <c r="D11" s="4">
        <v>21.0</v>
      </c>
      <c r="E11" s="4">
        <v>54.0</v>
      </c>
      <c r="F11" s="4">
        <v>34.0</v>
      </c>
      <c r="G11" s="4">
        <v>2.0</v>
      </c>
      <c r="H11" s="4">
        <v>59.0</v>
      </c>
      <c r="I11" s="4">
        <f t="shared" si="1"/>
        <v>56.5</v>
      </c>
      <c r="J11" s="4">
        <f t="shared" si="2"/>
        <v>86</v>
      </c>
      <c r="K11" s="4">
        <f t="shared" si="3"/>
        <v>86</v>
      </c>
      <c r="L11" s="12" t="s">
        <v>208</v>
      </c>
      <c r="M11" s="9">
        <f t="shared" si="4"/>
        <v>80.76923077</v>
      </c>
      <c r="N11" s="9">
        <f t="shared" si="5"/>
        <v>103.8461538</v>
      </c>
      <c r="O11" s="9">
        <f t="shared" si="6"/>
        <v>94.44444444</v>
      </c>
      <c r="P11" s="9">
        <f t="shared" si="7"/>
        <v>73.75</v>
      </c>
      <c r="Q11" s="4">
        <f t="shared" si="8"/>
        <v>96.15384615</v>
      </c>
      <c r="R11" s="4">
        <f t="shared" si="9"/>
        <v>95.61403509</v>
      </c>
      <c r="S11" s="4">
        <f t="shared" si="10"/>
        <v>86.59793814</v>
      </c>
      <c r="T11" s="4">
        <f t="shared" si="11"/>
        <v>0</v>
      </c>
      <c r="U11" s="4">
        <f t="shared" si="12"/>
        <v>1</v>
      </c>
      <c r="V11" s="9">
        <f t="shared" si="13"/>
        <v>0</v>
      </c>
      <c r="W11" s="9">
        <f t="shared" si="14"/>
        <v>-3.045940171</v>
      </c>
      <c r="X11" s="8">
        <v>1.0</v>
      </c>
      <c r="Y11" s="8">
        <v>2.0</v>
      </c>
      <c r="Z11" s="8">
        <v>3.0</v>
      </c>
      <c r="AA11" s="8">
        <v>4.0</v>
      </c>
      <c r="AB11" s="9">
        <f t="shared" si="15"/>
        <v>0</v>
      </c>
      <c r="AC11" s="9">
        <f t="shared" si="16"/>
        <v>1</v>
      </c>
      <c r="AD11" s="9">
        <f t="shared" si="17"/>
        <v>0</v>
      </c>
      <c r="AE11" s="9">
        <f t="shared" si="18"/>
        <v>94.17</v>
      </c>
      <c r="AF11" s="9">
        <f t="shared" si="19"/>
        <v>86.002</v>
      </c>
      <c r="AG11" s="9">
        <f t="shared" si="20"/>
        <v>0</v>
      </c>
      <c r="AH11" s="9">
        <f t="shared" si="21"/>
        <v>1</v>
      </c>
    </row>
    <row r="12" ht="12.75" customHeight="1">
      <c r="A12" s="4">
        <v>141.0</v>
      </c>
      <c r="B12" s="5" t="s">
        <v>163</v>
      </c>
      <c r="C12" s="4" t="s">
        <v>159</v>
      </c>
      <c r="D12" s="4">
        <v>22.0</v>
      </c>
      <c r="E12" s="4">
        <v>42.0</v>
      </c>
      <c r="F12" s="4">
        <v>27.0</v>
      </c>
      <c r="G12" s="4">
        <v>3.0</v>
      </c>
      <c r="H12" s="4">
        <v>74.0</v>
      </c>
      <c r="I12" s="4">
        <f t="shared" si="1"/>
        <v>48.5</v>
      </c>
      <c r="J12" s="4">
        <f t="shared" si="2"/>
        <v>85.5</v>
      </c>
      <c r="K12" s="4">
        <f t="shared" si="3"/>
        <v>86</v>
      </c>
      <c r="L12" s="12" t="s">
        <v>208</v>
      </c>
      <c r="M12" s="9">
        <f t="shared" si="4"/>
        <v>84.61538462</v>
      </c>
      <c r="N12" s="9">
        <f t="shared" si="5"/>
        <v>80.76923077</v>
      </c>
      <c r="O12" s="9">
        <f t="shared" si="6"/>
        <v>75</v>
      </c>
      <c r="P12" s="9">
        <f t="shared" si="7"/>
        <v>92.5</v>
      </c>
      <c r="Q12" s="4">
        <f t="shared" si="8"/>
        <v>82.05128205</v>
      </c>
      <c r="R12" s="4">
        <f t="shared" si="9"/>
        <v>79.8245614</v>
      </c>
      <c r="S12" s="4">
        <f t="shared" si="10"/>
        <v>85.05154639</v>
      </c>
      <c r="T12" s="4">
        <f t="shared" si="11"/>
        <v>0</v>
      </c>
      <c r="U12" s="4">
        <f t="shared" si="12"/>
        <v>0</v>
      </c>
      <c r="V12" s="9">
        <f t="shared" si="13"/>
        <v>1</v>
      </c>
      <c r="W12" s="9">
        <f t="shared" si="14"/>
        <v>1.788461538</v>
      </c>
      <c r="X12" s="8">
        <v>1.0</v>
      </c>
      <c r="Y12" s="8">
        <v>2.0</v>
      </c>
      <c r="Z12" s="8">
        <v>3.0</v>
      </c>
      <c r="AA12" s="8">
        <v>4.0</v>
      </c>
      <c r="AB12" s="9">
        <f t="shared" si="15"/>
        <v>1</v>
      </c>
      <c r="AC12" s="9">
        <f t="shared" si="16"/>
        <v>0</v>
      </c>
      <c r="AD12" s="9">
        <f t="shared" si="17"/>
        <v>0</v>
      </c>
      <c r="AE12" s="9">
        <f t="shared" si="18"/>
        <v>80.83</v>
      </c>
      <c r="AF12" s="9">
        <f t="shared" si="19"/>
        <v>85.498</v>
      </c>
      <c r="AG12" s="9">
        <f t="shared" si="20"/>
        <v>1</v>
      </c>
      <c r="AH12" s="9">
        <f t="shared" si="21"/>
        <v>0</v>
      </c>
    </row>
    <row r="13" ht="12.75" customHeight="1">
      <c r="A13" s="4">
        <v>35.0</v>
      </c>
      <c r="B13" s="5" t="s">
        <v>58</v>
      </c>
      <c r="C13" s="4" t="s">
        <v>12</v>
      </c>
      <c r="D13" s="4">
        <v>26.0</v>
      </c>
      <c r="E13" s="4">
        <v>51.0</v>
      </c>
      <c r="F13" s="4">
        <v>23.0</v>
      </c>
      <c r="G13" s="4">
        <v>0.0</v>
      </c>
      <c r="H13" s="4">
        <v>70.0</v>
      </c>
      <c r="I13" s="4">
        <f t="shared" si="1"/>
        <v>50</v>
      </c>
      <c r="J13" s="4">
        <f t="shared" si="2"/>
        <v>85</v>
      </c>
      <c r="K13" s="4">
        <f t="shared" si="3"/>
        <v>85</v>
      </c>
      <c r="L13" s="12" t="s">
        <v>208</v>
      </c>
      <c r="M13" s="9">
        <f t="shared" si="4"/>
        <v>100</v>
      </c>
      <c r="N13" s="9">
        <f t="shared" si="5"/>
        <v>98.07692308</v>
      </c>
      <c r="O13" s="9">
        <f t="shared" si="6"/>
        <v>63.88888889</v>
      </c>
      <c r="P13" s="9">
        <f t="shared" si="7"/>
        <v>87.5</v>
      </c>
      <c r="Q13" s="4">
        <f t="shared" si="8"/>
        <v>98.71794872</v>
      </c>
      <c r="R13" s="4">
        <f t="shared" si="9"/>
        <v>87.71929825</v>
      </c>
      <c r="S13" s="4">
        <f t="shared" si="10"/>
        <v>87.62886598</v>
      </c>
      <c r="T13" s="4">
        <f t="shared" si="11"/>
        <v>0</v>
      </c>
      <c r="U13" s="4">
        <f t="shared" si="12"/>
        <v>1</v>
      </c>
      <c r="V13" s="9">
        <f t="shared" si="13"/>
        <v>0</v>
      </c>
      <c r="W13" s="9">
        <f t="shared" si="14"/>
        <v>-7.168803419</v>
      </c>
      <c r="X13" s="8">
        <v>1.0</v>
      </c>
      <c r="Y13" s="8">
        <v>2.0</v>
      </c>
      <c r="Z13" s="8">
        <v>3.0</v>
      </c>
      <c r="AA13" s="8">
        <v>4.0</v>
      </c>
      <c r="AB13" s="9">
        <f t="shared" si="15"/>
        <v>0</v>
      </c>
      <c r="AC13" s="9">
        <f t="shared" si="16"/>
        <v>1</v>
      </c>
      <c r="AD13" s="9">
        <f t="shared" si="17"/>
        <v>0</v>
      </c>
      <c r="AE13" s="9">
        <f t="shared" si="18"/>
        <v>83.33</v>
      </c>
      <c r="AF13" s="9">
        <f t="shared" si="19"/>
        <v>84.998</v>
      </c>
      <c r="AG13" s="9">
        <f t="shared" si="20"/>
        <v>1</v>
      </c>
      <c r="AH13" s="9">
        <f t="shared" si="21"/>
        <v>0</v>
      </c>
    </row>
    <row r="14" ht="12.75" customHeight="1">
      <c r="A14" s="4">
        <v>17.0</v>
      </c>
      <c r="B14" s="5" t="s">
        <v>35</v>
      </c>
      <c r="C14" s="4" t="s">
        <v>12</v>
      </c>
      <c r="D14" s="4">
        <v>22.0</v>
      </c>
      <c r="E14" s="4">
        <v>50.0</v>
      </c>
      <c r="F14" s="4">
        <v>25.5</v>
      </c>
      <c r="G14" s="4">
        <v>2.0</v>
      </c>
      <c r="H14" s="4">
        <v>68.0</v>
      </c>
      <c r="I14" s="4">
        <f t="shared" si="1"/>
        <v>50.75</v>
      </c>
      <c r="J14" s="4">
        <f t="shared" si="2"/>
        <v>84.75</v>
      </c>
      <c r="K14" s="4">
        <f t="shared" si="3"/>
        <v>85</v>
      </c>
      <c r="L14" s="12" t="s">
        <v>208</v>
      </c>
      <c r="M14" s="9">
        <f t="shared" si="4"/>
        <v>84.61538462</v>
      </c>
      <c r="N14" s="9">
        <f t="shared" si="5"/>
        <v>96.15384615</v>
      </c>
      <c r="O14" s="9">
        <f t="shared" si="6"/>
        <v>70.83333333</v>
      </c>
      <c r="P14" s="9">
        <f t="shared" si="7"/>
        <v>85</v>
      </c>
      <c r="Q14" s="4">
        <f t="shared" si="8"/>
        <v>92.30769231</v>
      </c>
      <c r="R14" s="4">
        <f t="shared" si="9"/>
        <v>85.52631579</v>
      </c>
      <c r="S14" s="4">
        <f t="shared" si="10"/>
        <v>85.30927835</v>
      </c>
      <c r="T14" s="4">
        <f t="shared" si="11"/>
        <v>0</v>
      </c>
      <c r="U14" s="4">
        <f t="shared" si="12"/>
        <v>1</v>
      </c>
      <c r="V14" s="9">
        <f t="shared" si="13"/>
        <v>0</v>
      </c>
      <c r="W14" s="9">
        <f t="shared" si="14"/>
        <v>-2.416666667</v>
      </c>
      <c r="X14" s="8">
        <v>1.0</v>
      </c>
      <c r="Y14" s="8">
        <v>2.0</v>
      </c>
      <c r="Z14" s="8">
        <v>3.0</v>
      </c>
      <c r="AA14" s="8">
        <v>4.0</v>
      </c>
      <c r="AB14" s="9">
        <f t="shared" si="15"/>
        <v>0</v>
      </c>
      <c r="AC14" s="9">
        <f t="shared" si="16"/>
        <v>1</v>
      </c>
      <c r="AD14" s="9">
        <f t="shared" si="17"/>
        <v>0</v>
      </c>
      <c r="AE14" s="9">
        <f t="shared" si="18"/>
        <v>84.58</v>
      </c>
      <c r="AF14" s="9">
        <f t="shared" si="19"/>
        <v>84.748</v>
      </c>
      <c r="AG14" s="9">
        <f t="shared" si="20"/>
        <v>0</v>
      </c>
      <c r="AH14" s="9">
        <f t="shared" si="21"/>
        <v>0</v>
      </c>
    </row>
    <row r="15" ht="12.75" customHeight="1">
      <c r="A15" s="4">
        <v>142.0</v>
      </c>
      <c r="B15" s="5" t="s">
        <v>164</v>
      </c>
      <c r="C15" s="4" t="s">
        <v>159</v>
      </c>
      <c r="D15" s="4">
        <v>26.0</v>
      </c>
      <c r="E15" s="4">
        <v>36.0</v>
      </c>
      <c r="F15" s="4">
        <v>26.0</v>
      </c>
      <c r="G15" s="4">
        <v>3.0</v>
      </c>
      <c r="H15" s="4">
        <v>74.0</v>
      </c>
      <c r="I15" s="4">
        <f t="shared" si="1"/>
        <v>47</v>
      </c>
      <c r="J15" s="4">
        <f t="shared" si="2"/>
        <v>84</v>
      </c>
      <c r="K15" s="4">
        <f t="shared" si="3"/>
        <v>84</v>
      </c>
      <c r="L15" s="12" t="s">
        <v>208</v>
      </c>
      <c r="M15" s="9">
        <f t="shared" si="4"/>
        <v>100</v>
      </c>
      <c r="N15" s="9">
        <f t="shared" si="5"/>
        <v>69.23076923</v>
      </c>
      <c r="O15" s="9">
        <f t="shared" si="6"/>
        <v>72.22222222</v>
      </c>
      <c r="P15" s="9">
        <f t="shared" si="7"/>
        <v>92.5</v>
      </c>
      <c r="Q15" s="4">
        <f t="shared" si="8"/>
        <v>79.48717949</v>
      </c>
      <c r="R15" s="4">
        <f t="shared" si="9"/>
        <v>77.19298246</v>
      </c>
      <c r="S15" s="4">
        <f t="shared" si="10"/>
        <v>83.50515464</v>
      </c>
      <c r="T15" s="4">
        <f t="shared" si="11"/>
        <v>0</v>
      </c>
      <c r="U15" s="4">
        <f t="shared" si="12"/>
        <v>0</v>
      </c>
      <c r="V15" s="9">
        <f t="shared" si="13"/>
        <v>1</v>
      </c>
      <c r="W15" s="9">
        <f t="shared" si="14"/>
        <v>-1.950854701</v>
      </c>
      <c r="X15" s="8">
        <v>1.0</v>
      </c>
      <c r="Y15" s="8">
        <v>2.0</v>
      </c>
      <c r="Z15" s="8">
        <v>3.0</v>
      </c>
      <c r="AA15" s="8">
        <v>4.0</v>
      </c>
      <c r="AB15" s="9">
        <f t="shared" si="15"/>
        <v>0</v>
      </c>
      <c r="AC15" s="9">
        <f t="shared" si="16"/>
        <v>1</v>
      </c>
      <c r="AD15" s="9">
        <f t="shared" si="17"/>
        <v>0</v>
      </c>
      <c r="AE15" s="9">
        <f t="shared" si="18"/>
        <v>78.33</v>
      </c>
      <c r="AF15" s="9">
        <f t="shared" si="19"/>
        <v>83.998</v>
      </c>
      <c r="AG15" s="9">
        <f t="shared" si="20"/>
        <v>1</v>
      </c>
      <c r="AH15" s="9">
        <f t="shared" si="21"/>
        <v>0</v>
      </c>
    </row>
    <row r="16" ht="12.75" customHeight="1">
      <c r="A16" s="4">
        <v>117.0</v>
      </c>
      <c r="B16" s="5" t="s">
        <v>138</v>
      </c>
      <c r="C16" s="4" t="s">
        <v>128</v>
      </c>
      <c r="D16" s="4">
        <v>26.0</v>
      </c>
      <c r="E16" s="4">
        <v>42.0</v>
      </c>
      <c r="F16" s="4">
        <v>24.0</v>
      </c>
      <c r="G16" s="4">
        <v>0.0</v>
      </c>
      <c r="H16" s="4">
        <v>75.0</v>
      </c>
      <c r="I16" s="4">
        <f t="shared" si="1"/>
        <v>46</v>
      </c>
      <c r="J16" s="4">
        <f t="shared" si="2"/>
        <v>83.5</v>
      </c>
      <c r="K16" s="4">
        <f t="shared" si="3"/>
        <v>84</v>
      </c>
      <c r="L16" s="12" t="s">
        <v>208</v>
      </c>
      <c r="M16" s="9">
        <f t="shared" si="4"/>
        <v>100</v>
      </c>
      <c r="N16" s="9">
        <f t="shared" si="5"/>
        <v>80.76923077</v>
      </c>
      <c r="O16" s="9">
        <f t="shared" si="6"/>
        <v>66.66666667</v>
      </c>
      <c r="P16" s="9">
        <f t="shared" si="7"/>
        <v>93.75</v>
      </c>
      <c r="Q16" s="4">
        <f t="shared" si="8"/>
        <v>87.17948718</v>
      </c>
      <c r="R16" s="4">
        <f t="shared" si="9"/>
        <v>80.70175439</v>
      </c>
      <c r="S16" s="4">
        <f t="shared" si="10"/>
        <v>86.08247423</v>
      </c>
      <c r="T16" s="4">
        <f t="shared" si="11"/>
        <v>0</v>
      </c>
      <c r="U16" s="4">
        <f t="shared" si="12"/>
        <v>0</v>
      </c>
      <c r="V16" s="9">
        <f t="shared" si="13"/>
        <v>1</v>
      </c>
      <c r="W16" s="9">
        <f t="shared" si="14"/>
        <v>-3.28525641</v>
      </c>
      <c r="X16" s="8">
        <v>1.0</v>
      </c>
      <c r="Y16" s="8">
        <v>2.0</v>
      </c>
      <c r="Z16" s="8">
        <v>3.0</v>
      </c>
      <c r="AA16" s="8">
        <v>4.0</v>
      </c>
      <c r="AB16" s="9">
        <f t="shared" si="15"/>
        <v>0</v>
      </c>
      <c r="AC16" s="9">
        <f t="shared" si="16"/>
        <v>1</v>
      </c>
      <c r="AD16" s="9">
        <f t="shared" si="17"/>
        <v>0</v>
      </c>
      <c r="AE16" s="9">
        <f t="shared" si="18"/>
        <v>76.67</v>
      </c>
      <c r="AF16" s="9">
        <f t="shared" si="19"/>
        <v>83.502</v>
      </c>
      <c r="AG16" s="9">
        <f t="shared" si="20"/>
        <v>1</v>
      </c>
      <c r="AH16" s="9">
        <f t="shared" si="21"/>
        <v>0</v>
      </c>
    </row>
    <row r="17" ht="12.75" customHeight="1">
      <c r="A17" s="4">
        <v>68.0</v>
      </c>
      <c r="B17" s="5" t="s">
        <v>91</v>
      </c>
      <c r="C17" s="4" t="s">
        <v>63</v>
      </c>
      <c r="D17" s="4">
        <v>26.0</v>
      </c>
      <c r="E17" s="4">
        <v>52.0</v>
      </c>
      <c r="F17" s="4">
        <v>18.5</v>
      </c>
      <c r="G17" s="4">
        <v>0.0</v>
      </c>
      <c r="H17" s="4">
        <v>70.0</v>
      </c>
      <c r="I17" s="4">
        <f t="shared" si="1"/>
        <v>48.25</v>
      </c>
      <c r="J17" s="4">
        <f t="shared" si="2"/>
        <v>83.25</v>
      </c>
      <c r="K17" s="4">
        <f t="shared" si="3"/>
        <v>83</v>
      </c>
      <c r="L17" s="7" t="s">
        <v>208</v>
      </c>
      <c r="M17" s="9">
        <f t="shared" si="4"/>
        <v>100</v>
      </c>
      <c r="N17" s="9">
        <f t="shared" si="5"/>
        <v>100</v>
      </c>
      <c r="O17" s="9">
        <f t="shared" si="6"/>
        <v>51.38888889</v>
      </c>
      <c r="P17" s="9">
        <f t="shared" si="7"/>
        <v>87.5</v>
      </c>
      <c r="Q17" s="4">
        <f t="shared" si="8"/>
        <v>100</v>
      </c>
      <c r="R17" s="4">
        <f t="shared" si="9"/>
        <v>84.64912281</v>
      </c>
      <c r="S17" s="4">
        <f t="shared" si="10"/>
        <v>85.82474227</v>
      </c>
      <c r="T17" s="4">
        <f t="shared" si="11"/>
        <v>0</v>
      </c>
      <c r="U17" s="4">
        <f t="shared" si="12"/>
        <v>0</v>
      </c>
      <c r="V17" s="9">
        <f t="shared" si="13"/>
        <v>1</v>
      </c>
      <c r="W17" s="9">
        <f t="shared" si="14"/>
        <v>-8.611111111</v>
      </c>
      <c r="X17" s="8">
        <v>1.0</v>
      </c>
      <c r="Y17" s="8">
        <v>2.0</v>
      </c>
      <c r="Z17" s="8">
        <v>3.0</v>
      </c>
      <c r="AA17" s="8">
        <v>4.0</v>
      </c>
      <c r="AB17" s="9">
        <f t="shared" si="15"/>
        <v>0</v>
      </c>
      <c r="AC17" s="9">
        <f t="shared" si="16"/>
        <v>1</v>
      </c>
      <c r="AD17" s="9">
        <f t="shared" si="17"/>
        <v>0</v>
      </c>
      <c r="AE17" s="9">
        <f t="shared" si="18"/>
        <v>80.42</v>
      </c>
      <c r="AF17" s="9">
        <f t="shared" si="19"/>
        <v>83.252</v>
      </c>
      <c r="AG17" s="9">
        <f t="shared" si="20"/>
        <v>1</v>
      </c>
      <c r="AH17" s="9">
        <f t="shared" si="21"/>
        <v>0</v>
      </c>
    </row>
    <row r="18" ht="12.75" customHeight="1">
      <c r="A18" s="4">
        <v>116.0</v>
      </c>
      <c r="B18" s="5" t="s">
        <v>137</v>
      </c>
      <c r="C18" s="4" t="s">
        <v>128</v>
      </c>
      <c r="D18" s="4">
        <v>26.0</v>
      </c>
      <c r="E18" s="4">
        <v>43.0</v>
      </c>
      <c r="F18" s="4">
        <v>21.5</v>
      </c>
      <c r="G18" s="4">
        <v>0.0</v>
      </c>
      <c r="H18" s="4">
        <v>76.0</v>
      </c>
      <c r="I18" s="4">
        <f t="shared" si="1"/>
        <v>45.25</v>
      </c>
      <c r="J18" s="4">
        <f t="shared" si="2"/>
        <v>83.25</v>
      </c>
      <c r="K18" s="4">
        <f t="shared" si="3"/>
        <v>83</v>
      </c>
      <c r="L18" s="7" t="s">
        <v>209</v>
      </c>
      <c r="M18" s="9">
        <f t="shared" si="4"/>
        <v>100</v>
      </c>
      <c r="N18" s="9">
        <f t="shared" si="5"/>
        <v>82.69230769</v>
      </c>
      <c r="O18" s="9">
        <f t="shared" si="6"/>
        <v>59.72222222</v>
      </c>
      <c r="P18" s="9">
        <f t="shared" si="7"/>
        <v>95</v>
      </c>
      <c r="Q18" s="4">
        <f t="shared" si="8"/>
        <v>88.46153846</v>
      </c>
      <c r="R18" s="4">
        <f t="shared" si="9"/>
        <v>79.38596491</v>
      </c>
      <c r="S18" s="4">
        <f t="shared" si="10"/>
        <v>85.82474227</v>
      </c>
      <c r="T18" s="4">
        <f t="shared" si="11"/>
        <v>0</v>
      </c>
      <c r="U18" s="4">
        <f t="shared" si="12"/>
        <v>0</v>
      </c>
      <c r="V18" s="9">
        <f t="shared" si="13"/>
        <v>1</v>
      </c>
      <c r="W18" s="9">
        <f t="shared" si="14"/>
        <v>-3.797008547</v>
      </c>
      <c r="X18" s="8">
        <v>1.0</v>
      </c>
      <c r="Y18" s="8">
        <v>2.0</v>
      </c>
      <c r="Z18" s="8">
        <v>3.0</v>
      </c>
      <c r="AA18" s="8">
        <v>4.0</v>
      </c>
      <c r="AB18" s="9">
        <f t="shared" si="15"/>
        <v>0</v>
      </c>
      <c r="AC18" s="9">
        <f t="shared" si="16"/>
        <v>1</v>
      </c>
      <c r="AD18" s="9">
        <f t="shared" si="17"/>
        <v>0</v>
      </c>
      <c r="AE18" s="9">
        <f t="shared" si="18"/>
        <v>75.42</v>
      </c>
      <c r="AF18" s="9">
        <f t="shared" si="19"/>
        <v>83.252</v>
      </c>
      <c r="AG18" s="9">
        <f t="shared" si="20"/>
        <v>1</v>
      </c>
      <c r="AH18" s="9">
        <f t="shared" si="21"/>
        <v>0</v>
      </c>
    </row>
    <row r="19" ht="12.75" customHeight="1">
      <c r="A19" s="4">
        <v>79.0</v>
      </c>
      <c r="B19" s="5" t="s">
        <v>102</v>
      </c>
      <c r="C19" s="4" t="s">
        <v>63</v>
      </c>
      <c r="D19" s="4">
        <v>25.0</v>
      </c>
      <c r="E19" s="4">
        <v>44.0</v>
      </c>
      <c r="F19" s="4">
        <v>21.0</v>
      </c>
      <c r="G19" s="4">
        <v>2.0</v>
      </c>
      <c r="H19" s="4">
        <v>72.0</v>
      </c>
      <c r="I19" s="4">
        <f t="shared" si="1"/>
        <v>47</v>
      </c>
      <c r="J19" s="4">
        <f t="shared" si="2"/>
        <v>83</v>
      </c>
      <c r="K19" s="4">
        <f t="shared" si="3"/>
        <v>83</v>
      </c>
      <c r="L19" s="7" t="s">
        <v>209</v>
      </c>
      <c r="M19" s="9">
        <f t="shared" si="4"/>
        <v>96.15384615</v>
      </c>
      <c r="N19" s="9">
        <f t="shared" si="5"/>
        <v>84.61538462</v>
      </c>
      <c r="O19" s="9">
        <f t="shared" si="6"/>
        <v>58.33333333</v>
      </c>
      <c r="P19" s="9">
        <f t="shared" si="7"/>
        <v>90</v>
      </c>
      <c r="Q19" s="4">
        <f t="shared" si="8"/>
        <v>88.46153846</v>
      </c>
      <c r="R19" s="4">
        <f t="shared" si="9"/>
        <v>78.94736842</v>
      </c>
      <c r="S19" s="4">
        <f t="shared" si="10"/>
        <v>83.50515464</v>
      </c>
      <c r="T19" s="4">
        <f t="shared" si="11"/>
        <v>0</v>
      </c>
      <c r="U19" s="4">
        <f t="shared" si="12"/>
        <v>0</v>
      </c>
      <c r="V19" s="9">
        <f t="shared" si="13"/>
        <v>1</v>
      </c>
      <c r="W19" s="9">
        <f t="shared" si="14"/>
        <v>-4.474358974</v>
      </c>
      <c r="X19" s="8">
        <v>1.0</v>
      </c>
      <c r="Y19" s="8">
        <v>2.0</v>
      </c>
      <c r="Z19" s="8">
        <v>3.0</v>
      </c>
      <c r="AA19" s="8">
        <v>4.0</v>
      </c>
      <c r="AB19" s="9">
        <f t="shared" si="15"/>
        <v>0</v>
      </c>
      <c r="AC19" s="9">
        <f t="shared" si="16"/>
        <v>1</v>
      </c>
      <c r="AD19" s="9">
        <f t="shared" si="17"/>
        <v>0</v>
      </c>
      <c r="AE19" s="9">
        <f t="shared" si="18"/>
        <v>78.33</v>
      </c>
      <c r="AF19" s="9">
        <f t="shared" si="19"/>
        <v>82.998</v>
      </c>
      <c r="AG19" s="9">
        <f t="shared" si="20"/>
        <v>1</v>
      </c>
      <c r="AH19" s="9">
        <f t="shared" si="21"/>
        <v>0</v>
      </c>
    </row>
    <row r="20" ht="12.75" customHeight="1">
      <c r="A20" s="4">
        <v>146.0</v>
      </c>
      <c r="B20" s="5" t="s">
        <v>167</v>
      </c>
      <c r="C20" s="4" t="s">
        <v>159</v>
      </c>
      <c r="D20" s="4">
        <v>24.0</v>
      </c>
      <c r="E20" s="4">
        <v>41.0</v>
      </c>
      <c r="F20" s="4">
        <v>30.0</v>
      </c>
      <c r="G20" s="4">
        <v>3.0</v>
      </c>
      <c r="H20" s="4">
        <v>65.0</v>
      </c>
      <c r="I20" s="4">
        <f t="shared" si="1"/>
        <v>50.5</v>
      </c>
      <c r="J20" s="4">
        <f t="shared" si="2"/>
        <v>83</v>
      </c>
      <c r="K20" s="4">
        <f t="shared" si="3"/>
        <v>83</v>
      </c>
      <c r="L20" s="7" t="s">
        <v>209</v>
      </c>
      <c r="M20" s="9">
        <f t="shared" si="4"/>
        <v>92.30769231</v>
      </c>
      <c r="N20" s="9">
        <f t="shared" si="5"/>
        <v>78.84615385</v>
      </c>
      <c r="O20" s="9">
        <f t="shared" si="6"/>
        <v>83.33333333</v>
      </c>
      <c r="P20" s="9">
        <f t="shared" si="7"/>
        <v>81.25</v>
      </c>
      <c r="Q20" s="4">
        <f t="shared" si="8"/>
        <v>83.33333333</v>
      </c>
      <c r="R20" s="4">
        <f t="shared" si="9"/>
        <v>83.33333333</v>
      </c>
      <c r="S20" s="4">
        <f t="shared" si="10"/>
        <v>82.4742268</v>
      </c>
      <c r="T20" s="4">
        <f t="shared" si="11"/>
        <v>0</v>
      </c>
      <c r="U20" s="4">
        <f t="shared" si="12"/>
        <v>0</v>
      </c>
      <c r="V20" s="9">
        <f t="shared" si="13"/>
        <v>1</v>
      </c>
      <c r="W20" s="9">
        <f t="shared" si="14"/>
        <v>-2.868589744</v>
      </c>
      <c r="X20" s="8">
        <v>1.0</v>
      </c>
      <c r="Y20" s="8">
        <v>2.0</v>
      </c>
      <c r="Z20" s="8">
        <v>3.0</v>
      </c>
      <c r="AA20" s="8">
        <v>4.0</v>
      </c>
      <c r="AB20" s="9">
        <f t="shared" si="15"/>
        <v>0</v>
      </c>
      <c r="AC20" s="9">
        <f t="shared" si="16"/>
        <v>1</v>
      </c>
      <c r="AD20" s="9">
        <f t="shared" si="17"/>
        <v>0</v>
      </c>
      <c r="AE20" s="9">
        <f t="shared" si="18"/>
        <v>84.17</v>
      </c>
      <c r="AF20" s="9">
        <f t="shared" si="19"/>
        <v>83.002</v>
      </c>
      <c r="AG20" s="9">
        <f t="shared" si="20"/>
        <v>0</v>
      </c>
      <c r="AH20" s="9">
        <f t="shared" si="21"/>
        <v>1</v>
      </c>
    </row>
    <row r="21" ht="12.75" customHeight="1">
      <c r="A21" s="4">
        <v>157.0</v>
      </c>
      <c r="B21" s="5" t="s">
        <v>177</v>
      </c>
      <c r="C21" s="4" t="s">
        <v>159</v>
      </c>
      <c r="D21" s="4">
        <v>22.0</v>
      </c>
      <c r="E21" s="4">
        <v>35.0</v>
      </c>
      <c r="F21" s="4">
        <v>28.0</v>
      </c>
      <c r="G21" s="4">
        <v>3.0</v>
      </c>
      <c r="H21" s="4">
        <v>75.0</v>
      </c>
      <c r="I21" s="4">
        <f t="shared" si="1"/>
        <v>45.5</v>
      </c>
      <c r="J21" s="4">
        <f t="shared" si="2"/>
        <v>83</v>
      </c>
      <c r="K21" s="4">
        <f t="shared" si="3"/>
        <v>83</v>
      </c>
      <c r="L21" s="7" t="s">
        <v>209</v>
      </c>
      <c r="M21" s="9">
        <f t="shared" si="4"/>
        <v>84.61538462</v>
      </c>
      <c r="N21" s="9">
        <f t="shared" si="5"/>
        <v>67.30769231</v>
      </c>
      <c r="O21" s="9">
        <f t="shared" si="6"/>
        <v>77.77777778</v>
      </c>
      <c r="P21" s="9">
        <f t="shared" si="7"/>
        <v>93.75</v>
      </c>
      <c r="Q21" s="4">
        <f t="shared" si="8"/>
        <v>73.07692308</v>
      </c>
      <c r="R21" s="4">
        <f t="shared" si="9"/>
        <v>74.56140351</v>
      </c>
      <c r="S21" s="4">
        <f t="shared" si="10"/>
        <v>82.4742268</v>
      </c>
      <c r="T21" s="4">
        <f t="shared" si="11"/>
        <v>1</v>
      </c>
      <c r="U21" s="4">
        <f t="shared" si="12"/>
        <v>0</v>
      </c>
      <c r="V21" s="9">
        <f t="shared" si="13"/>
        <v>0</v>
      </c>
      <c r="W21" s="9">
        <f t="shared" si="14"/>
        <v>3.787393162</v>
      </c>
      <c r="X21" s="8">
        <v>1.0</v>
      </c>
      <c r="Y21" s="8">
        <v>2.0</v>
      </c>
      <c r="Z21" s="8">
        <v>3.0</v>
      </c>
      <c r="AA21" s="8">
        <v>4.0</v>
      </c>
      <c r="AB21" s="9">
        <f t="shared" si="15"/>
        <v>1</v>
      </c>
      <c r="AC21" s="9">
        <f t="shared" si="16"/>
        <v>0</v>
      </c>
      <c r="AD21" s="9">
        <f t="shared" si="17"/>
        <v>0</v>
      </c>
      <c r="AE21" s="9">
        <f t="shared" si="18"/>
        <v>75.83</v>
      </c>
      <c r="AF21" s="9">
        <f t="shared" si="19"/>
        <v>82.998</v>
      </c>
      <c r="AG21" s="9">
        <f t="shared" si="20"/>
        <v>1</v>
      </c>
      <c r="AH21" s="9">
        <f t="shared" si="21"/>
        <v>0</v>
      </c>
    </row>
    <row r="22" ht="12.75" customHeight="1">
      <c r="A22" s="4">
        <v>11.0</v>
      </c>
      <c r="B22" s="5" t="s">
        <v>28</v>
      </c>
      <c r="C22" s="4" t="s">
        <v>12</v>
      </c>
      <c r="D22" s="4">
        <v>25.0</v>
      </c>
      <c r="E22" s="4">
        <v>42.0</v>
      </c>
      <c r="F22" s="4">
        <v>30.0</v>
      </c>
      <c r="G22" s="4">
        <v>0.0</v>
      </c>
      <c r="H22" s="4">
        <v>68.0</v>
      </c>
      <c r="I22" s="4">
        <f t="shared" si="1"/>
        <v>48.5</v>
      </c>
      <c r="J22" s="4">
        <f t="shared" si="2"/>
        <v>82.5</v>
      </c>
      <c r="K22" s="4">
        <f t="shared" si="3"/>
        <v>83</v>
      </c>
      <c r="L22" s="7" t="s">
        <v>209</v>
      </c>
      <c r="M22" s="9">
        <f t="shared" si="4"/>
        <v>96.15384615</v>
      </c>
      <c r="N22" s="9">
        <f t="shared" si="5"/>
        <v>80.76923077</v>
      </c>
      <c r="O22" s="9">
        <f t="shared" si="6"/>
        <v>83.33333333</v>
      </c>
      <c r="P22" s="9">
        <f t="shared" si="7"/>
        <v>85</v>
      </c>
      <c r="Q22" s="4">
        <f t="shared" si="8"/>
        <v>85.8974359</v>
      </c>
      <c r="R22" s="4">
        <f t="shared" si="9"/>
        <v>85.0877193</v>
      </c>
      <c r="S22" s="4">
        <f t="shared" si="10"/>
        <v>85.05154639</v>
      </c>
      <c r="T22" s="4">
        <f t="shared" si="11"/>
        <v>0</v>
      </c>
      <c r="U22" s="4">
        <f t="shared" si="12"/>
        <v>1</v>
      </c>
      <c r="V22" s="9">
        <f t="shared" si="13"/>
        <v>0</v>
      </c>
      <c r="W22" s="9">
        <f t="shared" si="14"/>
        <v>-3.08974359</v>
      </c>
      <c r="X22" s="8">
        <v>1.0</v>
      </c>
      <c r="Y22" s="8">
        <v>2.0</v>
      </c>
      <c r="Z22" s="8">
        <v>3.0</v>
      </c>
      <c r="AA22" s="8">
        <v>4.0</v>
      </c>
      <c r="AB22" s="9">
        <f t="shared" si="15"/>
        <v>0</v>
      </c>
      <c r="AC22" s="9">
        <f t="shared" si="16"/>
        <v>1</v>
      </c>
      <c r="AD22" s="9">
        <f t="shared" si="17"/>
        <v>0</v>
      </c>
      <c r="AE22" s="9">
        <f t="shared" si="18"/>
        <v>80.83</v>
      </c>
      <c r="AF22" s="9">
        <f t="shared" si="19"/>
        <v>82.498</v>
      </c>
      <c r="AG22" s="9">
        <f t="shared" si="20"/>
        <v>1</v>
      </c>
      <c r="AH22" s="9">
        <f t="shared" si="21"/>
        <v>0</v>
      </c>
    </row>
    <row r="23" ht="12.75" customHeight="1">
      <c r="A23" s="4">
        <v>177.0</v>
      </c>
      <c r="B23" s="5" t="s">
        <v>194</v>
      </c>
      <c r="C23" s="4" t="s">
        <v>12</v>
      </c>
      <c r="D23" s="4">
        <v>22.0</v>
      </c>
      <c r="E23" s="4">
        <v>39.0</v>
      </c>
      <c r="F23" s="4">
        <v>34.0</v>
      </c>
      <c r="G23" s="4">
        <v>3.0</v>
      </c>
      <c r="H23" s="4">
        <v>64.0</v>
      </c>
      <c r="I23" s="4">
        <f t="shared" si="1"/>
        <v>50.5</v>
      </c>
      <c r="J23" s="4">
        <f t="shared" si="2"/>
        <v>82.5</v>
      </c>
      <c r="K23" s="4">
        <f t="shared" si="3"/>
        <v>83</v>
      </c>
      <c r="L23" s="7" t="s">
        <v>209</v>
      </c>
      <c r="M23" s="9">
        <f t="shared" si="4"/>
        <v>84.61538462</v>
      </c>
      <c r="N23" s="9">
        <f t="shared" si="5"/>
        <v>75</v>
      </c>
      <c r="O23" s="9">
        <f t="shared" si="6"/>
        <v>94.44444444</v>
      </c>
      <c r="P23" s="9">
        <f t="shared" si="7"/>
        <v>80</v>
      </c>
      <c r="Q23" s="4">
        <f t="shared" si="8"/>
        <v>78.20512821</v>
      </c>
      <c r="R23" s="4">
        <f t="shared" si="9"/>
        <v>83.33333333</v>
      </c>
      <c r="S23" s="4">
        <f t="shared" si="10"/>
        <v>81.95876289</v>
      </c>
      <c r="T23" s="4">
        <f t="shared" si="11"/>
        <v>0</v>
      </c>
      <c r="U23" s="4">
        <f t="shared" si="12"/>
        <v>0</v>
      </c>
      <c r="V23" s="9">
        <f t="shared" si="13"/>
        <v>1</v>
      </c>
      <c r="W23" s="9">
        <f t="shared" si="14"/>
        <v>0.5598290598</v>
      </c>
      <c r="X23" s="8">
        <v>1.0</v>
      </c>
      <c r="Y23" s="8">
        <v>2.0</v>
      </c>
      <c r="Z23" s="8">
        <v>3.0</v>
      </c>
      <c r="AA23" s="8">
        <v>4.0</v>
      </c>
      <c r="AB23" s="9">
        <f t="shared" si="15"/>
        <v>0</v>
      </c>
      <c r="AC23" s="9">
        <f t="shared" si="16"/>
        <v>0</v>
      </c>
      <c r="AD23" s="9">
        <f t="shared" si="17"/>
        <v>1</v>
      </c>
      <c r="AE23" s="9">
        <f t="shared" si="18"/>
        <v>84.17</v>
      </c>
      <c r="AF23" s="9">
        <f t="shared" si="19"/>
        <v>82.502</v>
      </c>
      <c r="AG23" s="9">
        <f t="shared" si="20"/>
        <v>0</v>
      </c>
      <c r="AH23" s="9">
        <f t="shared" si="21"/>
        <v>1</v>
      </c>
    </row>
    <row r="24" ht="12.75" customHeight="1">
      <c r="A24" s="4">
        <v>89.0</v>
      </c>
      <c r="B24" s="5" t="s">
        <v>114</v>
      </c>
      <c r="C24" s="4" t="s">
        <v>63</v>
      </c>
      <c r="D24" s="4">
        <v>21.0</v>
      </c>
      <c r="E24" s="4">
        <v>54.0</v>
      </c>
      <c r="F24" s="4">
        <v>9.0</v>
      </c>
      <c r="G24" s="4">
        <v>0.0</v>
      </c>
      <c r="H24" s="4">
        <v>79.0</v>
      </c>
      <c r="I24" s="4">
        <f t="shared" si="1"/>
        <v>42</v>
      </c>
      <c r="J24" s="4">
        <f t="shared" si="2"/>
        <v>81.5</v>
      </c>
      <c r="K24" s="4">
        <f t="shared" si="3"/>
        <v>82</v>
      </c>
      <c r="L24" s="7" t="s">
        <v>209</v>
      </c>
      <c r="M24" s="9">
        <f t="shared" si="4"/>
        <v>80.76923077</v>
      </c>
      <c r="N24" s="9">
        <f t="shared" si="5"/>
        <v>103.8461538</v>
      </c>
      <c r="O24" s="9">
        <f t="shared" si="6"/>
        <v>25</v>
      </c>
      <c r="P24" s="9">
        <f t="shared" si="7"/>
        <v>98.75</v>
      </c>
      <c r="Q24" s="4">
        <f t="shared" si="8"/>
        <v>96.15384615</v>
      </c>
      <c r="R24" s="4">
        <f t="shared" si="9"/>
        <v>73.68421053</v>
      </c>
      <c r="S24" s="4">
        <f t="shared" si="10"/>
        <v>84.02061856</v>
      </c>
      <c r="T24" s="4">
        <f t="shared" si="11"/>
        <v>0</v>
      </c>
      <c r="U24" s="4">
        <f t="shared" si="12"/>
        <v>0</v>
      </c>
      <c r="V24" s="9">
        <f t="shared" si="13"/>
        <v>1</v>
      </c>
      <c r="W24" s="9">
        <f t="shared" si="14"/>
        <v>-2.490384615</v>
      </c>
      <c r="X24" s="8">
        <v>1.0</v>
      </c>
      <c r="Y24" s="8">
        <v>2.0</v>
      </c>
      <c r="Z24" s="8">
        <v>3.0</v>
      </c>
      <c r="AA24" s="8">
        <v>4.0</v>
      </c>
      <c r="AB24" s="9">
        <f t="shared" si="15"/>
        <v>0</v>
      </c>
      <c r="AC24" s="9">
        <f t="shared" si="16"/>
        <v>1</v>
      </c>
      <c r="AD24" s="9">
        <f t="shared" si="17"/>
        <v>0</v>
      </c>
      <c r="AE24" s="9">
        <f t="shared" si="18"/>
        <v>70</v>
      </c>
      <c r="AF24" s="9">
        <f t="shared" si="19"/>
        <v>81.5</v>
      </c>
      <c r="AG24" s="9">
        <f t="shared" si="20"/>
        <v>1</v>
      </c>
      <c r="AH24" s="9">
        <f t="shared" si="21"/>
        <v>0</v>
      </c>
    </row>
    <row r="25" ht="12.75" customHeight="1">
      <c r="A25" s="4">
        <v>15.0</v>
      </c>
      <c r="B25" s="5" t="s">
        <v>33</v>
      </c>
      <c r="C25" s="4" t="s">
        <v>12</v>
      </c>
      <c r="D25" s="4">
        <v>17.0</v>
      </c>
      <c r="E25" s="4">
        <v>42.0</v>
      </c>
      <c r="F25" s="4">
        <v>33.0</v>
      </c>
      <c r="G25" s="4">
        <v>3.0</v>
      </c>
      <c r="H25" s="4">
        <v>64.0</v>
      </c>
      <c r="I25" s="4">
        <f t="shared" si="1"/>
        <v>49</v>
      </c>
      <c r="J25" s="4">
        <f t="shared" si="2"/>
        <v>81</v>
      </c>
      <c r="K25" s="4">
        <f t="shared" si="3"/>
        <v>81</v>
      </c>
      <c r="L25" s="7" t="s">
        <v>209</v>
      </c>
      <c r="M25" s="9">
        <f t="shared" si="4"/>
        <v>65.38461538</v>
      </c>
      <c r="N25" s="9">
        <f t="shared" si="5"/>
        <v>80.76923077</v>
      </c>
      <c r="O25" s="9">
        <f t="shared" si="6"/>
        <v>91.66666667</v>
      </c>
      <c r="P25" s="9">
        <f t="shared" si="7"/>
        <v>80</v>
      </c>
      <c r="Q25" s="4">
        <f t="shared" si="8"/>
        <v>75.64102564</v>
      </c>
      <c r="R25" s="4">
        <f t="shared" si="9"/>
        <v>80.70175439</v>
      </c>
      <c r="S25" s="4">
        <f t="shared" si="10"/>
        <v>80.41237113</v>
      </c>
      <c r="T25" s="4">
        <f t="shared" si="11"/>
        <v>0</v>
      </c>
      <c r="U25" s="4">
        <f t="shared" si="12"/>
        <v>0</v>
      </c>
      <c r="V25" s="9">
        <f t="shared" si="13"/>
        <v>1</v>
      </c>
      <c r="W25" s="9">
        <f t="shared" si="14"/>
        <v>5.474358974</v>
      </c>
      <c r="X25" s="8">
        <v>1.0</v>
      </c>
      <c r="Y25" s="8">
        <v>2.0</v>
      </c>
      <c r="Z25" s="8">
        <v>3.0</v>
      </c>
      <c r="AA25" s="8">
        <v>4.0</v>
      </c>
      <c r="AB25" s="9">
        <f t="shared" si="15"/>
        <v>1</v>
      </c>
      <c r="AC25" s="9">
        <f t="shared" si="16"/>
        <v>0</v>
      </c>
      <c r="AD25" s="9">
        <f t="shared" si="17"/>
        <v>0</v>
      </c>
      <c r="AE25" s="9">
        <f t="shared" si="18"/>
        <v>81.67</v>
      </c>
      <c r="AF25" s="9">
        <f t="shared" si="19"/>
        <v>81.002</v>
      </c>
      <c r="AG25" s="9">
        <f t="shared" si="20"/>
        <v>0</v>
      </c>
      <c r="AH25" s="9">
        <f t="shared" si="21"/>
        <v>0</v>
      </c>
    </row>
    <row r="26" ht="12.75" customHeight="1">
      <c r="A26" s="4">
        <v>119.0</v>
      </c>
      <c r="B26" s="5" t="s">
        <v>141</v>
      </c>
      <c r="C26" s="4" t="s">
        <v>140</v>
      </c>
      <c r="D26" s="4">
        <v>20.0</v>
      </c>
      <c r="E26" s="4">
        <v>48.0</v>
      </c>
      <c r="F26" s="4">
        <v>25.0</v>
      </c>
      <c r="G26" s="4">
        <v>0.0</v>
      </c>
      <c r="H26" s="4">
        <v>68.0</v>
      </c>
      <c r="I26" s="4">
        <f t="shared" si="1"/>
        <v>46.5</v>
      </c>
      <c r="J26" s="4">
        <f t="shared" si="2"/>
        <v>80.5</v>
      </c>
      <c r="K26" s="4">
        <f t="shared" si="3"/>
        <v>81</v>
      </c>
      <c r="L26" s="7" t="s">
        <v>209</v>
      </c>
      <c r="M26" s="9">
        <f t="shared" si="4"/>
        <v>76.92307692</v>
      </c>
      <c r="N26" s="9">
        <f t="shared" si="5"/>
        <v>92.30769231</v>
      </c>
      <c r="O26" s="9">
        <f t="shared" si="6"/>
        <v>69.44444444</v>
      </c>
      <c r="P26" s="9">
        <f t="shared" si="7"/>
        <v>85</v>
      </c>
      <c r="Q26" s="4">
        <f t="shared" si="8"/>
        <v>87.17948718</v>
      </c>
      <c r="R26" s="4">
        <f t="shared" si="9"/>
        <v>81.57894737</v>
      </c>
      <c r="S26" s="4">
        <f t="shared" si="10"/>
        <v>82.98969072</v>
      </c>
      <c r="T26" s="4">
        <f t="shared" si="11"/>
        <v>0</v>
      </c>
      <c r="U26" s="4">
        <f t="shared" si="12"/>
        <v>0</v>
      </c>
      <c r="V26" s="9">
        <f t="shared" si="13"/>
        <v>1</v>
      </c>
      <c r="W26" s="9">
        <f t="shared" si="14"/>
        <v>0.1367521368</v>
      </c>
      <c r="X26" s="8">
        <v>1.0</v>
      </c>
      <c r="Y26" s="8">
        <v>2.0</v>
      </c>
      <c r="Z26" s="8">
        <v>3.0</v>
      </c>
      <c r="AA26" s="8">
        <v>4.0</v>
      </c>
      <c r="AB26" s="9">
        <f t="shared" si="15"/>
        <v>0</v>
      </c>
      <c r="AC26" s="9">
        <f t="shared" si="16"/>
        <v>0</v>
      </c>
      <c r="AD26" s="9">
        <f t="shared" si="17"/>
        <v>1</v>
      </c>
      <c r="AE26" s="9">
        <f t="shared" si="18"/>
        <v>77.5</v>
      </c>
      <c r="AF26" s="9">
        <f t="shared" si="19"/>
        <v>80.5</v>
      </c>
      <c r="AG26" s="9">
        <f t="shared" si="20"/>
        <v>1</v>
      </c>
      <c r="AH26" s="9">
        <f t="shared" si="21"/>
        <v>0</v>
      </c>
    </row>
    <row r="27" ht="12.75" customHeight="1">
      <c r="A27" s="4">
        <v>47.0</v>
      </c>
      <c r="B27" s="5" t="s">
        <v>68</v>
      </c>
      <c r="C27" s="4" t="s">
        <v>63</v>
      </c>
      <c r="D27" s="4">
        <v>24.0</v>
      </c>
      <c r="E27" s="4">
        <v>35.0</v>
      </c>
      <c r="F27" s="4">
        <v>30.0</v>
      </c>
      <c r="G27" s="4">
        <v>1.75</v>
      </c>
      <c r="H27" s="4">
        <v>68.0</v>
      </c>
      <c r="I27" s="4">
        <f t="shared" si="1"/>
        <v>46.25</v>
      </c>
      <c r="J27" s="4">
        <f t="shared" si="2"/>
        <v>80.25</v>
      </c>
      <c r="K27" s="4">
        <f t="shared" si="3"/>
        <v>80</v>
      </c>
      <c r="L27" s="7" t="s">
        <v>209</v>
      </c>
      <c r="M27" s="9">
        <f t="shared" si="4"/>
        <v>92.30769231</v>
      </c>
      <c r="N27" s="9">
        <f t="shared" si="5"/>
        <v>67.30769231</v>
      </c>
      <c r="O27" s="9">
        <f t="shared" si="6"/>
        <v>83.33333333</v>
      </c>
      <c r="P27" s="9">
        <f t="shared" si="7"/>
        <v>85</v>
      </c>
      <c r="Q27" s="4">
        <f t="shared" si="8"/>
        <v>75.64102564</v>
      </c>
      <c r="R27" s="4">
        <f t="shared" si="9"/>
        <v>78.07017544</v>
      </c>
      <c r="S27" s="4">
        <f t="shared" si="10"/>
        <v>80.92783505</v>
      </c>
      <c r="T27" s="4">
        <f t="shared" si="11"/>
        <v>1</v>
      </c>
      <c r="U27" s="4">
        <f t="shared" si="12"/>
        <v>0</v>
      </c>
      <c r="V27" s="9">
        <f t="shared" si="13"/>
        <v>0</v>
      </c>
      <c r="W27" s="9">
        <f t="shared" si="14"/>
        <v>-0.5897435897</v>
      </c>
      <c r="X27" s="8">
        <v>1.0</v>
      </c>
      <c r="Y27" s="8">
        <v>2.0</v>
      </c>
      <c r="Z27" s="8">
        <v>3.0</v>
      </c>
      <c r="AA27" s="8">
        <v>4.0</v>
      </c>
      <c r="AB27" s="9">
        <f t="shared" si="15"/>
        <v>0</v>
      </c>
      <c r="AC27" s="9">
        <f t="shared" si="16"/>
        <v>0</v>
      </c>
      <c r="AD27" s="9">
        <f t="shared" si="17"/>
        <v>1</v>
      </c>
      <c r="AE27" s="9">
        <f t="shared" si="18"/>
        <v>77.08</v>
      </c>
      <c r="AF27" s="9">
        <f t="shared" si="19"/>
        <v>80.248</v>
      </c>
      <c r="AG27" s="9">
        <f t="shared" si="20"/>
        <v>1</v>
      </c>
      <c r="AH27" s="9">
        <f t="shared" si="21"/>
        <v>0</v>
      </c>
    </row>
    <row r="28" ht="12.75" customHeight="1">
      <c r="A28" s="4">
        <v>150.0</v>
      </c>
      <c r="B28" s="5" t="s">
        <v>171</v>
      </c>
      <c r="C28" s="4" t="s">
        <v>159</v>
      </c>
      <c r="D28" s="4">
        <v>20.0</v>
      </c>
      <c r="E28" s="4">
        <v>29.0</v>
      </c>
      <c r="F28" s="4">
        <v>36.0</v>
      </c>
      <c r="G28" s="4">
        <v>1.5</v>
      </c>
      <c r="H28" s="4">
        <v>72.0</v>
      </c>
      <c r="I28" s="4">
        <f t="shared" si="1"/>
        <v>44</v>
      </c>
      <c r="J28" s="4">
        <f t="shared" si="2"/>
        <v>80</v>
      </c>
      <c r="K28" s="4">
        <f t="shared" si="3"/>
        <v>80</v>
      </c>
      <c r="L28" s="7" t="s">
        <v>209</v>
      </c>
      <c r="M28" s="9">
        <f t="shared" si="4"/>
        <v>76.92307692</v>
      </c>
      <c r="N28" s="9">
        <f t="shared" si="5"/>
        <v>55.76923077</v>
      </c>
      <c r="O28" s="9">
        <f t="shared" si="6"/>
        <v>100</v>
      </c>
      <c r="P28" s="9">
        <f t="shared" si="7"/>
        <v>90</v>
      </c>
      <c r="Q28" s="4">
        <f t="shared" si="8"/>
        <v>62.82051282</v>
      </c>
      <c r="R28" s="4">
        <f t="shared" si="9"/>
        <v>74.56140351</v>
      </c>
      <c r="S28" s="4">
        <f t="shared" si="10"/>
        <v>80.92783505</v>
      </c>
      <c r="T28" s="4">
        <f t="shared" si="11"/>
        <v>1</v>
      </c>
      <c r="U28" s="4">
        <f t="shared" si="12"/>
        <v>0</v>
      </c>
      <c r="V28" s="9">
        <f t="shared" si="13"/>
        <v>0</v>
      </c>
      <c r="W28" s="9">
        <f t="shared" si="14"/>
        <v>8.346153846</v>
      </c>
      <c r="X28" s="8">
        <v>1.0</v>
      </c>
      <c r="Y28" s="8">
        <v>2.0</v>
      </c>
      <c r="Z28" s="8">
        <v>3.0</v>
      </c>
      <c r="AA28" s="8">
        <v>4.0</v>
      </c>
      <c r="AB28" s="9">
        <f t="shared" si="15"/>
        <v>1</v>
      </c>
      <c r="AC28" s="9">
        <f t="shared" si="16"/>
        <v>0</v>
      </c>
      <c r="AD28" s="9">
        <f t="shared" si="17"/>
        <v>0</v>
      </c>
      <c r="AE28" s="9">
        <f t="shared" si="18"/>
        <v>73.33</v>
      </c>
      <c r="AF28" s="9">
        <f t="shared" si="19"/>
        <v>79.998</v>
      </c>
      <c r="AG28" s="9">
        <f t="shared" si="20"/>
        <v>1</v>
      </c>
      <c r="AH28" s="9">
        <f t="shared" si="21"/>
        <v>0</v>
      </c>
    </row>
    <row r="29" ht="12.75" customHeight="1">
      <c r="A29" s="4">
        <v>59.0</v>
      </c>
      <c r="B29" s="5" t="s">
        <v>82</v>
      </c>
      <c r="C29" s="4" t="s">
        <v>63</v>
      </c>
      <c r="D29" s="4">
        <v>22.0</v>
      </c>
      <c r="E29" s="4">
        <v>41.0</v>
      </c>
      <c r="F29" s="4">
        <v>27.5</v>
      </c>
      <c r="G29" s="4">
        <v>3.0</v>
      </c>
      <c r="H29" s="4">
        <v>61.0</v>
      </c>
      <c r="I29" s="4">
        <f t="shared" si="1"/>
        <v>48.25</v>
      </c>
      <c r="J29" s="4">
        <f t="shared" si="2"/>
        <v>78.75</v>
      </c>
      <c r="K29" s="4">
        <f t="shared" si="3"/>
        <v>79</v>
      </c>
      <c r="L29" s="7" t="s">
        <v>209</v>
      </c>
      <c r="M29" s="9">
        <f t="shared" si="4"/>
        <v>84.61538462</v>
      </c>
      <c r="N29" s="9">
        <f t="shared" si="5"/>
        <v>78.84615385</v>
      </c>
      <c r="O29" s="9">
        <f t="shared" si="6"/>
        <v>76.38888889</v>
      </c>
      <c r="P29" s="9">
        <f t="shared" si="7"/>
        <v>76.25</v>
      </c>
      <c r="Q29" s="4">
        <f t="shared" si="8"/>
        <v>80.76923077</v>
      </c>
      <c r="R29" s="4">
        <f t="shared" si="9"/>
        <v>79.38596491</v>
      </c>
      <c r="S29" s="4">
        <f t="shared" si="10"/>
        <v>78.09278351</v>
      </c>
      <c r="T29" s="4">
        <f t="shared" si="11"/>
        <v>0</v>
      </c>
      <c r="U29" s="4">
        <f t="shared" si="12"/>
        <v>1</v>
      </c>
      <c r="V29" s="9">
        <f t="shared" si="13"/>
        <v>0</v>
      </c>
      <c r="W29" s="9">
        <f t="shared" si="14"/>
        <v>-2.75534188</v>
      </c>
      <c r="X29" s="8">
        <v>1.0</v>
      </c>
      <c r="Y29" s="8">
        <v>2.0</v>
      </c>
      <c r="Z29" s="8">
        <v>3.0</v>
      </c>
      <c r="AA29" s="8">
        <v>4.0</v>
      </c>
      <c r="AB29" s="9">
        <f t="shared" si="15"/>
        <v>0</v>
      </c>
      <c r="AC29" s="9">
        <f t="shared" si="16"/>
        <v>1</v>
      </c>
      <c r="AD29" s="9">
        <f t="shared" si="17"/>
        <v>0</v>
      </c>
      <c r="AE29" s="9">
        <f t="shared" si="18"/>
        <v>80.42</v>
      </c>
      <c r="AF29" s="9">
        <f t="shared" si="19"/>
        <v>78.752</v>
      </c>
      <c r="AG29" s="9">
        <f t="shared" si="20"/>
        <v>0</v>
      </c>
      <c r="AH29" s="9">
        <f t="shared" si="21"/>
        <v>1</v>
      </c>
    </row>
    <row r="30" ht="12.75" customHeight="1">
      <c r="A30" s="4">
        <v>107.0</v>
      </c>
      <c r="B30" s="5" t="s">
        <v>129</v>
      </c>
      <c r="C30" s="4" t="s">
        <v>128</v>
      </c>
      <c r="D30" s="4">
        <v>25.0</v>
      </c>
      <c r="E30" s="4">
        <v>38.0</v>
      </c>
      <c r="F30" s="4">
        <v>31.0</v>
      </c>
      <c r="G30" s="4">
        <v>2.0</v>
      </c>
      <c r="H30" s="4">
        <v>58.0</v>
      </c>
      <c r="I30" s="4">
        <f t="shared" si="1"/>
        <v>49</v>
      </c>
      <c r="J30" s="4">
        <f t="shared" si="2"/>
        <v>78</v>
      </c>
      <c r="K30" s="4">
        <f t="shared" si="3"/>
        <v>78</v>
      </c>
      <c r="L30" s="7" t="s">
        <v>209</v>
      </c>
      <c r="M30" s="9">
        <f t="shared" si="4"/>
        <v>96.15384615</v>
      </c>
      <c r="N30" s="9">
        <f t="shared" si="5"/>
        <v>73.07692308</v>
      </c>
      <c r="O30" s="9">
        <f t="shared" si="6"/>
        <v>86.11111111</v>
      </c>
      <c r="P30" s="9">
        <f t="shared" si="7"/>
        <v>72.5</v>
      </c>
      <c r="Q30" s="4">
        <f t="shared" si="8"/>
        <v>80.76923077</v>
      </c>
      <c r="R30" s="4">
        <f t="shared" si="9"/>
        <v>82.45614035</v>
      </c>
      <c r="S30" s="4">
        <f t="shared" si="10"/>
        <v>78.35051546</v>
      </c>
      <c r="T30" s="4">
        <f t="shared" si="11"/>
        <v>0</v>
      </c>
      <c r="U30" s="4">
        <f t="shared" si="12"/>
        <v>0</v>
      </c>
      <c r="V30" s="9">
        <f t="shared" si="13"/>
        <v>1</v>
      </c>
      <c r="W30" s="9">
        <f t="shared" si="14"/>
        <v>-5.792735043</v>
      </c>
      <c r="X30" s="8">
        <v>1.0</v>
      </c>
      <c r="Y30" s="8">
        <v>2.0</v>
      </c>
      <c r="Z30" s="8">
        <v>3.0</v>
      </c>
      <c r="AA30" s="8">
        <v>4.0</v>
      </c>
      <c r="AB30" s="9">
        <f t="shared" si="15"/>
        <v>0</v>
      </c>
      <c r="AC30" s="9">
        <f t="shared" si="16"/>
        <v>1</v>
      </c>
      <c r="AD30" s="9">
        <f t="shared" si="17"/>
        <v>0</v>
      </c>
      <c r="AE30" s="9">
        <f t="shared" si="18"/>
        <v>81.67</v>
      </c>
      <c r="AF30" s="9">
        <f t="shared" si="19"/>
        <v>78.002</v>
      </c>
      <c r="AG30" s="9">
        <f t="shared" si="20"/>
        <v>0</v>
      </c>
      <c r="AH30" s="9">
        <f t="shared" si="21"/>
        <v>1</v>
      </c>
    </row>
    <row r="31" ht="16.5" customHeight="1">
      <c r="A31" s="4">
        <v>27.0</v>
      </c>
      <c r="B31" s="5" t="s">
        <v>50</v>
      </c>
      <c r="C31" s="4" t="s">
        <v>12</v>
      </c>
      <c r="D31" s="4">
        <v>25.0</v>
      </c>
      <c r="E31" s="4">
        <v>43.0</v>
      </c>
      <c r="F31" s="4">
        <v>27.5</v>
      </c>
      <c r="G31" s="4">
        <v>0.0</v>
      </c>
      <c r="H31" s="4">
        <v>60.0</v>
      </c>
      <c r="I31" s="4">
        <f t="shared" si="1"/>
        <v>47.75</v>
      </c>
      <c r="J31" s="4">
        <f t="shared" si="2"/>
        <v>77.75</v>
      </c>
      <c r="K31" s="4">
        <f t="shared" si="3"/>
        <v>78</v>
      </c>
      <c r="L31" s="7" t="s">
        <v>209</v>
      </c>
      <c r="M31" s="9">
        <f t="shared" si="4"/>
        <v>96.15384615</v>
      </c>
      <c r="N31" s="9">
        <f t="shared" si="5"/>
        <v>82.69230769</v>
      </c>
      <c r="O31" s="9">
        <f t="shared" si="6"/>
        <v>76.38888889</v>
      </c>
      <c r="P31" s="9">
        <f t="shared" si="7"/>
        <v>75</v>
      </c>
      <c r="Q31" s="4">
        <f t="shared" si="8"/>
        <v>87.17948718</v>
      </c>
      <c r="R31" s="4">
        <f t="shared" si="9"/>
        <v>83.77192982</v>
      </c>
      <c r="S31" s="4">
        <f t="shared" si="10"/>
        <v>80.15463918</v>
      </c>
      <c r="T31" s="4">
        <f t="shared" si="11"/>
        <v>0</v>
      </c>
      <c r="U31" s="4">
        <f t="shared" si="12"/>
        <v>1</v>
      </c>
      <c r="V31" s="9">
        <f t="shared" si="13"/>
        <v>0</v>
      </c>
      <c r="W31" s="9">
        <f t="shared" si="14"/>
        <v>-6.976495726</v>
      </c>
      <c r="X31" s="8">
        <v>1.0</v>
      </c>
      <c r="Y31" s="8">
        <v>2.0</v>
      </c>
      <c r="Z31" s="8">
        <v>3.0</v>
      </c>
      <c r="AA31" s="8">
        <v>4.0</v>
      </c>
      <c r="AB31" s="9">
        <f t="shared" si="15"/>
        <v>0</v>
      </c>
      <c r="AC31" s="9">
        <f t="shared" si="16"/>
        <v>1</v>
      </c>
      <c r="AD31" s="9">
        <f t="shared" si="17"/>
        <v>0</v>
      </c>
      <c r="AE31" s="9">
        <f t="shared" si="18"/>
        <v>79.58</v>
      </c>
      <c r="AF31" s="9">
        <f t="shared" si="19"/>
        <v>77.748</v>
      </c>
      <c r="AG31" s="9">
        <f t="shared" si="20"/>
        <v>0</v>
      </c>
      <c r="AH31" s="9">
        <f t="shared" si="21"/>
        <v>1</v>
      </c>
    </row>
    <row r="32" ht="12.75" customHeight="1">
      <c r="A32" s="4">
        <v>115.0</v>
      </c>
      <c r="B32" s="5" t="s">
        <v>136</v>
      </c>
      <c r="C32" s="4" t="s">
        <v>128</v>
      </c>
      <c r="D32" s="4">
        <v>24.0</v>
      </c>
      <c r="E32" s="4">
        <v>45.5</v>
      </c>
      <c r="F32" s="4">
        <v>22.5</v>
      </c>
      <c r="G32" s="4">
        <v>0.0</v>
      </c>
      <c r="H32" s="4">
        <v>63.0</v>
      </c>
      <c r="I32" s="4">
        <f t="shared" si="1"/>
        <v>46</v>
      </c>
      <c r="J32" s="4">
        <f t="shared" si="2"/>
        <v>77.5</v>
      </c>
      <c r="K32" s="4">
        <f t="shared" si="3"/>
        <v>78</v>
      </c>
      <c r="L32" s="7" t="s">
        <v>209</v>
      </c>
      <c r="M32" s="9">
        <f t="shared" si="4"/>
        <v>92.30769231</v>
      </c>
      <c r="N32" s="9">
        <f t="shared" si="5"/>
        <v>87.5</v>
      </c>
      <c r="O32" s="9">
        <f t="shared" si="6"/>
        <v>62.5</v>
      </c>
      <c r="P32" s="9">
        <f t="shared" si="7"/>
        <v>78.75</v>
      </c>
      <c r="Q32" s="4">
        <f t="shared" si="8"/>
        <v>89.1025641</v>
      </c>
      <c r="R32" s="4">
        <f t="shared" si="9"/>
        <v>80.70175439</v>
      </c>
      <c r="S32" s="4">
        <f t="shared" si="10"/>
        <v>79.89690722</v>
      </c>
      <c r="T32" s="4">
        <f t="shared" si="11"/>
        <v>0</v>
      </c>
      <c r="U32" s="4">
        <f t="shared" si="12"/>
        <v>1</v>
      </c>
      <c r="V32" s="9">
        <f t="shared" si="13"/>
        <v>0</v>
      </c>
      <c r="W32" s="9">
        <f t="shared" si="14"/>
        <v>-6.567307692</v>
      </c>
      <c r="X32" s="8">
        <v>1.0</v>
      </c>
      <c r="Y32" s="8">
        <v>2.0</v>
      </c>
      <c r="Z32" s="8">
        <v>3.0</v>
      </c>
      <c r="AA32" s="8">
        <v>4.0</v>
      </c>
      <c r="AB32" s="9">
        <f t="shared" si="15"/>
        <v>0</v>
      </c>
      <c r="AC32" s="9">
        <f t="shared" si="16"/>
        <v>1</v>
      </c>
      <c r="AD32" s="9">
        <f t="shared" si="17"/>
        <v>0</v>
      </c>
      <c r="AE32" s="9">
        <f t="shared" si="18"/>
        <v>76.67</v>
      </c>
      <c r="AF32" s="9">
        <f t="shared" si="19"/>
        <v>77.502</v>
      </c>
      <c r="AG32" s="9">
        <f t="shared" si="20"/>
        <v>0</v>
      </c>
      <c r="AH32" s="9">
        <f t="shared" si="21"/>
        <v>0</v>
      </c>
    </row>
    <row r="33" ht="12.75" customHeight="1">
      <c r="A33" s="4">
        <v>63.0</v>
      </c>
      <c r="B33" s="5" t="s">
        <v>86</v>
      </c>
      <c r="C33" s="4" t="s">
        <v>63</v>
      </c>
      <c r="D33" s="4">
        <v>25.0</v>
      </c>
      <c r="E33" s="4">
        <v>48.0</v>
      </c>
      <c r="F33" s="4">
        <v>19.0</v>
      </c>
      <c r="G33" s="4">
        <v>0.0</v>
      </c>
      <c r="H33" s="4">
        <v>62.0</v>
      </c>
      <c r="I33" s="4">
        <f t="shared" si="1"/>
        <v>46</v>
      </c>
      <c r="J33" s="4">
        <f t="shared" si="2"/>
        <v>77</v>
      </c>
      <c r="K33" s="4">
        <f t="shared" si="3"/>
        <v>77</v>
      </c>
      <c r="L33" s="7" t="s">
        <v>209</v>
      </c>
      <c r="M33" s="9">
        <f t="shared" si="4"/>
        <v>96.15384615</v>
      </c>
      <c r="N33" s="9">
        <f t="shared" si="5"/>
        <v>92.30769231</v>
      </c>
      <c r="O33" s="9">
        <f t="shared" si="6"/>
        <v>52.77777778</v>
      </c>
      <c r="P33" s="9">
        <f t="shared" si="7"/>
        <v>77.5</v>
      </c>
      <c r="Q33" s="4">
        <f t="shared" si="8"/>
        <v>93.58974359</v>
      </c>
      <c r="R33" s="4">
        <f t="shared" si="9"/>
        <v>80.70175439</v>
      </c>
      <c r="S33" s="4">
        <f t="shared" si="10"/>
        <v>79.3814433</v>
      </c>
      <c r="T33" s="4">
        <f t="shared" si="11"/>
        <v>0</v>
      </c>
      <c r="U33" s="4">
        <f t="shared" si="12"/>
        <v>1</v>
      </c>
      <c r="V33" s="9">
        <f t="shared" si="13"/>
        <v>0</v>
      </c>
      <c r="W33" s="9">
        <f t="shared" si="14"/>
        <v>-9.549145299</v>
      </c>
      <c r="X33" s="8">
        <v>1.0</v>
      </c>
      <c r="Y33" s="8">
        <v>2.0</v>
      </c>
      <c r="Z33" s="8">
        <v>3.0</v>
      </c>
      <c r="AA33" s="8">
        <v>4.0</v>
      </c>
      <c r="AB33" s="9">
        <f t="shared" si="15"/>
        <v>0</v>
      </c>
      <c r="AC33" s="9">
        <f t="shared" si="16"/>
        <v>1</v>
      </c>
      <c r="AD33" s="9">
        <f t="shared" si="17"/>
        <v>0</v>
      </c>
      <c r="AE33" s="9">
        <f t="shared" si="18"/>
        <v>76.67</v>
      </c>
      <c r="AF33" s="9">
        <f t="shared" si="19"/>
        <v>77.002</v>
      </c>
      <c r="AG33" s="9">
        <f t="shared" si="20"/>
        <v>0</v>
      </c>
      <c r="AH33" s="9">
        <f t="shared" si="21"/>
        <v>0</v>
      </c>
    </row>
    <row r="34" ht="12.75" customHeight="1">
      <c r="A34" s="4">
        <v>158.0</v>
      </c>
      <c r="B34" s="5" t="s">
        <v>178</v>
      </c>
      <c r="C34" s="4" t="s">
        <v>159</v>
      </c>
      <c r="D34" s="4">
        <v>14.0</v>
      </c>
      <c r="E34" s="4">
        <v>39.0</v>
      </c>
      <c r="F34" s="4">
        <v>28.0</v>
      </c>
      <c r="G34" s="4">
        <v>2.0</v>
      </c>
      <c r="H34" s="4">
        <v>69.0</v>
      </c>
      <c r="I34" s="4">
        <f t="shared" si="1"/>
        <v>42.5</v>
      </c>
      <c r="J34" s="4">
        <f t="shared" si="2"/>
        <v>77</v>
      </c>
      <c r="K34" s="4">
        <f t="shared" si="3"/>
        <v>77</v>
      </c>
      <c r="L34" s="7" t="s">
        <v>209</v>
      </c>
      <c r="M34" s="9">
        <f t="shared" si="4"/>
        <v>53.84615385</v>
      </c>
      <c r="N34" s="9">
        <f t="shared" si="5"/>
        <v>75</v>
      </c>
      <c r="O34" s="9">
        <f t="shared" si="6"/>
        <v>77.77777778</v>
      </c>
      <c r="P34" s="9">
        <f t="shared" si="7"/>
        <v>86.25</v>
      </c>
      <c r="Q34" s="4">
        <f t="shared" si="8"/>
        <v>67.94871795</v>
      </c>
      <c r="R34" s="4">
        <f t="shared" si="9"/>
        <v>71.05263158</v>
      </c>
      <c r="S34" s="4">
        <f t="shared" si="10"/>
        <v>77.31958763</v>
      </c>
      <c r="T34" s="4">
        <f t="shared" si="11"/>
        <v>1</v>
      </c>
      <c r="U34" s="4">
        <f t="shared" si="12"/>
        <v>0</v>
      </c>
      <c r="V34" s="9">
        <f t="shared" si="13"/>
        <v>0</v>
      </c>
      <c r="W34" s="9">
        <f t="shared" si="14"/>
        <v>9.998931624</v>
      </c>
      <c r="X34" s="8">
        <v>1.0</v>
      </c>
      <c r="Y34" s="8">
        <v>2.0</v>
      </c>
      <c r="Z34" s="8">
        <v>3.0</v>
      </c>
      <c r="AA34" s="8">
        <v>4.0</v>
      </c>
      <c r="AB34" s="9">
        <f t="shared" si="15"/>
        <v>1</v>
      </c>
      <c r="AC34" s="9">
        <f t="shared" si="16"/>
        <v>0</v>
      </c>
      <c r="AD34" s="9">
        <f t="shared" si="17"/>
        <v>0</v>
      </c>
      <c r="AE34" s="9">
        <f t="shared" si="18"/>
        <v>70.83</v>
      </c>
      <c r="AF34" s="9">
        <f t="shared" si="19"/>
        <v>76.998</v>
      </c>
      <c r="AG34" s="9">
        <f t="shared" si="20"/>
        <v>1</v>
      </c>
      <c r="AH34" s="9">
        <f t="shared" si="21"/>
        <v>0</v>
      </c>
    </row>
    <row r="35" ht="12.75" customHeight="1">
      <c r="A35" s="4">
        <v>5.0</v>
      </c>
      <c r="B35" s="5" t="s">
        <v>17</v>
      </c>
      <c r="C35" s="4" t="s">
        <v>12</v>
      </c>
      <c r="D35" s="4">
        <v>26.0</v>
      </c>
      <c r="E35" s="4">
        <v>41.0</v>
      </c>
      <c r="F35" s="4">
        <v>21.5</v>
      </c>
      <c r="G35" s="4">
        <v>3.0</v>
      </c>
      <c r="H35" s="4">
        <v>58.0</v>
      </c>
      <c r="I35" s="4">
        <f t="shared" si="1"/>
        <v>47.25</v>
      </c>
      <c r="J35" s="4">
        <f t="shared" si="2"/>
        <v>76.25</v>
      </c>
      <c r="K35" s="4">
        <f t="shared" si="3"/>
        <v>76</v>
      </c>
      <c r="L35" s="7" t="s">
        <v>209</v>
      </c>
      <c r="M35" s="9">
        <f t="shared" si="4"/>
        <v>100</v>
      </c>
      <c r="N35" s="9">
        <f t="shared" si="5"/>
        <v>78.84615385</v>
      </c>
      <c r="O35" s="9">
        <f t="shared" si="6"/>
        <v>59.72222222</v>
      </c>
      <c r="P35" s="9">
        <f t="shared" si="7"/>
        <v>72.5</v>
      </c>
      <c r="Q35" s="4">
        <f t="shared" si="8"/>
        <v>85.8974359</v>
      </c>
      <c r="R35" s="4">
        <f t="shared" si="9"/>
        <v>77.63157895</v>
      </c>
      <c r="S35" s="4">
        <f t="shared" si="10"/>
        <v>75.51546392</v>
      </c>
      <c r="T35" s="4">
        <f t="shared" si="11"/>
        <v>0</v>
      </c>
      <c r="U35" s="4">
        <f t="shared" si="12"/>
        <v>1</v>
      </c>
      <c r="V35" s="9">
        <f t="shared" si="13"/>
        <v>0</v>
      </c>
      <c r="W35" s="9">
        <f t="shared" si="14"/>
        <v>-10.16239316</v>
      </c>
      <c r="X35" s="8">
        <v>1.0</v>
      </c>
      <c r="Y35" s="8">
        <v>2.0</v>
      </c>
      <c r="Z35" s="8">
        <v>3.0</v>
      </c>
      <c r="AA35" s="8">
        <v>4.0</v>
      </c>
      <c r="AB35" s="9">
        <f t="shared" si="15"/>
        <v>0</v>
      </c>
      <c r="AC35" s="9">
        <f t="shared" si="16"/>
        <v>1</v>
      </c>
      <c r="AD35" s="9">
        <f t="shared" si="17"/>
        <v>0</v>
      </c>
      <c r="AE35" s="9">
        <f t="shared" si="18"/>
        <v>78.75</v>
      </c>
      <c r="AF35" s="9">
        <f t="shared" si="19"/>
        <v>76.25</v>
      </c>
      <c r="AG35" s="9">
        <f t="shared" si="20"/>
        <v>0</v>
      </c>
      <c r="AH35" s="9">
        <f t="shared" si="21"/>
        <v>1</v>
      </c>
    </row>
    <row r="36" ht="12.75" customHeight="1">
      <c r="A36" s="4">
        <v>65.0</v>
      </c>
      <c r="B36" s="5" t="s">
        <v>88</v>
      </c>
      <c r="C36" s="4" t="s">
        <v>63</v>
      </c>
      <c r="D36" s="4">
        <v>24.0</v>
      </c>
      <c r="E36" s="4">
        <v>30.0</v>
      </c>
      <c r="F36" s="4">
        <v>22.5</v>
      </c>
      <c r="G36" s="4">
        <v>0.0</v>
      </c>
      <c r="H36" s="4">
        <v>76.0</v>
      </c>
      <c r="I36" s="4">
        <f t="shared" si="1"/>
        <v>38.25</v>
      </c>
      <c r="J36" s="4">
        <f t="shared" si="2"/>
        <v>76.25</v>
      </c>
      <c r="K36" s="4">
        <f t="shared" si="3"/>
        <v>76</v>
      </c>
      <c r="L36" s="7" t="s">
        <v>209</v>
      </c>
      <c r="M36" s="9">
        <f t="shared" si="4"/>
        <v>92.30769231</v>
      </c>
      <c r="N36" s="9">
        <f t="shared" si="5"/>
        <v>57.69230769</v>
      </c>
      <c r="O36" s="9">
        <f t="shared" si="6"/>
        <v>62.5</v>
      </c>
      <c r="P36" s="9">
        <f t="shared" si="7"/>
        <v>95</v>
      </c>
      <c r="Q36" s="4">
        <f t="shared" si="8"/>
        <v>69.23076923</v>
      </c>
      <c r="R36" s="4">
        <f t="shared" si="9"/>
        <v>67.10526316</v>
      </c>
      <c r="S36" s="4">
        <f t="shared" si="10"/>
        <v>78.60824742</v>
      </c>
      <c r="T36" s="4">
        <f t="shared" si="11"/>
        <v>0</v>
      </c>
      <c r="U36" s="4">
        <f t="shared" si="12"/>
        <v>0</v>
      </c>
      <c r="V36" s="9">
        <f t="shared" si="13"/>
        <v>1</v>
      </c>
      <c r="W36" s="9">
        <f t="shared" si="14"/>
        <v>1.288461538</v>
      </c>
      <c r="X36" s="8">
        <v>1.0</v>
      </c>
      <c r="Y36" s="8">
        <v>2.0</v>
      </c>
      <c r="Z36" s="8">
        <v>3.0</v>
      </c>
      <c r="AA36" s="8">
        <v>4.0</v>
      </c>
      <c r="AB36" s="9">
        <f t="shared" si="15"/>
        <v>1</v>
      </c>
      <c r="AC36" s="9">
        <f t="shared" si="16"/>
        <v>0</v>
      </c>
      <c r="AD36" s="9">
        <f t="shared" si="17"/>
        <v>0</v>
      </c>
      <c r="AE36" s="9">
        <f t="shared" si="18"/>
        <v>63.75</v>
      </c>
      <c r="AF36" s="9">
        <f t="shared" si="19"/>
        <v>76.25</v>
      </c>
      <c r="AG36" s="9">
        <f t="shared" si="20"/>
        <v>1</v>
      </c>
      <c r="AH36" s="9">
        <f t="shared" si="21"/>
        <v>0</v>
      </c>
    </row>
    <row r="37" ht="12.75" customHeight="1">
      <c r="A37" s="4">
        <v>26.0</v>
      </c>
      <c r="B37" s="5" t="s">
        <v>49</v>
      </c>
      <c r="C37" s="4" t="s">
        <v>12</v>
      </c>
      <c r="D37" s="4">
        <v>24.0</v>
      </c>
      <c r="E37" s="4">
        <v>47.0</v>
      </c>
      <c r="F37" s="4">
        <v>21.5</v>
      </c>
      <c r="G37" s="4">
        <v>0.0</v>
      </c>
      <c r="H37" s="4">
        <v>59.0</v>
      </c>
      <c r="I37" s="4">
        <f t="shared" si="1"/>
        <v>46.25</v>
      </c>
      <c r="J37" s="4">
        <f t="shared" si="2"/>
        <v>75.75</v>
      </c>
      <c r="K37" s="4">
        <f t="shared" si="3"/>
        <v>76</v>
      </c>
      <c r="L37" s="7" t="s">
        <v>209</v>
      </c>
      <c r="M37" s="9">
        <f t="shared" si="4"/>
        <v>92.30769231</v>
      </c>
      <c r="N37" s="9">
        <f t="shared" si="5"/>
        <v>90.38461538</v>
      </c>
      <c r="O37" s="9">
        <f t="shared" si="6"/>
        <v>59.72222222</v>
      </c>
      <c r="P37" s="9">
        <f t="shared" si="7"/>
        <v>73.75</v>
      </c>
      <c r="Q37" s="4">
        <f t="shared" si="8"/>
        <v>91.02564103</v>
      </c>
      <c r="R37" s="4">
        <f t="shared" si="9"/>
        <v>81.14035088</v>
      </c>
      <c r="S37" s="4">
        <f t="shared" si="10"/>
        <v>78.09278351</v>
      </c>
      <c r="T37" s="4">
        <f t="shared" si="11"/>
        <v>0</v>
      </c>
      <c r="U37" s="4">
        <f t="shared" si="12"/>
        <v>1</v>
      </c>
      <c r="V37" s="9">
        <f t="shared" si="13"/>
        <v>0</v>
      </c>
      <c r="W37" s="9">
        <f t="shared" si="14"/>
        <v>-8.633547009</v>
      </c>
      <c r="X37" s="8">
        <v>1.0</v>
      </c>
      <c r="Y37" s="8">
        <v>2.0</v>
      </c>
      <c r="Z37" s="8">
        <v>3.0</v>
      </c>
      <c r="AA37" s="8">
        <v>4.0</v>
      </c>
      <c r="AB37" s="9">
        <f t="shared" si="15"/>
        <v>0</v>
      </c>
      <c r="AC37" s="9">
        <f t="shared" si="16"/>
        <v>1</v>
      </c>
      <c r="AD37" s="9">
        <f t="shared" si="17"/>
        <v>0</v>
      </c>
      <c r="AE37" s="9">
        <f t="shared" si="18"/>
        <v>77.08</v>
      </c>
      <c r="AF37" s="9">
        <f t="shared" si="19"/>
        <v>75.748</v>
      </c>
      <c r="AG37" s="9">
        <f t="shared" si="20"/>
        <v>0</v>
      </c>
      <c r="AH37" s="9">
        <f t="shared" si="21"/>
        <v>1</v>
      </c>
    </row>
    <row r="38" ht="12.75" customHeight="1">
      <c r="A38" s="4">
        <v>155.0</v>
      </c>
      <c r="B38" s="5" t="s">
        <v>175</v>
      </c>
      <c r="C38" s="4" t="s">
        <v>159</v>
      </c>
      <c r="D38" s="4">
        <v>24.0</v>
      </c>
      <c r="E38" s="4">
        <v>41.0</v>
      </c>
      <c r="F38" s="4">
        <v>27.0</v>
      </c>
      <c r="G38" s="4">
        <v>1.0</v>
      </c>
      <c r="H38" s="4">
        <v>56.0</v>
      </c>
      <c r="I38" s="4">
        <f t="shared" si="1"/>
        <v>47</v>
      </c>
      <c r="J38" s="4">
        <f t="shared" si="2"/>
        <v>75</v>
      </c>
      <c r="K38" s="4">
        <f t="shared" si="3"/>
        <v>75</v>
      </c>
      <c r="L38" s="7" t="s">
        <v>209</v>
      </c>
      <c r="M38" s="9">
        <f t="shared" si="4"/>
        <v>92.30769231</v>
      </c>
      <c r="N38" s="9">
        <f t="shared" si="5"/>
        <v>78.84615385</v>
      </c>
      <c r="O38" s="9">
        <f t="shared" si="6"/>
        <v>75</v>
      </c>
      <c r="P38" s="9">
        <f t="shared" si="7"/>
        <v>70</v>
      </c>
      <c r="Q38" s="4">
        <f t="shared" si="8"/>
        <v>83.33333333</v>
      </c>
      <c r="R38" s="4">
        <f t="shared" si="9"/>
        <v>80.70175439</v>
      </c>
      <c r="S38" s="4">
        <f t="shared" si="10"/>
        <v>76.28865979</v>
      </c>
      <c r="T38" s="4">
        <f t="shared" si="11"/>
        <v>0</v>
      </c>
      <c r="U38" s="4">
        <f t="shared" si="12"/>
        <v>1</v>
      </c>
      <c r="V38" s="9">
        <f t="shared" si="13"/>
        <v>0</v>
      </c>
      <c r="W38" s="9">
        <f t="shared" si="14"/>
        <v>-7.076923077</v>
      </c>
      <c r="X38" s="8">
        <v>1.0</v>
      </c>
      <c r="Y38" s="8">
        <v>2.0</v>
      </c>
      <c r="Z38" s="8">
        <v>3.0</v>
      </c>
      <c r="AA38" s="8">
        <v>4.0</v>
      </c>
      <c r="AB38" s="9">
        <f t="shared" si="15"/>
        <v>0</v>
      </c>
      <c r="AC38" s="9">
        <f t="shared" si="16"/>
        <v>1</v>
      </c>
      <c r="AD38" s="9">
        <f t="shared" si="17"/>
        <v>0</v>
      </c>
      <c r="AE38" s="9">
        <f t="shared" si="18"/>
        <v>78.33</v>
      </c>
      <c r="AF38" s="9">
        <f t="shared" si="19"/>
        <v>74.998</v>
      </c>
      <c r="AG38" s="9">
        <f t="shared" si="20"/>
        <v>0</v>
      </c>
      <c r="AH38" s="9">
        <f t="shared" si="21"/>
        <v>1</v>
      </c>
    </row>
    <row r="39" ht="12.75" customHeight="1">
      <c r="A39" s="4">
        <v>91.0</v>
      </c>
      <c r="B39" s="5" t="s">
        <v>116</v>
      </c>
      <c r="C39" s="4" t="s">
        <v>63</v>
      </c>
      <c r="D39" s="4">
        <v>23.0</v>
      </c>
      <c r="E39" s="4">
        <v>25.0</v>
      </c>
      <c r="F39" s="4">
        <v>36.0</v>
      </c>
      <c r="G39" s="4">
        <v>0.0</v>
      </c>
      <c r="H39" s="4">
        <v>64.0</v>
      </c>
      <c r="I39" s="4">
        <f t="shared" si="1"/>
        <v>42</v>
      </c>
      <c r="J39" s="4">
        <f t="shared" si="2"/>
        <v>74</v>
      </c>
      <c r="K39" s="4">
        <f t="shared" si="3"/>
        <v>74</v>
      </c>
      <c r="L39" s="7" t="s">
        <v>209</v>
      </c>
      <c r="M39" s="9">
        <f t="shared" si="4"/>
        <v>88.46153846</v>
      </c>
      <c r="N39" s="9">
        <f t="shared" si="5"/>
        <v>48.07692308</v>
      </c>
      <c r="O39" s="9">
        <f t="shared" si="6"/>
        <v>100</v>
      </c>
      <c r="P39" s="9">
        <f t="shared" si="7"/>
        <v>80</v>
      </c>
      <c r="Q39" s="4">
        <f t="shared" si="8"/>
        <v>61.53846154</v>
      </c>
      <c r="R39" s="4">
        <f t="shared" si="9"/>
        <v>73.68421053</v>
      </c>
      <c r="S39" s="4">
        <f t="shared" si="10"/>
        <v>76.28865979</v>
      </c>
      <c r="T39" s="4">
        <f t="shared" si="11"/>
        <v>1</v>
      </c>
      <c r="U39" s="4">
        <f t="shared" si="12"/>
        <v>0</v>
      </c>
      <c r="V39" s="9">
        <f t="shared" si="13"/>
        <v>0</v>
      </c>
      <c r="W39" s="9">
        <f t="shared" si="14"/>
        <v>2.653846154</v>
      </c>
      <c r="X39" s="8">
        <v>1.0</v>
      </c>
      <c r="Y39" s="8">
        <v>2.0</v>
      </c>
      <c r="Z39" s="8">
        <v>3.0</v>
      </c>
      <c r="AA39" s="8">
        <v>4.0</v>
      </c>
      <c r="AB39" s="9">
        <f t="shared" si="15"/>
        <v>1</v>
      </c>
      <c r="AC39" s="9">
        <f t="shared" si="16"/>
        <v>0</v>
      </c>
      <c r="AD39" s="9">
        <f t="shared" si="17"/>
        <v>0</v>
      </c>
      <c r="AE39" s="9">
        <f t="shared" si="18"/>
        <v>70</v>
      </c>
      <c r="AF39" s="9">
        <f t="shared" si="19"/>
        <v>74</v>
      </c>
      <c r="AG39" s="9">
        <f t="shared" si="20"/>
        <v>1</v>
      </c>
      <c r="AH39" s="9">
        <f t="shared" si="21"/>
        <v>0</v>
      </c>
    </row>
    <row r="40" ht="12.75" customHeight="1">
      <c r="A40" s="4">
        <v>106.0</v>
      </c>
      <c r="B40" s="5" t="s">
        <v>127</v>
      </c>
      <c r="C40" s="4" t="s">
        <v>128</v>
      </c>
      <c r="D40" s="4">
        <v>26.0</v>
      </c>
      <c r="E40" s="4">
        <v>49.0</v>
      </c>
      <c r="F40" s="4">
        <v>18.0</v>
      </c>
      <c r="G40" s="4">
        <v>0.0</v>
      </c>
      <c r="H40" s="4">
        <v>55.0</v>
      </c>
      <c r="I40" s="4">
        <f t="shared" si="1"/>
        <v>46.5</v>
      </c>
      <c r="J40" s="4">
        <f t="shared" si="2"/>
        <v>74</v>
      </c>
      <c r="K40" s="4">
        <f t="shared" si="3"/>
        <v>74</v>
      </c>
      <c r="L40" s="7" t="s">
        <v>209</v>
      </c>
      <c r="M40" s="9">
        <f t="shared" si="4"/>
        <v>100</v>
      </c>
      <c r="N40" s="9">
        <f t="shared" si="5"/>
        <v>94.23076923</v>
      </c>
      <c r="O40" s="9">
        <f t="shared" si="6"/>
        <v>50</v>
      </c>
      <c r="P40" s="9">
        <f t="shared" si="7"/>
        <v>68.75</v>
      </c>
      <c r="Q40" s="4">
        <f t="shared" si="8"/>
        <v>96.15384615</v>
      </c>
      <c r="R40" s="4">
        <f t="shared" si="9"/>
        <v>81.57894737</v>
      </c>
      <c r="S40" s="4">
        <f t="shared" si="10"/>
        <v>76.28865979</v>
      </c>
      <c r="T40" s="4">
        <f t="shared" si="11"/>
        <v>0</v>
      </c>
      <c r="U40" s="4">
        <f t="shared" si="12"/>
        <v>1</v>
      </c>
      <c r="V40" s="9">
        <f t="shared" si="13"/>
        <v>0</v>
      </c>
      <c r="W40" s="9">
        <f t="shared" si="14"/>
        <v>-13.79807692</v>
      </c>
      <c r="X40" s="8">
        <v>1.0</v>
      </c>
      <c r="Y40" s="8">
        <v>2.0</v>
      </c>
      <c r="Z40" s="8">
        <v>3.0</v>
      </c>
      <c r="AA40" s="8">
        <v>4.0</v>
      </c>
      <c r="AB40" s="9">
        <f t="shared" si="15"/>
        <v>0</v>
      </c>
      <c r="AC40" s="9">
        <f t="shared" si="16"/>
        <v>1</v>
      </c>
      <c r="AD40" s="9">
        <f t="shared" si="17"/>
        <v>0</v>
      </c>
      <c r="AE40" s="9">
        <f t="shared" si="18"/>
        <v>77.5</v>
      </c>
      <c r="AF40" s="9">
        <f t="shared" si="19"/>
        <v>74</v>
      </c>
      <c r="AG40" s="9">
        <f t="shared" si="20"/>
        <v>0</v>
      </c>
      <c r="AH40" s="9">
        <f t="shared" si="21"/>
        <v>1</v>
      </c>
    </row>
    <row r="41" ht="12.75" customHeight="1">
      <c r="A41" s="4">
        <v>101.0</v>
      </c>
      <c r="B41" s="5" t="s">
        <v>124</v>
      </c>
      <c r="C41" s="4" t="s">
        <v>63</v>
      </c>
      <c r="D41" s="4">
        <v>24.0</v>
      </c>
      <c r="E41" s="4">
        <v>39.0</v>
      </c>
      <c r="F41" s="4">
        <v>24.0</v>
      </c>
      <c r="G41" s="4">
        <v>1.0</v>
      </c>
      <c r="H41" s="4">
        <v>58.0</v>
      </c>
      <c r="I41" s="4">
        <f t="shared" si="1"/>
        <v>44.5</v>
      </c>
      <c r="J41" s="4">
        <f t="shared" si="2"/>
        <v>73.5</v>
      </c>
      <c r="K41" s="4">
        <f t="shared" si="3"/>
        <v>74</v>
      </c>
      <c r="L41" s="7" t="s">
        <v>210</v>
      </c>
      <c r="M41" s="9">
        <f t="shared" si="4"/>
        <v>92.30769231</v>
      </c>
      <c r="N41" s="9">
        <f t="shared" si="5"/>
        <v>75</v>
      </c>
      <c r="O41" s="9">
        <f t="shared" si="6"/>
        <v>66.66666667</v>
      </c>
      <c r="P41" s="9">
        <f t="shared" si="7"/>
        <v>72.5</v>
      </c>
      <c r="Q41" s="4">
        <f t="shared" si="8"/>
        <v>80.76923077</v>
      </c>
      <c r="R41" s="4">
        <f t="shared" si="9"/>
        <v>76.31578947</v>
      </c>
      <c r="S41" s="4">
        <f t="shared" si="10"/>
        <v>74.74226804</v>
      </c>
      <c r="T41" s="4">
        <f t="shared" si="11"/>
        <v>0</v>
      </c>
      <c r="U41" s="4">
        <f t="shared" si="12"/>
        <v>1</v>
      </c>
      <c r="V41" s="9">
        <f t="shared" si="13"/>
        <v>0</v>
      </c>
      <c r="W41" s="9">
        <f t="shared" si="14"/>
        <v>-6.775641026</v>
      </c>
      <c r="X41" s="8">
        <v>1.0</v>
      </c>
      <c r="Y41" s="8">
        <v>2.0</v>
      </c>
      <c r="Z41" s="8">
        <v>3.0</v>
      </c>
      <c r="AA41" s="8">
        <v>4.0</v>
      </c>
      <c r="AB41" s="9">
        <f t="shared" si="15"/>
        <v>0</v>
      </c>
      <c r="AC41" s="9">
        <f t="shared" si="16"/>
        <v>1</v>
      </c>
      <c r="AD41" s="9">
        <f t="shared" si="17"/>
        <v>0</v>
      </c>
      <c r="AE41" s="9">
        <f t="shared" si="18"/>
        <v>74.17</v>
      </c>
      <c r="AF41" s="9">
        <f t="shared" si="19"/>
        <v>73.502</v>
      </c>
      <c r="AG41" s="9">
        <f t="shared" si="20"/>
        <v>0</v>
      </c>
      <c r="AH41" s="9">
        <f t="shared" si="21"/>
        <v>0</v>
      </c>
    </row>
    <row r="42" ht="12.75" customHeight="1">
      <c r="A42" s="4">
        <v>103.0</v>
      </c>
      <c r="B42" s="5" t="s">
        <v>125</v>
      </c>
      <c r="C42" s="4" t="s">
        <v>63</v>
      </c>
      <c r="D42" s="4">
        <v>24.0</v>
      </c>
      <c r="E42" s="4">
        <v>48.0</v>
      </c>
      <c r="F42" s="4">
        <v>28.0</v>
      </c>
      <c r="G42" s="4">
        <v>0.0</v>
      </c>
      <c r="H42" s="4">
        <v>47.0</v>
      </c>
      <c r="I42" s="4">
        <f t="shared" si="1"/>
        <v>50</v>
      </c>
      <c r="J42" s="4">
        <f t="shared" si="2"/>
        <v>73.5</v>
      </c>
      <c r="K42" s="4">
        <f t="shared" si="3"/>
        <v>74</v>
      </c>
      <c r="L42" s="7" t="s">
        <v>210</v>
      </c>
      <c r="M42" s="9">
        <f t="shared" si="4"/>
        <v>92.30769231</v>
      </c>
      <c r="N42" s="9">
        <f t="shared" si="5"/>
        <v>92.30769231</v>
      </c>
      <c r="O42" s="9">
        <f t="shared" si="6"/>
        <v>77.77777778</v>
      </c>
      <c r="P42" s="9">
        <f t="shared" si="7"/>
        <v>58.75</v>
      </c>
      <c r="Q42" s="4">
        <f t="shared" si="8"/>
        <v>92.30769231</v>
      </c>
      <c r="R42" s="4">
        <f t="shared" si="9"/>
        <v>87.71929825</v>
      </c>
      <c r="S42" s="4">
        <f t="shared" si="10"/>
        <v>75.77319588</v>
      </c>
      <c r="T42" s="4">
        <f t="shared" si="11"/>
        <v>0</v>
      </c>
      <c r="U42" s="4">
        <f t="shared" si="12"/>
        <v>1</v>
      </c>
      <c r="V42" s="9">
        <f t="shared" si="13"/>
        <v>0</v>
      </c>
      <c r="W42" s="9">
        <f t="shared" si="14"/>
        <v>-11.52029915</v>
      </c>
      <c r="X42" s="8">
        <v>1.0</v>
      </c>
      <c r="Y42" s="8">
        <v>2.0</v>
      </c>
      <c r="Z42" s="8">
        <v>3.0</v>
      </c>
      <c r="AA42" s="8">
        <v>4.0</v>
      </c>
      <c r="AB42" s="9">
        <f t="shared" si="15"/>
        <v>0</v>
      </c>
      <c r="AC42" s="9">
        <f t="shared" si="16"/>
        <v>1</v>
      </c>
      <c r="AD42" s="9">
        <f t="shared" si="17"/>
        <v>0</v>
      </c>
      <c r="AE42" s="9">
        <f t="shared" si="18"/>
        <v>83.33</v>
      </c>
      <c r="AF42" s="9">
        <f t="shared" si="19"/>
        <v>73.498</v>
      </c>
      <c r="AG42" s="9">
        <f t="shared" si="20"/>
        <v>0</v>
      </c>
      <c r="AH42" s="9">
        <f t="shared" si="21"/>
        <v>1</v>
      </c>
    </row>
    <row r="43" ht="12.75" customHeight="1">
      <c r="A43" s="4">
        <v>129.0</v>
      </c>
      <c r="B43" s="5" t="s">
        <v>150</v>
      </c>
      <c r="C43" s="4" t="s">
        <v>140</v>
      </c>
      <c r="D43" s="4">
        <v>23.0</v>
      </c>
      <c r="E43" s="4">
        <v>33.0</v>
      </c>
      <c r="F43" s="4">
        <v>25.0</v>
      </c>
      <c r="G43" s="4">
        <v>2.0</v>
      </c>
      <c r="H43" s="4">
        <v>62.0</v>
      </c>
      <c r="I43" s="4">
        <f t="shared" si="1"/>
        <v>42.5</v>
      </c>
      <c r="J43" s="4">
        <f t="shared" si="2"/>
        <v>73.5</v>
      </c>
      <c r="K43" s="4">
        <f t="shared" si="3"/>
        <v>74</v>
      </c>
      <c r="L43" s="7" t="s">
        <v>210</v>
      </c>
      <c r="M43" s="9">
        <f t="shared" si="4"/>
        <v>88.46153846</v>
      </c>
      <c r="N43" s="9">
        <f t="shared" si="5"/>
        <v>63.46153846</v>
      </c>
      <c r="O43" s="9">
        <f t="shared" si="6"/>
        <v>69.44444444</v>
      </c>
      <c r="P43" s="9">
        <f t="shared" si="7"/>
        <v>77.5</v>
      </c>
      <c r="Q43" s="4">
        <f t="shared" si="8"/>
        <v>71.79487179</v>
      </c>
      <c r="R43" s="4">
        <f t="shared" si="9"/>
        <v>71.05263158</v>
      </c>
      <c r="S43" s="4">
        <f t="shared" si="10"/>
        <v>73.71134021</v>
      </c>
      <c r="T43" s="4">
        <f t="shared" si="11"/>
        <v>0</v>
      </c>
      <c r="U43" s="4">
        <f t="shared" si="12"/>
        <v>0</v>
      </c>
      <c r="V43" s="9">
        <f t="shared" si="13"/>
        <v>1</v>
      </c>
      <c r="W43" s="9">
        <f t="shared" si="14"/>
        <v>-2.69017094</v>
      </c>
      <c r="X43" s="8">
        <v>1.0</v>
      </c>
      <c r="Y43" s="8">
        <v>2.0</v>
      </c>
      <c r="Z43" s="8">
        <v>3.0</v>
      </c>
      <c r="AA43" s="8">
        <v>4.0</v>
      </c>
      <c r="AB43" s="9">
        <f t="shared" si="15"/>
        <v>0</v>
      </c>
      <c r="AC43" s="9">
        <f t="shared" si="16"/>
        <v>1</v>
      </c>
      <c r="AD43" s="9">
        <f t="shared" si="17"/>
        <v>0</v>
      </c>
      <c r="AE43" s="9">
        <f t="shared" si="18"/>
        <v>70.83</v>
      </c>
      <c r="AF43" s="9">
        <f t="shared" si="19"/>
        <v>73.498</v>
      </c>
      <c r="AG43" s="9">
        <f t="shared" si="20"/>
        <v>1</v>
      </c>
      <c r="AH43" s="9">
        <f t="shared" si="21"/>
        <v>0</v>
      </c>
    </row>
    <row r="44" ht="12.75" customHeight="1">
      <c r="A44" s="4">
        <v>138.0</v>
      </c>
      <c r="B44" s="5" t="s">
        <v>160</v>
      </c>
      <c r="C44" s="4" t="s">
        <v>159</v>
      </c>
      <c r="D44" s="4">
        <v>13.0</v>
      </c>
      <c r="E44" s="4">
        <v>33.0</v>
      </c>
      <c r="F44" s="4">
        <v>29.0</v>
      </c>
      <c r="G44" s="4">
        <v>2.0</v>
      </c>
      <c r="H44" s="4">
        <v>68.0</v>
      </c>
      <c r="I44" s="4">
        <f t="shared" si="1"/>
        <v>39.5</v>
      </c>
      <c r="J44" s="4">
        <f t="shared" si="2"/>
        <v>73.5</v>
      </c>
      <c r="K44" s="4">
        <f t="shared" si="3"/>
        <v>74</v>
      </c>
      <c r="L44" s="7" t="s">
        <v>210</v>
      </c>
      <c r="M44" s="9">
        <f t="shared" si="4"/>
        <v>50</v>
      </c>
      <c r="N44" s="9">
        <f t="shared" si="5"/>
        <v>63.46153846</v>
      </c>
      <c r="O44" s="9">
        <f t="shared" si="6"/>
        <v>80.55555556</v>
      </c>
      <c r="P44" s="9">
        <f t="shared" si="7"/>
        <v>85</v>
      </c>
      <c r="Q44" s="4">
        <f t="shared" si="8"/>
        <v>58.97435897</v>
      </c>
      <c r="R44" s="4">
        <f t="shared" si="9"/>
        <v>65.78947368</v>
      </c>
      <c r="S44" s="4">
        <f t="shared" si="10"/>
        <v>73.71134021</v>
      </c>
      <c r="T44" s="4">
        <f t="shared" si="11"/>
        <v>1</v>
      </c>
      <c r="U44" s="4">
        <f t="shared" si="12"/>
        <v>0</v>
      </c>
      <c r="V44" s="9">
        <f t="shared" si="13"/>
        <v>0</v>
      </c>
      <c r="W44" s="9">
        <f t="shared" si="14"/>
        <v>12.20940171</v>
      </c>
      <c r="X44" s="8">
        <v>1.0</v>
      </c>
      <c r="Y44" s="8">
        <v>2.0</v>
      </c>
      <c r="Z44" s="8">
        <v>3.0</v>
      </c>
      <c r="AA44" s="8">
        <v>4.0</v>
      </c>
      <c r="AB44" s="9">
        <f t="shared" si="15"/>
        <v>1</v>
      </c>
      <c r="AC44" s="9">
        <f t="shared" si="16"/>
        <v>0</v>
      </c>
      <c r="AD44" s="9">
        <f t="shared" si="17"/>
        <v>0</v>
      </c>
      <c r="AE44" s="9">
        <f t="shared" si="18"/>
        <v>65.83</v>
      </c>
      <c r="AF44" s="9">
        <f t="shared" si="19"/>
        <v>73.498</v>
      </c>
      <c r="AG44" s="9">
        <f t="shared" si="20"/>
        <v>1</v>
      </c>
      <c r="AH44" s="9">
        <f t="shared" si="21"/>
        <v>0</v>
      </c>
    </row>
    <row r="45" ht="12.75" customHeight="1">
      <c r="A45" s="4">
        <v>114.0</v>
      </c>
      <c r="B45" s="5" t="s">
        <v>135</v>
      </c>
      <c r="C45" s="4" t="s">
        <v>128</v>
      </c>
      <c r="D45" s="4">
        <v>23.0</v>
      </c>
      <c r="E45" s="4">
        <v>41.0</v>
      </c>
      <c r="F45" s="4">
        <v>30.5</v>
      </c>
      <c r="G45" s="4">
        <v>0.0</v>
      </c>
      <c r="H45" s="4">
        <v>52.0</v>
      </c>
      <c r="I45" s="4">
        <f t="shared" si="1"/>
        <v>47.25</v>
      </c>
      <c r="J45" s="4">
        <f t="shared" si="2"/>
        <v>73.25</v>
      </c>
      <c r="K45" s="4">
        <f t="shared" si="3"/>
        <v>73</v>
      </c>
      <c r="L45" s="7" t="s">
        <v>210</v>
      </c>
      <c r="M45" s="9">
        <f t="shared" si="4"/>
        <v>88.46153846</v>
      </c>
      <c r="N45" s="9">
        <f t="shared" si="5"/>
        <v>78.84615385</v>
      </c>
      <c r="O45" s="9">
        <f t="shared" si="6"/>
        <v>84.72222222</v>
      </c>
      <c r="P45" s="9">
        <f t="shared" si="7"/>
        <v>65</v>
      </c>
      <c r="Q45" s="4">
        <f t="shared" si="8"/>
        <v>82.05128205</v>
      </c>
      <c r="R45" s="4">
        <f t="shared" si="9"/>
        <v>82.89473684</v>
      </c>
      <c r="S45" s="4">
        <f t="shared" si="10"/>
        <v>75.51546392</v>
      </c>
      <c r="T45" s="4">
        <f t="shared" si="11"/>
        <v>0</v>
      </c>
      <c r="U45" s="4">
        <f t="shared" si="12"/>
        <v>0</v>
      </c>
      <c r="V45" s="9">
        <f t="shared" si="13"/>
        <v>1</v>
      </c>
      <c r="W45" s="9">
        <f t="shared" si="14"/>
        <v>-6.450854701</v>
      </c>
      <c r="X45" s="8">
        <v>1.0</v>
      </c>
      <c r="Y45" s="8">
        <v>2.0</v>
      </c>
      <c r="Z45" s="8">
        <v>3.0</v>
      </c>
      <c r="AA45" s="8">
        <v>4.0</v>
      </c>
      <c r="AB45" s="9">
        <f t="shared" si="15"/>
        <v>0</v>
      </c>
      <c r="AC45" s="9">
        <f t="shared" si="16"/>
        <v>1</v>
      </c>
      <c r="AD45" s="9">
        <f t="shared" si="17"/>
        <v>0</v>
      </c>
      <c r="AE45" s="9">
        <f t="shared" si="18"/>
        <v>78.75</v>
      </c>
      <c r="AF45" s="9">
        <f t="shared" si="19"/>
        <v>73.25</v>
      </c>
      <c r="AG45" s="9">
        <f t="shared" si="20"/>
        <v>0</v>
      </c>
      <c r="AH45" s="9">
        <f t="shared" si="21"/>
        <v>1</v>
      </c>
    </row>
    <row r="46" ht="12.75" customHeight="1">
      <c r="A46" s="4">
        <v>113.0</v>
      </c>
      <c r="B46" s="5" t="s">
        <v>134</v>
      </c>
      <c r="C46" s="4" t="s">
        <v>128</v>
      </c>
      <c r="D46" s="4">
        <v>26.0</v>
      </c>
      <c r="E46" s="4">
        <v>51.5</v>
      </c>
      <c r="F46" s="4">
        <v>24.0</v>
      </c>
      <c r="G46" s="4">
        <v>0.0</v>
      </c>
      <c r="H46" s="4">
        <v>44.0</v>
      </c>
      <c r="I46" s="4">
        <f t="shared" si="1"/>
        <v>50.75</v>
      </c>
      <c r="J46" s="4">
        <f t="shared" si="2"/>
        <v>72.75</v>
      </c>
      <c r="K46" s="4">
        <f t="shared" si="3"/>
        <v>73</v>
      </c>
      <c r="L46" s="7" t="s">
        <v>210</v>
      </c>
      <c r="M46" s="9">
        <f t="shared" si="4"/>
        <v>100</v>
      </c>
      <c r="N46" s="9">
        <f t="shared" si="5"/>
        <v>99.03846154</v>
      </c>
      <c r="O46" s="9">
        <f t="shared" si="6"/>
        <v>66.66666667</v>
      </c>
      <c r="P46" s="9">
        <f t="shared" si="7"/>
        <v>55</v>
      </c>
      <c r="Q46" s="4">
        <f t="shared" si="8"/>
        <v>99.35897436</v>
      </c>
      <c r="R46" s="4">
        <f t="shared" si="9"/>
        <v>89.03508772</v>
      </c>
      <c r="S46" s="4">
        <f t="shared" si="10"/>
        <v>75</v>
      </c>
      <c r="T46" s="4">
        <f t="shared" si="11"/>
        <v>0</v>
      </c>
      <c r="U46" s="4">
        <f t="shared" si="12"/>
        <v>1</v>
      </c>
      <c r="V46" s="9">
        <f t="shared" si="13"/>
        <v>0</v>
      </c>
      <c r="W46" s="9">
        <f t="shared" si="14"/>
        <v>-16.73717949</v>
      </c>
      <c r="X46" s="8">
        <v>1.0</v>
      </c>
      <c r="Y46" s="8">
        <v>2.0</v>
      </c>
      <c r="Z46" s="8">
        <v>3.0</v>
      </c>
      <c r="AA46" s="8">
        <v>4.0</v>
      </c>
      <c r="AB46" s="9">
        <f t="shared" si="15"/>
        <v>0</v>
      </c>
      <c r="AC46" s="9">
        <f t="shared" si="16"/>
        <v>1</v>
      </c>
      <c r="AD46" s="9">
        <f t="shared" si="17"/>
        <v>0</v>
      </c>
      <c r="AE46" s="9">
        <f t="shared" si="18"/>
        <v>84.58</v>
      </c>
      <c r="AF46" s="9">
        <f t="shared" si="19"/>
        <v>72.748</v>
      </c>
      <c r="AG46" s="9">
        <f t="shared" si="20"/>
        <v>0</v>
      </c>
      <c r="AH46" s="9">
        <f t="shared" si="21"/>
        <v>1</v>
      </c>
    </row>
    <row r="47" ht="12.75" customHeight="1">
      <c r="A47" s="4">
        <v>71.0</v>
      </c>
      <c r="B47" s="5" t="s">
        <v>94</v>
      </c>
      <c r="C47" s="4" t="s">
        <v>63</v>
      </c>
      <c r="D47" s="4">
        <v>24.0</v>
      </c>
      <c r="E47" s="4">
        <v>39.0</v>
      </c>
      <c r="F47" s="4">
        <v>28.0</v>
      </c>
      <c r="G47" s="4">
        <v>2.0</v>
      </c>
      <c r="H47" s="4">
        <v>50.0</v>
      </c>
      <c r="I47" s="4">
        <f t="shared" si="1"/>
        <v>47.5</v>
      </c>
      <c r="J47" s="4">
        <f t="shared" si="2"/>
        <v>72.5</v>
      </c>
      <c r="K47" s="4">
        <f t="shared" si="3"/>
        <v>73</v>
      </c>
      <c r="L47" s="7" t="s">
        <v>210</v>
      </c>
      <c r="M47" s="9">
        <f t="shared" si="4"/>
        <v>92.30769231</v>
      </c>
      <c r="N47" s="9">
        <f t="shared" si="5"/>
        <v>75</v>
      </c>
      <c r="O47" s="9">
        <f t="shared" si="6"/>
        <v>77.77777778</v>
      </c>
      <c r="P47" s="9">
        <f t="shared" si="7"/>
        <v>62.5</v>
      </c>
      <c r="Q47" s="4">
        <f t="shared" si="8"/>
        <v>80.76923077</v>
      </c>
      <c r="R47" s="4">
        <f t="shared" si="9"/>
        <v>79.8245614</v>
      </c>
      <c r="S47" s="4">
        <f t="shared" si="10"/>
        <v>72.68041237</v>
      </c>
      <c r="T47" s="4">
        <f t="shared" si="11"/>
        <v>0</v>
      </c>
      <c r="U47" s="4">
        <f t="shared" si="12"/>
        <v>1</v>
      </c>
      <c r="V47" s="9">
        <f t="shared" si="13"/>
        <v>0</v>
      </c>
      <c r="W47" s="9">
        <f t="shared" si="14"/>
        <v>-8.664529915</v>
      </c>
      <c r="X47" s="8">
        <v>1.0</v>
      </c>
      <c r="Y47" s="8">
        <v>2.0</v>
      </c>
      <c r="Z47" s="8">
        <v>3.0</v>
      </c>
      <c r="AA47" s="8">
        <v>4.0</v>
      </c>
      <c r="AB47" s="9">
        <f t="shared" si="15"/>
        <v>0</v>
      </c>
      <c r="AC47" s="9">
        <f t="shared" si="16"/>
        <v>1</v>
      </c>
      <c r="AD47" s="9">
        <f t="shared" si="17"/>
        <v>0</v>
      </c>
      <c r="AE47" s="9">
        <f t="shared" si="18"/>
        <v>79.17</v>
      </c>
      <c r="AF47" s="9">
        <f t="shared" si="19"/>
        <v>72.502</v>
      </c>
      <c r="AG47" s="9">
        <f t="shared" si="20"/>
        <v>0</v>
      </c>
      <c r="AH47" s="9">
        <f t="shared" si="21"/>
        <v>1</v>
      </c>
    </row>
    <row r="48" ht="12.75" customHeight="1">
      <c r="A48" s="4">
        <v>126.0</v>
      </c>
      <c r="B48" s="5" t="s">
        <v>147</v>
      </c>
      <c r="C48" s="4" t="s">
        <v>140</v>
      </c>
      <c r="D48" s="4">
        <v>21.0</v>
      </c>
      <c r="E48" s="4">
        <v>36.0</v>
      </c>
      <c r="F48" s="4">
        <v>21.0</v>
      </c>
      <c r="G48" s="4">
        <v>0.0</v>
      </c>
      <c r="H48" s="4">
        <v>66.0</v>
      </c>
      <c r="I48" s="4">
        <f t="shared" si="1"/>
        <v>39</v>
      </c>
      <c r="J48" s="4">
        <f t="shared" si="2"/>
        <v>72</v>
      </c>
      <c r="K48" s="4">
        <f t="shared" si="3"/>
        <v>72</v>
      </c>
      <c r="L48" s="7" t="s">
        <v>210</v>
      </c>
      <c r="M48" s="9">
        <f t="shared" si="4"/>
        <v>80.76923077</v>
      </c>
      <c r="N48" s="9">
        <f t="shared" si="5"/>
        <v>69.23076923</v>
      </c>
      <c r="O48" s="9">
        <f t="shared" si="6"/>
        <v>58.33333333</v>
      </c>
      <c r="P48" s="9">
        <f t="shared" si="7"/>
        <v>82.5</v>
      </c>
      <c r="Q48" s="4">
        <f t="shared" si="8"/>
        <v>73.07692308</v>
      </c>
      <c r="R48" s="4">
        <f t="shared" si="9"/>
        <v>68.42105263</v>
      </c>
      <c r="S48" s="4">
        <f t="shared" si="10"/>
        <v>74.22680412</v>
      </c>
      <c r="T48" s="4">
        <f t="shared" si="11"/>
        <v>0</v>
      </c>
      <c r="U48" s="4">
        <f t="shared" si="12"/>
        <v>0</v>
      </c>
      <c r="V48" s="9">
        <f t="shared" si="13"/>
        <v>1</v>
      </c>
      <c r="W48" s="9">
        <f t="shared" si="14"/>
        <v>-0.5705128205</v>
      </c>
      <c r="X48" s="8">
        <v>1.0</v>
      </c>
      <c r="Y48" s="8">
        <v>2.0</v>
      </c>
      <c r="Z48" s="8">
        <v>3.0</v>
      </c>
      <c r="AA48" s="8">
        <v>4.0</v>
      </c>
      <c r="AB48" s="9">
        <f t="shared" si="15"/>
        <v>0</v>
      </c>
      <c r="AC48" s="9">
        <f t="shared" si="16"/>
        <v>0</v>
      </c>
      <c r="AD48" s="9">
        <f t="shared" si="17"/>
        <v>1</v>
      </c>
      <c r="AE48" s="9">
        <f t="shared" si="18"/>
        <v>65</v>
      </c>
      <c r="AF48" s="9">
        <f t="shared" si="19"/>
        <v>72</v>
      </c>
      <c r="AG48" s="9">
        <f t="shared" si="20"/>
        <v>1</v>
      </c>
      <c r="AH48" s="9">
        <f t="shared" si="21"/>
        <v>0</v>
      </c>
    </row>
    <row r="49" ht="12.75" customHeight="1">
      <c r="A49" s="4">
        <v>9.0</v>
      </c>
      <c r="B49" s="5" t="s">
        <v>25</v>
      </c>
      <c r="C49" s="4" t="s">
        <v>12</v>
      </c>
      <c r="D49" s="4">
        <v>24.0</v>
      </c>
      <c r="E49" s="4">
        <v>43.0</v>
      </c>
      <c r="F49" s="4">
        <v>13.0</v>
      </c>
      <c r="G49" s="4">
        <v>0.0</v>
      </c>
      <c r="H49" s="4">
        <v>62.0</v>
      </c>
      <c r="I49" s="4">
        <f t="shared" si="1"/>
        <v>40</v>
      </c>
      <c r="J49" s="4">
        <f t="shared" si="2"/>
        <v>71</v>
      </c>
      <c r="K49" s="4">
        <f t="shared" si="3"/>
        <v>71</v>
      </c>
      <c r="L49" s="7" t="s">
        <v>210</v>
      </c>
      <c r="M49" s="9">
        <f t="shared" si="4"/>
        <v>92.30769231</v>
      </c>
      <c r="N49" s="9">
        <f t="shared" si="5"/>
        <v>82.69230769</v>
      </c>
      <c r="O49" s="9">
        <f t="shared" si="6"/>
        <v>36.11111111</v>
      </c>
      <c r="P49" s="9">
        <f t="shared" si="7"/>
        <v>77.5</v>
      </c>
      <c r="Q49" s="4">
        <f t="shared" si="8"/>
        <v>85.8974359</v>
      </c>
      <c r="R49" s="4">
        <f t="shared" si="9"/>
        <v>70.1754386</v>
      </c>
      <c r="S49" s="4">
        <f t="shared" si="10"/>
        <v>73.19587629</v>
      </c>
      <c r="T49" s="4">
        <f t="shared" si="11"/>
        <v>0</v>
      </c>
      <c r="U49" s="4">
        <f t="shared" si="12"/>
        <v>0</v>
      </c>
      <c r="V49" s="9">
        <f t="shared" si="13"/>
        <v>1</v>
      </c>
      <c r="W49" s="9">
        <f t="shared" si="14"/>
        <v>-9.10042735</v>
      </c>
      <c r="X49" s="8">
        <v>1.0</v>
      </c>
      <c r="Y49" s="8">
        <v>2.0</v>
      </c>
      <c r="Z49" s="8">
        <v>3.0</v>
      </c>
      <c r="AA49" s="8">
        <v>4.0</v>
      </c>
      <c r="AB49" s="9">
        <f t="shared" si="15"/>
        <v>0</v>
      </c>
      <c r="AC49" s="9">
        <f t="shared" si="16"/>
        <v>1</v>
      </c>
      <c r="AD49" s="9">
        <f t="shared" si="17"/>
        <v>0</v>
      </c>
      <c r="AE49" s="9">
        <f t="shared" si="18"/>
        <v>66.67</v>
      </c>
      <c r="AF49" s="9">
        <f t="shared" si="19"/>
        <v>71.002</v>
      </c>
      <c r="AG49" s="9">
        <f t="shared" si="20"/>
        <v>1</v>
      </c>
      <c r="AH49" s="9">
        <f t="shared" si="21"/>
        <v>0</v>
      </c>
    </row>
    <row r="50" ht="12.75" customHeight="1">
      <c r="A50" s="4">
        <v>118.0</v>
      </c>
      <c r="B50" s="5" t="s">
        <v>139</v>
      </c>
      <c r="C50" s="4" t="s">
        <v>140</v>
      </c>
      <c r="D50" s="4">
        <v>21.0</v>
      </c>
      <c r="E50" s="4">
        <v>46.0</v>
      </c>
      <c r="F50" s="4">
        <v>20.0</v>
      </c>
      <c r="G50" s="4">
        <v>0.0</v>
      </c>
      <c r="H50" s="4">
        <v>55.0</v>
      </c>
      <c r="I50" s="4">
        <f t="shared" si="1"/>
        <v>43.5</v>
      </c>
      <c r="J50" s="4">
        <f t="shared" si="2"/>
        <v>71</v>
      </c>
      <c r="K50" s="4">
        <f t="shared" si="3"/>
        <v>71</v>
      </c>
      <c r="L50" s="7" t="s">
        <v>210</v>
      </c>
      <c r="M50" s="9">
        <f t="shared" si="4"/>
        <v>80.76923077</v>
      </c>
      <c r="N50" s="9">
        <f t="shared" si="5"/>
        <v>88.46153846</v>
      </c>
      <c r="O50" s="9">
        <f t="shared" si="6"/>
        <v>55.55555556</v>
      </c>
      <c r="P50" s="9">
        <f t="shared" si="7"/>
        <v>68.75</v>
      </c>
      <c r="Q50" s="4">
        <f t="shared" si="8"/>
        <v>85.8974359</v>
      </c>
      <c r="R50" s="4">
        <f t="shared" si="9"/>
        <v>76.31578947</v>
      </c>
      <c r="S50" s="4">
        <f t="shared" si="10"/>
        <v>73.19587629</v>
      </c>
      <c r="T50" s="4">
        <f t="shared" si="11"/>
        <v>0</v>
      </c>
      <c r="U50" s="4">
        <f t="shared" si="12"/>
        <v>1</v>
      </c>
      <c r="V50" s="9">
        <f t="shared" si="13"/>
        <v>0</v>
      </c>
      <c r="W50" s="9">
        <f t="shared" si="14"/>
        <v>-6.896367521</v>
      </c>
      <c r="X50" s="8">
        <v>1.0</v>
      </c>
      <c r="Y50" s="8">
        <v>2.0</v>
      </c>
      <c r="Z50" s="8">
        <v>3.0</v>
      </c>
      <c r="AA50" s="8">
        <v>4.0</v>
      </c>
      <c r="AB50" s="9">
        <f t="shared" si="15"/>
        <v>0</v>
      </c>
      <c r="AC50" s="9">
        <f t="shared" si="16"/>
        <v>1</v>
      </c>
      <c r="AD50" s="9">
        <f t="shared" si="17"/>
        <v>0</v>
      </c>
      <c r="AE50" s="9">
        <f t="shared" si="18"/>
        <v>72.5</v>
      </c>
      <c r="AF50" s="9">
        <f t="shared" si="19"/>
        <v>71</v>
      </c>
      <c r="AG50" s="9">
        <f t="shared" si="20"/>
        <v>0</v>
      </c>
      <c r="AH50" s="9">
        <f t="shared" si="21"/>
        <v>1</v>
      </c>
    </row>
    <row r="51" ht="12.75" customHeight="1">
      <c r="A51" s="4">
        <v>154.0</v>
      </c>
      <c r="B51" s="5" t="s">
        <v>174</v>
      </c>
      <c r="C51" s="4" t="s">
        <v>159</v>
      </c>
      <c r="D51" s="4">
        <v>19.0</v>
      </c>
      <c r="E51" s="4">
        <v>36.0</v>
      </c>
      <c r="F51" s="4">
        <v>28.0</v>
      </c>
      <c r="G51" s="4">
        <v>3.0</v>
      </c>
      <c r="H51" s="4">
        <v>53.0</v>
      </c>
      <c r="I51" s="4">
        <f t="shared" si="1"/>
        <v>44.5</v>
      </c>
      <c r="J51" s="4">
        <f t="shared" si="2"/>
        <v>71</v>
      </c>
      <c r="K51" s="4">
        <f t="shared" si="3"/>
        <v>71</v>
      </c>
      <c r="L51" s="7" t="s">
        <v>210</v>
      </c>
      <c r="M51" s="9">
        <f t="shared" si="4"/>
        <v>73.07692308</v>
      </c>
      <c r="N51" s="9">
        <f t="shared" si="5"/>
        <v>69.23076923</v>
      </c>
      <c r="O51" s="9">
        <f t="shared" si="6"/>
        <v>77.77777778</v>
      </c>
      <c r="P51" s="9">
        <f t="shared" si="7"/>
        <v>66.25</v>
      </c>
      <c r="Q51" s="4">
        <f t="shared" si="8"/>
        <v>70.51282051</v>
      </c>
      <c r="R51" s="4">
        <f t="shared" si="9"/>
        <v>72.80701754</v>
      </c>
      <c r="S51" s="4">
        <f t="shared" si="10"/>
        <v>70.10309278</v>
      </c>
      <c r="T51" s="4">
        <f t="shared" si="11"/>
        <v>0</v>
      </c>
      <c r="U51" s="4">
        <f t="shared" si="12"/>
        <v>0</v>
      </c>
      <c r="V51" s="9">
        <f t="shared" si="13"/>
        <v>1</v>
      </c>
      <c r="W51" s="9">
        <f t="shared" si="14"/>
        <v>-1.193376068</v>
      </c>
      <c r="X51" s="8">
        <v>1.0</v>
      </c>
      <c r="Y51" s="8">
        <v>2.0</v>
      </c>
      <c r="Z51" s="8">
        <v>3.0</v>
      </c>
      <c r="AA51" s="8">
        <v>4.0</v>
      </c>
      <c r="AB51" s="9">
        <f t="shared" si="15"/>
        <v>0</v>
      </c>
      <c r="AC51" s="9">
        <f t="shared" si="16"/>
        <v>1</v>
      </c>
      <c r="AD51" s="9">
        <f t="shared" si="17"/>
        <v>0</v>
      </c>
      <c r="AE51" s="9">
        <f t="shared" si="18"/>
        <v>74.17</v>
      </c>
      <c r="AF51" s="9">
        <f t="shared" si="19"/>
        <v>71.002</v>
      </c>
      <c r="AG51" s="9">
        <f t="shared" si="20"/>
        <v>0</v>
      </c>
      <c r="AH51" s="9">
        <f t="shared" si="21"/>
        <v>1</v>
      </c>
    </row>
    <row r="52" ht="12.75" customHeight="1">
      <c r="A52" s="4">
        <v>48.0</v>
      </c>
      <c r="B52" s="5" t="s">
        <v>69</v>
      </c>
      <c r="C52" s="4" t="s">
        <v>63</v>
      </c>
      <c r="D52" s="4">
        <v>22.0</v>
      </c>
      <c r="E52" s="4">
        <v>44.0</v>
      </c>
      <c r="F52" s="4">
        <v>21.5</v>
      </c>
      <c r="G52" s="4">
        <v>1.0</v>
      </c>
      <c r="H52" s="4">
        <v>52.0</v>
      </c>
      <c r="I52" s="4">
        <f t="shared" si="1"/>
        <v>44.75</v>
      </c>
      <c r="J52" s="4">
        <f t="shared" si="2"/>
        <v>70.75</v>
      </c>
      <c r="K52" s="4">
        <f t="shared" si="3"/>
        <v>71</v>
      </c>
      <c r="L52" s="7" t="s">
        <v>210</v>
      </c>
      <c r="M52" s="9">
        <f t="shared" si="4"/>
        <v>84.61538462</v>
      </c>
      <c r="N52" s="9">
        <f t="shared" si="5"/>
        <v>84.61538462</v>
      </c>
      <c r="O52" s="9">
        <f t="shared" si="6"/>
        <v>59.72222222</v>
      </c>
      <c r="P52" s="9">
        <f t="shared" si="7"/>
        <v>65</v>
      </c>
      <c r="Q52" s="4">
        <f t="shared" si="8"/>
        <v>84.61538462</v>
      </c>
      <c r="R52" s="4">
        <f t="shared" si="9"/>
        <v>76.75438596</v>
      </c>
      <c r="S52" s="4">
        <f t="shared" si="10"/>
        <v>71.90721649</v>
      </c>
      <c r="T52" s="4">
        <f t="shared" si="11"/>
        <v>0</v>
      </c>
      <c r="U52" s="4">
        <f t="shared" si="12"/>
        <v>1</v>
      </c>
      <c r="V52" s="9">
        <f t="shared" si="13"/>
        <v>0</v>
      </c>
      <c r="W52" s="9">
        <f t="shared" si="14"/>
        <v>-8.373931624</v>
      </c>
      <c r="X52" s="8">
        <v>1.0</v>
      </c>
      <c r="Y52" s="8">
        <v>2.0</v>
      </c>
      <c r="Z52" s="8">
        <v>3.0</v>
      </c>
      <c r="AA52" s="8">
        <v>4.0</v>
      </c>
      <c r="AB52" s="9">
        <f t="shared" si="15"/>
        <v>0</v>
      </c>
      <c r="AC52" s="9">
        <f t="shared" si="16"/>
        <v>1</v>
      </c>
      <c r="AD52" s="9">
        <f t="shared" si="17"/>
        <v>0</v>
      </c>
      <c r="AE52" s="9">
        <f t="shared" si="18"/>
        <v>74.58</v>
      </c>
      <c r="AF52" s="9">
        <f t="shared" si="19"/>
        <v>70.748</v>
      </c>
      <c r="AG52" s="9">
        <f t="shared" si="20"/>
        <v>0</v>
      </c>
      <c r="AH52" s="9">
        <f t="shared" si="21"/>
        <v>1</v>
      </c>
    </row>
    <row r="53" ht="12.75" customHeight="1">
      <c r="A53" s="4">
        <v>44.0</v>
      </c>
      <c r="B53" s="5" t="s">
        <v>65</v>
      </c>
      <c r="C53" s="4" t="s">
        <v>63</v>
      </c>
      <c r="D53" s="4">
        <v>19.0</v>
      </c>
      <c r="E53" s="4">
        <v>42.0</v>
      </c>
      <c r="F53" s="4">
        <v>19.0</v>
      </c>
      <c r="G53" s="4">
        <v>0.0</v>
      </c>
      <c r="H53" s="4">
        <v>60.0</v>
      </c>
      <c r="I53" s="4">
        <f t="shared" si="1"/>
        <v>40</v>
      </c>
      <c r="J53" s="4">
        <f t="shared" si="2"/>
        <v>70</v>
      </c>
      <c r="K53" s="4">
        <f t="shared" si="3"/>
        <v>70</v>
      </c>
      <c r="L53" s="7" t="s">
        <v>210</v>
      </c>
      <c r="M53" s="9">
        <f t="shared" si="4"/>
        <v>73.07692308</v>
      </c>
      <c r="N53" s="9">
        <f t="shared" si="5"/>
        <v>80.76923077</v>
      </c>
      <c r="O53" s="9">
        <f t="shared" si="6"/>
        <v>52.77777778</v>
      </c>
      <c r="P53" s="9">
        <f t="shared" si="7"/>
        <v>75</v>
      </c>
      <c r="Q53" s="4">
        <f t="shared" si="8"/>
        <v>78.20512821</v>
      </c>
      <c r="R53" s="4">
        <f t="shared" si="9"/>
        <v>70.1754386</v>
      </c>
      <c r="S53" s="4">
        <f t="shared" si="10"/>
        <v>72.16494845</v>
      </c>
      <c r="T53" s="4">
        <f t="shared" si="11"/>
        <v>0</v>
      </c>
      <c r="U53" s="4">
        <f t="shared" si="12"/>
        <v>0</v>
      </c>
      <c r="V53" s="9">
        <f t="shared" si="13"/>
        <v>1</v>
      </c>
      <c r="W53" s="9">
        <f t="shared" si="14"/>
        <v>-2.222222222</v>
      </c>
      <c r="X53" s="8">
        <v>1.0</v>
      </c>
      <c r="Y53" s="8">
        <v>2.0</v>
      </c>
      <c r="Z53" s="8">
        <v>3.0</v>
      </c>
      <c r="AA53" s="8">
        <v>4.0</v>
      </c>
      <c r="AB53" s="9">
        <f t="shared" si="15"/>
        <v>0</v>
      </c>
      <c r="AC53" s="9">
        <f t="shared" si="16"/>
        <v>1</v>
      </c>
      <c r="AD53" s="9">
        <f t="shared" si="17"/>
        <v>0</v>
      </c>
      <c r="AE53" s="9">
        <f t="shared" si="18"/>
        <v>66.67</v>
      </c>
      <c r="AF53" s="9">
        <f t="shared" si="19"/>
        <v>70.002</v>
      </c>
      <c r="AG53" s="9">
        <f t="shared" si="20"/>
        <v>1</v>
      </c>
      <c r="AH53" s="9">
        <f t="shared" si="21"/>
        <v>0</v>
      </c>
    </row>
    <row r="54" ht="30.0" customHeight="1">
      <c r="A54" s="4">
        <v>60.0</v>
      </c>
      <c r="B54" s="5" t="s">
        <v>83</v>
      </c>
      <c r="C54" s="4" t="s">
        <v>63</v>
      </c>
      <c r="D54" s="4">
        <v>26.0</v>
      </c>
      <c r="E54" s="4">
        <v>43.0</v>
      </c>
      <c r="F54" s="4">
        <v>17.0</v>
      </c>
      <c r="G54" s="4">
        <v>0.0</v>
      </c>
      <c r="H54" s="4">
        <v>54.0</v>
      </c>
      <c r="I54" s="4">
        <f t="shared" si="1"/>
        <v>43</v>
      </c>
      <c r="J54" s="4">
        <f t="shared" si="2"/>
        <v>70</v>
      </c>
      <c r="K54" s="4">
        <f t="shared" si="3"/>
        <v>70</v>
      </c>
      <c r="L54" s="7" t="s">
        <v>210</v>
      </c>
      <c r="M54" s="9">
        <f t="shared" si="4"/>
        <v>100</v>
      </c>
      <c r="N54" s="9">
        <f t="shared" si="5"/>
        <v>82.69230769</v>
      </c>
      <c r="O54" s="9">
        <f t="shared" si="6"/>
        <v>47.22222222</v>
      </c>
      <c r="P54" s="9">
        <f t="shared" si="7"/>
        <v>67.5</v>
      </c>
      <c r="Q54" s="4">
        <f t="shared" si="8"/>
        <v>88.46153846</v>
      </c>
      <c r="R54" s="4">
        <f t="shared" si="9"/>
        <v>75.43859649</v>
      </c>
      <c r="S54" s="4">
        <f t="shared" si="10"/>
        <v>72.16494845</v>
      </c>
      <c r="T54" s="4">
        <f t="shared" si="11"/>
        <v>0</v>
      </c>
      <c r="U54" s="4">
        <f t="shared" si="12"/>
        <v>1</v>
      </c>
      <c r="V54" s="9">
        <f t="shared" si="13"/>
        <v>0</v>
      </c>
      <c r="W54" s="9">
        <f t="shared" si="14"/>
        <v>-13.29700855</v>
      </c>
      <c r="X54" s="8">
        <v>1.0</v>
      </c>
      <c r="Y54" s="8">
        <v>2.0</v>
      </c>
      <c r="Z54" s="8">
        <v>3.0</v>
      </c>
      <c r="AA54" s="8">
        <v>4.0</v>
      </c>
      <c r="AB54" s="9">
        <f t="shared" si="15"/>
        <v>0</v>
      </c>
      <c r="AC54" s="9">
        <f t="shared" si="16"/>
        <v>1</v>
      </c>
      <c r="AD54" s="9">
        <f t="shared" si="17"/>
        <v>0</v>
      </c>
      <c r="AE54" s="9">
        <f t="shared" si="18"/>
        <v>71.67</v>
      </c>
      <c r="AF54" s="9">
        <f t="shared" si="19"/>
        <v>70.002</v>
      </c>
      <c r="AG54" s="9">
        <f t="shared" si="20"/>
        <v>0</v>
      </c>
      <c r="AH54" s="9">
        <f t="shared" si="21"/>
        <v>1</v>
      </c>
    </row>
    <row r="55" ht="12.75" customHeight="1">
      <c r="A55" s="4">
        <v>10.0</v>
      </c>
      <c r="B55" s="5" t="s">
        <v>27</v>
      </c>
      <c r="C55" s="4" t="s">
        <v>12</v>
      </c>
      <c r="D55" s="4">
        <v>26.0</v>
      </c>
      <c r="E55" s="4">
        <v>45.0</v>
      </c>
      <c r="F55" s="4">
        <v>10.0</v>
      </c>
      <c r="G55" s="4">
        <v>0.0</v>
      </c>
      <c r="H55" s="4">
        <v>58.0</v>
      </c>
      <c r="I55" s="4">
        <f t="shared" si="1"/>
        <v>40.5</v>
      </c>
      <c r="J55" s="4">
        <f t="shared" si="2"/>
        <v>69.5</v>
      </c>
      <c r="K55" s="4">
        <f t="shared" si="3"/>
        <v>70</v>
      </c>
      <c r="L55" s="7" t="s">
        <v>210</v>
      </c>
      <c r="M55" s="9">
        <f t="shared" si="4"/>
        <v>100</v>
      </c>
      <c r="N55" s="9">
        <f t="shared" si="5"/>
        <v>86.53846154</v>
      </c>
      <c r="O55" s="9">
        <f t="shared" si="6"/>
        <v>27.77777778</v>
      </c>
      <c r="P55" s="9">
        <f t="shared" si="7"/>
        <v>72.5</v>
      </c>
      <c r="Q55" s="4">
        <f t="shared" si="8"/>
        <v>91.02564103</v>
      </c>
      <c r="R55" s="4">
        <f t="shared" si="9"/>
        <v>71.05263158</v>
      </c>
      <c r="S55" s="4">
        <f t="shared" si="10"/>
        <v>71.64948454</v>
      </c>
      <c r="T55" s="4">
        <f t="shared" si="11"/>
        <v>0</v>
      </c>
      <c r="U55" s="4">
        <f t="shared" si="12"/>
        <v>0</v>
      </c>
      <c r="V55" s="9">
        <f t="shared" si="13"/>
        <v>1</v>
      </c>
      <c r="W55" s="9">
        <f t="shared" si="14"/>
        <v>-14.12606838</v>
      </c>
      <c r="X55" s="8">
        <v>1.0</v>
      </c>
      <c r="Y55" s="8">
        <v>2.0</v>
      </c>
      <c r="Z55" s="8">
        <v>3.0</v>
      </c>
      <c r="AA55" s="8">
        <v>4.0</v>
      </c>
      <c r="AB55" s="9">
        <f t="shared" si="15"/>
        <v>0</v>
      </c>
      <c r="AC55" s="9">
        <f t="shared" si="16"/>
        <v>1</v>
      </c>
      <c r="AD55" s="9">
        <f t="shared" si="17"/>
        <v>0</v>
      </c>
      <c r="AE55" s="9">
        <f t="shared" si="18"/>
        <v>67.5</v>
      </c>
      <c r="AF55" s="9">
        <f t="shared" si="19"/>
        <v>69.5</v>
      </c>
      <c r="AG55" s="9">
        <f t="shared" si="20"/>
        <v>1</v>
      </c>
      <c r="AH55" s="9">
        <f t="shared" si="21"/>
        <v>0</v>
      </c>
    </row>
    <row r="56" ht="12.75" customHeight="1">
      <c r="A56" s="4">
        <v>50.0</v>
      </c>
      <c r="B56" s="5" t="s">
        <v>71</v>
      </c>
      <c r="C56" s="4" t="s">
        <v>63</v>
      </c>
      <c r="D56" s="4">
        <v>22.0</v>
      </c>
      <c r="E56" s="4">
        <v>27.0</v>
      </c>
      <c r="F56" s="4">
        <v>24.5</v>
      </c>
      <c r="G56" s="4">
        <v>3.0</v>
      </c>
      <c r="H56" s="4">
        <v>59.0</v>
      </c>
      <c r="I56" s="4">
        <f t="shared" si="1"/>
        <v>39.75</v>
      </c>
      <c r="J56" s="4">
        <f t="shared" si="2"/>
        <v>69.25</v>
      </c>
      <c r="K56" s="4">
        <f t="shared" si="3"/>
        <v>69</v>
      </c>
      <c r="L56" s="7" t="s">
        <v>210</v>
      </c>
      <c r="M56" s="9">
        <f t="shared" si="4"/>
        <v>84.61538462</v>
      </c>
      <c r="N56" s="9">
        <f t="shared" si="5"/>
        <v>51.92307692</v>
      </c>
      <c r="O56" s="9">
        <f t="shared" si="6"/>
        <v>68.05555556</v>
      </c>
      <c r="P56" s="9">
        <f t="shared" si="7"/>
        <v>73.75</v>
      </c>
      <c r="Q56" s="4">
        <f t="shared" si="8"/>
        <v>62.82051282</v>
      </c>
      <c r="R56" s="4">
        <f t="shared" si="9"/>
        <v>64.47368421</v>
      </c>
      <c r="S56" s="4">
        <f t="shared" si="10"/>
        <v>68.29896907</v>
      </c>
      <c r="T56" s="4">
        <f t="shared" si="11"/>
        <v>1</v>
      </c>
      <c r="U56" s="4">
        <f t="shared" si="12"/>
        <v>0</v>
      </c>
      <c r="V56" s="9">
        <f t="shared" si="13"/>
        <v>0</v>
      </c>
      <c r="W56" s="9">
        <f t="shared" si="14"/>
        <v>-1.646367521</v>
      </c>
      <c r="X56" s="8">
        <v>1.0</v>
      </c>
      <c r="Y56" s="8">
        <v>2.0</v>
      </c>
      <c r="Z56" s="8">
        <v>3.0</v>
      </c>
      <c r="AA56" s="8">
        <v>4.0</v>
      </c>
      <c r="AB56" s="9">
        <f t="shared" si="15"/>
        <v>0</v>
      </c>
      <c r="AC56" s="9">
        <f t="shared" si="16"/>
        <v>1</v>
      </c>
      <c r="AD56" s="9">
        <f t="shared" si="17"/>
        <v>0</v>
      </c>
      <c r="AE56" s="9">
        <f t="shared" si="18"/>
        <v>66.25</v>
      </c>
      <c r="AF56" s="9">
        <f t="shared" si="19"/>
        <v>69.25</v>
      </c>
      <c r="AG56" s="9">
        <f t="shared" si="20"/>
        <v>1</v>
      </c>
      <c r="AH56" s="9">
        <f t="shared" si="21"/>
        <v>0</v>
      </c>
    </row>
    <row r="57" ht="12.75" customHeight="1">
      <c r="A57" s="4">
        <v>7.0</v>
      </c>
      <c r="B57" s="5" t="s">
        <v>21</v>
      </c>
      <c r="C57" s="4" t="s">
        <v>12</v>
      </c>
      <c r="D57" s="4">
        <v>18.0</v>
      </c>
      <c r="E57" s="4">
        <v>40.0</v>
      </c>
      <c r="F57" s="4">
        <v>26.0</v>
      </c>
      <c r="G57" s="4">
        <v>0.0</v>
      </c>
      <c r="H57" s="4">
        <v>54.0</v>
      </c>
      <c r="I57" s="4">
        <f t="shared" si="1"/>
        <v>42</v>
      </c>
      <c r="J57" s="4">
        <f t="shared" si="2"/>
        <v>69</v>
      </c>
      <c r="K57" s="4">
        <f t="shared" si="3"/>
        <v>69</v>
      </c>
      <c r="L57" s="7" t="s">
        <v>210</v>
      </c>
      <c r="M57" s="9">
        <f t="shared" si="4"/>
        <v>69.23076923</v>
      </c>
      <c r="N57" s="9">
        <f t="shared" si="5"/>
        <v>76.92307692</v>
      </c>
      <c r="O57" s="9">
        <f t="shared" si="6"/>
        <v>72.22222222</v>
      </c>
      <c r="P57" s="9">
        <f t="shared" si="7"/>
        <v>67.5</v>
      </c>
      <c r="Q57" s="4">
        <f t="shared" si="8"/>
        <v>74.35897436</v>
      </c>
      <c r="R57" s="4">
        <f t="shared" si="9"/>
        <v>73.68421053</v>
      </c>
      <c r="S57" s="4">
        <f t="shared" si="10"/>
        <v>71.13402062</v>
      </c>
      <c r="T57" s="4">
        <f t="shared" si="11"/>
        <v>0</v>
      </c>
      <c r="U57" s="4">
        <f t="shared" si="12"/>
        <v>1</v>
      </c>
      <c r="V57" s="9">
        <f t="shared" si="13"/>
        <v>0</v>
      </c>
      <c r="W57" s="9">
        <f t="shared" si="14"/>
        <v>-0.9893162393</v>
      </c>
      <c r="X57" s="8">
        <v>1.0</v>
      </c>
      <c r="Y57" s="8">
        <v>2.0</v>
      </c>
      <c r="Z57" s="8">
        <v>3.0</v>
      </c>
      <c r="AA57" s="8">
        <v>4.0</v>
      </c>
      <c r="AB57" s="9">
        <f t="shared" si="15"/>
        <v>0</v>
      </c>
      <c r="AC57" s="9">
        <f t="shared" si="16"/>
        <v>0</v>
      </c>
      <c r="AD57" s="9">
        <f t="shared" si="17"/>
        <v>1</v>
      </c>
      <c r="AE57" s="9">
        <f t="shared" si="18"/>
        <v>70</v>
      </c>
      <c r="AF57" s="9">
        <f t="shared" si="19"/>
        <v>69</v>
      </c>
      <c r="AG57" s="9">
        <f t="shared" si="20"/>
        <v>0</v>
      </c>
      <c r="AH57" s="9">
        <f t="shared" si="21"/>
        <v>0</v>
      </c>
    </row>
    <row r="58" ht="12.75" customHeight="1">
      <c r="A58" s="4">
        <v>54.0</v>
      </c>
      <c r="B58" s="5" t="s">
        <v>75</v>
      </c>
      <c r="C58" s="4" t="s">
        <v>63</v>
      </c>
      <c r="D58" s="4">
        <v>23.0</v>
      </c>
      <c r="E58" s="4">
        <v>36.5</v>
      </c>
      <c r="F58" s="4">
        <v>24.5</v>
      </c>
      <c r="G58" s="4">
        <v>2.5</v>
      </c>
      <c r="H58" s="4">
        <v>49.0</v>
      </c>
      <c r="I58" s="4">
        <f t="shared" si="1"/>
        <v>44.5</v>
      </c>
      <c r="J58" s="4">
        <f t="shared" si="2"/>
        <v>69</v>
      </c>
      <c r="K58" s="4">
        <f t="shared" si="3"/>
        <v>69</v>
      </c>
      <c r="L58" s="7" t="s">
        <v>210</v>
      </c>
      <c r="M58" s="9">
        <f t="shared" si="4"/>
        <v>88.46153846</v>
      </c>
      <c r="N58" s="9">
        <f t="shared" si="5"/>
        <v>70.19230769</v>
      </c>
      <c r="O58" s="9">
        <f t="shared" si="6"/>
        <v>68.05555556</v>
      </c>
      <c r="P58" s="9">
        <f t="shared" si="7"/>
        <v>61.25</v>
      </c>
      <c r="Q58" s="4">
        <f t="shared" si="8"/>
        <v>76.28205128</v>
      </c>
      <c r="R58" s="4">
        <f t="shared" si="9"/>
        <v>73.68421053</v>
      </c>
      <c r="S58" s="4">
        <f t="shared" si="10"/>
        <v>68.55670103</v>
      </c>
      <c r="T58" s="4">
        <f t="shared" si="11"/>
        <v>0</v>
      </c>
      <c r="U58" s="4">
        <f t="shared" si="12"/>
        <v>1</v>
      </c>
      <c r="V58" s="9">
        <f t="shared" si="13"/>
        <v>0</v>
      </c>
      <c r="W58" s="9">
        <f t="shared" si="14"/>
        <v>-8.377136752</v>
      </c>
      <c r="X58" s="8">
        <v>1.0</v>
      </c>
      <c r="Y58" s="8">
        <v>2.0</v>
      </c>
      <c r="Z58" s="8">
        <v>3.0</v>
      </c>
      <c r="AA58" s="8">
        <v>4.0</v>
      </c>
      <c r="AB58" s="9">
        <f t="shared" si="15"/>
        <v>0</v>
      </c>
      <c r="AC58" s="9">
        <f t="shared" si="16"/>
        <v>1</v>
      </c>
      <c r="AD58" s="9">
        <f t="shared" si="17"/>
        <v>0</v>
      </c>
      <c r="AE58" s="9">
        <f t="shared" si="18"/>
        <v>74.17</v>
      </c>
      <c r="AF58" s="9">
        <f t="shared" si="19"/>
        <v>69.002</v>
      </c>
      <c r="AG58" s="9">
        <f t="shared" si="20"/>
        <v>0</v>
      </c>
      <c r="AH58" s="9">
        <f t="shared" si="21"/>
        <v>1</v>
      </c>
    </row>
    <row r="59" ht="12.75" customHeight="1">
      <c r="A59" s="4">
        <v>145.0</v>
      </c>
      <c r="B59" s="5" t="s">
        <v>166</v>
      </c>
      <c r="C59" s="4" t="s">
        <v>159</v>
      </c>
      <c r="D59" s="4">
        <v>15.0</v>
      </c>
      <c r="E59" s="4">
        <v>44.0</v>
      </c>
      <c r="F59" s="4">
        <v>22.0</v>
      </c>
      <c r="G59" s="4">
        <v>3.0</v>
      </c>
      <c r="H59" s="4">
        <v>51.0</v>
      </c>
      <c r="I59" s="4">
        <f t="shared" si="1"/>
        <v>43.5</v>
      </c>
      <c r="J59" s="4">
        <f t="shared" si="2"/>
        <v>69</v>
      </c>
      <c r="K59" s="4">
        <f t="shared" si="3"/>
        <v>69</v>
      </c>
      <c r="L59" s="7" t="s">
        <v>210</v>
      </c>
      <c r="M59" s="9">
        <f t="shared" si="4"/>
        <v>57.69230769</v>
      </c>
      <c r="N59" s="9">
        <f t="shared" si="5"/>
        <v>84.61538462</v>
      </c>
      <c r="O59" s="9">
        <f t="shared" si="6"/>
        <v>61.11111111</v>
      </c>
      <c r="P59" s="9">
        <f t="shared" si="7"/>
        <v>63.75</v>
      </c>
      <c r="Q59" s="4">
        <f t="shared" si="8"/>
        <v>75.64102564</v>
      </c>
      <c r="R59" s="4">
        <f t="shared" si="9"/>
        <v>71.05263158</v>
      </c>
      <c r="S59" s="4">
        <f t="shared" si="10"/>
        <v>68.04123711</v>
      </c>
      <c r="T59" s="4">
        <f t="shared" si="11"/>
        <v>0</v>
      </c>
      <c r="U59" s="4">
        <f t="shared" si="12"/>
        <v>1</v>
      </c>
      <c r="V59" s="9">
        <f t="shared" si="13"/>
        <v>0</v>
      </c>
      <c r="W59" s="9">
        <f t="shared" si="14"/>
        <v>-0.5331196581</v>
      </c>
      <c r="X59" s="8">
        <v>1.0</v>
      </c>
      <c r="Y59" s="8">
        <v>2.0</v>
      </c>
      <c r="Z59" s="8">
        <v>3.0</v>
      </c>
      <c r="AA59" s="8">
        <v>4.0</v>
      </c>
      <c r="AB59" s="9">
        <f t="shared" si="15"/>
        <v>0</v>
      </c>
      <c r="AC59" s="9">
        <f t="shared" si="16"/>
        <v>0</v>
      </c>
      <c r="AD59" s="9">
        <f t="shared" si="17"/>
        <v>1</v>
      </c>
      <c r="AE59" s="9">
        <f t="shared" si="18"/>
        <v>72.5</v>
      </c>
      <c r="AF59" s="9">
        <f t="shared" si="19"/>
        <v>69</v>
      </c>
      <c r="AG59" s="9">
        <f t="shared" si="20"/>
        <v>0</v>
      </c>
      <c r="AH59" s="9">
        <f t="shared" si="21"/>
        <v>1</v>
      </c>
    </row>
    <row r="60" ht="12.75" customHeight="1">
      <c r="A60" s="4">
        <v>57.0</v>
      </c>
      <c r="B60" s="5" t="s">
        <v>78</v>
      </c>
      <c r="C60" s="4" t="s">
        <v>63</v>
      </c>
      <c r="D60" s="4">
        <v>19.0</v>
      </c>
      <c r="E60" s="4">
        <v>38.0</v>
      </c>
      <c r="F60" s="4">
        <v>24.5</v>
      </c>
      <c r="G60" s="4">
        <v>0.0</v>
      </c>
      <c r="H60" s="4">
        <v>56.0</v>
      </c>
      <c r="I60" s="4">
        <f t="shared" si="1"/>
        <v>40.75</v>
      </c>
      <c r="J60" s="4">
        <f t="shared" si="2"/>
        <v>68.75</v>
      </c>
      <c r="K60" s="4">
        <f t="shared" si="3"/>
        <v>69</v>
      </c>
      <c r="L60" s="7" t="s">
        <v>210</v>
      </c>
      <c r="M60" s="9">
        <f t="shared" si="4"/>
        <v>73.07692308</v>
      </c>
      <c r="N60" s="9">
        <f t="shared" si="5"/>
        <v>73.07692308</v>
      </c>
      <c r="O60" s="9">
        <f t="shared" si="6"/>
        <v>68.05555556</v>
      </c>
      <c r="P60" s="9">
        <f t="shared" si="7"/>
        <v>70</v>
      </c>
      <c r="Q60" s="4">
        <f t="shared" si="8"/>
        <v>73.07692308</v>
      </c>
      <c r="R60" s="4">
        <f t="shared" si="9"/>
        <v>71.49122807</v>
      </c>
      <c r="S60" s="4">
        <f t="shared" si="10"/>
        <v>70.87628866</v>
      </c>
      <c r="T60" s="4">
        <f t="shared" si="11"/>
        <v>0</v>
      </c>
      <c r="U60" s="4">
        <f t="shared" si="12"/>
        <v>1</v>
      </c>
      <c r="V60" s="9">
        <f t="shared" si="13"/>
        <v>0</v>
      </c>
      <c r="W60" s="9">
        <f t="shared" si="14"/>
        <v>-1.425213675</v>
      </c>
      <c r="X60" s="8">
        <v>1.0</v>
      </c>
      <c r="Y60" s="8">
        <v>2.0</v>
      </c>
      <c r="Z60" s="8">
        <v>3.0</v>
      </c>
      <c r="AA60" s="8">
        <v>4.0</v>
      </c>
      <c r="AB60" s="9">
        <f t="shared" si="15"/>
        <v>0</v>
      </c>
      <c r="AC60" s="9">
        <f t="shared" si="16"/>
        <v>1</v>
      </c>
      <c r="AD60" s="9">
        <f t="shared" si="17"/>
        <v>0</v>
      </c>
      <c r="AE60" s="9">
        <f t="shared" si="18"/>
        <v>67.92</v>
      </c>
      <c r="AF60" s="9">
        <f t="shared" si="19"/>
        <v>68.752</v>
      </c>
      <c r="AG60" s="9">
        <f t="shared" si="20"/>
        <v>0</v>
      </c>
      <c r="AH60" s="9">
        <f t="shared" si="21"/>
        <v>0</v>
      </c>
    </row>
    <row r="61" ht="12.75" customHeight="1">
      <c r="A61" s="4">
        <v>163.0</v>
      </c>
      <c r="B61" s="5" t="s">
        <v>183</v>
      </c>
      <c r="C61" s="4" t="s">
        <v>159</v>
      </c>
      <c r="D61" s="4">
        <v>20.0</v>
      </c>
      <c r="E61" s="4">
        <v>32.0</v>
      </c>
      <c r="F61" s="4">
        <v>32.0</v>
      </c>
      <c r="G61" s="4">
        <v>0.0</v>
      </c>
      <c r="H61" s="4">
        <v>52.0</v>
      </c>
      <c r="I61" s="4">
        <f t="shared" si="1"/>
        <v>42</v>
      </c>
      <c r="J61" s="4">
        <f t="shared" si="2"/>
        <v>68</v>
      </c>
      <c r="K61" s="4">
        <f t="shared" si="3"/>
        <v>68</v>
      </c>
      <c r="L61" s="7" t="s">
        <v>210</v>
      </c>
      <c r="M61" s="9">
        <f t="shared" si="4"/>
        <v>76.92307692</v>
      </c>
      <c r="N61" s="9">
        <f t="shared" si="5"/>
        <v>61.53846154</v>
      </c>
      <c r="O61" s="9">
        <f t="shared" si="6"/>
        <v>88.88888889</v>
      </c>
      <c r="P61" s="9">
        <f t="shared" si="7"/>
        <v>65</v>
      </c>
      <c r="Q61" s="4">
        <f t="shared" si="8"/>
        <v>66.66666667</v>
      </c>
      <c r="R61" s="4">
        <f t="shared" si="9"/>
        <v>73.68421053</v>
      </c>
      <c r="S61" s="4">
        <f t="shared" si="10"/>
        <v>70.10309278</v>
      </c>
      <c r="T61" s="4">
        <f t="shared" si="11"/>
        <v>0</v>
      </c>
      <c r="U61" s="4">
        <f t="shared" si="12"/>
        <v>0</v>
      </c>
      <c r="V61" s="9">
        <f t="shared" si="13"/>
        <v>1</v>
      </c>
      <c r="W61" s="9">
        <f t="shared" si="14"/>
        <v>-0.8418803419</v>
      </c>
      <c r="X61" s="8">
        <v>1.0</v>
      </c>
      <c r="Y61" s="8">
        <v>2.0</v>
      </c>
      <c r="Z61" s="8">
        <v>3.0</v>
      </c>
      <c r="AA61" s="8">
        <v>4.0</v>
      </c>
      <c r="AB61" s="9">
        <f t="shared" si="15"/>
        <v>0</v>
      </c>
      <c r="AC61" s="9">
        <f t="shared" si="16"/>
        <v>0</v>
      </c>
      <c r="AD61" s="9">
        <f t="shared" si="17"/>
        <v>1</v>
      </c>
      <c r="AE61" s="9">
        <f t="shared" si="18"/>
        <v>70</v>
      </c>
      <c r="AF61" s="9">
        <f t="shared" si="19"/>
        <v>68</v>
      </c>
      <c r="AG61" s="9">
        <f t="shared" si="20"/>
        <v>0</v>
      </c>
      <c r="AH61" s="9">
        <f t="shared" si="21"/>
        <v>1</v>
      </c>
    </row>
    <row r="62" ht="12.75" customHeight="1">
      <c r="A62" s="4">
        <v>37.0</v>
      </c>
      <c r="B62" s="5" t="s">
        <v>60</v>
      </c>
      <c r="C62" s="4" t="s">
        <v>12</v>
      </c>
      <c r="D62" s="4">
        <v>26.0</v>
      </c>
      <c r="E62" s="4">
        <v>48.0</v>
      </c>
      <c r="F62" s="4">
        <v>18.5</v>
      </c>
      <c r="G62" s="4">
        <v>0.0</v>
      </c>
      <c r="H62" s="4">
        <v>43.0</v>
      </c>
      <c r="I62" s="4">
        <f t="shared" si="1"/>
        <v>46.25</v>
      </c>
      <c r="J62" s="4">
        <f t="shared" si="2"/>
        <v>67.75</v>
      </c>
      <c r="K62" s="4">
        <f t="shared" si="3"/>
        <v>68</v>
      </c>
      <c r="L62" s="7" t="s">
        <v>210</v>
      </c>
      <c r="M62" s="9">
        <f t="shared" si="4"/>
        <v>100</v>
      </c>
      <c r="N62" s="9">
        <f t="shared" si="5"/>
        <v>92.30769231</v>
      </c>
      <c r="O62" s="9">
        <f t="shared" si="6"/>
        <v>51.38888889</v>
      </c>
      <c r="P62" s="9">
        <f t="shared" si="7"/>
        <v>53.75</v>
      </c>
      <c r="Q62" s="4">
        <f t="shared" si="8"/>
        <v>94.87179487</v>
      </c>
      <c r="R62" s="4">
        <f t="shared" si="9"/>
        <v>81.14035088</v>
      </c>
      <c r="S62" s="4">
        <f t="shared" si="10"/>
        <v>69.84536082</v>
      </c>
      <c r="T62" s="4">
        <f t="shared" si="11"/>
        <v>0</v>
      </c>
      <c r="U62" s="4">
        <f t="shared" si="12"/>
        <v>1</v>
      </c>
      <c r="V62" s="9">
        <f t="shared" si="13"/>
        <v>0</v>
      </c>
      <c r="W62" s="9">
        <f t="shared" si="14"/>
        <v>-17.96688034</v>
      </c>
      <c r="X62" s="8">
        <v>1.0</v>
      </c>
      <c r="Y62" s="8">
        <v>2.0</v>
      </c>
      <c r="Z62" s="8">
        <v>3.0</v>
      </c>
      <c r="AA62" s="8">
        <v>4.0</v>
      </c>
      <c r="AB62" s="9">
        <f t="shared" si="15"/>
        <v>0</v>
      </c>
      <c r="AC62" s="9">
        <f t="shared" si="16"/>
        <v>1</v>
      </c>
      <c r="AD62" s="9">
        <f t="shared" si="17"/>
        <v>0</v>
      </c>
      <c r="AE62" s="9">
        <f t="shared" si="18"/>
        <v>77.08</v>
      </c>
      <c r="AF62" s="9">
        <f t="shared" si="19"/>
        <v>67.748</v>
      </c>
      <c r="AG62" s="9">
        <f t="shared" si="20"/>
        <v>0</v>
      </c>
      <c r="AH62" s="9">
        <f t="shared" si="21"/>
        <v>1</v>
      </c>
    </row>
    <row r="63" ht="12.75" customHeight="1">
      <c r="A63" s="4">
        <v>25.0</v>
      </c>
      <c r="B63" s="5" t="s">
        <v>48</v>
      </c>
      <c r="C63" s="4" t="s">
        <v>12</v>
      </c>
      <c r="D63" s="4">
        <v>20.0</v>
      </c>
      <c r="E63" s="4">
        <v>36.0</v>
      </c>
      <c r="F63" s="4">
        <v>12.0</v>
      </c>
      <c r="G63" s="4">
        <v>3.0</v>
      </c>
      <c r="H63" s="4">
        <v>61.0</v>
      </c>
      <c r="I63" s="4">
        <f t="shared" si="1"/>
        <v>37</v>
      </c>
      <c r="J63" s="4">
        <f t="shared" si="2"/>
        <v>67.5</v>
      </c>
      <c r="K63" s="4">
        <f t="shared" si="3"/>
        <v>68</v>
      </c>
      <c r="L63" s="7" t="s">
        <v>210</v>
      </c>
      <c r="M63" s="9">
        <f t="shared" si="4"/>
        <v>76.92307692</v>
      </c>
      <c r="N63" s="9">
        <f t="shared" si="5"/>
        <v>69.23076923</v>
      </c>
      <c r="O63" s="9">
        <f t="shared" si="6"/>
        <v>33.33333333</v>
      </c>
      <c r="P63" s="9">
        <f t="shared" si="7"/>
        <v>76.25</v>
      </c>
      <c r="Q63" s="4">
        <f t="shared" si="8"/>
        <v>71.79487179</v>
      </c>
      <c r="R63" s="4">
        <f t="shared" si="9"/>
        <v>59.64912281</v>
      </c>
      <c r="S63" s="4">
        <f t="shared" si="10"/>
        <v>66.49484536</v>
      </c>
      <c r="T63" s="4">
        <f t="shared" si="11"/>
        <v>0</v>
      </c>
      <c r="U63" s="4">
        <f t="shared" si="12"/>
        <v>0</v>
      </c>
      <c r="V63" s="9">
        <f t="shared" si="13"/>
        <v>1</v>
      </c>
      <c r="W63" s="9">
        <f t="shared" si="14"/>
        <v>-3.791666667</v>
      </c>
      <c r="X63" s="8">
        <v>1.0</v>
      </c>
      <c r="Y63" s="8">
        <v>2.0</v>
      </c>
      <c r="Z63" s="8">
        <v>3.0</v>
      </c>
      <c r="AA63" s="8">
        <v>4.0</v>
      </c>
      <c r="AB63" s="9">
        <f t="shared" si="15"/>
        <v>0</v>
      </c>
      <c r="AC63" s="9">
        <f t="shared" si="16"/>
        <v>1</v>
      </c>
      <c r="AD63" s="9">
        <f t="shared" si="17"/>
        <v>0</v>
      </c>
      <c r="AE63" s="9">
        <f t="shared" si="18"/>
        <v>61.67</v>
      </c>
      <c r="AF63" s="9">
        <f t="shared" si="19"/>
        <v>67.502</v>
      </c>
      <c r="AG63" s="9">
        <f t="shared" si="20"/>
        <v>1</v>
      </c>
      <c r="AH63" s="9">
        <f t="shared" si="21"/>
        <v>0</v>
      </c>
    </row>
    <row r="64" ht="12.75" customHeight="1">
      <c r="A64" s="4">
        <v>134.0</v>
      </c>
      <c r="B64" s="5" t="s">
        <v>155</v>
      </c>
      <c r="C64" s="4" t="s">
        <v>140</v>
      </c>
      <c r="D64" s="4">
        <v>23.0</v>
      </c>
      <c r="E64" s="4">
        <v>37.0</v>
      </c>
      <c r="F64" s="4">
        <v>23.0</v>
      </c>
      <c r="G64" s="4">
        <v>0.0</v>
      </c>
      <c r="H64" s="4">
        <v>52.0</v>
      </c>
      <c r="I64" s="4">
        <f t="shared" si="1"/>
        <v>41.5</v>
      </c>
      <c r="J64" s="4">
        <f t="shared" si="2"/>
        <v>67.5</v>
      </c>
      <c r="K64" s="4">
        <f t="shared" si="3"/>
        <v>68</v>
      </c>
      <c r="L64" s="7" t="s">
        <v>210</v>
      </c>
      <c r="M64" s="9">
        <f t="shared" si="4"/>
        <v>88.46153846</v>
      </c>
      <c r="N64" s="9">
        <f t="shared" si="5"/>
        <v>71.15384615</v>
      </c>
      <c r="O64" s="9">
        <f t="shared" si="6"/>
        <v>63.88888889</v>
      </c>
      <c r="P64" s="9">
        <f t="shared" si="7"/>
        <v>65</v>
      </c>
      <c r="Q64" s="4">
        <f t="shared" si="8"/>
        <v>76.92307692</v>
      </c>
      <c r="R64" s="4">
        <f t="shared" si="9"/>
        <v>72.80701754</v>
      </c>
      <c r="S64" s="4">
        <f t="shared" si="10"/>
        <v>69.58762887</v>
      </c>
      <c r="T64" s="4">
        <f t="shared" si="11"/>
        <v>0</v>
      </c>
      <c r="U64" s="4">
        <f t="shared" si="12"/>
        <v>1</v>
      </c>
      <c r="V64" s="9">
        <f t="shared" si="13"/>
        <v>0</v>
      </c>
      <c r="W64" s="9">
        <f t="shared" si="14"/>
        <v>-7.764957265</v>
      </c>
      <c r="X64" s="8">
        <v>1.0</v>
      </c>
      <c r="Y64" s="8">
        <v>2.0</v>
      </c>
      <c r="Z64" s="8">
        <v>3.0</v>
      </c>
      <c r="AA64" s="8">
        <v>4.0</v>
      </c>
      <c r="AB64" s="9">
        <f t="shared" si="15"/>
        <v>0</v>
      </c>
      <c r="AC64" s="9">
        <f t="shared" si="16"/>
        <v>1</v>
      </c>
      <c r="AD64" s="9">
        <f t="shared" si="17"/>
        <v>0</v>
      </c>
      <c r="AE64" s="9">
        <f t="shared" si="18"/>
        <v>69.17</v>
      </c>
      <c r="AF64" s="9">
        <f t="shared" si="19"/>
        <v>67.502</v>
      </c>
      <c r="AG64" s="9">
        <f t="shared" si="20"/>
        <v>0</v>
      </c>
      <c r="AH64" s="9">
        <f t="shared" si="21"/>
        <v>1</v>
      </c>
    </row>
    <row r="65" ht="12.75" customHeight="1">
      <c r="A65" s="4">
        <v>30.0</v>
      </c>
      <c r="B65" s="5" t="s">
        <v>53</v>
      </c>
      <c r="C65" s="4" t="s">
        <v>12</v>
      </c>
      <c r="D65" s="4">
        <v>24.0</v>
      </c>
      <c r="E65" s="4">
        <v>48.0</v>
      </c>
      <c r="F65" s="4">
        <v>18.0</v>
      </c>
      <c r="G65" s="4">
        <v>0.0</v>
      </c>
      <c r="H65" s="4">
        <v>44.0</v>
      </c>
      <c r="I65" s="4">
        <f t="shared" si="1"/>
        <v>45</v>
      </c>
      <c r="J65" s="4">
        <f t="shared" si="2"/>
        <v>67</v>
      </c>
      <c r="K65" s="4">
        <f t="shared" si="3"/>
        <v>67</v>
      </c>
      <c r="L65" s="7" t="s">
        <v>210</v>
      </c>
      <c r="M65" s="9">
        <f t="shared" si="4"/>
        <v>92.30769231</v>
      </c>
      <c r="N65" s="9">
        <f t="shared" si="5"/>
        <v>92.30769231</v>
      </c>
      <c r="O65" s="9">
        <f t="shared" si="6"/>
        <v>50</v>
      </c>
      <c r="P65" s="9">
        <f t="shared" si="7"/>
        <v>55</v>
      </c>
      <c r="Q65" s="4">
        <f t="shared" si="8"/>
        <v>92.30769231</v>
      </c>
      <c r="R65" s="4">
        <f t="shared" si="9"/>
        <v>78.94736842</v>
      </c>
      <c r="S65" s="4">
        <f t="shared" si="10"/>
        <v>69.07216495</v>
      </c>
      <c r="T65" s="4">
        <f t="shared" si="11"/>
        <v>0</v>
      </c>
      <c r="U65" s="4">
        <f t="shared" si="12"/>
        <v>1</v>
      </c>
      <c r="V65" s="9">
        <f t="shared" si="13"/>
        <v>0</v>
      </c>
      <c r="W65" s="9">
        <f t="shared" si="14"/>
        <v>-15.42307692</v>
      </c>
      <c r="X65" s="8">
        <v>1.0</v>
      </c>
      <c r="Y65" s="8">
        <v>2.0</v>
      </c>
      <c r="Z65" s="8">
        <v>3.0</v>
      </c>
      <c r="AA65" s="8">
        <v>4.0</v>
      </c>
      <c r="AB65" s="9">
        <f t="shared" si="15"/>
        <v>0</v>
      </c>
      <c r="AC65" s="9">
        <f t="shared" si="16"/>
        <v>1</v>
      </c>
      <c r="AD65" s="9">
        <f t="shared" si="17"/>
        <v>0</v>
      </c>
      <c r="AE65" s="9">
        <f t="shared" si="18"/>
        <v>75</v>
      </c>
      <c r="AF65" s="9">
        <f t="shared" si="19"/>
        <v>67</v>
      </c>
      <c r="AG65" s="9">
        <f t="shared" si="20"/>
        <v>0</v>
      </c>
      <c r="AH65" s="9">
        <f t="shared" si="21"/>
        <v>1</v>
      </c>
    </row>
    <row r="66" ht="12.75" customHeight="1">
      <c r="A66" s="4">
        <v>84.0</v>
      </c>
      <c r="B66" s="5" t="s">
        <v>107</v>
      </c>
      <c r="C66" s="4" t="s">
        <v>63</v>
      </c>
      <c r="D66" s="4">
        <v>21.0</v>
      </c>
      <c r="E66" s="4">
        <v>34.0</v>
      </c>
      <c r="F66" s="4">
        <v>17.0</v>
      </c>
      <c r="G66" s="4">
        <v>0.0</v>
      </c>
      <c r="H66" s="4">
        <v>62.0</v>
      </c>
      <c r="I66" s="4">
        <f t="shared" si="1"/>
        <v>36</v>
      </c>
      <c r="J66" s="4">
        <f t="shared" si="2"/>
        <v>67</v>
      </c>
      <c r="K66" s="4">
        <f t="shared" si="3"/>
        <v>67</v>
      </c>
      <c r="L66" s="7" t="s">
        <v>210</v>
      </c>
      <c r="M66" s="9">
        <f t="shared" si="4"/>
        <v>80.76923077</v>
      </c>
      <c r="N66" s="9">
        <f t="shared" si="5"/>
        <v>65.38461538</v>
      </c>
      <c r="O66" s="9">
        <f t="shared" si="6"/>
        <v>47.22222222</v>
      </c>
      <c r="P66" s="9">
        <f t="shared" si="7"/>
        <v>77.5</v>
      </c>
      <c r="Q66" s="4">
        <f t="shared" si="8"/>
        <v>70.51282051</v>
      </c>
      <c r="R66" s="4">
        <f t="shared" si="9"/>
        <v>63.15789474</v>
      </c>
      <c r="S66" s="4">
        <f t="shared" si="10"/>
        <v>69.07216495</v>
      </c>
      <c r="T66" s="4">
        <f t="shared" si="11"/>
        <v>0</v>
      </c>
      <c r="U66" s="4">
        <f t="shared" si="12"/>
        <v>0</v>
      </c>
      <c r="V66" s="9">
        <f t="shared" si="13"/>
        <v>1</v>
      </c>
      <c r="W66" s="9">
        <f t="shared" si="14"/>
        <v>-2.797008547</v>
      </c>
      <c r="X66" s="8">
        <v>1.0</v>
      </c>
      <c r="Y66" s="8">
        <v>2.0</v>
      </c>
      <c r="Z66" s="8">
        <v>3.0</v>
      </c>
      <c r="AA66" s="8">
        <v>4.0</v>
      </c>
      <c r="AB66" s="9">
        <f t="shared" si="15"/>
        <v>0</v>
      </c>
      <c r="AC66" s="9">
        <f t="shared" si="16"/>
        <v>1</v>
      </c>
      <c r="AD66" s="9">
        <f t="shared" si="17"/>
        <v>0</v>
      </c>
      <c r="AE66" s="9">
        <f t="shared" si="18"/>
        <v>60</v>
      </c>
      <c r="AF66" s="9">
        <f t="shared" si="19"/>
        <v>67</v>
      </c>
      <c r="AG66" s="9">
        <f t="shared" si="20"/>
        <v>1</v>
      </c>
      <c r="AH66" s="9">
        <f t="shared" si="21"/>
        <v>0</v>
      </c>
    </row>
    <row r="67" ht="12.75" customHeight="1">
      <c r="A67" s="4">
        <v>64.0</v>
      </c>
      <c r="B67" s="5" t="s">
        <v>87</v>
      </c>
      <c r="C67" s="4" t="s">
        <v>63</v>
      </c>
      <c r="D67" s="4">
        <v>15.0</v>
      </c>
      <c r="E67" s="4">
        <v>33.5</v>
      </c>
      <c r="F67" s="4">
        <v>33.0</v>
      </c>
      <c r="G67" s="4">
        <v>0.0</v>
      </c>
      <c r="H67" s="4">
        <v>52.0</v>
      </c>
      <c r="I67" s="4">
        <f t="shared" si="1"/>
        <v>40.75</v>
      </c>
      <c r="J67" s="4">
        <f t="shared" si="2"/>
        <v>66.75</v>
      </c>
      <c r="K67" s="4">
        <f t="shared" si="3"/>
        <v>67</v>
      </c>
      <c r="L67" s="7" t="s">
        <v>210</v>
      </c>
      <c r="M67" s="9">
        <f t="shared" si="4"/>
        <v>57.69230769</v>
      </c>
      <c r="N67" s="9">
        <f t="shared" si="5"/>
        <v>64.42307692</v>
      </c>
      <c r="O67" s="9">
        <f t="shared" si="6"/>
        <v>91.66666667</v>
      </c>
      <c r="P67" s="9">
        <f t="shared" si="7"/>
        <v>65</v>
      </c>
      <c r="Q67" s="4">
        <f t="shared" si="8"/>
        <v>62.17948718</v>
      </c>
      <c r="R67" s="4">
        <f t="shared" si="9"/>
        <v>71.49122807</v>
      </c>
      <c r="S67" s="4">
        <f t="shared" si="10"/>
        <v>68.81443299</v>
      </c>
      <c r="T67" s="4">
        <f t="shared" si="11"/>
        <v>0</v>
      </c>
      <c r="U67" s="4">
        <f t="shared" si="12"/>
        <v>0</v>
      </c>
      <c r="V67" s="9">
        <f t="shared" si="13"/>
        <v>1</v>
      </c>
      <c r="W67" s="9">
        <f t="shared" si="14"/>
        <v>4.916666667</v>
      </c>
      <c r="X67" s="8">
        <v>1.0</v>
      </c>
      <c r="Y67" s="8">
        <v>2.0</v>
      </c>
      <c r="Z67" s="8">
        <v>3.0</v>
      </c>
      <c r="AA67" s="8">
        <v>4.0</v>
      </c>
      <c r="AB67" s="9">
        <f t="shared" si="15"/>
        <v>1</v>
      </c>
      <c r="AC67" s="9">
        <f t="shared" si="16"/>
        <v>0</v>
      </c>
      <c r="AD67" s="9">
        <f t="shared" si="17"/>
        <v>0</v>
      </c>
      <c r="AE67" s="9">
        <f t="shared" si="18"/>
        <v>67.92</v>
      </c>
      <c r="AF67" s="9">
        <f t="shared" si="19"/>
        <v>66.752</v>
      </c>
      <c r="AG67" s="9">
        <f t="shared" si="20"/>
        <v>0</v>
      </c>
      <c r="AH67" s="9">
        <f t="shared" si="21"/>
        <v>1</v>
      </c>
    </row>
    <row r="68" ht="12.75" customHeight="1">
      <c r="A68" s="4">
        <v>31.0</v>
      </c>
      <c r="B68" s="5" t="s">
        <v>54</v>
      </c>
      <c r="C68" s="4" t="s">
        <v>12</v>
      </c>
      <c r="D68" s="4">
        <v>23.0</v>
      </c>
      <c r="E68" s="4">
        <v>28.0</v>
      </c>
      <c r="F68" s="4">
        <v>18.0</v>
      </c>
      <c r="G68" s="4">
        <v>0.0</v>
      </c>
      <c r="H68" s="4">
        <v>64.0</v>
      </c>
      <c r="I68" s="4">
        <f t="shared" si="1"/>
        <v>34.5</v>
      </c>
      <c r="J68" s="4">
        <f t="shared" si="2"/>
        <v>66.5</v>
      </c>
      <c r="K68" s="4">
        <f t="shared" si="3"/>
        <v>67</v>
      </c>
      <c r="L68" s="7" t="s">
        <v>210</v>
      </c>
      <c r="M68" s="9">
        <f t="shared" si="4"/>
        <v>88.46153846</v>
      </c>
      <c r="N68" s="9">
        <f t="shared" si="5"/>
        <v>53.84615385</v>
      </c>
      <c r="O68" s="9">
        <f t="shared" si="6"/>
        <v>50</v>
      </c>
      <c r="P68" s="9">
        <f t="shared" si="7"/>
        <v>80</v>
      </c>
      <c r="Q68" s="4">
        <f t="shared" si="8"/>
        <v>65.38461538</v>
      </c>
      <c r="R68" s="4">
        <f t="shared" si="9"/>
        <v>60.52631579</v>
      </c>
      <c r="S68" s="4">
        <f t="shared" si="10"/>
        <v>68.55670103</v>
      </c>
      <c r="T68" s="4">
        <f t="shared" si="11"/>
        <v>0</v>
      </c>
      <c r="U68" s="4">
        <f t="shared" si="12"/>
        <v>0</v>
      </c>
      <c r="V68" s="9">
        <f t="shared" si="13"/>
        <v>1</v>
      </c>
      <c r="W68" s="9">
        <f t="shared" si="14"/>
        <v>-2.923076923</v>
      </c>
      <c r="X68" s="8">
        <v>1.0</v>
      </c>
      <c r="Y68" s="8">
        <v>2.0</v>
      </c>
      <c r="Z68" s="8">
        <v>3.0</v>
      </c>
      <c r="AA68" s="8">
        <v>4.0</v>
      </c>
      <c r="AB68" s="9">
        <f t="shared" si="15"/>
        <v>0</v>
      </c>
      <c r="AC68" s="9">
        <f t="shared" si="16"/>
        <v>1</v>
      </c>
      <c r="AD68" s="9">
        <f t="shared" si="17"/>
        <v>0</v>
      </c>
      <c r="AE68" s="9">
        <f t="shared" si="18"/>
        <v>57.5</v>
      </c>
      <c r="AF68" s="9">
        <f t="shared" si="19"/>
        <v>66.5</v>
      </c>
      <c r="AG68" s="9">
        <f t="shared" si="20"/>
        <v>1</v>
      </c>
      <c r="AH68" s="9">
        <f t="shared" si="21"/>
        <v>0</v>
      </c>
    </row>
    <row r="69" ht="12.75" customHeight="1">
      <c r="A69" s="4">
        <v>49.0</v>
      </c>
      <c r="B69" s="5" t="s">
        <v>70</v>
      </c>
      <c r="C69" s="4" t="s">
        <v>63</v>
      </c>
      <c r="D69" s="4">
        <v>24.0</v>
      </c>
      <c r="E69" s="4">
        <v>31.0</v>
      </c>
      <c r="F69" s="4">
        <v>18.0</v>
      </c>
      <c r="G69" s="4">
        <v>0.0</v>
      </c>
      <c r="H69" s="4">
        <v>60.0</v>
      </c>
      <c r="I69" s="4">
        <f t="shared" si="1"/>
        <v>36.5</v>
      </c>
      <c r="J69" s="4">
        <f t="shared" si="2"/>
        <v>66.5</v>
      </c>
      <c r="K69" s="4">
        <f t="shared" si="3"/>
        <v>67</v>
      </c>
      <c r="L69" s="7" t="s">
        <v>210</v>
      </c>
      <c r="M69" s="9">
        <f t="shared" si="4"/>
        <v>92.30769231</v>
      </c>
      <c r="N69" s="9">
        <f t="shared" si="5"/>
        <v>59.61538462</v>
      </c>
      <c r="O69" s="9">
        <f t="shared" si="6"/>
        <v>50</v>
      </c>
      <c r="P69" s="9">
        <f t="shared" si="7"/>
        <v>75</v>
      </c>
      <c r="Q69" s="4">
        <f t="shared" si="8"/>
        <v>70.51282051</v>
      </c>
      <c r="R69" s="4">
        <f t="shared" si="9"/>
        <v>64.03508772</v>
      </c>
      <c r="S69" s="4">
        <f t="shared" si="10"/>
        <v>68.55670103</v>
      </c>
      <c r="T69" s="4">
        <f t="shared" si="11"/>
        <v>0</v>
      </c>
      <c r="U69" s="4">
        <f t="shared" si="12"/>
        <v>0</v>
      </c>
      <c r="V69" s="9">
        <f t="shared" si="13"/>
        <v>1</v>
      </c>
      <c r="W69" s="9">
        <f t="shared" si="14"/>
        <v>-6.153846154</v>
      </c>
      <c r="X69" s="8">
        <v>1.0</v>
      </c>
      <c r="Y69" s="8">
        <v>2.0</v>
      </c>
      <c r="Z69" s="8">
        <v>3.0</v>
      </c>
      <c r="AA69" s="8">
        <v>4.0</v>
      </c>
      <c r="AB69" s="9">
        <f t="shared" si="15"/>
        <v>0</v>
      </c>
      <c r="AC69" s="9">
        <f t="shared" si="16"/>
        <v>1</v>
      </c>
      <c r="AD69" s="9">
        <f t="shared" si="17"/>
        <v>0</v>
      </c>
      <c r="AE69" s="9">
        <f t="shared" si="18"/>
        <v>60.83</v>
      </c>
      <c r="AF69" s="9">
        <f t="shared" si="19"/>
        <v>66.498</v>
      </c>
      <c r="AG69" s="9">
        <f t="shared" si="20"/>
        <v>1</v>
      </c>
      <c r="AH69" s="9">
        <f t="shared" si="21"/>
        <v>0</v>
      </c>
    </row>
    <row r="70" ht="12.75" customHeight="1">
      <c r="A70" s="4">
        <v>181.0</v>
      </c>
      <c r="B70" s="5" t="s">
        <v>198</v>
      </c>
      <c r="C70" s="4" t="s">
        <v>12</v>
      </c>
      <c r="D70" s="4">
        <v>21.0</v>
      </c>
      <c r="E70" s="4">
        <v>40.0</v>
      </c>
      <c r="F70" s="4">
        <v>20.0</v>
      </c>
      <c r="G70" s="4">
        <v>0.0</v>
      </c>
      <c r="H70" s="4">
        <v>52.0</v>
      </c>
      <c r="I70" s="4">
        <f t="shared" si="1"/>
        <v>40.5</v>
      </c>
      <c r="J70" s="4">
        <f t="shared" si="2"/>
        <v>66.5</v>
      </c>
      <c r="K70" s="4">
        <f t="shared" si="3"/>
        <v>67</v>
      </c>
      <c r="L70" s="7" t="s">
        <v>210</v>
      </c>
      <c r="M70" s="9">
        <f t="shared" si="4"/>
        <v>80.76923077</v>
      </c>
      <c r="N70" s="9">
        <f t="shared" si="5"/>
        <v>76.92307692</v>
      </c>
      <c r="O70" s="9">
        <f t="shared" si="6"/>
        <v>55.55555556</v>
      </c>
      <c r="P70" s="9">
        <f t="shared" si="7"/>
        <v>65</v>
      </c>
      <c r="Q70" s="4">
        <f t="shared" si="8"/>
        <v>78.20512821</v>
      </c>
      <c r="R70" s="4">
        <f t="shared" si="9"/>
        <v>71.05263158</v>
      </c>
      <c r="S70" s="4">
        <f t="shared" si="10"/>
        <v>68.55670103</v>
      </c>
      <c r="T70" s="4">
        <f t="shared" si="11"/>
        <v>0</v>
      </c>
      <c r="U70" s="4">
        <f t="shared" si="12"/>
        <v>1</v>
      </c>
      <c r="V70" s="9">
        <f t="shared" si="13"/>
        <v>0</v>
      </c>
      <c r="W70" s="9">
        <f t="shared" si="14"/>
        <v>-6.867521368</v>
      </c>
      <c r="X70" s="8">
        <v>1.0</v>
      </c>
      <c r="Y70" s="8">
        <v>2.0</v>
      </c>
      <c r="Z70" s="8">
        <v>3.0</v>
      </c>
      <c r="AA70" s="8">
        <v>4.0</v>
      </c>
      <c r="AB70" s="9">
        <f t="shared" si="15"/>
        <v>0</v>
      </c>
      <c r="AC70" s="9">
        <f t="shared" si="16"/>
        <v>1</v>
      </c>
      <c r="AD70" s="9">
        <f t="shared" si="17"/>
        <v>0</v>
      </c>
      <c r="AE70" s="9">
        <f t="shared" si="18"/>
        <v>67.5</v>
      </c>
      <c r="AF70" s="9">
        <f t="shared" si="19"/>
        <v>66.5</v>
      </c>
      <c r="AG70" s="9">
        <f t="shared" si="20"/>
        <v>0</v>
      </c>
      <c r="AH70" s="9">
        <f t="shared" si="21"/>
        <v>0</v>
      </c>
    </row>
    <row r="71" ht="12.75" customHeight="1">
      <c r="A71" s="4">
        <v>55.0</v>
      </c>
      <c r="B71" s="5" t="s">
        <v>76</v>
      </c>
      <c r="C71" s="4" t="s">
        <v>63</v>
      </c>
      <c r="D71" s="4">
        <v>20.0</v>
      </c>
      <c r="E71" s="4">
        <v>42.5</v>
      </c>
      <c r="F71" s="4">
        <v>22.0</v>
      </c>
      <c r="G71" s="4">
        <v>0.0</v>
      </c>
      <c r="H71" s="4">
        <v>48.0</v>
      </c>
      <c r="I71" s="4">
        <f t="shared" si="1"/>
        <v>42.25</v>
      </c>
      <c r="J71" s="4">
        <f t="shared" si="2"/>
        <v>66.25</v>
      </c>
      <c r="K71" s="4">
        <f t="shared" si="3"/>
        <v>66</v>
      </c>
      <c r="L71" s="7" t="s">
        <v>210</v>
      </c>
      <c r="M71" s="9">
        <f t="shared" si="4"/>
        <v>76.92307692</v>
      </c>
      <c r="N71" s="9">
        <f t="shared" si="5"/>
        <v>81.73076923</v>
      </c>
      <c r="O71" s="9">
        <f t="shared" si="6"/>
        <v>61.11111111</v>
      </c>
      <c r="P71" s="9">
        <f t="shared" si="7"/>
        <v>60</v>
      </c>
      <c r="Q71" s="4">
        <f t="shared" si="8"/>
        <v>80.12820513</v>
      </c>
      <c r="R71" s="4">
        <f t="shared" si="9"/>
        <v>74.12280702</v>
      </c>
      <c r="S71" s="4">
        <f t="shared" si="10"/>
        <v>68.29896907</v>
      </c>
      <c r="T71" s="4">
        <f t="shared" si="11"/>
        <v>0</v>
      </c>
      <c r="U71" s="4">
        <f t="shared" si="12"/>
        <v>1</v>
      </c>
      <c r="V71" s="9">
        <f t="shared" si="13"/>
        <v>0</v>
      </c>
      <c r="W71" s="9">
        <f t="shared" si="14"/>
        <v>-7.138888889</v>
      </c>
      <c r="X71" s="8">
        <v>1.0</v>
      </c>
      <c r="Y71" s="8">
        <v>2.0</v>
      </c>
      <c r="Z71" s="8">
        <v>3.0</v>
      </c>
      <c r="AA71" s="8">
        <v>4.0</v>
      </c>
      <c r="AB71" s="9">
        <f t="shared" si="15"/>
        <v>0</v>
      </c>
      <c r="AC71" s="9">
        <f t="shared" si="16"/>
        <v>1</v>
      </c>
      <c r="AD71" s="9">
        <f t="shared" si="17"/>
        <v>0</v>
      </c>
      <c r="AE71" s="9">
        <f t="shared" si="18"/>
        <v>70.42</v>
      </c>
      <c r="AF71" s="9">
        <f t="shared" si="19"/>
        <v>66.252</v>
      </c>
      <c r="AG71" s="9">
        <f t="shared" si="20"/>
        <v>0</v>
      </c>
      <c r="AH71" s="9">
        <f t="shared" si="21"/>
        <v>1</v>
      </c>
    </row>
    <row r="72" ht="12.75" customHeight="1">
      <c r="A72" s="4">
        <v>104.0</v>
      </c>
      <c r="B72" s="5" t="s">
        <v>126</v>
      </c>
      <c r="C72" s="4" t="s">
        <v>63</v>
      </c>
      <c r="D72" s="4">
        <v>22.0</v>
      </c>
      <c r="E72" s="4">
        <v>37.0</v>
      </c>
      <c r="F72" s="4">
        <v>19.0</v>
      </c>
      <c r="G72" s="4">
        <v>2.0</v>
      </c>
      <c r="H72" s="4">
        <v>50.0</v>
      </c>
      <c r="I72" s="4">
        <f t="shared" si="1"/>
        <v>41</v>
      </c>
      <c r="J72" s="4">
        <f t="shared" si="2"/>
        <v>66</v>
      </c>
      <c r="K72" s="4">
        <f t="shared" si="3"/>
        <v>66</v>
      </c>
      <c r="L72" s="7" t="s">
        <v>210</v>
      </c>
      <c r="M72" s="9">
        <f t="shared" si="4"/>
        <v>84.61538462</v>
      </c>
      <c r="N72" s="9">
        <f t="shared" si="5"/>
        <v>71.15384615</v>
      </c>
      <c r="O72" s="9">
        <f t="shared" si="6"/>
        <v>52.77777778</v>
      </c>
      <c r="P72" s="9">
        <f t="shared" si="7"/>
        <v>62.5</v>
      </c>
      <c r="Q72" s="4">
        <f t="shared" si="8"/>
        <v>75.64102564</v>
      </c>
      <c r="R72" s="4">
        <f t="shared" si="9"/>
        <v>68.42105263</v>
      </c>
      <c r="S72" s="4">
        <f t="shared" si="10"/>
        <v>65.97938144</v>
      </c>
      <c r="T72" s="4">
        <f t="shared" si="11"/>
        <v>0</v>
      </c>
      <c r="U72" s="4">
        <f t="shared" si="12"/>
        <v>1</v>
      </c>
      <c r="V72" s="9">
        <f t="shared" si="13"/>
        <v>0</v>
      </c>
      <c r="W72" s="9">
        <f t="shared" si="14"/>
        <v>-8.472222222</v>
      </c>
      <c r="X72" s="8">
        <v>1.0</v>
      </c>
      <c r="Y72" s="8">
        <v>2.0</v>
      </c>
      <c r="Z72" s="8">
        <v>3.0</v>
      </c>
      <c r="AA72" s="8">
        <v>4.0</v>
      </c>
      <c r="AB72" s="9">
        <f t="shared" si="15"/>
        <v>0</v>
      </c>
      <c r="AC72" s="9">
        <f t="shared" si="16"/>
        <v>1</v>
      </c>
      <c r="AD72" s="9">
        <f t="shared" si="17"/>
        <v>0</v>
      </c>
      <c r="AE72" s="9">
        <f t="shared" si="18"/>
        <v>68.33</v>
      </c>
      <c r="AF72" s="9">
        <f t="shared" si="19"/>
        <v>65.998</v>
      </c>
      <c r="AG72" s="9">
        <f t="shared" si="20"/>
        <v>0</v>
      </c>
      <c r="AH72" s="9">
        <f t="shared" si="21"/>
        <v>1</v>
      </c>
    </row>
    <row r="73" ht="12.75" customHeight="1">
      <c r="A73" s="4">
        <v>156.0</v>
      </c>
      <c r="B73" s="5" t="s">
        <v>176</v>
      </c>
      <c r="C73" s="4" t="s">
        <v>159</v>
      </c>
      <c r="D73" s="4">
        <v>15.0</v>
      </c>
      <c r="E73" s="4">
        <v>19.0</v>
      </c>
      <c r="F73" s="4">
        <v>22.0</v>
      </c>
      <c r="G73" s="4">
        <v>3.0</v>
      </c>
      <c r="H73" s="4">
        <v>70.0</v>
      </c>
      <c r="I73" s="4">
        <f t="shared" si="1"/>
        <v>31</v>
      </c>
      <c r="J73" s="4">
        <f t="shared" si="2"/>
        <v>66</v>
      </c>
      <c r="K73" s="4">
        <f t="shared" si="3"/>
        <v>66</v>
      </c>
      <c r="L73" s="7" t="s">
        <v>210</v>
      </c>
      <c r="M73" s="9">
        <f t="shared" si="4"/>
        <v>57.69230769</v>
      </c>
      <c r="N73" s="9">
        <f t="shared" si="5"/>
        <v>36.53846154</v>
      </c>
      <c r="O73" s="9">
        <f t="shared" si="6"/>
        <v>61.11111111</v>
      </c>
      <c r="P73" s="9">
        <f t="shared" si="7"/>
        <v>87.5</v>
      </c>
      <c r="Q73" s="4">
        <f t="shared" si="8"/>
        <v>43.58974359</v>
      </c>
      <c r="R73" s="4">
        <f t="shared" si="9"/>
        <v>49.12280702</v>
      </c>
      <c r="S73" s="4">
        <f t="shared" si="10"/>
        <v>64.94845361</v>
      </c>
      <c r="T73" s="4">
        <f t="shared" si="11"/>
        <v>1</v>
      </c>
      <c r="U73" s="4">
        <f t="shared" si="12"/>
        <v>0</v>
      </c>
      <c r="V73" s="9">
        <f t="shared" si="13"/>
        <v>0</v>
      </c>
      <c r="W73" s="9">
        <f t="shared" si="14"/>
        <v>11.39957265</v>
      </c>
      <c r="X73" s="8">
        <v>1.0</v>
      </c>
      <c r="Y73" s="8">
        <v>2.0</v>
      </c>
      <c r="Z73" s="8">
        <v>3.0</v>
      </c>
      <c r="AA73" s="8">
        <v>4.0</v>
      </c>
      <c r="AB73" s="9">
        <f t="shared" si="15"/>
        <v>1</v>
      </c>
      <c r="AC73" s="9">
        <f t="shared" si="16"/>
        <v>0</v>
      </c>
      <c r="AD73" s="9">
        <f t="shared" si="17"/>
        <v>0</v>
      </c>
      <c r="AE73" s="9">
        <f t="shared" si="18"/>
        <v>51.67</v>
      </c>
      <c r="AF73" s="9">
        <f t="shared" si="19"/>
        <v>66.002</v>
      </c>
      <c r="AG73" s="9">
        <f t="shared" si="20"/>
        <v>1</v>
      </c>
      <c r="AH73" s="9">
        <f t="shared" si="21"/>
        <v>0</v>
      </c>
    </row>
    <row r="74" ht="12.75" customHeight="1">
      <c r="A74" s="4">
        <v>73.0</v>
      </c>
      <c r="B74" s="5" t="s">
        <v>96</v>
      </c>
      <c r="C74" s="4" t="s">
        <v>63</v>
      </c>
      <c r="D74" s="4">
        <v>22.0</v>
      </c>
      <c r="E74" s="4">
        <v>37.0</v>
      </c>
      <c r="F74" s="4">
        <v>20.0</v>
      </c>
      <c r="G74" s="4">
        <v>0.0</v>
      </c>
      <c r="H74" s="4">
        <v>52.0</v>
      </c>
      <c r="I74" s="4">
        <f t="shared" si="1"/>
        <v>39.5</v>
      </c>
      <c r="J74" s="4">
        <f t="shared" si="2"/>
        <v>65.5</v>
      </c>
      <c r="K74" s="4">
        <f t="shared" si="3"/>
        <v>66</v>
      </c>
      <c r="L74" s="7" t="s">
        <v>210</v>
      </c>
      <c r="M74" s="9">
        <f t="shared" si="4"/>
        <v>84.61538462</v>
      </c>
      <c r="N74" s="9">
        <f t="shared" si="5"/>
        <v>71.15384615</v>
      </c>
      <c r="O74" s="9">
        <f t="shared" si="6"/>
        <v>55.55555556</v>
      </c>
      <c r="P74" s="9">
        <f t="shared" si="7"/>
        <v>65</v>
      </c>
      <c r="Q74" s="4">
        <f t="shared" si="8"/>
        <v>75.64102564</v>
      </c>
      <c r="R74" s="4">
        <f t="shared" si="9"/>
        <v>69.29824561</v>
      </c>
      <c r="S74" s="4">
        <f t="shared" si="10"/>
        <v>67.5257732</v>
      </c>
      <c r="T74" s="4">
        <f t="shared" si="11"/>
        <v>0</v>
      </c>
      <c r="U74" s="4">
        <f t="shared" si="12"/>
        <v>1</v>
      </c>
      <c r="V74" s="9">
        <f t="shared" si="13"/>
        <v>0</v>
      </c>
      <c r="W74" s="9">
        <f t="shared" si="14"/>
        <v>-7.444444444</v>
      </c>
      <c r="X74" s="8">
        <v>1.0</v>
      </c>
      <c r="Y74" s="8">
        <v>2.0</v>
      </c>
      <c r="Z74" s="8">
        <v>3.0</v>
      </c>
      <c r="AA74" s="8">
        <v>4.0</v>
      </c>
      <c r="AB74" s="9">
        <f t="shared" si="15"/>
        <v>0</v>
      </c>
      <c r="AC74" s="9">
        <f t="shared" si="16"/>
        <v>1</v>
      </c>
      <c r="AD74" s="9">
        <f t="shared" si="17"/>
        <v>0</v>
      </c>
      <c r="AE74" s="9">
        <f t="shared" si="18"/>
        <v>65.83</v>
      </c>
      <c r="AF74" s="9">
        <f t="shared" si="19"/>
        <v>65.498</v>
      </c>
      <c r="AG74" s="9">
        <f t="shared" si="20"/>
        <v>0</v>
      </c>
      <c r="AH74" s="9">
        <f t="shared" si="21"/>
        <v>0</v>
      </c>
    </row>
    <row r="75" ht="12.75" customHeight="1">
      <c r="A75" s="4">
        <v>132.0</v>
      </c>
      <c r="B75" s="5" t="s">
        <v>153</v>
      </c>
      <c r="C75" s="4" t="s">
        <v>140</v>
      </c>
      <c r="D75" s="4">
        <v>15.0</v>
      </c>
      <c r="E75" s="4">
        <v>36.0</v>
      </c>
      <c r="F75" s="4">
        <v>29.0</v>
      </c>
      <c r="G75" s="4">
        <v>0.0</v>
      </c>
      <c r="H75" s="4">
        <v>51.0</v>
      </c>
      <c r="I75" s="4">
        <f t="shared" si="1"/>
        <v>40</v>
      </c>
      <c r="J75" s="4">
        <f t="shared" si="2"/>
        <v>65.5</v>
      </c>
      <c r="K75" s="4">
        <f t="shared" si="3"/>
        <v>66</v>
      </c>
      <c r="L75" s="7" t="s">
        <v>210</v>
      </c>
      <c r="M75" s="9">
        <f t="shared" si="4"/>
        <v>57.69230769</v>
      </c>
      <c r="N75" s="9">
        <f t="shared" si="5"/>
        <v>69.23076923</v>
      </c>
      <c r="O75" s="9">
        <f t="shared" si="6"/>
        <v>80.55555556</v>
      </c>
      <c r="P75" s="9">
        <f t="shared" si="7"/>
        <v>63.75</v>
      </c>
      <c r="Q75" s="4">
        <f t="shared" si="8"/>
        <v>65.38461538</v>
      </c>
      <c r="R75" s="4">
        <f t="shared" si="9"/>
        <v>70.1754386</v>
      </c>
      <c r="S75" s="4">
        <f t="shared" si="10"/>
        <v>67.5257732</v>
      </c>
      <c r="T75" s="4">
        <f t="shared" si="11"/>
        <v>0</v>
      </c>
      <c r="U75" s="4">
        <f t="shared" si="12"/>
        <v>0</v>
      </c>
      <c r="V75" s="9">
        <f t="shared" si="13"/>
        <v>1</v>
      </c>
      <c r="W75" s="9">
        <f t="shared" si="14"/>
        <v>2.949786325</v>
      </c>
      <c r="X75" s="8">
        <v>1.0</v>
      </c>
      <c r="Y75" s="8">
        <v>2.0</v>
      </c>
      <c r="Z75" s="8">
        <v>3.0</v>
      </c>
      <c r="AA75" s="8">
        <v>4.0</v>
      </c>
      <c r="AB75" s="9">
        <f t="shared" si="15"/>
        <v>1</v>
      </c>
      <c r="AC75" s="9">
        <f t="shared" si="16"/>
        <v>0</v>
      </c>
      <c r="AD75" s="9">
        <f t="shared" si="17"/>
        <v>0</v>
      </c>
      <c r="AE75" s="9">
        <f t="shared" si="18"/>
        <v>66.67</v>
      </c>
      <c r="AF75" s="9">
        <f t="shared" si="19"/>
        <v>65.502</v>
      </c>
      <c r="AG75" s="9">
        <f t="shared" si="20"/>
        <v>0</v>
      </c>
      <c r="AH75" s="9">
        <f t="shared" si="21"/>
        <v>1</v>
      </c>
    </row>
    <row r="76" ht="12.75" customHeight="1">
      <c r="A76" s="4">
        <v>74.0</v>
      </c>
      <c r="B76" s="5" t="s">
        <v>97</v>
      </c>
      <c r="C76" s="4" t="s">
        <v>63</v>
      </c>
      <c r="D76" s="4">
        <v>24.0</v>
      </c>
      <c r="E76" s="4">
        <v>49.0</v>
      </c>
      <c r="F76" s="4">
        <v>21.0</v>
      </c>
      <c r="G76" s="4">
        <v>0.0</v>
      </c>
      <c r="H76" s="4">
        <v>36.0</v>
      </c>
      <c r="I76" s="4">
        <f t="shared" si="1"/>
        <v>47</v>
      </c>
      <c r="J76" s="4">
        <f t="shared" si="2"/>
        <v>65</v>
      </c>
      <c r="K76" s="4">
        <f t="shared" si="3"/>
        <v>65</v>
      </c>
      <c r="L76" s="7" t="s">
        <v>210</v>
      </c>
      <c r="M76" s="9">
        <f t="shared" si="4"/>
        <v>92.30769231</v>
      </c>
      <c r="N76" s="9">
        <f t="shared" si="5"/>
        <v>94.23076923</v>
      </c>
      <c r="O76" s="9">
        <f t="shared" si="6"/>
        <v>58.33333333</v>
      </c>
      <c r="P76" s="9">
        <f t="shared" si="7"/>
        <v>45</v>
      </c>
      <c r="Q76" s="4">
        <f t="shared" si="8"/>
        <v>93.58974359</v>
      </c>
      <c r="R76" s="4">
        <f t="shared" si="9"/>
        <v>82.45614035</v>
      </c>
      <c r="S76" s="4">
        <f t="shared" si="10"/>
        <v>67.01030928</v>
      </c>
      <c r="T76" s="4">
        <f t="shared" si="11"/>
        <v>0</v>
      </c>
      <c r="U76" s="4">
        <f t="shared" si="12"/>
        <v>1</v>
      </c>
      <c r="V76" s="9">
        <f t="shared" si="13"/>
        <v>0</v>
      </c>
      <c r="W76" s="9">
        <f t="shared" si="14"/>
        <v>-17.78205128</v>
      </c>
      <c r="X76" s="8">
        <v>1.0</v>
      </c>
      <c r="Y76" s="8">
        <v>2.0</v>
      </c>
      <c r="Z76" s="8">
        <v>3.0</v>
      </c>
      <c r="AA76" s="8">
        <v>4.0</v>
      </c>
      <c r="AB76" s="9">
        <f t="shared" si="15"/>
        <v>0</v>
      </c>
      <c r="AC76" s="9">
        <f t="shared" si="16"/>
        <v>1</v>
      </c>
      <c r="AD76" s="9">
        <f t="shared" si="17"/>
        <v>0</v>
      </c>
      <c r="AE76" s="9">
        <f t="shared" si="18"/>
        <v>78.33</v>
      </c>
      <c r="AF76" s="9">
        <f t="shared" si="19"/>
        <v>64.998</v>
      </c>
      <c r="AG76" s="9">
        <f t="shared" si="20"/>
        <v>0</v>
      </c>
      <c r="AH76" s="9">
        <f t="shared" si="21"/>
        <v>1</v>
      </c>
    </row>
    <row r="77" ht="12.75" customHeight="1">
      <c r="A77" s="4">
        <v>162.0</v>
      </c>
      <c r="B77" s="5" t="s">
        <v>182</v>
      </c>
      <c r="C77" s="4" t="s">
        <v>159</v>
      </c>
      <c r="D77" s="4">
        <v>22.0</v>
      </c>
      <c r="E77" s="4">
        <v>30.0</v>
      </c>
      <c r="F77" s="4">
        <v>28.0</v>
      </c>
      <c r="G77" s="4">
        <v>3.0</v>
      </c>
      <c r="H77" s="4">
        <v>44.0</v>
      </c>
      <c r="I77" s="4">
        <f t="shared" si="1"/>
        <v>43</v>
      </c>
      <c r="J77" s="4">
        <f t="shared" si="2"/>
        <v>65</v>
      </c>
      <c r="K77" s="4">
        <f t="shared" si="3"/>
        <v>65</v>
      </c>
      <c r="L77" s="7" t="s">
        <v>210</v>
      </c>
      <c r="M77" s="9">
        <f t="shared" si="4"/>
        <v>84.61538462</v>
      </c>
      <c r="N77" s="9">
        <f t="shared" si="5"/>
        <v>57.69230769</v>
      </c>
      <c r="O77" s="9">
        <f t="shared" si="6"/>
        <v>77.77777778</v>
      </c>
      <c r="P77" s="9">
        <f t="shared" si="7"/>
        <v>55</v>
      </c>
      <c r="Q77" s="4">
        <f t="shared" si="8"/>
        <v>66.66666667</v>
      </c>
      <c r="R77" s="4">
        <f t="shared" si="9"/>
        <v>70.1754386</v>
      </c>
      <c r="S77" s="4">
        <f t="shared" si="10"/>
        <v>63.91752577</v>
      </c>
      <c r="T77" s="4">
        <f t="shared" si="11"/>
        <v>0</v>
      </c>
      <c r="U77" s="4">
        <f t="shared" si="12"/>
        <v>0</v>
      </c>
      <c r="V77" s="9">
        <f t="shared" si="13"/>
        <v>1</v>
      </c>
      <c r="W77" s="9">
        <f t="shared" si="14"/>
        <v>-6.876068376</v>
      </c>
      <c r="X77" s="8">
        <v>1.0</v>
      </c>
      <c r="Y77" s="8">
        <v>2.0</v>
      </c>
      <c r="Z77" s="8">
        <v>3.0</v>
      </c>
      <c r="AA77" s="8">
        <v>4.0</v>
      </c>
      <c r="AB77" s="9">
        <f t="shared" si="15"/>
        <v>0</v>
      </c>
      <c r="AC77" s="9">
        <f t="shared" si="16"/>
        <v>1</v>
      </c>
      <c r="AD77" s="9">
        <f t="shared" si="17"/>
        <v>0</v>
      </c>
      <c r="AE77" s="9">
        <f t="shared" si="18"/>
        <v>71.67</v>
      </c>
      <c r="AF77" s="9">
        <f t="shared" si="19"/>
        <v>65.002</v>
      </c>
      <c r="AG77" s="9">
        <f t="shared" si="20"/>
        <v>0</v>
      </c>
      <c r="AH77" s="9">
        <f t="shared" si="21"/>
        <v>1</v>
      </c>
    </row>
    <row r="78" ht="12.75" customHeight="1">
      <c r="A78" s="4">
        <v>58.0</v>
      </c>
      <c r="B78" s="5" t="s">
        <v>80</v>
      </c>
      <c r="C78" s="4" t="s">
        <v>63</v>
      </c>
      <c r="D78" s="4">
        <v>16.0</v>
      </c>
      <c r="E78" s="4">
        <v>23.0</v>
      </c>
      <c r="F78" s="4">
        <v>25.0</v>
      </c>
      <c r="G78" s="4">
        <v>0.0</v>
      </c>
      <c r="H78" s="4">
        <v>64.0</v>
      </c>
      <c r="I78" s="4">
        <f t="shared" si="1"/>
        <v>32</v>
      </c>
      <c r="J78" s="4">
        <f t="shared" si="2"/>
        <v>64</v>
      </c>
      <c r="K78" s="4">
        <f t="shared" si="3"/>
        <v>64</v>
      </c>
      <c r="L78" s="7" t="s">
        <v>210</v>
      </c>
      <c r="M78" s="9">
        <f t="shared" si="4"/>
        <v>61.53846154</v>
      </c>
      <c r="N78" s="9">
        <f t="shared" si="5"/>
        <v>44.23076923</v>
      </c>
      <c r="O78" s="9">
        <f t="shared" si="6"/>
        <v>69.44444444</v>
      </c>
      <c r="P78" s="9">
        <f t="shared" si="7"/>
        <v>80</v>
      </c>
      <c r="Q78" s="4">
        <f t="shared" si="8"/>
        <v>50</v>
      </c>
      <c r="R78" s="4">
        <f t="shared" si="9"/>
        <v>56.14035088</v>
      </c>
      <c r="S78" s="4">
        <f t="shared" si="10"/>
        <v>65.97938144</v>
      </c>
      <c r="T78" s="4">
        <f t="shared" si="11"/>
        <v>1</v>
      </c>
      <c r="U78" s="4">
        <f t="shared" si="12"/>
        <v>0</v>
      </c>
      <c r="V78" s="9">
        <f t="shared" si="13"/>
        <v>0</v>
      </c>
      <c r="W78" s="9">
        <f t="shared" si="14"/>
        <v>8.05982906</v>
      </c>
      <c r="X78" s="8">
        <v>1.0</v>
      </c>
      <c r="Y78" s="8">
        <v>2.0</v>
      </c>
      <c r="Z78" s="8">
        <v>3.0</v>
      </c>
      <c r="AA78" s="8">
        <v>4.0</v>
      </c>
      <c r="AB78" s="9">
        <f t="shared" si="15"/>
        <v>1</v>
      </c>
      <c r="AC78" s="9">
        <f t="shared" si="16"/>
        <v>0</v>
      </c>
      <c r="AD78" s="9">
        <f t="shared" si="17"/>
        <v>0</v>
      </c>
      <c r="AE78" s="9">
        <f t="shared" si="18"/>
        <v>53.33</v>
      </c>
      <c r="AF78" s="9">
        <f t="shared" si="19"/>
        <v>63.998</v>
      </c>
      <c r="AG78" s="9">
        <f t="shared" si="20"/>
        <v>1</v>
      </c>
      <c r="AH78" s="9">
        <f t="shared" si="21"/>
        <v>0</v>
      </c>
    </row>
    <row r="79" ht="12.75" customHeight="1">
      <c r="A79" s="4">
        <v>70.0</v>
      </c>
      <c r="B79" s="5" t="s">
        <v>93</v>
      </c>
      <c r="C79" s="4" t="s">
        <v>63</v>
      </c>
      <c r="D79" s="4">
        <v>17.0</v>
      </c>
      <c r="E79" s="4">
        <v>42.0</v>
      </c>
      <c r="F79" s="4">
        <v>14.5</v>
      </c>
      <c r="G79" s="4">
        <v>0.0</v>
      </c>
      <c r="H79" s="4">
        <v>52.0</v>
      </c>
      <c r="I79" s="4">
        <f t="shared" si="1"/>
        <v>36.75</v>
      </c>
      <c r="J79" s="4">
        <f t="shared" si="2"/>
        <v>62.75</v>
      </c>
      <c r="K79" s="4">
        <f t="shared" si="3"/>
        <v>63</v>
      </c>
      <c r="L79" s="7" t="s">
        <v>210</v>
      </c>
      <c r="M79" s="9">
        <f t="shared" si="4"/>
        <v>65.38461538</v>
      </c>
      <c r="N79" s="9">
        <f t="shared" si="5"/>
        <v>80.76923077</v>
      </c>
      <c r="O79" s="9">
        <f t="shared" si="6"/>
        <v>40.27777778</v>
      </c>
      <c r="P79" s="9">
        <f t="shared" si="7"/>
        <v>65</v>
      </c>
      <c r="Q79" s="4">
        <f t="shared" si="8"/>
        <v>75.64102564</v>
      </c>
      <c r="R79" s="4">
        <f t="shared" si="9"/>
        <v>64.47368421</v>
      </c>
      <c r="S79" s="4">
        <f t="shared" si="10"/>
        <v>64.69072165</v>
      </c>
      <c r="T79" s="4">
        <f t="shared" si="11"/>
        <v>0</v>
      </c>
      <c r="U79" s="4">
        <f t="shared" si="12"/>
        <v>0</v>
      </c>
      <c r="V79" s="9">
        <f t="shared" si="13"/>
        <v>1</v>
      </c>
      <c r="W79" s="9">
        <f t="shared" si="14"/>
        <v>-4.164529915</v>
      </c>
      <c r="X79" s="8">
        <v>1.0</v>
      </c>
      <c r="Y79" s="8">
        <v>2.0</v>
      </c>
      <c r="Z79" s="8">
        <v>3.0</v>
      </c>
      <c r="AA79" s="8">
        <v>4.0</v>
      </c>
      <c r="AB79" s="9">
        <f t="shared" si="15"/>
        <v>0</v>
      </c>
      <c r="AC79" s="9">
        <f t="shared" si="16"/>
        <v>1</v>
      </c>
      <c r="AD79" s="9">
        <f t="shared" si="17"/>
        <v>0</v>
      </c>
      <c r="AE79" s="9">
        <f t="shared" si="18"/>
        <v>61.25</v>
      </c>
      <c r="AF79" s="9">
        <f t="shared" si="19"/>
        <v>62.75</v>
      </c>
      <c r="AG79" s="9">
        <f t="shared" si="20"/>
        <v>1</v>
      </c>
      <c r="AH79" s="9">
        <f t="shared" si="21"/>
        <v>0</v>
      </c>
    </row>
    <row r="80" ht="12.75" customHeight="1">
      <c r="A80" s="4">
        <v>82.0</v>
      </c>
      <c r="B80" s="5" t="s">
        <v>105</v>
      </c>
      <c r="C80" s="4" t="s">
        <v>63</v>
      </c>
      <c r="D80" s="4">
        <v>24.0</v>
      </c>
      <c r="E80" s="4">
        <v>30.0</v>
      </c>
      <c r="F80" s="4">
        <v>33.0</v>
      </c>
      <c r="G80" s="4">
        <v>0.0</v>
      </c>
      <c r="H80" s="4">
        <v>38.0</v>
      </c>
      <c r="I80" s="4">
        <f t="shared" si="1"/>
        <v>43.5</v>
      </c>
      <c r="J80" s="4">
        <f t="shared" si="2"/>
        <v>62.5</v>
      </c>
      <c r="K80" s="4">
        <f t="shared" si="3"/>
        <v>63</v>
      </c>
      <c r="L80" s="7" t="s">
        <v>210</v>
      </c>
      <c r="M80" s="9">
        <f t="shared" si="4"/>
        <v>92.30769231</v>
      </c>
      <c r="N80" s="9">
        <f t="shared" si="5"/>
        <v>57.69230769</v>
      </c>
      <c r="O80" s="9">
        <f t="shared" si="6"/>
        <v>91.66666667</v>
      </c>
      <c r="P80" s="9">
        <f t="shared" si="7"/>
        <v>47.5</v>
      </c>
      <c r="Q80" s="4">
        <f t="shared" si="8"/>
        <v>69.23076923</v>
      </c>
      <c r="R80" s="4">
        <f t="shared" si="9"/>
        <v>76.31578947</v>
      </c>
      <c r="S80" s="4">
        <f t="shared" si="10"/>
        <v>64.43298969</v>
      </c>
      <c r="T80" s="4">
        <f t="shared" si="11"/>
        <v>0</v>
      </c>
      <c r="U80" s="4">
        <f t="shared" si="12"/>
        <v>0</v>
      </c>
      <c r="V80" s="9">
        <f t="shared" si="13"/>
        <v>1</v>
      </c>
      <c r="W80" s="9">
        <f t="shared" si="14"/>
        <v>-10.04487179</v>
      </c>
      <c r="X80" s="8">
        <v>1.0</v>
      </c>
      <c r="Y80" s="8">
        <v>2.0</v>
      </c>
      <c r="Z80" s="8">
        <v>3.0</v>
      </c>
      <c r="AA80" s="8">
        <v>4.0</v>
      </c>
      <c r="AB80" s="9">
        <f t="shared" si="15"/>
        <v>0</v>
      </c>
      <c r="AC80" s="9">
        <f t="shared" si="16"/>
        <v>1</v>
      </c>
      <c r="AD80" s="9">
        <f t="shared" si="17"/>
        <v>0</v>
      </c>
      <c r="AE80" s="9">
        <f t="shared" si="18"/>
        <v>72.5</v>
      </c>
      <c r="AF80" s="9">
        <f t="shared" si="19"/>
        <v>62.5</v>
      </c>
      <c r="AG80" s="9">
        <f t="shared" si="20"/>
        <v>0</v>
      </c>
      <c r="AH80" s="9">
        <f t="shared" si="21"/>
        <v>1</v>
      </c>
    </row>
    <row r="81" ht="12.75" customHeight="1">
      <c r="A81" s="4">
        <v>23.0</v>
      </c>
      <c r="B81" s="5" t="s">
        <v>46</v>
      </c>
      <c r="C81" s="4" t="s">
        <v>12</v>
      </c>
      <c r="D81" s="4">
        <v>23.0</v>
      </c>
      <c r="E81" s="4">
        <v>29.0</v>
      </c>
      <c r="F81" s="4">
        <v>24.5</v>
      </c>
      <c r="G81" s="4">
        <v>0.0</v>
      </c>
      <c r="H81" s="4">
        <v>48.0</v>
      </c>
      <c r="I81" s="4">
        <f t="shared" si="1"/>
        <v>38.25</v>
      </c>
      <c r="J81" s="4">
        <f t="shared" si="2"/>
        <v>62.25</v>
      </c>
      <c r="K81" s="4">
        <f t="shared" si="3"/>
        <v>62</v>
      </c>
      <c r="L81" s="7" t="s">
        <v>210</v>
      </c>
      <c r="M81" s="9">
        <f t="shared" si="4"/>
        <v>88.46153846</v>
      </c>
      <c r="N81" s="9">
        <f t="shared" si="5"/>
        <v>55.76923077</v>
      </c>
      <c r="O81" s="9">
        <f t="shared" si="6"/>
        <v>68.05555556</v>
      </c>
      <c r="P81" s="9">
        <f t="shared" si="7"/>
        <v>60</v>
      </c>
      <c r="Q81" s="4">
        <f t="shared" si="8"/>
        <v>66.66666667</v>
      </c>
      <c r="R81" s="4">
        <f t="shared" si="9"/>
        <v>67.10526316</v>
      </c>
      <c r="S81" s="4">
        <f t="shared" si="10"/>
        <v>64.17525773</v>
      </c>
      <c r="T81" s="4">
        <f t="shared" si="11"/>
        <v>0</v>
      </c>
      <c r="U81" s="4">
        <f t="shared" si="12"/>
        <v>0</v>
      </c>
      <c r="V81" s="9">
        <f t="shared" si="13"/>
        <v>1</v>
      </c>
      <c r="W81" s="9">
        <f t="shared" si="14"/>
        <v>-7.30982906</v>
      </c>
      <c r="X81" s="8">
        <v>1.0</v>
      </c>
      <c r="Y81" s="8">
        <v>2.0</v>
      </c>
      <c r="Z81" s="8">
        <v>3.0</v>
      </c>
      <c r="AA81" s="8">
        <v>4.0</v>
      </c>
      <c r="AB81" s="9">
        <f t="shared" si="15"/>
        <v>0</v>
      </c>
      <c r="AC81" s="9">
        <f t="shared" si="16"/>
        <v>1</v>
      </c>
      <c r="AD81" s="9">
        <f t="shared" si="17"/>
        <v>0</v>
      </c>
      <c r="AE81" s="9">
        <f t="shared" si="18"/>
        <v>63.75</v>
      </c>
      <c r="AF81" s="9">
        <f t="shared" si="19"/>
        <v>62.25</v>
      </c>
      <c r="AG81" s="9">
        <f t="shared" si="20"/>
        <v>0</v>
      </c>
      <c r="AH81" s="9">
        <f t="shared" si="21"/>
        <v>1</v>
      </c>
    </row>
    <row r="82" ht="12.75" customHeight="1">
      <c r="A82" s="4">
        <v>8.0</v>
      </c>
      <c r="B82" s="5" t="s">
        <v>23</v>
      </c>
      <c r="C82" s="4" t="s">
        <v>12</v>
      </c>
      <c r="D82" s="4">
        <v>23.0</v>
      </c>
      <c r="E82" s="4">
        <v>48.0</v>
      </c>
      <c r="F82" s="4">
        <v>14.0</v>
      </c>
      <c r="G82" s="4">
        <v>0.0</v>
      </c>
      <c r="H82" s="4">
        <v>39.0</v>
      </c>
      <c r="I82" s="4">
        <f t="shared" si="1"/>
        <v>42.5</v>
      </c>
      <c r="J82" s="4">
        <f t="shared" si="2"/>
        <v>62</v>
      </c>
      <c r="K82" s="4">
        <f t="shared" si="3"/>
        <v>62</v>
      </c>
      <c r="L82" s="7" t="s">
        <v>210</v>
      </c>
      <c r="M82" s="9">
        <f t="shared" si="4"/>
        <v>88.46153846</v>
      </c>
      <c r="N82" s="9">
        <f t="shared" si="5"/>
        <v>92.30769231</v>
      </c>
      <c r="O82" s="9">
        <f t="shared" si="6"/>
        <v>38.88888889</v>
      </c>
      <c r="P82" s="9">
        <f t="shared" si="7"/>
        <v>48.75</v>
      </c>
      <c r="Q82" s="4">
        <f t="shared" si="8"/>
        <v>91.02564103</v>
      </c>
      <c r="R82" s="4">
        <f t="shared" si="9"/>
        <v>74.56140351</v>
      </c>
      <c r="S82" s="4">
        <f t="shared" si="10"/>
        <v>63.91752577</v>
      </c>
      <c r="T82" s="4">
        <f t="shared" si="11"/>
        <v>0</v>
      </c>
      <c r="U82" s="4">
        <f t="shared" si="12"/>
        <v>1</v>
      </c>
      <c r="V82" s="9">
        <f t="shared" si="13"/>
        <v>0</v>
      </c>
      <c r="W82" s="9">
        <f t="shared" si="14"/>
        <v>-17.25534188</v>
      </c>
      <c r="X82" s="8">
        <v>1.0</v>
      </c>
      <c r="Y82" s="8">
        <v>2.0</v>
      </c>
      <c r="Z82" s="8">
        <v>3.0</v>
      </c>
      <c r="AA82" s="8">
        <v>4.0</v>
      </c>
      <c r="AB82" s="9">
        <f t="shared" si="15"/>
        <v>0</v>
      </c>
      <c r="AC82" s="9">
        <f t="shared" si="16"/>
        <v>1</v>
      </c>
      <c r="AD82" s="9">
        <f t="shared" si="17"/>
        <v>0</v>
      </c>
      <c r="AE82" s="9">
        <f t="shared" si="18"/>
        <v>70.83</v>
      </c>
      <c r="AF82" s="9">
        <f t="shared" si="19"/>
        <v>61.998</v>
      </c>
      <c r="AG82" s="9">
        <f t="shared" si="20"/>
        <v>0</v>
      </c>
      <c r="AH82" s="9">
        <f t="shared" si="21"/>
        <v>1</v>
      </c>
    </row>
    <row r="83" ht="12.75" customHeight="1">
      <c r="A83" s="4">
        <v>170.0</v>
      </c>
      <c r="B83" s="5" t="s">
        <v>190</v>
      </c>
      <c r="C83" s="4" t="s">
        <v>12</v>
      </c>
      <c r="D83" s="4">
        <v>14.0</v>
      </c>
      <c r="E83" s="4">
        <v>35.0</v>
      </c>
      <c r="F83" s="4">
        <v>19.0</v>
      </c>
      <c r="G83" s="4">
        <v>1.0</v>
      </c>
      <c r="H83" s="4">
        <v>54.0</v>
      </c>
      <c r="I83" s="4">
        <f t="shared" si="1"/>
        <v>35</v>
      </c>
      <c r="J83" s="4">
        <f t="shared" si="2"/>
        <v>62</v>
      </c>
      <c r="K83" s="4">
        <f t="shared" si="3"/>
        <v>62</v>
      </c>
      <c r="L83" s="7" t="s">
        <v>210</v>
      </c>
      <c r="M83" s="9">
        <f t="shared" si="4"/>
        <v>53.84615385</v>
      </c>
      <c r="N83" s="9">
        <f t="shared" si="5"/>
        <v>67.30769231</v>
      </c>
      <c r="O83" s="9">
        <f t="shared" si="6"/>
        <v>52.77777778</v>
      </c>
      <c r="P83" s="9">
        <f t="shared" si="7"/>
        <v>67.5</v>
      </c>
      <c r="Q83" s="4">
        <f t="shared" si="8"/>
        <v>62.82051282</v>
      </c>
      <c r="R83" s="4">
        <f t="shared" si="9"/>
        <v>59.64912281</v>
      </c>
      <c r="S83" s="4">
        <f t="shared" si="10"/>
        <v>62.88659794</v>
      </c>
      <c r="T83" s="4">
        <f t="shared" si="11"/>
        <v>0</v>
      </c>
      <c r="U83" s="4">
        <f t="shared" si="12"/>
        <v>0</v>
      </c>
      <c r="V83" s="9">
        <f t="shared" si="13"/>
        <v>1</v>
      </c>
      <c r="W83" s="9">
        <f t="shared" si="14"/>
        <v>2.643162393</v>
      </c>
      <c r="X83" s="8">
        <v>1.0</v>
      </c>
      <c r="Y83" s="8">
        <v>2.0</v>
      </c>
      <c r="Z83" s="8">
        <v>3.0</v>
      </c>
      <c r="AA83" s="8">
        <v>4.0</v>
      </c>
      <c r="AB83" s="9">
        <f t="shared" si="15"/>
        <v>1</v>
      </c>
      <c r="AC83" s="9">
        <f t="shared" si="16"/>
        <v>0</v>
      </c>
      <c r="AD83" s="9">
        <f t="shared" si="17"/>
        <v>0</v>
      </c>
      <c r="AE83" s="9">
        <f t="shared" si="18"/>
        <v>58.33</v>
      </c>
      <c r="AF83" s="9">
        <f t="shared" si="19"/>
        <v>61.998</v>
      </c>
      <c r="AG83" s="9">
        <f t="shared" si="20"/>
        <v>1</v>
      </c>
      <c r="AH83" s="9">
        <f t="shared" si="21"/>
        <v>0</v>
      </c>
    </row>
    <row r="84" ht="12.75" customHeight="1">
      <c r="A84" s="4">
        <v>51.0</v>
      </c>
      <c r="B84" s="5" t="s">
        <v>72</v>
      </c>
      <c r="C84" s="4" t="s">
        <v>63</v>
      </c>
      <c r="D84" s="4">
        <v>24.0</v>
      </c>
      <c r="E84" s="4">
        <v>36.0</v>
      </c>
      <c r="F84" s="4">
        <v>13.5</v>
      </c>
      <c r="G84" s="4">
        <v>0.0</v>
      </c>
      <c r="H84" s="4">
        <v>50.0</v>
      </c>
      <c r="I84" s="4">
        <f t="shared" si="1"/>
        <v>36.75</v>
      </c>
      <c r="J84" s="4">
        <f t="shared" si="2"/>
        <v>61.75</v>
      </c>
      <c r="K84" s="4">
        <f t="shared" si="3"/>
        <v>62</v>
      </c>
      <c r="L84" s="7" t="s">
        <v>210</v>
      </c>
      <c r="M84" s="9">
        <f t="shared" si="4"/>
        <v>92.30769231</v>
      </c>
      <c r="N84" s="9">
        <f t="shared" si="5"/>
        <v>69.23076923</v>
      </c>
      <c r="O84" s="9">
        <f t="shared" si="6"/>
        <v>37.5</v>
      </c>
      <c r="P84" s="9">
        <f t="shared" si="7"/>
        <v>62.5</v>
      </c>
      <c r="Q84" s="4">
        <f t="shared" si="8"/>
        <v>76.92307692</v>
      </c>
      <c r="R84" s="4">
        <f t="shared" si="9"/>
        <v>64.47368421</v>
      </c>
      <c r="S84" s="4">
        <f t="shared" si="10"/>
        <v>63.65979381</v>
      </c>
      <c r="T84" s="4">
        <f t="shared" si="11"/>
        <v>0</v>
      </c>
      <c r="U84" s="4">
        <f t="shared" si="12"/>
        <v>1</v>
      </c>
      <c r="V84" s="9">
        <f t="shared" si="13"/>
        <v>0</v>
      </c>
      <c r="W84" s="9">
        <f t="shared" si="14"/>
        <v>-12.11538462</v>
      </c>
      <c r="X84" s="8">
        <v>1.0</v>
      </c>
      <c r="Y84" s="8">
        <v>2.0</v>
      </c>
      <c r="Z84" s="8">
        <v>3.0</v>
      </c>
      <c r="AA84" s="8">
        <v>4.0</v>
      </c>
      <c r="AB84" s="9">
        <f t="shared" si="15"/>
        <v>0</v>
      </c>
      <c r="AC84" s="9">
        <f t="shared" si="16"/>
        <v>1</v>
      </c>
      <c r="AD84" s="9">
        <f t="shared" si="17"/>
        <v>0</v>
      </c>
      <c r="AE84" s="9">
        <f t="shared" si="18"/>
        <v>61.25</v>
      </c>
      <c r="AF84" s="9">
        <f t="shared" si="19"/>
        <v>61.75</v>
      </c>
      <c r="AG84" s="9">
        <f t="shared" si="20"/>
        <v>0</v>
      </c>
      <c r="AH84" s="9">
        <f t="shared" si="21"/>
        <v>0</v>
      </c>
    </row>
    <row r="85" ht="12.75" customHeight="1">
      <c r="A85" s="4">
        <v>147.0</v>
      </c>
      <c r="B85" s="5" t="s">
        <v>168</v>
      </c>
      <c r="C85" s="4" t="s">
        <v>159</v>
      </c>
      <c r="D85" s="4">
        <v>18.0</v>
      </c>
      <c r="E85" s="4">
        <v>34.0</v>
      </c>
      <c r="F85" s="4">
        <v>22.0</v>
      </c>
      <c r="G85" s="4">
        <v>0.0</v>
      </c>
      <c r="H85" s="4">
        <v>48.0</v>
      </c>
      <c r="I85" s="4">
        <f t="shared" si="1"/>
        <v>37</v>
      </c>
      <c r="J85" s="4">
        <f t="shared" si="2"/>
        <v>61</v>
      </c>
      <c r="K85" s="4">
        <f t="shared" si="3"/>
        <v>61</v>
      </c>
      <c r="L85" s="7" t="s">
        <v>210</v>
      </c>
      <c r="M85" s="9">
        <f t="shared" si="4"/>
        <v>69.23076923</v>
      </c>
      <c r="N85" s="9">
        <f t="shared" si="5"/>
        <v>65.38461538</v>
      </c>
      <c r="O85" s="9">
        <f t="shared" si="6"/>
        <v>61.11111111</v>
      </c>
      <c r="P85" s="9">
        <f t="shared" si="7"/>
        <v>60</v>
      </c>
      <c r="Q85" s="4">
        <f t="shared" si="8"/>
        <v>66.66666667</v>
      </c>
      <c r="R85" s="4">
        <f t="shared" si="9"/>
        <v>64.9122807</v>
      </c>
      <c r="S85" s="4">
        <f t="shared" si="10"/>
        <v>62.88659794</v>
      </c>
      <c r="T85" s="4">
        <f t="shared" si="11"/>
        <v>0</v>
      </c>
      <c r="U85" s="4">
        <f t="shared" si="12"/>
        <v>1</v>
      </c>
      <c r="V85" s="9">
        <f t="shared" si="13"/>
        <v>0</v>
      </c>
      <c r="W85" s="9">
        <f t="shared" si="14"/>
        <v>-3.196581197</v>
      </c>
      <c r="X85" s="8">
        <v>1.0</v>
      </c>
      <c r="Y85" s="8">
        <v>2.0</v>
      </c>
      <c r="Z85" s="8">
        <v>3.0</v>
      </c>
      <c r="AA85" s="8">
        <v>4.0</v>
      </c>
      <c r="AB85" s="9">
        <f t="shared" si="15"/>
        <v>0</v>
      </c>
      <c r="AC85" s="9">
        <f t="shared" si="16"/>
        <v>1</v>
      </c>
      <c r="AD85" s="9">
        <f t="shared" si="17"/>
        <v>0</v>
      </c>
      <c r="AE85" s="9">
        <f t="shared" si="18"/>
        <v>61.67</v>
      </c>
      <c r="AF85" s="9">
        <f t="shared" si="19"/>
        <v>61.002</v>
      </c>
      <c r="AG85" s="9">
        <f t="shared" si="20"/>
        <v>0</v>
      </c>
      <c r="AH85" s="9">
        <f t="shared" si="21"/>
        <v>0</v>
      </c>
    </row>
    <row r="86" ht="12.75" customHeight="1">
      <c r="A86" s="4">
        <v>168.0</v>
      </c>
      <c r="B86" s="5" t="s">
        <v>188</v>
      </c>
      <c r="C86" s="4" t="s">
        <v>12</v>
      </c>
      <c r="D86" s="4">
        <v>9.0</v>
      </c>
      <c r="E86" s="4">
        <v>28.0</v>
      </c>
      <c r="F86" s="4">
        <v>32.0</v>
      </c>
      <c r="G86" s="4">
        <v>1.0</v>
      </c>
      <c r="H86" s="4">
        <v>51.0</v>
      </c>
      <c r="I86" s="4">
        <f t="shared" si="1"/>
        <v>35.5</v>
      </c>
      <c r="J86" s="4">
        <f t="shared" si="2"/>
        <v>61</v>
      </c>
      <c r="K86" s="4">
        <f t="shared" si="3"/>
        <v>61</v>
      </c>
      <c r="L86" s="7" t="s">
        <v>210</v>
      </c>
      <c r="M86" s="9">
        <f t="shared" si="4"/>
        <v>34.61538462</v>
      </c>
      <c r="N86" s="9">
        <f t="shared" si="5"/>
        <v>53.84615385</v>
      </c>
      <c r="O86" s="9">
        <f t="shared" si="6"/>
        <v>88.88888889</v>
      </c>
      <c r="P86" s="9">
        <f t="shared" si="7"/>
        <v>63.75</v>
      </c>
      <c r="Q86" s="4">
        <f t="shared" si="8"/>
        <v>47.43589744</v>
      </c>
      <c r="R86" s="4">
        <f t="shared" si="9"/>
        <v>60.52631579</v>
      </c>
      <c r="S86" s="4">
        <f t="shared" si="10"/>
        <v>61.8556701</v>
      </c>
      <c r="T86" s="4">
        <f t="shared" si="11"/>
        <v>1</v>
      </c>
      <c r="U86" s="4">
        <f t="shared" si="12"/>
        <v>0</v>
      </c>
      <c r="V86" s="9">
        <f t="shared" si="13"/>
        <v>0</v>
      </c>
      <c r="W86" s="9">
        <f t="shared" si="14"/>
        <v>12.24465812</v>
      </c>
      <c r="X86" s="8">
        <v>1.0</v>
      </c>
      <c r="Y86" s="8">
        <v>2.0</v>
      </c>
      <c r="Z86" s="8">
        <v>3.0</v>
      </c>
      <c r="AA86" s="8">
        <v>4.0</v>
      </c>
      <c r="AB86" s="9">
        <f t="shared" si="15"/>
        <v>1</v>
      </c>
      <c r="AC86" s="9">
        <f t="shared" si="16"/>
        <v>0</v>
      </c>
      <c r="AD86" s="9">
        <f t="shared" si="17"/>
        <v>0</v>
      </c>
      <c r="AE86" s="9">
        <f t="shared" si="18"/>
        <v>59.17</v>
      </c>
      <c r="AF86" s="9">
        <f t="shared" si="19"/>
        <v>61.002</v>
      </c>
      <c r="AG86" s="9">
        <f t="shared" si="20"/>
        <v>1</v>
      </c>
      <c r="AH86" s="9">
        <f t="shared" si="21"/>
        <v>0</v>
      </c>
    </row>
    <row r="87" ht="12.75" customHeight="1">
      <c r="A87" s="4">
        <v>32.0</v>
      </c>
      <c r="B87" s="5" t="s">
        <v>55</v>
      </c>
      <c r="C87" s="4" t="s">
        <v>12</v>
      </c>
      <c r="D87" s="4">
        <v>18.0</v>
      </c>
      <c r="E87" s="4">
        <v>41.0</v>
      </c>
      <c r="F87" s="4">
        <v>12.5</v>
      </c>
      <c r="G87" s="4">
        <v>0.0</v>
      </c>
      <c r="H87" s="4">
        <v>50.0</v>
      </c>
      <c r="I87" s="4">
        <f t="shared" si="1"/>
        <v>35.75</v>
      </c>
      <c r="J87" s="4">
        <f t="shared" si="2"/>
        <v>60.75</v>
      </c>
      <c r="K87" s="4">
        <f t="shared" si="3"/>
        <v>61</v>
      </c>
      <c r="L87" s="7" t="s">
        <v>210</v>
      </c>
      <c r="M87" s="9">
        <f t="shared" si="4"/>
        <v>69.23076923</v>
      </c>
      <c r="N87" s="9">
        <f t="shared" si="5"/>
        <v>78.84615385</v>
      </c>
      <c r="O87" s="9">
        <f t="shared" si="6"/>
        <v>34.72222222</v>
      </c>
      <c r="P87" s="9">
        <f t="shared" si="7"/>
        <v>62.5</v>
      </c>
      <c r="Q87" s="4">
        <f t="shared" si="8"/>
        <v>75.64102564</v>
      </c>
      <c r="R87" s="4">
        <f t="shared" si="9"/>
        <v>62.71929825</v>
      </c>
      <c r="S87" s="4">
        <f t="shared" si="10"/>
        <v>62.62886598</v>
      </c>
      <c r="T87" s="4">
        <f t="shared" si="11"/>
        <v>0</v>
      </c>
      <c r="U87" s="4">
        <f t="shared" si="12"/>
        <v>1</v>
      </c>
      <c r="V87" s="9">
        <f t="shared" si="13"/>
        <v>0</v>
      </c>
      <c r="W87" s="9">
        <f t="shared" si="14"/>
        <v>-6.431623932</v>
      </c>
      <c r="X87" s="8">
        <v>1.0</v>
      </c>
      <c r="Y87" s="8">
        <v>2.0</v>
      </c>
      <c r="Z87" s="8">
        <v>3.0</v>
      </c>
      <c r="AA87" s="8">
        <v>4.0</v>
      </c>
      <c r="AB87" s="9">
        <f t="shared" si="15"/>
        <v>0</v>
      </c>
      <c r="AC87" s="9">
        <f t="shared" si="16"/>
        <v>1</v>
      </c>
      <c r="AD87" s="9">
        <f t="shared" si="17"/>
        <v>0</v>
      </c>
      <c r="AE87" s="9">
        <f t="shared" si="18"/>
        <v>59.58</v>
      </c>
      <c r="AF87" s="9">
        <f t="shared" si="19"/>
        <v>60.748</v>
      </c>
      <c r="AG87" s="9">
        <f t="shared" si="20"/>
        <v>1</v>
      </c>
      <c r="AH87" s="9">
        <f t="shared" si="21"/>
        <v>0</v>
      </c>
    </row>
    <row r="88" ht="12.75" customHeight="1">
      <c r="A88" s="4">
        <v>46.0</v>
      </c>
      <c r="B88" s="5" t="s">
        <v>67</v>
      </c>
      <c r="C88" s="4" t="s">
        <v>63</v>
      </c>
      <c r="D88" s="4">
        <v>26.0</v>
      </c>
      <c r="E88" s="4">
        <v>49.0</v>
      </c>
      <c r="F88" s="4">
        <v>17.5</v>
      </c>
      <c r="G88" s="4">
        <v>1.0</v>
      </c>
      <c r="H88" s="4">
        <v>26.0</v>
      </c>
      <c r="I88" s="4">
        <f t="shared" si="1"/>
        <v>47.25</v>
      </c>
      <c r="J88" s="4">
        <f t="shared" si="2"/>
        <v>60.25</v>
      </c>
      <c r="K88" s="4">
        <f t="shared" si="3"/>
        <v>60</v>
      </c>
      <c r="L88" s="7" t="s">
        <v>210</v>
      </c>
      <c r="M88" s="9">
        <f t="shared" si="4"/>
        <v>100</v>
      </c>
      <c r="N88" s="9">
        <f t="shared" si="5"/>
        <v>94.23076923</v>
      </c>
      <c r="O88" s="9">
        <f t="shared" si="6"/>
        <v>48.61111111</v>
      </c>
      <c r="P88" s="9">
        <f t="shared" si="7"/>
        <v>32.5</v>
      </c>
      <c r="Q88" s="4">
        <f t="shared" si="8"/>
        <v>96.15384615</v>
      </c>
      <c r="R88" s="4">
        <f t="shared" si="9"/>
        <v>81.14035088</v>
      </c>
      <c r="S88" s="4">
        <f t="shared" si="10"/>
        <v>61.08247423</v>
      </c>
      <c r="T88" s="4">
        <f t="shared" si="11"/>
        <v>0</v>
      </c>
      <c r="U88" s="4">
        <f t="shared" si="12"/>
        <v>1</v>
      </c>
      <c r="V88" s="9">
        <f t="shared" si="13"/>
        <v>0</v>
      </c>
      <c r="W88" s="9">
        <f t="shared" si="14"/>
        <v>-24.81196581</v>
      </c>
      <c r="X88" s="8">
        <v>1.0</v>
      </c>
      <c r="Y88" s="8">
        <v>2.0</v>
      </c>
      <c r="Z88" s="8">
        <v>3.0</v>
      </c>
      <c r="AA88" s="8">
        <v>4.0</v>
      </c>
      <c r="AB88" s="9">
        <f t="shared" si="15"/>
        <v>0</v>
      </c>
      <c r="AC88" s="9">
        <f t="shared" si="16"/>
        <v>1</v>
      </c>
      <c r="AD88" s="9">
        <f t="shared" si="17"/>
        <v>0</v>
      </c>
      <c r="AE88" s="9">
        <f t="shared" si="18"/>
        <v>78.75</v>
      </c>
      <c r="AF88" s="9">
        <f t="shared" si="19"/>
        <v>60.25</v>
      </c>
      <c r="AG88" s="9">
        <f t="shared" si="20"/>
        <v>0</v>
      </c>
      <c r="AH88" s="9">
        <f t="shared" si="21"/>
        <v>1</v>
      </c>
    </row>
    <row r="89" ht="15.0" customHeight="1">
      <c r="A89" s="4">
        <v>77.0</v>
      </c>
      <c r="B89" s="5" t="s">
        <v>100</v>
      </c>
      <c r="C89" s="4" t="s">
        <v>63</v>
      </c>
      <c r="D89" s="4">
        <v>13.0</v>
      </c>
      <c r="E89" s="4">
        <v>45.0</v>
      </c>
      <c r="F89" s="4">
        <v>15.0</v>
      </c>
      <c r="G89" s="4">
        <v>0.0</v>
      </c>
      <c r="H89" s="4">
        <v>46.0</v>
      </c>
      <c r="I89" s="4">
        <f t="shared" si="1"/>
        <v>36.5</v>
      </c>
      <c r="J89" s="4">
        <f t="shared" si="2"/>
        <v>59.5</v>
      </c>
      <c r="K89" s="4">
        <f t="shared" si="3"/>
        <v>60</v>
      </c>
      <c r="L89" s="7" t="s">
        <v>210</v>
      </c>
      <c r="M89" s="9">
        <f t="shared" si="4"/>
        <v>50</v>
      </c>
      <c r="N89" s="9">
        <f t="shared" si="5"/>
        <v>86.53846154</v>
      </c>
      <c r="O89" s="9">
        <f t="shared" si="6"/>
        <v>41.66666667</v>
      </c>
      <c r="P89" s="9">
        <f t="shared" si="7"/>
        <v>57.5</v>
      </c>
      <c r="Q89" s="4">
        <f t="shared" si="8"/>
        <v>74.35897436</v>
      </c>
      <c r="R89" s="4">
        <f t="shared" si="9"/>
        <v>64.03508772</v>
      </c>
      <c r="S89" s="4">
        <f t="shared" si="10"/>
        <v>61.34020619</v>
      </c>
      <c r="T89" s="4">
        <f t="shared" si="11"/>
        <v>0</v>
      </c>
      <c r="U89" s="4">
        <f t="shared" si="12"/>
        <v>1</v>
      </c>
      <c r="V89" s="9">
        <f t="shared" si="13"/>
        <v>0</v>
      </c>
      <c r="W89" s="9">
        <f t="shared" si="14"/>
        <v>-2.237179487</v>
      </c>
      <c r="X89" s="8">
        <v>1.0</v>
      </c>
      <c r="Y89" s="8">
        <v>2.0</v>
      </c>
      <c r="Z89" s="8">
        <v>3.0</v>
      </c>
      <c r="AA89" s="8">
        <v>4.0</v>
      </c>
      <c r="AB89" s="9">
        <f t="shared" si="15"/>
        <v>0</v>
      </c>
      <c r="AC89" s="9">
        <f t="shared" si="16"/>
        <v>1</v>
      </c>
      <c r="AD89" s="9">
        <f t="shared" si="17"/>
        <v>0</v>
      </c>
      <c r="AE89" s="9">
        <f t="shared" si="18"/>
        <v>60.83</v>
      </c>
      <c r="AF89" s="9">
        <f t="shared" si="19"/>
        <v>59.498</v>
      </c>
      <c r="AG89" s="9">
        <f t="shared" si="20"/>
        <v>0</v>
      </c>
      <c r="AH89" s="9">
        <f t="shared" si="21"/>
        <v>1</v>
      </c>
    </row>
    <row r="90" ht="12.75" customHeight="1">
      <c r="A90" s="4">
        <v>149.0</v>
      </c>
      <c r="B90" s="5" t="s">
        <v>170</v>
      </c>
      <c r="C90" s="4" t="s">
        <v>159</v>
      </c>
      <c r="D90" s="4">
        <v>10.0</v>
      </c>
      <c r="E90" s="4">
        <v>29.0</v>
      </c>
      <c r="F90" s="4">
        <v>28.0</v>
      </c>
      <c r="G90" s="4">
        <v>2.0</v>
      </c>
      <c r="H90" s="4">
        <v>48.0</v>
      </c>
      <c r="I90" s="4">
        <f t="shared" si="1"/>
        <v>35.5</v>
      </c>
      <c r="J90" s="4">
        <f t="shared" si="2"/>
        <v>59.5</v>
      </c>
      <c r="K90" s="4">
        <f t="shared" si="3"/>
        <v>60</v>
      </c>
      <c r="L90" s="7" t="s">
        <v>210</v>
      </c>
      <c r="M90" s="9">
        <f t="shared" si="4"/>
        <v>38.46153846</v>
      </c>
      <c r="N90" s="9">
        <f t="shared" si="5"/>
        <v>55.76923077</v>
      </c>
      <c r="O90" s="9">
        <f t="shared" si="6"/>
        <v>77.77777778</v>
      </c>
      <c r="P90" s="9">
        <f t="shared" si="7"/>
        <v>60</v>
      </c>
      <c r="Q90" s="4">
        <f t="shared" si="8"/>
        <v>50</v>
      </c>
      <c r="R90" s="4">
        <f t="shared" si="9"/>
        <v>58.77192982</v>
      </c>
      <c r="S90" s="4">
        <f t="shared" si="10"/>
        <v>59.27835052</v>
      </c>
      <c r="T90" s="4">
        <f t="shared" si="11"/>
        <v>1</v>
      </c>
      <c r="U90" s="4">
        <f t="shared" si="12"/>
        <v>0</v>
      </c>
      <c r="V90" s="9">
        <f t="shared" si="13"/>
        <v>0</v>
      </c>
      <c r="W90" s="9">
        <f t="shared" si="14"/>
        <v>8.662393162</v>
      </c>
      <c r="X90" s="8">
        <v>1.0</v>
      </c>
      <c r="Y90" s="8">
        <v>2.0</v>
      </c>
      <c r="Z90" s="8">
        <v>3.0</v>
      </c>
      <c r="AA90" s="8">
        <v>4.0</v>
      </c>
      <c r="AB90" s="9">
        <f t="shared" si="15"/>
        <v>1</v>
      </c>
      <c r="AC90" s="9">
        <f t="shared" si="16"/>
        <v>0</v>
      </c>
      <c r="AD90" s="9">
        <f t="shared" si="17"/>
        <v>0</v>
      </c>
      <c r="AE90" s="9">
        <f t="shared" si="18"/>
        <v>59.17</v>
      </c>
      <c r="AF90" s="9">
        <f t="shared" si="19"/>
        <v>59.502</v>
      </c>
      <c r="AG90" s="9">
        <f t="shared" si="20"/>
        <v>0</v>
      </c>
      <c r="AH90" s="9">
        <f t="shared" si="21"/>
        <v>0</v>
      </c>
    </row>
    <row r="91" ht="12.75" customHeight="1">
      <c r="A91" s="4">
        <v>153.0</v>
      </c>
      <c r="B91" s="5" t="s">
        <v>173</v>
      </c>
      <c r="C91" s="4" t="s">
        <v>159</v>
      </c>
      <c r="D91" s="4">
        <v>13.0</v>
      </c>
      <c r="E91" s="4">
        <v>24.0</v>
      </c>
      <c r="F91" s="4">
        <v>24.0</v>
      </c>
      <c r="G91" s="4">
        <v>3.0</v>
      </c>
      <c r="H91" s="4">
        <v>52.0</v>
      </c>
      <c r="I91" s="4">
        <f t="shared" si="1"/>
        <v>33.5</v>
      </c>
      <c r="J91" s="4">
        <f t="shared" si="2"/>
        <v>59.5</v>
      </c>
      <c r="K91" s="4">
        <f t="shared" si="3"/>
        <v>60</v>
      </c>
      <c r="L91" s="7" t="s">
        <v>211</v>
      </c>
      <c r="M91" s="9">
        <f t="shared" si="4"/>
        <v>50</v>
      </c>
      <c r="N91" s="9">
        <f t="shared" si="5"/>
        <v>46.15384615</v>
      </c>
      <c r="O91" s="9">
        <f t="shared" si="6"/>
        <v>66.66666667</v>
      </c>
      <c r="P91" s="9">
        <f t="shared" si="7"/>
        <v>65</v>
      </c>
      <c r="Q91" s="4">
        <f t="shared" si="8"/>
        <v>47.43589744</v>
      </c>
      <c r="R91" s="4">
        <f t="shared" si="9"/>
        <v>53.50877193</v>
      </c>
      <c r="S91" s="4">
        <f t="shared" si="10"/>
        <v>58.24742268</v>
      </c>
      <c r="T91" s="4">
        <f t="shared" si="11"/>
        <v>1</v>
      </c>
      <c r="U91" s="4">
        <f t="shared" si="12"/>
        <v>0</v>
      </c>
      <c r="V91" s="9">
        <f t="shared" si="13"/>
        <v>0</v>
      </c>
      <c r="W91" s="9">
        <f t="shared" si="14"/>
        <v>6.551282051</v>
      </c>
      <c r="X91" s="8">
        <v>1.0</v>
      </c>
      <c r="Y91" s="8">
        <v>2.0</v>
      </c>
      <c r="Z91" s="8">
        <v>3.0</v>
      </c>
      <c r="AA91" s="8">
        <v>4.0</v>
      </c>
      <c r="AB91" s="9">
        <f t="shared" si="15"/>
        <v>1</v>
      </c>
      <c r="AC91" s="9">
        <f t="shared" si="16"/>
        <v>0</v>
      </c>
      <c r="AD91" s="9">
        <f t="shared" si="17"/>
        <v>0</v>
      </c>
      <c r="AE91" s="9">
        <f t="shared" si="18"/>
        <v>55.83</v>
      </c>
      <c r="AF91" s="9">
        <f t="shared" si="19"/>
        <v>59.498</v>
      </c>
      <c r="AG91" s="9">
        <f t="shared" si="20"/>
        <v>1</v>
      </c>
      <c r="AH91" s="9">
        <f t="shared" si="21"/>
        <v>0</v>
      </c>
    </row>
    <row r="92" ht="12.75" customHeight="1">
      <c r="A92" s="4">
        <v>180.0</v>
      </c>
      <c r="B92" s="5" t="s">
        <v>197</v>
      </c>
      <c r="C92" s="4" t="s">
        <v>12</v>
      </c>
      <c r="D92" s="4">
        <v>23.0</v>
      </c>
      <c r="E92" s="4">
        <v>37.0</v>
      </c>
      <c r="F92" s="4">
        <v>16.5</v>
      </c>
      <c r="G92" s="4">
        <v>0.0</v>
      </c>
      <c r="H92" s="4">
        <v>41.0</v>
      </c>
      <c r="I92" s="4">
        <f t="shared" si="1"/>
        <v>38.25</v>
      </c>
      <c r="J92" s="4">
        <f t="shared" si="2"/>
        <v>58.75</v>
      </c>
      <c r="K92" s="4">
        <f t="shared" si="3"/>
        <v>59</v>
      </c>
      <c r="L92" s="7" t="s">
        <v>211</v>
      </c>
      <c r="M92" s="9">
        <f t="shared" si="4"/>
        <v>88.46153846</v>
      </c>
      <c r="N92" s="9">
        <f t="shared" si="5"/>
        <v>71.15384615</v>
      </c>
      <c r="O92" s="9">
        <f t="shared" si="6"/>
        <v>45.83333333</v>
      </c>
      <c r="P92" s="9">
        <f t="shared" si="7"/>
        <v>51.25</v>
      </c>
      <c r="Q92" s="4">
        <f t="shared" si="8"/>
        <v>76.92307692</v>
      </c>
      <c r="R92" s="4">
        <f t="shared" si="9"/>
        <v>67.10526316</v>
      </c>
      <c r="S92" s="4">
        <f t="shared" si="10"/>
        <v>60.56701031</v>
      </c>
      <c r="T92" s="4">
        <f t="shared" si="11"/>
        <v>0</v>
      </c>
      <c r="U92" s="4">
        <f t="shared" si="12"/>
        <v>1</v>
      </c>
      <c r="V92" s="9">
        <f t="shared" si="13"/>
        <v>0</v>
      </c>
      <c r="W92" s="9">
        <f t="shared" si="14"/>
        <v>-13.69551282</v>
      </c>
      <c r="X92" s="8">
        <v>1.0</v>
      </c>
      <c r="Y92" s="8">
        <v>2.0</v>
      </c>
      <c r="Z92" s="8">
        <v>3.0</v>
      </c>
      <c r="AA92" s="8">
        <v>4.0</v>
      </c>
      <c r="AB92" s="9">
        <f t="shared" si="15"/>
        <v>0</v>
      </c>
      <c r="AC92" s="9">
        <f t="shared" si="16"/>
        <v>1</v>
      </c>
      <c r="AD92" s="9">
        <f t="shared" si="17"/>
        <v>0</v>
      </c>
      <c r="AE92" s="9">
        <f t="shared" si="18"/>
        <v>63.75</v>
      </c>
      <c r="AF92" s="9">
        <f t="shared" si="19"/>
        <v>58.75</v>
      </c>
      <c r="AG92" s="9">
        <f t="shared" si="20"/>
        <v>0</v>
      </c>
      <c r="AH92" s="9">
        <f t="shared" si="21"/>
        <v>1</v>
      </c>
    </row>
    <row r="93" ht="12.75" customHeight="1">
      <c r="A93" s="4">
        <v>81.0</v>
      </c>
      <c r="B93" s="5" t="s">
        <v>104</v>
      </c>
      <c r="C93" s="4" t="s">
        <v>63</v>
      </c>
      <c r="D93" s="4">
        <v>25.0</v>
      </c>
      <c r="E93" s="4">
        <v>37.0</v>
      </c>
      <c r="F93" s="4">
        <v>9.0</v>
      </c>
      <c r="G93" s="4">
        <v>0.0</v>
      </c>
      <c r="H93" s="4">
        <v>46.0</v>
      </c>
      <c r="I93" s="4">
        <f t="shared" si="1"/>
        <v>35.5</v>
      </c>
      <c r="J93" s="4">
        <f t="shared" si="2"/>
        <v>58.5</v>
      </c>
      <c r="K93" s="4">
        <f t="shared" si="3"/>
        <v>59</v>
      </c>
      <c r="L93" s="7" t="s">
        <v>211</v>
      </c>
      <c r="M93" s="9">
        <f t="shared" si="4"/>
        <v>96.15384615</v>
      </c>
      <c r="N93" s="9">
        <f t="shared" si="5"/>
        <v>71.15384615</v>
      </c>
      <c r="O93" s="9">
        <f t="shared" si="6"/>
        <v>25</v>
      </c>
      <c r="P93" s="9">
        <f t="shared" si="7"/>
        <v>57.5</v>
      </c>
      <c r="Q93" s="4">
        <f t="shared" si="8"/>
        <v>79.48717949</v>
      </c>
      <c r="R93" s="4">
        <f t="shared" si="9"/>
        <v>62.28070175</v>
      </c>
      <c r="S93" s="4">
        <f t="shared" si="10"/>
        <v>60.30927835</v>
      </c>
      <c r="T93" s="4">
        <f t="shared" si="11"/>
        <v>0</v>
      </c>
      <c r="U93" s="4">
        <f t="shared" si="12"/>
        <v>1</v>
      </c>
      <c r="V93" s="9">
        <f t="shared" si="13"/>
        <v>0</v>
      </c>
      <c r="W93" s="9">
        <f t="shared" si="14"/>
        <v>-16.21153846</v>
      </c>
      <c r="X93" s="8">
        <v>1.0</v>
      </c>
      <c r="Y93" s="8">
        <v>2.0</v>
      </c>
      <c r="Z93" s="8">
        <v>3.0</v>
      </c>
      <c r="AA93" s="8">
        <v>4.0</v>
      </c>
      <c r="AB93" s="9">
        <f t="shared" si="15"/>
        <v>0</v>
      </c>
      <c r="AC93" s="9">
        <f t="shared" si="16"/>
        <v>1</v>
      </c>
      <c r="AD93" s="9">
        <f t="shared" si="17"/>
        <v>0</v>
      </c>
      <c r="AE93" s="9">
        <f t="shared" si="18"/>
        <v>59.17</v>
      </c>
      <c r="AF93" s="9">
        <f t="shared" si="19"/>
        <v>58.502</v>
      </c>
      <c r="AG93" s="9">
        <f t="shared" si="20"/>
        <v>0</v>
      </c>
      <c r="AH93" s="9">
        <f t="shared" si="21"/>
        <v>0</v>
      </c>
    </row>
    <row r="94" ht="12.75" customHeight="1">
      <c r="A94" s="4">
        <v>21.0</v>
      </c>
      <c r="B94" s="5" t="s">
        <v>44</v>
      </c>
      <c r="C94" s="4" t="s">
        <v>12</v>
      </c>
      <c r="D94" s="4">
        <v>20.0</v>
      </c>
      <c r="E94" s="4">
        <v>34.0</v>
      </c>
      <c r="F94" s="4">
        <v>15.5</v>
      </c>
      <c r="G94" s="4">
        <v>0.0</v>
      </c>
      <c r="H94" s="4">
        <v>47.0</v>
      </c>
      <c r="I94" s="4">
        <f t="shared" si="1"/>
        <v>34.75</v>
      </c>
      <c r="J94" s="4">
        <f t="shared" si="2"/>
        <v>58.25</v>
      </c>
      <c r="K94" s="4">
        <f t="shared" si="3"/>
        <v>58</v>
      </c>
      <c r="L94" s="7" t="s">
        <v>211</v>
      </c>
      <c r="M94" s="9">
        <f t="shared" si="4"/>
        <v>76.92307692</v>
      </c>
      <c r="N94" s="9">
        <f t="shared" si="5"/>
        <v>65.38461538</v>
      </c>
      <c r="O94" s="9">
        <f t="shared" si="6"/>
        <v>43.05555556</v>
      </c>
      <c r="P94" s="9">
        <f t="shared" si="7"/>
        <v>58.75</v>
      </c>
      <c r="Q94" s="4">
        <f t="shared" si="8"/>
        <v>69.23076923</v>
      </c>
      <c r="R94" s="4">
        <f t="shared" si="9"/>
        <v>60.96491228</v>
      </c>
      <c r="S94" s="4">
        <f t="shared" si="10"/>
        <v>60.05154639</v>
      </c>
      <c r="T94" s="4">
        <f t="shared" si="11"/>
        <v>0</v>
      </c>
      <c r="U94" s="4">
        <f t="shared" si="12"/>
        <v>1</v>
      </c>
      <c r="V94" s="9">
        <f t="shared" si="13"/>
        <v>0</v>
      </c>
      <c r="W94" s="9">
        <f t="shared" si="14"/>
        <v>-7.68482906</v>
      </c>
      <c r="X94" s="8">
        <v>1.0</v>
      </c>
      <c r="Y94" s="8">
        <v>2.0</v>
      </c>
      <c r="Z94" s="8">
        <v>3.0</v>
      </c>
      <c r="AA94" s="8">
        <v>4.0</v>
      </c>
      <c r="AB94" s="9">
        <f t="shared" si="15"/>
        <v>0</v>
      </c>
      <c r="AC94" s="9">
        <f t="shared" si="16"/>
        <v>1</v>
      </c>
      <c r="AD94" s="9">
        <f t="shared" si="17"/>
        <v>0</v>
      </c>
      <c r="AE94" s="9">
        <f t="shared" si="18"/>
        <v>57.92</v>
      </c>
      <c r="AF94" s="9">
        <f t="shared" si="19"/>
        <v>58.252</v>
      </c>
      <c r="AG94" s="9">
        <f t="shared" si="20"/>
        <v>0</v>
      </c>
      <c r="AH94" s="9">
        <f t="shared" si="21"/>
        <v>0</v>
      </c>
    </row>
    <row r="95" ht="12.75" customHeight="1">
      <c r="A95" s="4">
        <v>85.0</v>
      </c>
      <c r="B95" s="5" t="s">
        <v>109</v>
      </c>
      <c r="C95" s="4" t="s">
        <v>63</v>
      </c>
      <c r="D95" s="4">
        <v>24.0</v>
      </c>
      <c r="E95" s="4">
        <v>32.0</v>
      </c>
      <c r="F95" s="4">
        <v>15.5</v>
      </c>
      <c r="G95" s="4">
        <v>0.0</v>
      </c>
      <c r="H95" s="4">
        <v>45.0</v>
      </c>
      <c r="I95" s="4">
        <f t="shared" si="1"/>
        <v>35.75</v>
      </c>
      <c r="J95" s="4">
        <f t="shared" si="2"/>
        <v>58.25</v>
      </c>
      <c r="K95" s="4">
        <f t="shared" si="3"/>
        <v>58</v>
      </c>
      <c r="L95" s="7" t="s">
        <v>211</v>
      </c>
      <c r="M95" s="9">
        <f t="shared" si="4"/>
        <v>92.30769231</v>
      </c>
      <c r="N95" s="9">
        <f t="shared" si="5"/>
        <v>61.53846154</v>
      </c>
      <c r="O95" s="9">
        <f t="shared" si="6"/>
        <v>43.05555556</v>
      </c>
      <c r="P95" s="9">
        <f t="shared" si="7"/>
        <v>56.25</v>
      </c>
      <c r="Q95" s="4">
        <f t="shared" si="8"/>
        <v>71.79487179</v>
      </c>
      <c r="R95" s="4">
        <f t="shared" si="9"/>
        <v>62.71929825</v>
      </c>
      <c r="S95" s="4">
        <f t="shared" si="10"/>
        <v>60.05154639</v>
      </c>
      <c r="T95" s="4">
        <f t="shared" si="11"/>
        <v>0</v>
      </c>
      <c r="U95" s="4">
        <f t="shared" si="12"/>
        <v>1</v>
      </c>
      <c r="V95" s="9">
        <f t="shared" si="13"/>
        <v>0</v>
      </c>
      <c r="W95" s="9">
        <f t="shared" si="14"/>
        <v>-12.66559829</v>
      </c>
      <c r="X95" s="8">
        <v>1.0</v>
      </c>
      <c r="Y95" s="8">
        <v>2.0</v>
      </c>
      <c r="Z95" s="8">
        <v>3.0</v>
      </c>
      <c r="AA95" s="8">
        <v>4.0</v>
      </c>
      <c r="AB95" s="9">
        <f t="shared" si="15"/>
        <v>0</v>
      </c>
      <c r="AC95" s="9">
        <f t="shared" si="16"/>
        <v>1</v>
      </c>
      <c r="AD95" s="9">
        <f t="shared" si="17"/>
        <v>0</v>
      </c>
      <c r="AE95" s="9">
        <f t="shared" si="18"/>
        <v>59.58</v>
      </c>
      <c r="AF95" s="9">
        <f t="shared" si="19"/>
        <v>58.248</v>
      </c>
      <c r="AG95" s="9">
        <f t="shared" si="20"/>
        <v>0</v>
      </c>
      <c r="AH95" s="9">
        <f t="shared" si="21"/>
        <v>1</v>
      </c>
    </row>
    <row r="96" ht="12.75" customHeight="1">
      <c r="A96" s="4">
        <v>139.0</v>
      </c>
      <c r="B96" s="5" t="s">
        <v>161</v>
      </c>
      <c r="C96" s="4" t="s">
        <v>159</v>
      </c>
      <c r="D96" s="4">
        <v>18.0</v>
      </c>
      <c r="E96" s="4">
        <v>28.0</v>
      </c>
      <c r="F96" s="4">
        <v>28.0</v>
      </c>
      <c r="G96" s="4">
        <v>0.0</v>
      </c>
      <c r="H96" s="4">
        <v>42.0</v>
      </c>
      <c r="I96" s="4">
        <f t="shared" si="1"/>
        <v>37</v>
      </c>
      <c r="J96" s="4">
        <f t="shared" si="2"/>
        <v>58</v>
      </c>
      <c r="K96" s="4">
        <f t="shared" si="3"/>
        <v>58</v>
      </c>
      <c r="L96" s="7" t="s">
        <v>211</v>
      </c>
      <c r="M96" s="9">
        <f t="shared" si="4"/>
        <v>69.23076923</v>
      </c>
      <c r="N96" s="9">
        <f t="shared" si="5"/>
        <v>53.84615385</v>
      </c>
      <c r="O96" s="9">
        <f t="shared" si="6"/>
        <v>77.77777778</v>
      </c>
      <c r="P96" s="9">
        <f t="shared" si="7"/>
        <v>52.5</v>
      </c>
      <c r="Q96" s="4">
        <f t="shared" si="8"/>
        <v>58.97435897</v>
      </c>
      <c r="R96" s="4">
        <f t="shared" si="9"/>
        <v>64.9122807</v>
      </c>
      <c r="S96" s="4">
        <f t="shared" si="10"/>
        <v>59.79381443</v>
      </c>
      <c r="T96" s="4">
        <f t="shared" si="11"/>
        <v>0</v>
      </c>
      <c r="U96" s="4">
        <f t="shared" si="12"/>
        <v>0</v>
      </c>
      <c r="V96" s="9">
        <f t="shared" si="13"/>
        <v>1</v>
      </c>
      <c r="W96" s="9">
        <f t="shared" si="14"/>
        <v>-2.626068376</v>
      </c>
      <c r="X96" s="8">
        <v>1.0</v>
      </c>
      <c r="Y96" s="8">
        <v>2.0</v>
      </c>
      <c r="Z96" s="8">
        <v>3.0</v>
      </c>
      <c r="AA96" s="8">
        <v>4.0</v>
      </c>
      <c r="AB96" s="9">
        <f t="shared" si="15"/>
        <v>0</v>
      </c>
      <c r="AC96" s="9">
        <f t="shared" si="16"/>
        <v>1</v>
      </c>
      <c r="AD96" s="9">
        <f t="shared" si="17"/>
        <v>0</v>
      </c>
      <c r="AE96" s="9">
        <f t="shared" si="18"/>
        <v>61.67</v>
      </c>
      <c r="AF96" s="9">
        <f t="shared" si="19"/>
        <v>58.002</v>
      </c>
      <c r="AG96" s="9">
        <f t="shared" si="20"/>
        <v>0</v>
      </c>
      <c r="AH96" s="9">
        <f t="shared" si="21"/>
        <v>1</v>
      </c>
    </row>
    <row r="97" ht="12.75" customHeight="1">
      <c r="A97" s="4">
        <v>137.0</v>
      </c>
      <c r="B97" s="5" t="s">
        <v>158</v>
      </c>
      <c r="C97" s="4" t="s">
        <v>159</v>
      </c>
      <c r="D97" s="4">
        <v>14.0</v>
      </c>
      <c r="E97" s="4">
        <v>33.0</v>
      </c>
      <c r="F97" s="4">
        <v>27.0</v>
      </c>
      <c r="G97" s="4">
        <v>1.5</v>
      </c>
      <c r="H97" s="4">
        <v>38.0</v>
      </c>
      <c r="I97" s="4">
        <f t="shared" si="1"/>
        <v>38.5</v>
      </c>
      <c r="J97" s="4">
        <f t="shared" si="2"/>
        <v>57.5</v>
      </c>
      <c r="K97" s="4">
        <f t="shared" si="3"/>
        <v>58</v>
      </c>
      <c r="L97" s="7" t="s">
        <v>211</v>
      </c>
      <c r="M97" s="9">
        <f t="shared" si="4"/>
        <v>53.84615385</v>
      </c>
      <c r="N97" s="9">
        <f t="shared" si="5"/>
        <v>63.46153846</v>
      </c>
      <c r="O97" s="9">
        <f t="shared" si="6"/>
        <v>75</v>
      </c>
      <c r="P97" s="9">
        <f t="shared" si="7"/>
        <v>47.5</v>
      </c>
      <c r="Q97" s="4">
        <f t="shared" si="8"/>
        <v>60.25641026</v>
      </c>
      <c r="R97" s="4">
        <f t="shared" si="9"/>
        <v>64.9122807</v>
      </c>
      <c r="S97" s="4">
        <f t="shared" si="10"/>
        <v>57.73195876</v>
      </c>
      <c r="T97" s="4">
        <f t="shared" si="11"/>
        <v>0</v>
      </c>
      <c r="U97" s="4">
        <f t="shared" si="12"/>
        <v>0</v>
      </c>
      <c r="V97" s="9">
        <f t="shared" si="13"/>
        <v>1</v>
      </c>
      <c r="W97" s="9">
        <f t="shared" si="14"/>
        <v>-0.75</v>
      </c>
      <c r="X97" s="8">
        <v>1.0</v>
      </c>
      <c r="Y97" s="8">
        <v>2.0</v>
      </c>
      <c r="Z97" s="8">
        <v>3.0</v>
      </c>
      <c r="AA97" s="8">
        <v>4.0</v>
      </c>
      <c r="AB97" s="9">
        <f t="shared" si="15"/>
        <v>0</v>
      </c>
      <c r="AC97" s="9">
        <f t="shared" si="16"/>
        <v>0</v>
      </c>
      <c r="AD97" s="9">
        <f t="shared" si="17"/>
        <v>1</v>
      </c>
      <c r="AE97" s="9">
        <f t="shared" si="18"/>
        <v>64.17</v>
      </c>
      <c r="AF97" s="9">
        <f t="shared" si="19"/>
        <v>57.502</v>
      </c>
      <c r="AG97" s="9">
        <f t="shared" si="20"/>
        <v>0</v>
      </c>
      <c r="AH97" s="9">
        <f t="shared" si="21"/>
        <v>1</v>
      </c>
    </row>
    <row r="98" ht="12.75" customHeight="1">
      <c r="A98" s="4">
        <v>14.0</v>
      </c>
      <c r="B98" s="5" t="s">
        <v>32</v>
      </c>
      <c r="C98" s="4" t="s">
        <v>12</v>
      </c>
      <c r="D98" s="4">
        <v>17.0</v>
      </c>
      <c r="E98" s="4">
        <v>37.0</v>
      </c>
      <c r="F98" s="4">
        <v>11.0</v>
      </c>
      <c r="G98" s="4">
        <v>0.0</v>
      </c>
      <c r="H98" s="4">
        <v>48.0</v>
      </c>
      <c r="I98" s="4">
        <f t="shared" si="1"/>
        <v>32.5</v>
      </c>
      <c r="J98" s="4">
        <f t="shared" si="2"/>
        <v>56.5</v>
      </c>
      <c r="K98" s="4">
        <f t="shared" si="3"/>
        <v>57</v>
      </c>
      <c r="L98" s="7" t="s">
        <v>211</v>
      </c>
      <c r="M98" s="9">
        <f t="shared" si="4"/>
        <v>65.38461538</v>
      </c>
      <c r="N98" s="9">
        <f t="shared" si="5"/>
        <v>71.15384615</v>
      </c>
      <c r="O98" s="9">
        <f t="shared" si="6"/>
        <v>30.55555556</v>
      </c>
      <c r="P98" s="9">
        <f t="shared" si="7"/>
        <v>60</v>
      </c>
      <c r="Q98" s="4">
        <f t="shared" si="8"/>
        <v>69.23076923</v>
      </c>
      <c r="R98" s="4">
        <f t="shared" si="9"/>
        <v>57.01754386</v>
      </c>
      <c r="S98" s="4">
        <f t="shared" si="10"/>
        <v>58.24742268</v>
      </c>
      <c r="T98" s="4">
        <f t="shared" si="11"/>
        <v>0</v>
      </c>
      <c r="U98" s="4">
        <f t="shared" si="12"/>
        <v>0</v>
      </c>
      <c r="V98" s="9">
        <f t="shared" si="13"/>
        <v>1</v>
      </c>
      <c r="W98" s="9">
        <f t="shared" si="14"/>
        <v>-5.675213675</v>
      </c>
      <c r="X98" s="8">
        <v>1.0</v>
      </c>
      <c r="Y98" s="8">
        <v>2.0</v>
      </c>
      <c r="Z98" s="8">
        <v>3.0</v>
      </c>
      <c r="AA98" s="8">
        <v>4.0</v>
      </c>
      <c r="AB98" s="9">
        <f t="shared" si="15"/>
        <v>0</v>
      </c>
      <c r="AC98" s="9">
        <f t="shared" si="16"/>
        <v>1</v>
      </c>
      <c r="AD98" s="9">
        <f t="shared" si="17"/>
        <v>0</v>
      </c>
      <c r="AE98" s="9">
        <f t="shared" si="18"/>
        <v>54.17</v>
      </c>
      <c r="AF98" s="9">
        <f t="shared" si="19"/>
        <v>56.502</v>
      </c>
      <c r="AG98" s="9">
        <f t="shared" si="20"/>
        <v>1</v>
      </c>
      <c r="AH98" s="9">
        <f t="shared" si="21"/>
        <v>0</v>
      </c>
    </row>
    <row r="99" ht="12.75" customHeight="1">
      <c r="A99" s="4">
        <v>66.0</v>
      </c>
      <c r="B99" s="5" t="s">
        <v>89</v>
      </c>
      <c r="C99" s="4" t="s">
        <v>63</v>
      </c>
      <c r="D99" s="4">
        <v>18.0</v>
      </c>
      <c r="E99" s="4">
        <v>29.0</v>
      </c>
      <c r="F99" s="4">
        <v>22.0</v>
      </c>
      <c r="G99" s="4">
        <v>0.0</v>
      </c>
      <c r="H99" s="4">
        <v>44.0</v>
      </c>
      <c r="I99" s="4">
        <f t="shared" si="1"/>
        <v>34.5</v>
      </c>
      <c r="J99" s="4">
        <f t="shared" si="2"/>
        <v>56.5</v>
      </c>
      <c r="K99" s="4">
        <f t="shared" si="3"/>
        <v>57</v>
      </c>
      <c r="L99" s="7" t="s">
        <v>211</v>
      </c>
      <c r="M99" s="9">
        <f t="shared" si="4"/>
        <v>69.23076923</v>
      </c>
      <c r="N99" s="9">
        <f t="shared" si="5"/>
        <v>55.76923077</v>
      </c>
      <c r="O99" s="9">
        <f t="shared" si="6"/>
        <v>61.11111111</v>
      </c>
      <c r="P99" s="9">
        <f t="shared" si="7"/>
        <v>55</v>
      </c>
      <c r="Q99" s="4">
        <f t="shared" si="8"/>
        <v>60.25641026</v>
      </c>
      <c r="R99" s="4">
        <f t="shared" si="9"/>
        <v>60.52631579</v>
      </c>
      <c r="S99" s="4">
        <f t="shared" si="10"/>
        <v>58.24742268</v>
      </c>
      <c r="T99" s="4">
        <f t="shared" si="11"/>
        <v>0</v>
      </c>
      <c r="U99" s="4">
        <f t="shared" si="12"/>
        <v>0</v>
      </c>
      <c r="V99" s="9">
        <f t="shared" si="13"/>
        <v>1</v>
      </c>
      <c r="W99" s="9">
        <f t="shared" si="14"/>
        <v>-3.735042735</v>
      </c>
      <c r="X99" s="8">
        <v>1.0</v>
      </c>
      <c r="Y99" s="8">
        <v>2.0</v>
      </c>
      <c r="Z99" s="8">
        <v>3.0</v>
      </c>
      <c r="AA99" s="8">
        <v>4.0</v>
      </c>
      <c r="AB99" s="9">
        <f t="shared" si="15"/>
        <v>0</v>
      </c>
      <c r="AC99" s="9">
        <f t="shared" si="16"/>
        <v>1</v>
      </c>
      <c r="AD99" s="9">
        <f t="shared" si="17"/>
        <v>0</v>
      </c>
      <c r="AE99" s="9">
        <f t="shared" si="18"/>
        <v>57.5</v>
      </c>
      <c r="AF99" s="9">
        <f t="shared" si="19"/>
        <v>56.5</v>
      </c>
      <c r="AG99" s="9">
        <f t="shared" si="20"/>
        <v>0</v>
      </c>
      <c r="AH99" s="9">
        <f t="shared" si="21"/>
        <v>0</v>
      </c>
    </row>
    <row r="100" ht="12.75" customHeight="1">
      <c r="A100" s="4">
        <v>16.0</v>
      </c>
      <c r="B100" s="5" t="s">
        <v>34</v>
      </c>
      <c r="C100" s="4" t="s">
        <v>12</v>
      </c>
      <c r="D100" s="4">
        <v>22.0</v>
      </c>
      <c r="E100" s="4">
        <v>32.0</v>
      </c>
      <c r="F100" s="4">
        <v>12.0</v>
      </c>
      <c r="G100" s="4">
        <v>1.75</v>
      </c>
      <c r="H100" s="4">
        <v>43.0</v>
      </c>
      <c r="I100" s="4">
        <f t="shared" si="1"/>
        <v>34.75</v>
      </c>
      <c r="J100" s="4">
        <f t="shared" si="2"/>
        <v>56.25</v>
      </c>
      <c r="K100" s="4">
        <f t="shared" si="3"/>
        <v>56</v>
      </c>
      <c r="L100" s="7" t="s">
        <v>211</v>
      </c>
      <c r="M100" s="9">
        <f t="shared" si="4"/>
        <v>84.61538462</v>
      </c>
      <c r="N100" s="9">
        <f t="shared" si="5"/>
        <v>61.53846154</v>
      </c>
      <c r="O100" s="9">
        <f t="shared" si="6"/>
        <v>33.33333333</v>
      </c>
      <c r="P100" s="9">
        <f t="shared" si="7"/>
        <v>53.75</v>
      </c>
      <c r="Q100" s="4">
        <f t="shared" si="8"/>
        <v>69.23076923</v>
      </c>
      <c r="R100" s="4">
        <f t="shared" si="9"/>
        <v>57.89473684</v>
      </c>
      <c r="S100" s="4">
        <f t="shared" si="10"/>
        <v>56.18556701</v>
      </c>
      <c r="T100" s="4">
        <f t="shared" si="11"/>
        <v>0</v>
      </c>
      <c r="U100" s="4">
        <f t="shared" si="12"/>
        <v>1</v>
      </c>
      <c r="V100" s="9">
        <f t="shared" si="13"/>
        <v>0</v>
      </c>
      <c r="W100" s="9">
        <f t="shared" si="14"/>
        <v>-12.08012821</v>
      </c>
      <c r="X100" s="8">
        <v>1.0</v>
      </c>
      <c r="Y100" s="8">
        <v>2.0</v>
      </c>
      <c r="Z100" s="8">
        <v>3.0</v>
      </c>
      <c r="AA100" s="8">
        <v>4.0</v>
      </c>
      <c r="AB100" s="9">
        <f t="shared" si="15"/>
        <v>0</v>
      </c>
      <c r="AC100" s="9">
        <f t="shared" si="16"/>
        <v>1</v>
      </c>
      <c r="AD100" s="9">
        <f t="shared" si="17"/>
        <v>0</v>
      </c>
      <c r="AE100" s="9">
        <f t="shared" si="18"/>
        <v>57.92</v>
      </c>
      <c r="AF100" s="9">
        <f t="shared" si="19"/>
        <v>56.252</v>
      </c>
      <c r="AG100" s="9">
        <f t="shared" si="20"/>
        <v>0</v>
      </c>
      <c r="AH100" s="9">
        <f t="shared" si="21"/>
        <v>1</v>
      </c>
    </row>
    <row r="101" ht="12.75" customHeight="1">
      <c r="A101" s="4">
        <v>165.0</v>
      </c>
      <c r="B101" s="5" t="s">
        <v>185</v>
      </c>
      <c r="C101" s="4" t="s">
        <v>12</v>
      </c>
      <c r="D101" s="4">
        <v>14.0</v>
      </c>
      <c r="E101" s="4">
        <v>21.0</v>
      </c>
      <c r="F101" s="4">
        <v>27.0</v>
      </c>
      <c r="G101" s="4">
        <v>3.0</v>
      </c>
      <c r="H101" s="4">
        <v>44.0</v>
      </c>
      <c r="I101" s="4">
        <f t="shared" si="1"/>
        <v>34</v>
      </c>
      <c r="J101" s="4">
        <f t="shared" si="2"/>
        <v>56</v>
      </c>
      <c r="K101" s="4">
        <f t="shared" si="3"/>
        <v>56</v>
      </c>
      <c r="L101" s="7" t="s">
        <v>211</v>
      </c>
      <c r="M101" s="9">
        <f t="shared" si="4"/>
        <v>53.84615385</v>
      </c>
      <c r="N101" s="9">
        <f t="shared" si="5"/>
        <v>40.38461538</v>
      </c>
      <c r="O101" s="9">
        <f t="shared" si="6"/>
        <v>75</v>
      </c>
      <c r="P101" s="9">
        <f t="shared" si="7"/>
        <v>55</v>
      </c>
      <c r="Q101" s="4">
        <f t="shared" si="8"/>
        <v>44.87179487</v>
      </c>
      <c r="R101" s="4">
        <f t="shared" si="9"/>
        <v>54.38596491</v>
      </c>
      <c r="S101" s="4">
        <f t="shared" si="10"/>
        <v>54.63917526</v>
      </c>
      <c r="T101" s="4">
        <f t="shared" si="11"/>
        <v>1</v>
      </c>
      <c r="U101" s="4">
        <f t="shared" si="12"/>
        <v>0</v>
      </c>
      <c r="V101" s="9">
        <f t="shared" si="13"/>
        <v>0</v>
      </c>
      <c r="W101" s="9">
        <f t="shared" si="14"/>
        <v>3.807692308</v>
      </c>
      <c r="X101" s="8">
        <v>1.0</v>
      </c>
      <c r="Y101" s="8">
        <v>2.0</v>
      </c>
      <c r="Z101" s="8">
        <v>3.0</v>
      </c>
      <c r="AA101" s="8">
        <v>4.0</v>
      </c>
      <c r="AB101" s="9">
        <f t="shared" si="15"/>
        <v>1</v>
      </c>
      <c r="AC101" s="9">
        <f t="shared" si="16"/>
        <v>0</v>
      </c>
      <c r="AD101" s="9">
        <f t="shared" si="17"/>
        <v>0</v>
      </c>
      <c r="AE101" s="9">
        <f t="shared" si="18"/>
        <v>56.67</v>
      </c>
      <c r="AF101" s="9">
        <f t="shared" si="19"/>
        <v>56.002</v>
      </c>
      <c r="AG101" s="9">
        <f t="shared" si="20"/>
        <v>0</v>
      </c>
      <c r="AH101" s="9">
        <f t="shared" si="21"/>
        <v>0</v>
      </c>
    </row>
    <row r="102" ht="12.75" customHeight="1">
      <c r="A102" s="4">
        <v>160.0</v>
      </c>
      <c r="B102" s="5" t="s">
        <v>180</v>
      </c>
      <c r="C102" s="4" t="s">
        <v>159</v>
      </c>
      <c r="D102" s="4">
        <v>19.0</v>
      </c>
      <c r="E102" s="4">
        <v>21.0</v>
      </c>
      <c r="F102" s="4">
        <v>22.0</v>
      </c>
      <c r="G102" s="4">
        <v>2.0</v>
      </c>
      <c r="H102" s="4">
        <v>45.0</v>
      </c>
      <c r="I102" s="4">
        <f t="shared" si="1"/>
        <v>33</v>
      </c>
      <c r="J102" s="4">
        <f t="shared" si="2"/>
        <v>55.5</v>
      </c>
      <c r="K102" s="4">
        <f t="shared" si="3"/>
        <v>56</v>
      </c>
      <c r="L102" s="7" t="s">
        <v>211</v>
      </c>
      <c r="M102" s="9">
        <f t="shared" si="4"/>
        <v>73.07692308</v>
      </c>
      <c r="N102" s="9">
        <f t="shared" si="5"/>
        <v>40.38461538</v>
      </c>
      <c r="O102" s="9">
        <f t="shared" si="6"/>
        <v>61.11111111</v>
      </c>
      <c r="P102" s="9">
        <f t="shared" si="7"/>
        <v>56.25</v>
      </c>
      <c r="Q102" s="4">
        <f t="shared" si="8"/>
        <v>51.28205128</v>
      </c>
      <c r="R102" s="4">
        <f t="shared" si="9"/>
        <v>54.38596491</v>
      </c>
      <c r="S102" s="4">
        <f t="shared" si="10"/>
        <v>55.15463918</v>
      </c>
      <c r="T102" s="4">
        <f t="shared" si="11"/>
        <v>1</v>
      </c>
      <c r="U102" s="4">
        <f t="shared" si="12"/>
        <v>0</v>
      </c>
      <c r="V102" s="9">
        <f t="shared" si="13"/>
        <v>0</v>
      </c>
      <c r="W102" s="9">
        <f t="shared" si="14"/>
        <v>-2.97542735</v>
      </c>
      <c r="X102" s="8">
        <v>1.0</v>
      </c>
      <c r="Y102" s="8">
        <v>2.0</v>
      </c>
      <c r="Z102" s="8">
        <v>3.0</v>
      </c>
      <c r="AA102" s="8">
        <v>4.0</v>
      </c>
      <c r="AB102" s="9">
        <f t="shared" si="15"/>
        <v>0</v>
      </c>
      <c r="AC102" s="9">
        <f t="shared" si="16"/>
        <v>1</v>
      </c>
      <c r="AD102" s="9">
        <f t="shared" si="17"/>
        <v>0</v>
      </c>
      <c r="AE102" s="9">
        <f t="shared" si="18"/>
        <v>55</v>
      </c>
      <c r="AF102" s="9">
        <f t="shared" si="19"/>
        <v>55.5</v>
      </c>
      <c r="AG102" s="9">
        <f t="shared" si="20"/>
        <v>0</v>
      </c>
      <c r="AH102" s="9">
        <f t="shared" si="21"/>
        <v>0</v>
      </c>
    </row>
    <row r="103" ht="12.75" customHeight="1">
      <c r="A103" s="4">
        <v>127.0</v>
      </c>
      <c r="B103" s="5" t="s">
        <v>148</v>
      </c>
      <c r="C103" s="4" t="s">
        <v>140</v>
      </c>
      <c r="D103" s="4">
        <v>11.0</v>
      </c>
      <c r="E103" s="4">
        <v>28.0</v>
      </c>
      <c r="F103" s="4">
        <v>21.0</v>
      </c>
      <c r="G103" s="4">
        <v>0.0</v>
      </c>
      <c r="H103" s="4">
        <v>49.0</v>
      </c>
      <c r="I103" s="4">
        <f t="shared" si="1"/>
        <v>30</v>
      </c>
      <c r="J103" s="4">
        <f t="shared" si="2"/>
        <v>54.5</v>
      </c>
      <c r="K103" s="4">
        <f t="shared" si="3"/>
        <v>55</v>
      </c>
      <c r="L103" s="7" t="s">
        <v>211</v>
      </c>
      <c r="M103" s="9">
        <f t="shared" si="4"/>
        <v>42.30769231</v>
      </c>
      <c r="N103" s="9">
        <f t="shared" si="5"/>
        <v>53.84615385</v>
      </c>
      <c r="O103" s="9">
        <f t="shared" si="6"/>
        <v>58.33333333</v>
      </c>
      <c r="P103" s="9">
        <f t="shared" si="7"/>
        <v>61.25</v>
      </c>
      <c r="Q103" s="4">
        <f t="shared" si="8"/>
        <v>50</v>
      </c>
      <c r="R103" s="4">
        <f t="shared" si="9"/>
        <v>52.63157895</v>
      </c>
      <c r="S103" s="4">
        <f t="shared" si="10"/>
        <v>56.18556701</v>
      </c>
      <c r="T103" s="4">
        <f t="shared" si="11"/>
        <v>1</v>
      </c>
      <c r="U103" s="4">
        <f t="shared" si="12"/>
        <v>0</v>
      </c>
      <c r="V103" s="9">
        <f t="shared" si="13"/>
        <v>0</v>
      </c>
      <c r="W103" s="9">
        <f t="shared" si="14"/>
        <v>6.131410256</v>
      </c>
      <c r="X103" s="8">
        <v>1.0</v>
      </c>
      <c r="Y103" s="8">
        <v>2.0</v>
      </c>
      <c r="Z103" s="8">
        <v>3.0</v>
      </c>
      <c r="AA103" s="8">
        <v>4.0</v>
      </c>
      <c r="AB103" s="9">
        <f t="shared" si="15"/>
        <v>1</v>
      </c>
      <c r="AC103" s="9">
        <f t="shared" si="16"/>
        <v>0</v>
      </c>
      <c r="AD103" s="9">
        <f t="shared" si="17"/>
        <v>0</v>
      </c>
      <c r="AE103" s="9">
        <f t="shared" si="18"/>
        <v>50</v>
      </c>
      <c r="AF103" s="9">
        <f t="shared" si="19"/>
        <v>54.5</v>
      </c>
      <c r="AG103" s="9">
        <f t="shared" si="20"/>
        <v>1</v>
      </c>
      <c r="AH103" s="9">
        <f t="shared" si="21"/>
        <v>0</v>
      </c>
    </row>
    <row r="104" ht="12.75" customHeight="1">
      <c r="A104" s="4">
        <v>76.0</v>
      </c>
      <c r="B104" s="5" t="s">
        <v>99</v>
      </c>
      <c r="C104" s="4" t="s">
        <v>63</v>
      </c>
      <c r="D104" s="4">
        <v>19.0</v>
      </c>
      <c r="E104" s="4">
        <v>49.5</v>
      </c>
      <c r="F104" s="4">
        <v>24.0</v>
      </c>
      <c r="G104" s="4">
        <v>0.0</v>
      </c>
      <c r="H104" s="4">
        <v>16.0</v>
      </c>
      <c r="I104" s="4">
        <f t="shared" si="1"/>
        <v>46.25</v>
      </c>
      <c r="J104" s="4">
        <f t="shared" si="2"/>
        <v>54.25</v>
      </c>
      <c r="K104" s="4">
        <f t="shared" si="3"/>
        <v>54</v>
      </c>
      <c r="L104" s="7" t="s">
        <v>211</v>
      </c>
      <c r="M104" s="9">
        <f t="shared" si="4"/>
        <v>73.07692308</v>
      </c>
      <c r="N104" s="9">
        <f t="shared" si="5"/>
        <v>95.19230769</v>
      </c>
      <c r="O104" s="9">
        <f t="shared" si="6"/>
        <v>66.66666667</v>
      </c>
      <c r="P104" s="9">
        <f t="shared" si="7"/>
        <v>20</v>
      </c>
      <c r="Q104" s="4">
        <f t="shared" si="8"/>
        <v>87.82051282</v>
      </c>
      <c r="R104" s="4">
        <f t="shared" si="9"/>
        <v>81.14035088</v>
      </c>
      <c r="S104" s="4">
        <f t="shared" si="10"/>
        <v>55.92783505</v>
      </c>
      <c r="T104" s="4">
        <f t="shared" si="11"/>
        <v>0</v>
      </c>
      <c r="U104" s="4">
        <f t="shared" si="12"/>
        <v>1</v>
      </c>
      <c r="V104" s="9">
        <f t="shared" si="13"/>
        <v>0</v>
      </c>
      <c r="W104" s="9">
        <f t="shared" si="14"/>
        <v>-18.77564103</v>
      </c>
      <c r="X104" s="8">
        <v>1.0</v>
      </c>
      <c r="Y104" s="8">
        <v>2.0</v>
      </c>
      <c r="Z104" s="8">
        <v>3.0</v>
      </c>
      <c r="AA104" s="8">
        <v>4.0</v>
      </c>
      <c r="AB104" s="9">
        <f t="shared" si="15"/>
        <v>0</v>
      </c>
      <c r="AC104" s="9">
        <f t="shared" si="16"/>
        <v>1</v>
      </c>
      <c r="AD104" s="9">
        <f t="shared" si="17"/>
        <v>0</v>
      </c>
      <c r="AE104" s="9">
        <f t="shared" si="18"/>
        <v>77.08</v>
      </c>
      <c r="AF104" s="9">
        <f t="shared" si="19"/>
        <v>54.248</v>
      </c>
      <c r="AG104" s="9">
        <f t="shared" si="20"/>
        <v>0</v>
      </c>
      <c r="AH104" s="9">
        <f t="shared" si="21"/>
        <v>1</v>
      </c>
    </row>
    <row r="105" ht="12.75" customHeight="1">
      <c r="A105" s="4">
        <v>29.0</v>
      </c>
      <c r="B105" s="5" t="s">
        <v>52</v>
      </c>
      <c r="C105" s="4" t="s">
        <v>12</v>
      </c>
      <c r="D105" s="4">
        <v>22.0</v>
      </c>
      <c r="E105" s="4">
        <v>21.0</v>
      </c>
      <c r="F105" s="4">
        <v>13.0</v>
      </c>
      <c r="G105" s="4">
        <v>0.0</v>
      </c>
      <c r="H105" s="4">
        <v>52.0</v>
      </c>
      <c r="I105" s="4">
        <f t="shared" si="1"/>
        <v>28</v>
      </c>
      <c r="J105" s="4">
        <f t="shared" si="2"/>
        <v>54</v>
      </c>
      <c r="K105" s="4">
        <f t="shared" si="3"/>
        <v>54</v>
      </c>
      <c r="L105" s="7" t="s">
        <v>211</v>
      </c>
      <c r="M105" s="9">
        <f t="shared" si="4"/>
        <v>84.61538462</v>
      </c>
      <c r="N105" s="9">
        <f t="shared" si="5"/>
        <v>40.38461538</v>
      </c>
      <c r="O105" s="9">
        <f t="shared" si="6"/>
        <v>36.11111111</v>
      </c>
      <c r="P105" s="9">
        <f t="shared" si="7"/>
        <v>65</v>
      </c>
      <c r="Q105" s="4">
        <f t="shared" si="8"/>
        <v>55.12820513</v>
      </c>
      <c r="R105" s="4">
        <f t="shared" si="9"/>
        <v>49.12280702</v>
      </c>
      <c r="S105" s="4">
        <f t="shared" si="10"/>
        <v>55.67010309</v>
      </c>
      <c r="T105" s="4">
        <f t="shared" si="11"/>
        <v>0</v>
      </c>
      <c r="U105" s="4">
        <f t="shared" si="12"/>
        <v>0</v>
      </c>
      <c r="V105" s="9">
        <f t="shared" si="13"/>
        <v>1</v>
      </c>
      <c r="W105" s="9">
        <f t="shared" si="14"/>
        <v>-6.311965812</v>
      </c>
      <c r="X105" s="8">
        <v>1.0</v>
      </c>
      <c r="Y105" s="8">
        <v>2.0</v>
      </c>
      <c r="Z105" s="8">
        <v>3.0</v>
      </c>
      <c r="AA105" s="8">
        <v>4.0</v>
      </c>
      <c r="AB105" s="9">
        <f t="shared" si="15"/>
        <v>0</v>
      </c>
      <c r="AC105" s="9">
        <f t="shared" si="16"/>
        <v>1</v>
      </c>
      <c r="AD105" s="9">
        <f t="shared" si="17"/>
        <v>0</v>
      </c>
      <c r="AE105" s="9">
        <f t="shared" si="18"/>
        <v>46.67</v>
      </c>
      <c r="AF105" s="9">
        <f t="shared" si="19"/>
        <v>54.002</v>
      </c>
      <c r="AG105" s="9">
        <f t="shared" si="20"/>
        <v>1</v>
      </c>
      <c r="AH105" s="9">
        <f t="shared" si="21"/>
        <v>0</v>
      </c>
    </row>
    <row r="106" ht="12.75" customHeight="1">
      <c r="A106" s="4">
        <v>159.0</v>
      </c>
      <c r="B106" s="5" t="s">
        <v>179</v>
      </c>
      <c r="C106" s="4" t="s">
        <v>159</v>
      </c>
      <c r="D106" s="4">
        <v>13.0</v>
      </c>
      <c r="E106" s="4">
        <v>24.0</v>
      </c>
      <c r="F106" s="4">
        <v>24.0</v>
      </c>
      <c r="G106" s="4">
        <v>1.0</v>
      </c>
      <c r="H106" s="4">
        <v>44.0</v>
      </c>
      <c r="I106" s="4">
        <f t="shared" si="1"/>
        <v>31.5</v>
      </c>
      <c r="J106" s="4">
        <f t="shared" si="2"/>
        <v>53.5</v>
      </c>
      <c r="K106" s="4">
        <f t="shared" si="3"/>
        <v>54</v>
      </c>
      <c r="L106" s="7" t="s">
        <v>211</v>
      </c>
      <c r="M106" s="9">
        <f t="shared" si="4"/>
        <v>50</v>
      </c>
      <c r="N106" s="9">
        <f t="shared" si="5"/>
        <v>46.15384615</v>
      </c>
      <c r="O106" s="9">
        <f t="shared" si="6"/>
        <v>66.66666667</v>
      </c>
      <c r="P106" s="9">
        <f t="shared" si="7"/>
        <v>55</v>
      </c>
      <c r="Q106" s="4">
        <f t="shared" si="8"/>
        <v>47.43589744</v>
      </c>
      <c r="R106" s="4">
        <f t="shared" si="9"/>
        <v>53.50877193</v>
      </c>
      <c r="S106" s="4">
        <f t="shared" si="10"/>
        <v>54.12371134</v>
      </c>
      <c r="T106" s="4">
        <f t="shared" si="11"/>
        <v>1</v>
      </c>
      <c r="U106" s="4">
        <f t="shared" si="12"/>
        <v>0</v>
      </c>
      <c r="V106" s="9">
        <f t="shared" si="13"/>
        <v>0</v>
      </c>
      <c r="W106" s="9">
        <f t="shared" si="14"/>
        <v>3.551282051</v>
      </c>
      <c r="X106" s="8">
        <v>1.0</v>
      </c>
      <c r="Y106" s="8">
        <v>2.0</v>
      </c>
      <c r="Z106" s="8">
        <v>3.0</v>
      </c>
      <c r="AA106" s="8">
        <v>4.0</v>
      </c>
      <c r="AB106" s="9">
        <f t="shared" si="15"/>
        <v>1</v>
      </c>
      <c r="AC106" s="9">
        <f t="shared" si="16"/>
        <v>0</v>
      </c>
      <c r="AD106" s="9">
        <f t="shared" si="17"/>
        <v>0</v>
      </c>
      <c r="AE106" s="9">
        <f t="shared" si="18"/>
        <v>52.5</v>
      </c>
      <c r="AF106" s="9">
        <f t="shared" si="19"/>
        <v>53.5</v>
      </c>
      <c r="AG106" s="9">
        <f t="shared" si="20"/>
        <v>0</v>
      </c>
      <c r="AH106" s="9">
        <f t="shared" si="21"/>
        <v>0</v>
      </c>
    </row>
    <row r="107" ht="12.75" customHeight="1">
      <c r="A107" s="4">
        <v>43.0</v>
      </c>
      <c r="B107" s="5" t="s">
        <v>64</v>
      </c>
      <c r="C107" s="4" t="s">
        <v>63</v>
      </c>
      <c r="D107" s="4">
        <v>17.0</v>
      </c>
      <c r="E107" s="4">
        <v>40.0</v>
      </c>
      <c r="F107" s="4">
        <v>15.5</v>
      </c>
      <c r="G107" s="4">
        <v>0.0</v>
      </c>
      <c r="H107" s="4">
        <v>34.0</v>
      </c>
      <c r="I107" s="4">
        <f t="shared" si="1"/>
        <v>36.25</v>
      </c>
      <c r="J107" s="4">
        <f t="shared" si="2"/>
        <v>53.25</v>
      </c>
      <c r="K107" s="4">
        <f t="shared" si="3"/>
        <v>53</v>
      </c>
      <c r="L107" s="7" t="s">
        <v>211</v>
      </c>
      <c r="M107" s="9">
        <f t="shared" si="4"/>
        <v>65.38461538</v>
      </c>
      <c r="N107" s="9">
        <f t="shared" si="5"/>
        <v>76.92307692</v>
      </c>
      <c r="O107" s="9">
        <f t="shared" si="6"/>
        <v>43.05555556</v>
      </c>
      <c r="P107" s="9">
        <f t="shared" si="7"/>
        <v>42.5</v>
      </c>
      <c r="Q107" s="4">
        <f t="shared" si="8"/>
        <v>73.07692308</v>
      </c>
      <c r="R107" s="4">
        <f t="shared" si="9"/>
        <v>63.59649123</v>
      </c>
      <c r="S107" s="4">
        <f t="shared" si="10"/>
        <v>54.89690722</v>
      </c>
      <c r="T107" s="4">
        <f t="shared" si="11"/>
        <v>0</v>
      </c>
      <c r="U107" s="4">
        <f t="shared" si="12"/>
        <v>1</v>
      </c>
      <c r="V107" s="9">
        <f t="shared" si="13"/>
        <v>0</v>
      </c>
      <c r="W107" s="9">
        <f t="shared" si="14"/>
        <v>-10.25213675</v>
      </c>
      <c r="X107" s="8">
        <v>1.0</v>
      </c>
      <c r="Y107" s="8">
        <v>2.0</v>
      </c>
      <c r="Z107" s="8">
        <v>3.0</v>
      </c>
      <c r="AA107" s="8">
        <v>4.0</v>
      </c>
      <c r="AB107" s="9">
        <f t="shared" si="15"/>
        <v>0</v>
      </c>
      <c r="AC107" s="9">
        <f t="shared" si="16"/>
        <v>1</v>
      </c>
      <c r="AD107" s="9">
        <f t="shared" si="17"/>
        <v>0</v>
      </c>
      <c r="AE107" s="9">
        <f t="shared" si="18"/>
        <v>60.42</v>
      </c>
      <c r="AF107" s="9">
        <f t="shared" si="19"/>
        <v>53.252</v>
      </c>
      <c r="AG107" s="9">
        <f t="shared" si="20"/>
        <v>0</v>
      </c>
      <c r="AH107" s="9">
        <f t="shared" si="21"/>
        <v>1</v>
      </c>
    </row>
    <row r="108" ht="12.75" customHeight="1">
      <c r="A108" s="4">
        <v>128.0</v>
      </c>
      <c r="B108" s="5" t="s">
        <v>149</v>
      </c>
      <c r="C108" s="4" t="s">
        <v>140</v>
      </c>
      <c r="D108" s="4">
        <v>19.0</v>
      </c>
      <c r="E108" s="4">
        <v>23.0</v>
      </c>
      <c r="F108" s="4">
        <v>22.0</v>
      </c>
      <c r="G108" s="4">
        <v>0.0</v>
      </c>
      <c r="H108" s="4">
        <v>41.0</v>
      </c>
      <c r="I108" s="4">
        <f t="shared" si="1"/>
        <v>32</v>
      </c>
      <c r="J108" s="4">
        <f t="shared" si="2"/>
        <v>52.5</v>
      </c>
      <c r="K108" s="4">
        <f t="shared" si="3"/>
        <v>53</v>
      </c>
      <c r="L108" s="7" t="s">
        <v>211</v>
      </c>
      <c r="M108" s="9">
        <f t="shared" si="4"/>
        <v>73.07692308</v>
      </c>
      <c r="N108" s="9">
        <f t="shared" si="5"/>
        <v>44.23076923</v>
      </c>
      <c r="O108" s="9">
        <f t="shared" si="6"/>
        <v>61.11111111</v>
      </c>
      <c r="P108" s="9">
        <f t="shared" si="7"/>
        <v>51.25</v>
      </c>
      <c r="Q108" s="4">
        <f t="shared" si="8"/>
        <v>53.84615385</v>
      </c>
      <c r="R108" s="4">
        <f t="shared" si="9"/>
        <v>56.14035088</v>
      </c>
      <c r="S108" s="4">
        <f t="shared" si="10"/>
        <v>54.12371134</v>
      </c>
      <c r="T108" s="4">
        <f t="shared" si="11"/>
        <v>0</v>
      </c>
      <c r="U108" s="4">
        <f t="shared" si="12"/>
        <v>0</v>
      </c>
      <c r="V108" s="9">
        <f t="shared" si="13"/>
        <v>1</v>
      </c>
      <c r="W108" s="9">
        <f t="shared" si="14"/>
        <v>-4.860042735</v>
      </c>
      <c r="X108" s="8">
        <v>1.0</v>
      </c>
      <c r="Y108" s="8">
        <v>2.0</v>
      </c>
      <c r="Z108" s="8">
        <v>3.0</v>
      </c>
      <c r="AA108" s="8">
        <v>4.0</v>
      </c>
      <c r="AB108" s="9">
        <f t="shared" si="15"/>
        <v>0</v>
      </c>
      <c r="AC108" s="9">
        <f t="shared" si="16"/>
        <v>1</v>
      </c>
      <c r="AD108" s="9">
        <f t="shared" si="17"/>
        <v>0</v>
      </c>
      <c r="AE108" s="9">
        <f t="shared" si="18"/>
        <v>53.33</v>
      </c>
      <c r="AF108" s="9">
        <f t="shared" si="19"/>
        <v>52.498</v>
      </c>
      <c r="AG108" s="9">
        <f t="shared" si="20"/>
        <v>0</v>
      </c>
      <c r="AH108" s="9">
        <f t="shared" si="21"/>
        <v>0</v>
      </c>
    </row>
    <row r="109" ht="12.75" customHeight="1">
      <c r="A109" s="4">
        <v>28.0</v>
      </c>
      <c r="B109" s="5" t="s">
        <v>51</v>
      </c>
      <c r="C109" s="4" t="s">
        <v>12</v>
      </c>
      <c r="D109" s="4">
        <v>21.0</v>
      </c>
      <c r="E109" s="4">
        <v>35.0</v>
      </c>
      <c r="F109" s="4">
        <v>11.0</v>
      </c>
      <c r="G109" s="4">
        <v>0.0</v>
      </c>
      <c r="H109" s="4">
        <v>37.0</v>
      </c>
      <c r="I109" s="4">
        <f t="shared" si="1"/>
        <v>33.5</v>
      </c>
      <c r="J109" s="4">
        <f t="shared" si="2"/>
        <v>52</v>
      </c>
      <c r="K109" s="4">
        <f t="shared" si="3"/>
        <v>52</v>
      </c>
      <c r="L109" s="7" t="s">
        <v>211</v>
      </c>
      <c r="M109" s="9">
        <f t="shared" si="4"/>
        <v>80.76923077</v>
      </c>
      <c r="N109" s="9">
        <f t="shared" si="5"/>
        <v>67.30769231</v>
      </c>
      <c r="O109" s="9">
        <f t="shared" si="6"/>
        <v>30.55555556</v>
      </c>
      <c r="P109" s="9">
        <f t="shared" si="7"/>
        <v>46.25</v>
      </c>
      <c r="Q109" s="4">
        <f t="shared" si="8"/>
        <v>71.79487179</v>
      </c>
      <c r="R109" s="4">
        <f t="shared" si="9"/>
        <v>58.77192982</v>
      </c>
      <c r="S109" s="4">
        <f t="shared" si="10"/>
        <v>53.60824742</v>
      </c>
      <c r="T109" s="4">
        <f t="shared" si="11"/>
        <v>0</v>
      </c>
      <c r="U109" s="4">
        <f t="shared" si="12"/>
        <v>1</v>
      </c>
      <c r="V109" s="9">
        <f t="shared" si="13"/>
        <v>0</v>
      </c>
      <c r="W109" s="9">
        <f t="shared" si="14"/>
        <v>-14.03098291</v>
      </c>
      <c r="X109" s="8">
        <v>1.0</v>
      </c>
      <c r="Y109" s="8">
        <v>2.0</v>
      </c>
      <c r="Z109" s="8">
        <v>3.0</v>
      </c>
      <c r="AA109" s="8">
        <v>4.0</v>
      </c>
      <c r="AB109" s="9">
        <f t="shared" si="15"/>
        <v>0</v>
      </c>
      <c r="AC109" s="9">
        <f t="shared" si="16"/>
        <v>1</v>
      </c>
      <c r="AD109" s="9">
        <f t="shared" si="17"/>
        <v>0</v>
      </c>
      <c r="AE109" s="9">
        <f t="shared" si="18"/>
        <v>55.83</v>
      </c>
      <c r="AF109" s="9">
        <f t="shared" si="19"/>
        <v>51.998</v>
      </c>
      <c r="AG109" s="9">
        <f t="shared" si="20"/>
        <v>0</v>
      </c>
      <c r="AH109" s="9">
        <f t="shared" si="21"/>
        <v>1</v>
      </c>
    </row>
    <row r="110" ht="12.75" customHeight="1">
      <c r="A110" s="4">
        <v>151.0</v>
      </c>
      <c r="B110" s="5" t="s">
        <v>172</v>
      </c>
      <c r="C110" s="4" t="s">
        <v>159</v>
      </c>
      <c r="D110" s="4">
        <v>20.0</v>
      </c>
      <c r="E110" s="4">
        <v>22.0</v>
      </c>
      <c r="F110" s="4">
        <v>19.0</v>
      </c>
      <c r="G110" s="4">
        <v>0.0</v>
      </c>
      <c r="H110" s="4">
        <v>41.0</v>
      </c>
      <c r="I110" s="4">
        <f t="shared" si="1"/>
        <v>30.5</v>
      </c>
      <c r="J110" s="4">
        <f t="shared" si="2"/>
        <v>51</v>
      </c>
      <c r="K110" s="4">
        <f t="shared" si="3"/>
        <v>51</v>
      </c>
      <c r="L110" s="7" t="s">
        <v>211</v>
      </c>
      <c r="M110" s="9">
        <f t="shared" si="4"/>
        <v>76.92307692</v>
      </c>
      <c r="N110" s="9">
        <f t="shared" si="5"/>
        <v>42.30769231</v>
      </c>
      <c r="O110" s="9">
        <f t="shared" si="6"/>
        <v>52.77777778</v>
      </c>
      <c r="P110" s="9">
        <f t="shared" si="7"/>
        <v>51.25</v>
      </c>
      <c r="Q110" s="4">
        <f t="shared" si="8"/>
        <v>53.84615385</v>
      </c>
      <c r="R110" s="4">
        <f t="shared" si="9"/>
        <v>53.50877193</v>
      </c>
      <c r="S110" s="4">
        <f t="shared" si="10"/>
        <v>52.57731959</v>
      </c>
      <c r="T110" s="4">
        <f t="shared" si="11"/>
        <v>0</v>
      </c>
      <c r="U110" s="4">
        <f t="shared" si="12"/>
        <v>1</v>
      </c>
      <c r="V110" s="9">
        <f t="shared" si="13"/>
        <v>0</v>
      </c>
      <c r="W110" s="9">
        <f t="shared" si="14"/>
        <v>-6.65491453</v>
      </c>
      <c r="X110" s="8">
        <v>1.0</v>
      </c>
      <c r="Y110" s="8">
        <v>2.0</v>
      </c>
      <c r="Z110" s="8">
        <v>3.0</v>
      </c>
      <c r="AA110" s="8">
        <v>4.0</v>
      </c>
      <c r="AB110" s="9">
        <f t="shared" si="15"/>
        <v>0</v>
      </c>
      <c r="AC110" s="9">
        <f t="shared" si="16"/>
        <v>1</v>
      </c>
      <c r="AD110" s="9">
        <f t="shared" si="17"/>
        <v>0</v>
      </c>
      <c r="AE110" s="9">
        <f t="shared" si="18"/>
        <v>50.83</v>
      </c>
      <c r="AF110" s="9">
        <f t="shared" si="19"/>
        <v>50.998</v>
      </c>
      <c r="AG110" s="9">
        <f t="shared" si="20"/>
        <v>0</v>
      </c>
      <c r="AH110" s="9">
        <f t="shared" si="21"/>
        <v>0</v>
      </c>
    </row>
    <row r="111" ht="12.75" customHeight="1">
      <c r="A111" s="4">
        <v>130.0</v>
      </c>
      <c r="B111" s="5" t="s">
        <v>151</v>
      </c>
      <c r="C111" s="4" t="s">
        <v>140</v>
      </c>
      <c r="D111" s="4">
        <v>19.0</v>
      </c>
      <c r="E111" s="4">
        <v>20.0</v>
      </c>
      <c r="F111" s="4">
        <v>22.0</v>
      </c>
      <c r="G111" s="4">
        <v>1.0</v>
      </c>
      <c r="H111" s="4">
        <v>38.0</v>
      </c>
      <c r="I111" s="4">
        <f t="shared" si="1"/>
        <v>31.5</v>
      </c>
      <c r="J111" s="4">
        <f t="shared" si="2"/>
        <v>50.5</v>
      </c>
      <c r="K111" s="4">
        <f t="shared" si="3"/>
        <v>51</v>
      </c>
      <c r="L111" s="7" t="s">
        <v>211</v>
      </c>
      <c r="M111" s="9">
        <f t="shared" si="4"/>
        <v>73.07692308</v>
      </c>
      <c r="N111" s="9">
        <f t="shared" si="5"/>
        <v>38.46153846</v>
      </c>
      <c r="O111" s="9">
        <f t="shared" si="6"/>
        <v>61.11111111</v>
      </c>
      <c r="P111" s="9">
        <f t="shared" si="7"/>
        <v>47.5</v>
      </c>
      <c r="Q111" s="4">
        <f t="shared" si="8"/>
        <v>50</v>
      </c>
      <c r="R111" s="4">
        <f t="shared" si="9"/>
        <v>53.50877193</v>
      </c>
      <c r="S111" s="4">
        <f t="shared" si="10"/>
        <v>51.03092784</v>
      </c>
      <c r="T111" s="4">
        <f t="shared" si="11"/>
        <v>0</v>
      </c>
      <c r="U111" s="4">
        <f t="shared" si="12"/>
        <v>0</v>
      </c>
      <c r="V111" s="9">
        <f t="shared" si="13"/>
        <v>1</v>
      </c>
      <c r="W111" s="9">
        <f t="shared" si="14"/>
        <v>-5.408119658</v>
      </c>
      <c r="X111" s="8">
        <v>1.0</v>
      </c>
      <c r="Y111" s="8">
        <v>2.0</v>
      </c>
      <c r="Z111" s="8">
        <v>3.0</v>
      </c>
      <c r="AA111" s="8">
        <v>4.0</v>
      </c>
      <c r="AB111" s="9">
        <f t="shared" si="15"/>
        <v>0</v>
      </c>
      <c r="AC111" s="9">
        <f t="shared" si="16"/>
        <v>1</v>
      </c>
      <c r="AD111" s="9">
        <f t="shared" si="17"/>
        <v>0</v>
      </c>
      <c r="AE111" s="9">
        <f t="shared" si="18"/>
        <v>52.5</v>
      </c>
      <c r="AF111" s="9">
        <f t="shared" si="19"/>
        <v>50.5</v>
      </c>
      <c r="AG111" s="9">
        <f t="shared" si="20"/>
        <v>0</v>
      </c>
      <c r="AH111" s="9">
        <f t="shared" si="21"/>
        <v>1</v>
      </c>
    </row>
    <row r="112" ht="12.75" customHeight="1">
      <c r="A112" s="4">
        <v>108.0</v>
      </c>
      <c r="B112" s="5" t="s">
        <v>130</v>
      </c>
      <c r="C112" s="4" t="s">
        <v>128</v>
      </c>
      <c r="D112" s="4">
        <v>16.0</v>
      </c>
      <c r="E112" s="4">
        <v>37.0</v>
      </c>
      <c r="F112" s="4">
        <v>9.5</v>
      </c>
      <c r="G112" s="4">
        <v>0.0</v>
      </c>
      <c r="H112" s="4">
        <v>38.0</v>
      </c>
      <c r="I112" s="4">
        <f t="shared" si="1"/>
        <v>31.25</v>
      </c>
      <c r="J112" s="4">
        <f t="shared" si="2"/>
        <v>50.25</v>
      </c>
      <c r="K112" s="4">
        <f t="shared" si="3"/>
        <v>50</v>
      </c>
      <c r="L112" s="7" t="s">
        <v>211</v>
      </c>
      <c r="M112" s="9">
        <f t="shared" si="4"/>
        <v>61.53846154</v>
      </c>
      <c r="N112" s="9">
        <f t="shared" si="5"/>
        <v>71.15384615</v>
      </c>
      <c r="O112" s="9">
        <f t="shared" si="6"/>
        <v>26.38888889</v>
      </c>
      <c r="P112" s="9">
        <f t="shared" si="7"/>
        <v>47.5</v>
      </c>
      <c r="Q112" s="4">
        <f t="shared" si="8"/>
        <v>67.94871795</v>
      </c>
      <c r="R112" s="4">
        <f t="shared" si="9"/>
        <v>54.8245614</v>
      </c>
      <c r="S112" s="4">
        <f t="shared" si="10"/>
        <v>51.80412371</v>
      </c>
      <c r="T112" s="4">
        <f t="shared" si="11"/>
        <v>0</v>
      </c>
      <c r="U112" s="4">
        <f t="shared" si="12"/>
        <v>1</v>
      </c>
      <c r="V112" s="9">
        <f t="shared" si="13"/>
        <v>0</v>
      </c>
      <c r="W112" s="9">
        <f t="shared" si="14"/>
        <v>-8.688034188</v>
      </c>
      <c r="X112" s="8">
        <v>1.0</v>
      </c>
      <c r="Y112" s="8">
        <v>2.0</v>
      </c>
      <c r="Z112" s="8">
        <v>3.0</v>
      </c>
      <c r="AA112" s="8">
        <v>4.0</v>
      </c>
      <c r="AB112" s="9">
        <f t="shared" si="15"/>
        <v>0</v>
      </c>
      <c r="AC112" s="9">
        <f t="shared" si="16"/>
        <v>1</v>
      </c>
      <c r="AD112" s="9">
        <f t="shared" si="17"/>
        <v>0</v>
      </c>
      <c r="AE112" s="9">
        <f t="shared" si="18"/>
        <v>52.08</v>
      </c>
      <c r="AF112" s="9">
        <f t="shared" si="19"/>
        <v>50.248</v>
      </c>
      <c r="AG112" s="9">
        <f t="shared" si="20"/>
        <v>0</v>
      </c>
      <c r="AH112" s="9">
        <f t="shared" si="21"/>
        <v>1</v>
      </c>
    </row>
    <row r="113" ht="12.75" customHeight="1">
      <c r="A113" s="4">
        <v>144.0</v>
      </c>
      <c r="B113" s="5" t="s">
        <v>165</v>
      </c>
      <c r="C113" s="4" t="s">
        <v>159</v>
      </c>
      <c r="D113" s="4">
        <v>13.0</v>
      </c>
      <c r="E113" s="4">
        <v>19.0</v>
      </c>
      <c r="F113" s="4">
        <v>18.0</v>
      </c>
      <c r="G113" s="4">
        <v>3.0</v>
      </c>
      <c r="H113" s="4">
        <v>44.0</v>
      </c>
      <c r="I113" s="4">
        <f t="shared" si="1"/>
        <v>28</v>
      </c>
      <c r="J113" s="4">
        <f t="shared" si="2"/>
        <v>50</v>
      </c>
      <c r="K113" s="4">
        <f t="shared" si="3"/>
        <v>50</v>
      </c>
      <c r="L113" s="7" t="s">
        <v>211</v>
      </c>
      <c r="M113" s="9">
        <f t="shared" si="4"/>
        <v>50</v>
      </c>
      <c r="N113" s="9">
        <f t="shared" si="5"/>
        <v>36.53846154</v>
      </c>
      <c r="O113" s="9">
        <f t="shared" si="6"/>
        <v>50</v>
      </c>
      <c r="P113" s="9">
        <f t="shared" si="7"/>
        <v>55</v>
      </c>
      <c r="Q113" s="4">
        <f t="shared" si="8"/>
        <v>41.02564103</v>
      </c>
      <c r="R113" s="4">
        <f t="shared" si="9"/>
        <v>43.85964912</v>
      </c>
      <c r="S113" s="4">
        <f t="shared" si="10"/>
        <v>48.45360825</v>
      </c>
      <c r="T113" s="4">
        <f t="shared" si="11"/>
        <v>1</v>
      </c>
      <c r="U113" s="4">
        <f t="shared" si="12"/>
        <v>0</v>
      </c>
      <c r="V113" s="9">
        <f t="shared" si="13"/>
        <v>0</v>
      </c>
      <c r="W113" s="9">
        <f t="shared" si="14"/>
        <v>2.846153846</v>
      </c>
      <c r="X113" s="8">
        <v>1.0</v>
      </c>
      <c r="Y113" s="8">
        <v>2.0</v>
      </c>
      <c r="Z113" s="8">
        <v>3.0</v>
      </c>
      <c r="AA113" s="8">
        <v>4.0</v>
      </c>
      <c r="AB113" s="9">
        <f t="shared" si="15"/>
        <v>1</v>
      </c>
      <c r="AC113" s="9">
        <f t="shared" si="16"/>
        <v>0</v>
      </c>
      <c r="AD113" s="9">
        <f t="shared" si="17"/>
        <v>0</v>
      </c>
      <c r="AE113" s="9">
        <f t="shared" si="18"/>
        <v>46.67</v>
      </c>
      <c r="AF113" s="9">
        <f t="shared" si="19"/>
        <v>50.002</v>
      </c>
      <c r="AG113" s="9">
        <f t="shared" si="20"/>
        <v>1</v>
      </c>
      <c r="AH113" s="9">
        <f t="shared" si="21"/>
        <v>0</v>
      </c>
    </row>
    <row r="114" ht="12.75" customHeight="1">
      <c r="A114" s="4">
        <v>94.0</v>
      </c>
      <c r="B114" s="5" t="s">
        <v>118</v>
      </c>
      <c r="C114" s="4" t="s">
        <v>63</v>
      </c>
      <c r="D114" s="4">
        <v>20.0</v>
      </c>
      <c r="E114" s="4">
        <v>39.0</v>
      </c>
      <c r="F114" s="4">
        <v>15.5</v>
      </c>
      <c r="G114" s="4">
        <v>0.0</v>
      </c>
      <c r="H114" s="4">
        <v>24.0</v>
      </c>
      <c r="I114" s="4">
        <f t="shared" si="1"/>
        <v>37.25</v>
      </c>
      <c r="J114" s="4">
        <f t="shared" si="2"/>
        <v>49.25</v>
      </c>
      <c r="K114" s="4">
        <f t="shared" si="3"/>
        <v>49</v>
      </c>
      <c r="L114" s="7" t="s">
        <v>211</v>
      </c>
      <c r="M114" s="9">
        <f t="shared" si="4"/>
        <v>76.92307692</v>
      </c>
      <c r="N114" s="9">
        <f t="shared" si="5"/>
        <v>75</v>
      </c>
      <c r="O114" s="9">
        <f t="shared" si="6"/>
        <v>43.05555556</v>
      </c>
      <c r="P114" s="9">
        <f t="shared" si="7"/>
        <v>30</v>
      </c>
      <c r="Q114" s="4">
        <f t="shared" si="8"/>
        <v>75.64102564</v>
      </c>
      <c r="R114" s="4">
        <f t="shared" si="9"/>
        <v>65.35087719</v>
      </c>
      <c r="S114" s="4">
        <f t="shared" si="10"/>
        <v>50.77319588</v>
      </c>
      <c r="T114" s="4">
        <f t="shared" si="11"/>
        <v>0</v>
      </c>
      <c r="U114" s="4">
        <f t="shared" si="12"/>
        <v>1</v>
      </c>
      <c r="V114" s="9">
        <f t="shared" si="13"/>
        <v>0</v>
      </c>
      <c r="W114" s="9">
        <f t="shared" si="14"/>
        <v>-17.27136752</v>
      </c>
      <c r="X114" s="8">
        <v>1.0</v>
      </c>
      <c r="Y114" s="8">
        <v>2.0</v>
      </c>
      <c r="Z114" s="8">
        <v>3.0</v>
      </c>
      <c r="AA114" s="8">
        <v>4.0</v>
      </c>
      <c r="AB114" s="9">
        <f t="shared" si="15"/>
        <v>0</v>
      </c>
      <c r="AC114" s="9">
        <f t="shared" si="16"/>
        <v>1</v>
      </c>
      <c r="AD114" s="9">
        <f t="shared" si="17"/>
        <v>0</v>
      </c>
      <c r="AE114" s="9">
        <f t="shared" si="18"/>
        <v>62.08</v>
      </c>
      <c r="AF114" s="9">
        <f t="shared" si="19"/>
        <v>49.248</v>
      </c>
      <c r="AG114" s="9">
        <f t="shared" si="20"/>
        <v>0</v>
      </c>
      <c r="AH114" s="9">
        <f t="shared" si="21"/>
        <v>1</v>
      </c>
    </row>
    <row r="115" ht="12.75" customHeight="1">
      <c r="A115" s="4">
        <v>166.0</v>
      </c>
      <c r="B115" s="5" t="s">
        <v>186</v>
      </c>
      <c r="C115" s="4" t="s">
        <v>12</v>
      </c>
      <c r="D115" s="4">
        <v>13.0</v>
      </c>
      <c r="E115" s="4">
        <v>17.0</v>
      </c>
      <c r="F115" s="4">
        <v>8.0</v>
      </c>
      <c r="G115" s="4">
        <v>2.0</v>
      </c>
      <c r="H115" s="4">
        <v>56.0</v>
      </c>
      <c r="I115" s="4">
        <f t="shared" si="1"/>
        <v>21</v>
      </c>
      <c r="J115" s="4">
        <f t="shared" si="2"/>
        <v>49</v>
      </c>
      <c r="K115" s="4">
        <f t="shared" si="3"/>
        <v>49</v>
      </c>
      <c r="L115" s="7" t="s">
        <v>211</v>
      </c>
      <c r="M115" s="9">
        <f t="shared" si="4"/>
        <v>50</v>
      </c>
      <c r="N115" s="9">
        <f t="shared" si="5"/>
        <v>32.69230769</v>
      </c>
      <c r="O115" s="9">
        <f t="shared" si="6"/>
        <v>22.22222222</v>
      </c>
      <c r="P115" s="9">
        <f t="shared" si="7"/>
        <v>70</v>
      </c>
      <c r="Q115" s="4">
        <f t="shared" si="8"/>
        <v>38.46153846</v>
      </c>
      <c r="R115" s="4">
        <f t="shared" si="9"/>
        <v>33.33333333</v>
      </c>
      <c r="S115" s="4">
        <f t="shared" si="10"/>
        <v>48.45360825</v>
      </c>
      <c r="T115" s="4">
        <f t="shared" si="11"/>
        <v>0</v>
      </c>
      <c r="U115" s="4">
        <f t="shared" si="12"/>
        <v>0</v>
      </c>
      <c r="V115" s="9">
        <f t="shared" si="13"/>
        <v>1</v>
      </c>
      <c r="W115" s="9">
        <f t="shared" si="14"/>
        <v>4.952991453</v>
      </c>
      <c r="X115" s="8">
        <v>1.0</v>
      </c>
      <c r="Y115" s="8">
        <v>2.0</v>
      </c>
      <c r="Z115" s="8">
        <v>3.0</v>
      </c>
      <c r="AA115" s="8">
        <v>4.0</v>
      </c>
      <c r="AB115" s="9">
        <f t="shared" si="15"/>
        <v>1</v>
      </c>
      <c r="AC115" s="9">
        <f t="shared" si="16"/>
        <v>0</v>
      </c>
      <c r="AD115" s="9">
        <f t="shared" si="17"/>
        <v>0</v>
      </c>
      <c r="AE115" s="9">
        <f t="shared" si="18"/>
        <v>35</v>
      </c>
      <c r="AF115" s="9">
        <f t="shared" si="19"/>
        <v>49</v>
      </c>
      <c r="AG115" s="9">
        <f t="shared" si="20"/>
        <v>1</v>
      </c>
      <c r="AH115" s="9">
        <f t="shared" si="21"/>
        <v>0</v>
      </c>
    </row>
    <row r="116" ht="12.75" customHeight="1">
      <c r="A116" s="4">
        <v>53.0</v>
      </c>
      <c r="B116" s="5" t="s">
        <v>74</v>
      </c>
      <c r="C116" s="4" t="s">
        <v>63</v>
      </c>
      <c r="D116" s="4">
        <v>23.0</v>
      </c>
      <c r="E116" s="4">
        <v>20.5</v>
      </c>
      <c r="F116" s="4">
        <v>18.0</v>
      </c>
      <c r="G116" s="4">
        <v>0.0</v>
      </c>
      <c r="H116" s="4">
        <v>36.0</v>
      </c>
      <c r="I116" s="4">
        <f t="shared" si="1"/>
        <v>30.75</v>
      </c>
      <c r="J116" s="4">
        <f t="shared" si="2"/>
        <v>48.75</v>
      </c>
      <c r="K116" s="4">
        <f t="shared" si="3"/>
        <v>49</v>
      </c>
      <c r="L116" s="7" t="s">
        <v>211</v>
      </c>
      <c r="M116" s="9">
        <f t="shared" si="4"/>
        <v>88.46153846</v>
      </c>
      <c r="N116" s="9">
        <f t="shared" si="5"/>
        <v>39.42307692</v>
      </c>
      <c r="O116" s="9">
        <f t="shared" si="6"/>
        <v>50</v>
      </c>
      <c r="P116" s="9">
        <f t="shared" si="7"/>
        <v>45</v>
      </c>
      <c r="Q116" s="4">
        <f t="shared" si="8"/>
        <v>55.76923077</v>
      </c>
      <c r="R116" s="4">
        <f t="shared" si="9"/>
        <v>53.94736842</v>
      </c>
      <c r="S116" s="4">
        <f t="shared" si="10"/>
        <v>50.25773196</v>
      </c>
      <c r="T116" s="4">
        <f t="shared" si="11"/>
        <v>0</v>
      </c>
      <c r="U116" s="4">
        <f t="shared" si="12"/>
        <v>1</v>
      </c>
      <c r="V116" s="9">
        <f t="shared" si="13"/>
        <v>0</v>
      </c>
      <c r="W116" s="9">
        <f t="shared" si="14"/>
        <v>-11.98076923</v>
      </c>
      <c r="X116" s="8">
        <v>1.0</v>
      </c>
      <c r="Y116" s="8">
        <v>2.0</v>
      </c>
      <c r="Z116" s="8">
        <v>3.0</v>
      </c>
      <c r="AA116" s="8">
        <v>4.0</v>
      </c>
      <c r="AB116" s="9">
        <f t="shared" si="15"/>
        <v>0</v>
      </c>
      <c r="AC116" s="9">
        <f t="shared" si="16"/>
        <v>1</v>
      </c>
      <c r="AD116" s="9">
        <f t="shared" si="17"/>
        <v>0</v>
      </c>
      <c r="AE116" s="9">
        <f t="shared" si="18"/>
        <v>51.25</v>
      </c>
      <c r="AF116" s="9">
        <f t="shared" si="19"/>
        <v>48.75</v>
      </c>
      <c r="AG116" s="9">
        <f t="shared" si="20"/>
        <v>0</v>
      </c>
      <c r="AH116" s="9">
        <f t="shared" si="21"/>
        <v>1</v>
      </c>
    </row>
    <row r="117" ht="12.75" customHeight="1">
      <c r="A117" s="4">
        <v>83.0</v>
      </c>
      <c r="B117" s="5" t="s">
        <v>106</v>
      </c>
      <c r="C117" s="4" t="s">
        <v>63</v>
      </c>
      <c r="D117" s="4">
        <v>25.0</v>
      </c>
      <c r="E117" s="4">
        <v>33.0</v>
      </c>
      <c r="F117" s="4">
        <v>7.0</v>
      </c>
      <c r="G117" s="4">
        <v>1.0</v>
      </c>
      <c r="H117" s="4">
        <v>30.0</v>
      </c>
      <c r="I117" s="4">
        <f t="shared" si="1"/>
        <v>33.5</v>
      </c>
      <c r="J117" s="4">
        <f t="shared" si="2"/>
        <v>48.5</v>
      </c>
      <c r="K117" s="4">
        <f t="shared" si="3"/>
        <v>49</v>
      </c>
      <c r="L117" s="7" t="s">
        <v>211</v>
      </c>
      <c r="M117" s="9">
        <f t="shared" si="4"/>
        <v>96.15384615</v>
      </c>
      <c r="N117" s="9">
        <f t="shared" si="5"/>
        <v>63.46153846</v>
      </c>
      <c r="O117" s="9">
        <f t="shared" si="6"/>
        <v>19.44444444</v>
      </c>
      <c r="P117" s="9">
        <f t="shared" si="7"/>
        <v>37.5</v>
      </c>
      <c r="Q117" s="4">
        <f t="shared" si="8"/>
        <v>74.35897436</v>
      </c>
      <c r="R117" s="4">
        <f t="shared" si="9"/>
        <v>57.01754386</v>
      </c>
      <c r="S117" s="4">
        <f t="shared" si="10"/>
        <v>48.96907216</v>
      </c>
      <c r="T117" s="4">
        <f t="shared" si="11"/>
        <v>0</v>
      </c>
      <c r="U117" s="4">
        <f t="shared" si="12"/>
        <v>1</v>
      </c>
      <c r="V117" s="9">
        <f t="shared" si="13"/>
        <v>0</v>
      </c>
      <c r="W117" s="9">
        <f t="shared" si="14"/>
        <v>-21.99786325</v>
      </c>
      <c r="X117" s="8">
        <v>1.0</v>
      </c>
      <c r="Y117" s="8">
        <v>2.0</v>
      </c>
      <c r="Z117" s="8">
        <v>3.0</v>
      </c>
      <c r="AA117" s="8">
        <v>4.0</v>
      </c>
      <c r="AB117" s="9">
        <f t="shared" si="15"/>
        <v>0</v>
      </c>
      <c r="AC117" s="9">
        <f t="shared" si="16"/>
        <v>1</v>
      </c>
      <c r="AD117" s="9">
        <f t="shared" si="17"/>
        <v>0</v>
      </c>
      <c r="AE117" s="9">
        <f t="shared" si="18"/>
        <v>55.83</v>
      </c>
      <c r="AF117" s="9">
        <f t="shared" si="19"/>
        <v>48.498</v>
      </c>
      <c r="AG117" s="9">
        <f t="shared" si="20"/>
        <v>0</v>
      </c>
      <c r="AH117" s="9">
        <f t="shared" si="21"/>
        <v>1</v>
      </c>
    </row>
    <row r="118" ht="12.75" customHeight="1">
      <c r="A118" s="4">
        <v>174.0</v>
      </c>
      <c r="B118" s="5" t="s">
        <v>191</v>
      </c>
      <c r="C118" s="4" t="s">
        <v>12</v>
      </c>
      <c r="D118" s="4">
        <v>14.5</v>
      </c>
      <c r="E118" s="4">
        <v>25.0</v>
      </c>
      <c r="F118" s="4">
        <v>19.0</v>
      </c>
      <c r="G118" s="4">
        <v>1.0</v>
      </c>
      <c r="H118" s="4">
        <v>35.0</v>
      </c>
      <c r="I118" s="4">
        <f t="shared" si="1"/>
        <v>30.25</v>
      </c>
      <c r="J118" s="4">
        <f t="shared" si="2"/>
        <v>47.75</v>
      </c>
      <c r="K118" s="4">
        <f t="shared" si="3"/>
        <v>48</v>
      </c>
      <c r="L118" s="7" t="s">
        <v>211</v>
      </c>
      <c r="M118" s="9">
        <f t="shared" si="4"/>
        <v>55.76923077</v>
      </c>
      <c r="N118" s="9">
        <f t="shared" si="5"/>
        <v>48.07692308</v>
      </c>
      <c r="O118" s="9">
        <f t="shared" si="6"/>
        <v>52.77777778</v>
      </c>
      <c r="P118" s="9">
        <f t="shared" si="7"/>
        <v>43.75</v>
      </c>
      <c r="Q118" s="4">
        <f t="shared" si="8"/>
        <v>50.64102564</v>
      </c>
      <c r="R118" s="4">
        <f t="shared" si="9"/>
        <v>51.31578947</v>
      </c>
      <c r="S118" s="4">
        <f t="shared" si="10"/>
        <v>48.19587629</v>
      </c>
      <c r="T118" s="4">
        <f t="shared" si="11"/>
        <v>0</v>
      </c>
      <c r="U118" s="4">
        <f t="shared" si="12"/>
        <v>0</v>
      </c>
      <c r="V118" s="9">
        <f t="shared" si="13"/>
        <v>1</v>
      </c>
      <c r="W118" s="9">
        <f t="shared" si="14"/>
        <v>-3.135683761</v>
      </c>
      <c r="X118" s="8">
        <v>1.0</v>
      </c>
      <c r="Y118" s="8">
        <v>2.0</v>
      </c>
      <c r="Z118" s="8">
        <v>3.0</v>
      </c>
      <c r="AA118" s="8">
        <v>4.0</v>
      </c>
      <c r="AB118" s="9">
        <f t="shared" si="15"/>
        <v>0</v>
      </c>
      <c r="AC118" s="9">
        <f t="shared" si="16"/>
        <v>1</v>
      </c>
      <c r="AD118" s="9">
        <f t="shared" si="17"/>
        <v>0</v>
      </c>
      <c r="AE118" s="9">
        <f t="shared" si="18"/>
        <v>50.42</v>
      </c>
      <c r="AF118" s="9">
        <f t="shared" si="19"/>
        <v>47.752</v>
      </c>
      <c r="AG118" s="9">
        <f t="shared" si="20"/>
        <v>0</v>
      </c>
      <c r="AH118" s="9">
        <f t="shared" si="21"/>
        <v>1</v>
      </c>
    </row>
    <row r="119" ht="12.75" customHeight="1">
      <c r="A119" s="4">
        <v>135.0</v>
      </c>
      <c r="B119" s="5" t="s">
        <v>156</v>
      </c>
      <c r="C119" s="4" t="s">
        <v>140</v>
      </c>
      <c r="D119" s="4">
        <v>16.0</v>
      </c>
      <c r="E119" s="4">
        <v>19.0</v>
      </c>
      <c r="F119" s="4">
        <v>22.0</v>
      </c>
      <c r="G119" s="4">
        <v>1.75</v>
      </c>
      <c r="H119" s="4">
        <v>34.0</v>
      </c>
      <c r="I119" s="4">
        <f t="shared" si="1"/>
        <v>30.25</v>
      </c>
      <c r="J119" s="4">
        <f t="shared" si="2"/>
        <v>47.25</v>
      </c>
      <c r="K119" s="4">
        <f t="shared" si="3"/>
        <v>47</v>
      </c>
      <c r="L119" s="7" t="s">
        <v>211</v>
      </c>
      <c r="M119" s="9">
        <f t="shared" si="4"/>
        <v>61.53846154</v>
      </c>
      <c r="N119" s="9">
        <f t="shared" si="5"/>
        <v>36.53846154</v>
      </c>
      <c r="O119" s="9">
        <f t="shared" si="6"/>
        <v>61.11111111</v>
      </c>
      <c r="P119" s="9">
        <f t="shared" si="7"/>
        <v>42.5</v>
      </c>
      <c r="Q119" s="4">
        <f t="shared" si="8"/>
        <v>44.87179487</v>
      </c>
      <c r="R119" s="4">
        <f t="shared" si="9"/>
        <v>50</v>
      </c>
      <c r="S119" s="4">
        <f t="shared" si="10"/>
        <v>46.90721649</v>
      </c>
      <c r="T119" s="4">
        <f t="shared" si="11"/>
        <v>0</v>
      </c>
      <c r="U119" s="4">
        <f t="shared" si="12"/>
        <v>0</v>
      </c>
      <c r="V119" s="9">
        <f t="shared" si="13"/>
        <v>1</v>
      </c>
      <c r="W119" s="9">
        <f t="shared" si="14"/>
        <v>-3.254273504</v>
      </c>
      <c r="X119" s="8">
        <v>1.0</v>
      </c>
      <c r="Y119" s="8">
        <v>2.0</v>
      </c>
      <c r="Z119" s="8">
        <v>3.0</v>
      </c>
      <c r="AA119" s="8">
        <v>4.0</v>
      </c>
      <c r="AB119" s="9">
        <f t="shared" si="15"/>
        <v>0</v>
      </c>
      <c r="AC119" s="9">
        <f t="shared" si="16"/>
        <v>1</v>
      </c>
      <c r="AD119" s="9">
        <f t="shared" si="17"/>
        <v>0</v>
      </c>
      <c r="AE119" s="9">
        <f t="shared" si="18"/>
        <v>50.42</v>
      </c>
      <c r="AF119" s="9">
        <f t="shared" si="19"/>
        <v>47.252</v>
      </c>
      <c r="AG119" s="9">
        <f t="shared" si="20"/>
        <v>0</v>
      </c>
      <c r="AH119" s="9">
        <f t="shared" si="21"/>
        <v>1</v>
      </c>
    </row>
    <row r="120" ht="12.75" customHeight="1">
      <c r="A120" s="4">
        <v>34.0</v>
      </c>
      <c r="B120" s="5" t="s">
        <v>57</v>
      </c>
      <c r="C120" s="4" t="s">
        <v>12</v>
      </c>
      <c r="D120" s="4">
        <v>10.0</v>
      </c>
      <c r="E120" s="4">
        <v>34.0</v>
      </c>
      <c r="F120" s="4">
        <v>0.0</v>
      </c>
      <c r="G120" s="4">
        <v>0.0</v>
      </c>
      <c r="H120" s="4">
        <v>50.0</v>
      </c>
      <c r="I120" s="4">
        <f t="shared" si="1"/>
        <v>22</v>
      </c>
      <c r="J120" s="4">
        <f t="shared" si="2"/>
        <v>47</v>
      </c>
      <c r="K120" s="4">
        <f t="shared" si="3"/>
        <v>47</v>
      </c>
      <c r="L120" s="7" t="s">
        <v>211</v>
      </c>
      <c r="M120" s="9">
        <f t="shared" si="4"/>
        <v>38.46153846</v>
      </c>
      <c r="N120" s="9">
        <f t="shared" si="5"/>
        <v>65.38461538</v>
      </c>
      <c r="O120" s="9">
        <f t="shared" si="6"/>
        <v>0</v>
      </c>
      <c r="P120" s="9">
        <f t="shared" si="7"/>
        <v>62.5</v>
      </c>
      <c r="Q120" s="4">
        <f t="shared" si="8"/>
        <v>56.41025641</v>
      </c>
      <c r="R120" s="4">
        <f t="shared" si="9"/>
        <v>38.59649123</v>
      </c>
      <c r="S120" s="4">
        <f t="shared" si="10"/>
        <v>48.45360825</v>
      </c>
      <c r="T120" s="4">
        <f t="shared" si="11"/>
        <v>0</v>
      </c>
      <c r="U120" s="4">
        <f t="shared" si="12"/>
        <v>0</v>
      </c>
      <c r="V120" s="9">
        <f t="shared" si="13"/>
        <v>1</v>
      </c>
      <c r="W120" s="9">
        <f t="shared" si="14"/>
        <v>0.6730769231</v>
      </c>
      <c r="X120" s="8">
        <v>1.0</v>
      </c>
      <c r="Y120" s="8">
        <v>2.0</v>
      </c>
      <c r="Z120" s="8">
        <v>3.0</v>
      </c>
      <c r="AA120" s="8">
        <v>4.0</v>
      </c>
      <c r="AB120" s="9">
        <f t="shared" si="15"/>
        <v>0</v>
      </c>
      <c r="AC120" s="9">
        <f t="shared" si="16"/>
        <v>0</v>
      </c>
      <c r="AD120" s="9">
        <f t="shared" si="17"/>
        <v>1</v>
      </c>
      <c r="AE120" s="9">
        <f t="shared" si="18"/>
        <v>36.67</v>
      </c>
      <c r="AF120" s="9">
        <f t="shared" si="19"/>
        <v>47.002</v>
      </c>
      <c r="AG120" s="9">
        <f t="shared" si="20"/>
        <v>1</v>
      </c>
      <c r="AH120" s="9">
        <f t="shared" si="21"/>
        <v>0</v>
      </c>
    </row>
    <row r="121" ht="12.75" customHeight="1">
      <c r="A121" s="4">
        <v>109.0</v>
      </c>
      <c r="B121" s="5" t="s">
        <v>131</v>
      </c>
      <c r="C121" s="4" t="s">
        <v>128</v>
      </c>
      <c r="D121" s="4">
        <v>20.0</v>
      </c>
      <c r="E121" s="4">
        <v>35.0</v>
      </c>
      <c r="F121" s="4">
        <v>9.0</v>
      </c>
      <c r="G121" s="4">
        <v>0.0</v>
      </c>
      <c r="H121" s="4">
        <v>30.0</v>
      </c>
      <c r="I121" s="4">
        <f t="shared" si="1"/>
        <v>32</v>
      </c>
      <c r="J121" s="4">
        <f t="shared" si="2"/>
        <v>47</v>
      </c>
      <c r="K121" s="4">
        <f t="shared" si="3"/>
        <v>47</v>
      </c>
      <c r="L121" s="7" t="s">
        <v>211</v>
      </c>
      <c r="M121" s="9">
        <f t="shared" si="4"/>
        <v>76.92307692</v>
      </c>
      <c r="N121" s="9">
        <f t="shared" si="5"/>
        <v>67.30769231</v>
      </c>
      <c r="O121" s="9">
        <f t="shared" si="6"/>
        <v>25</v>
      </c>
      <c r="P121" s="9">
        <f t="shared" si="7"/>
        <v>37.5</v>
      </c>
      <c r="Q121" s="4">
        <f t="shared" si="8"/>
        <v>70.51282051</v>
      </c>
      <c r="R121" s="4">
        <f t="shared" si="9"/>
        <v>56.14035088</v>
      </c>
      <c r="S121" s="4">
        <f t="shared" si="10"/>
        <v>48.45360825</v>
      </c>
      <c r="T121" s="4">
        <f t="shared" si="11"/>
        <v>0</v>
      </c>
      <c r="U121" s="4">
        <f t="shared" si="12"/>
        <v>1</v>
      </c>
      <c r="V121" s="9">
        <f t="shared" si="13"/>
        <v>0</v>
      </c>
      <c r="W121" s="9">
        <f t="shared" si="14"/>
        <v>-16.05769231</v>
      </c>
      <c r="X121" s="8">
        <v>1.0</v>
      </c>
      <c r="Y121" s="8">
        <v>2.0</v>
      </c>
      <c r="Z121" s="8">
        <v>3.0</v>
      </c>
      <c r="AA121" s="8">
        <v>4.0</v>
      </c>
      <c r="AB121" s="9">
        <f t="shared" si="15"/>
        <v>0</v>
      </c>
      <c r="AC121" s="9">
        <f t="shared" si="16"/>
        <v>1</v>
      </c>
      <c r="AD121" s="9">
        <f t="shared" si="17"/>
        <v>0</v>
      </c>
      <c r="AE121" s="9">
        <f t="shared" si="18"/>
        <v>53.33</v>
      </c>
      <c r="AF121" s="9">
        <f t="shared" si="19"/>
        <v>46.998</v>
      </c>
      <c r="AG121" s="9">
        <f t="shared" si="20"/>
        <v>0</v>
      </c>
      <c r="AH121" s="9">
        <f t="shared" si="21"/>
        <v>1</v>
      </c>
    </row>
    <row r="122" ht="12.75" customHeight="1">
      <c r="A122" s="4">
        <v>179.0</v>
      </c>
      <c r="B122" s="5" t="s">
        <v>196</v>
      </c>
      <c r="C122" s="4" t="s">
        <v>12</v>
      </c>
      <c r="D122" s="4">
        <v>14.0</v>
      </c>
      <c r="E122" s="4">
        <v>26.0</v>
      </c>
      <c r="F122" s="4">
        <v>11.5</v>
      </c>
      <c r="G122" s="4">
        <v>1.5</v>
      </c>
      <c r="H122" s="4">
        <v>38.0</v>
      </c>
      <c r="I122" s="4">
        <f t="shared" si="1"/>
        <v>27.25</v>
      </c>
      <c r="J122" s="4">
        <f t="shared" si="2"/>
        <v>46.25</v>
      </c>
      <c r="K122" s="4">
        <f t="shared" si="3"/>
        <v>46</v>
      </c>
      <c r="L122" s="7" t="s">
        <v>211</v>
      </c>
      <c r="M122" s="9">
        <f t="shared" si="4"/>
        <v>53.84615385</v>
      </c>
      <c r="N122" s="9">
        <f t="shared" si="5"/>
        <v>50</v>
      </c>
      <c r="O122" s="9">
        <f t="shared" si="6"/>
        <v>31.94444444</v>
      </c>
      <c r="P122" s="9">
        <f t="shared" si="7"/>
        <v>47.5</v>
      </c>
      <c r="Q122" s="4">
        <f t="shared" si="8"/>
        <v>51.28205128</v>
      </c>
      <c r="R122" s="4">
        <f t="shared" si="9"/>
        <v>45.1754386</v>
      </c>
      <c r="S122" s="4">
        <f t="shared" si="10"/>
        <v>46.13402062</v>
      </c>
      <c r="T122" s="4">
        <f t="shared" si="11"/>
        <v>0</v>
      </c>
      <c r="U122" s="4">
        <f t="shared" si="12"/>
        <v>0</v>
      </c>
      <c r="V122" s="9">
        <f t="shared" si="13"/>
        <v>1</v>
      </c>
      <c r="W122" s="9">
        <f t="shared" si="14"/>
        <v>-3.709401709</v>
      </c>
      <c r="X122" s="8">
        <v>1.0</v>
      </c>
      <c r="Y122" s="8">
        <v>2.0</v>
      </c>
      <c r="Z122" s="8">
        <v>3.0</v>
      </c>
      <c r="AA122" s="8">
        <v>4.0</v>
      </c>
      <c r="AB122" s="9">
        <f t="shared" si="15"/>
        <v>0</v>
      </c>
      <c r="AC122" s="9">
        <f t="shared" si="16"/>
        <v>1</v>
      </c>
      <c r="AD122" s="9">
        <f t="shared" si="17"/>
        <v>0</v>
      </c>
      <c r="AE122" s="9">
        <f t="shared" si="18"/>
        <v>45.42</v>
      </c>
      <c r="AF122" s="9">
        <f t="shared" si="19"/>
        <v>46.252</v>
      </c>
      <c r="AG122" s="9">
        <f t="shared" si="20"/>
        <v>0</v>
      </c>
      <c r="AH122" s="9">
        <f t="shared" si="21"/>
        <v>0</v>
      </c>
    </row>
    <row r="123" ht="12.75" customHeight="1">
      <c r="A123" s="4">
        <v>20.0</v>
      </c>
      <c r="B123" s="5" t="s">
        <v>43</v>
      </c>
      <c r="C123" s="4" t="s">
        <v>12</v>
      </c>
      <c r="D123" s="4">
        <v>21.0</v>
      </c>
      <c r="E123" s="4">
        <v>32.0</v>
      </c>
      <c r="F123" s="4">
        <v>13.0</v>
      </c>
      <c r="G123" s="4">
        <v>0.0</v>
      </c>
      <c r="H123" s="4">
        <v>26.0</v>
      </c>
      <c r="I123" s="4">
        <f t="shared" si="1"/>
        <v>33</v>
      </c>
      <c r="J123" s="4">
        <f t="shared" si="2"/>
        <v>46</v>
      </c>
      <c r="K123" s="4">
        <f t="shared" si="3"/>
        <v>46</v>
      </c>
      <c r="L123" s="7" t="s">
        <v>211</v>
      </c>
      <c r="M123" s="9">
        <f t="shared" si="4"/>
        <v>80.76923077</v>
      </c>
      <c r="N123" s="9">
        <f t="shared" si="5"/>
        <v>61.53846154</v>
      </c>
      <c r="O123" s="9">
        <f t="shared" si="6"/>
        <v>36.11111111</v>
      </c>
      <c r="P123" s="9">
        <f t="shared" si="7"/>
        <v>32.5</v>
      </c>
      <c r="Q123" s="4">
        <f t="shared" si="8"/>
        <v>67.94871795</v>
      </c>
      <c r="R123" s="4">
        <f t="shared" si="9"/>
        <v>57.89473684</v>
      </c>
      <c r="S123" s="4">
        <f t="shared" si="10"/>
        <v>47.42268041</v>
      </c>
      <c r="T123" s="4">
        <f t="shared" si="11"/>
        <v>0</v>
      </c>
      <c r="U123" s="4">
        <f t="shared" si="12"/>
        <v>1</v>
      </c>
      <c r="V123" s="9">
        <f t="shared" si="13"/>
        <v>0</v>
      </c>
      <c r="W123" s="9">
        <f t="shared" si="14"/>
        <v>-17.02350427</v>
      </c>
      <c r="X123" s="8">
        <v>1.0</v>
      </c>
      <c r="Y123" s="8">
        <v>2.0</v>
      </c>
      <c r="Z123" s="8">
        <v>3.0</v>
      </c>
      <c r="AA123" s="8">
        <v>4.0</v>
      </c>
      <c r="AB123" s="9">
        <f t="shared" si="15"/>
        <v>0</v>
      </c>
      <c r="AC123" s="9">
        <f t="shared" si="16"/>
        <v>1</v>
      </c>
      <c r="AD123" s="9">
        <f t="shared" si="17"/>
        <v>0</v>
      </c>
      <c r="AE123" s="9">
        <f t="shared" si="18"/>
        <v>55</v>
      </c>
      <c r="AF123" s="9">
        <f t="shared" si="19"/>
        <v>46</v>
      </c>
      <c r="AG123" s="9">
        <f t="shared" si="20"/>
        <v>0</v>
      </c>
      <c r="AH123" s="9">
        <f t="shared" si="21"/>
        <v>1</v>
      </c>
    </row>
    <row r="124" ht="12.75" customHeight="1">
      <c r="A124" s="4">
        <v>169.0</v>
      </c>
      <c r="B124" s="5" t="s">
        <v>189</v>
      </c>
      <c r="C124" s="4" t="s">
        <v>12</v>
      </c>
      <c r="D124" s="4">
        <v>16.0</v>
      </c>
      <c r="E124" s="4">
        <v>22.0</v>
      </c>
      <c r="F124" s="4">
        <v>24.0</v>
      </c>
      <c r="G124" s="4">
        <v>0.0</v>
      </c>
      <c r="H124" s="4">
        <v>28.0</v>
      </c>
      <c r="I124" s="4">
        <f t="shared" si="1"/>
        <v>31</v>
      </c>
      <c r="J124" s="4">
        <f t="shared" si="2"/>
        <v>45</v>
      </c>
      <c r="K124" s="4">
        <f t="shared" si="3"/>
        <v>45</v>
      </c>
      <c r="L124" s="7" t="s">
        <v>211</v>
      </c>
      <c r="M124" s="9">
        <f t="shared" si="4"/>
        <v>61.53846154</v>
      </c>
      <c r="N124" s="9">
        <f t="shared" si="5"/>
        <v>42.30769231</v>
      </c>
      <c r="O124" s="9">
        <f t="shared" si="6"/>
        <v>66.66666667</v>
      </c>
      <c r="P124" s="9">
        <f t="shared" si="7"/>
        <v>35</v>
      </c>
      <c r="Q124" s="4">
        <f t="shared" si="8"/>
        <v>48.71794872</v>
      </c>
      <c r="R124" s="4">
        <f t="shared" si="9"/>
        <v>54.38596491</v>
      </c>
      <c r="S124" s="4">
        <f t="shared" si="10"/>
        <v>46.39175258</v>
      </c>
      <c r="T124" s="4">
        <f t="shared" si="11"/>
        <v>0</v>
      </c>
      <c r="U124" s="4">
        <f t="shared" si="12"/>
        <v>0</v>
      </c>
      <c r="V124" s="9">
        <f t="shared" si="13"/>
        <v>1</v>
      </c>
      <c r="W124" s="9">
        <f t="shared" si="14"/>
        <v>-5.525641026</v>
      </c>
      <c r="X124" s="8">
        <v>1.0</v>
      </c>
      <c r="Y124" s="8">
        <v>2.0</v>
      </c>
      <c r="Z124" s="8">
        <v>3.0</v>
      </c>
      <c r="AA124" s="8">
        <v>4.0</v>
      </c>
      <c r="AB124" s="9">
        <f t="shared" si="15"/>
        <v>0</v>
      </c>
      <c r="AC124" s="9">
        <f t="shared" si="16"/>
        <v>1</v>
      </c>
      <c r="AD124" s="9">
        <f t="shared" si="17"/>
        <v>0</v>
      </c>
      <c r="AE124" s="9">
        <f t="shared" si="18"/>
        <v>51.67</v>
      </c>
      <c r="AF124" s="9">
        <f t="shared" si="19"/>
        <v>45.002</v>
      </c>
      <c r="AG124" s="9">
        <f t="shared" si="20"/>
        <v>0</v>
      </c>
      <c r="AH124" s="9">
        <f t="shared" si="21"/>
        <v>1</v>
      </c>
    </row>
    <row r="125" ht="12.75" customHeight="1">
      <c r="A125" s="4">
        <v>176.0</v>
      </c>
      <c r="B125" s="5" t="s">
        <v>193</v>
      </c>
      <c r="C125" s="4" t="s">
        <v>12</v>
      </c>
      <c r="D125" s="4">
        <v>13.0</v>
      </c>
      <c r="E125" s="4">
        <v>18.0</v>
      </c>
      <c r="F125" s="4">
        <v>13.0</v>
      </c>
      <c r="G125" s="4">
        <v>2.0</v>
      </c>
      <c r="H125" s="4">
        <v>42.0</v>
      </c>
      <c r="I125" s="4">
        <f t="shared" si="1"/>
        <v>24</v>
      </c>
      <c r="J125" s="4">
        <f t="shared" si="2"/>
        <v>45</v>
      </c>
      <c r="K125" s="4">
        <f t="shared" si="3"/>
        <v>45</v>
      </c>
      <c r="L125" s="7" t="s">
        <v>211</v>
      </c>
      <c r="M125" s="9">
        <f t="shared" si="4"/>
        <v>50</v>
      </c>
      <c r="N125" s="9">
        <f t="shared" si="5"/>
        <v>34.61538462</v>
      </c>
      <c r="O125" s="9">
        <f t="shared" si="6"/>
        <v>36.11111111</v>
      </c>
      <c r="P125" s="9">
        <f t="shared" si="7"/>
        <v>52.5</v>
      </c>
      <c r="Q125" s="4">
        <f t="shared" si="8"/>
        <v>39.74358974</v>
      </c>
      <c r="R125" s="4">
        <f t="shared" si="9"/>
        <v>38.59649123</v>
      </c>
      <c r="S125" s="4">
        <f t="shared" si="10"/>
        <v>44.32989691</v>
      </c>
      <c r="T125" s="4">
        <f t="shared" si="11"/>
        <v>0</v>
      </c>
      <c r="U125" s="4">
        <f t="shared" si="12"/>
        <v>0</v>
      </c>
      <c r="V125" s="9">
        <f t="shared" si="13"/>
        <v>1</v>
      </c>
      <c r="W125" s="9">
        <f t="shared" si="14"/>
        <v>0.8995726496</v>
      </c>
      <c r="X125" s="8">
        <v>1.0</v>
      </c>
      <c r="Y125" s="8">
        <v>2.0</v>
      </c>
      <c r="Z125" s="8">
        <v>3.0</v>
      </c>
      <c r="AA125" s="8">
        <v>4.0</v>
      </c>
      <c r="AB125" s="9">
        <f t="shared" si="15"/>
        <v>0</v>
      </c>
      <c r="AC125" s="9">
        <f t="shared" si="16"/>
        <v>0</v>
      </c>
      <c r="AD125" s="9">
        <f t="shared" si="17"/>
        <v>1</v>
      </c>
      <c r="AE125" s="9">
        <f t="shared" si="18"/>
        <v>40</v>
      </c>
      <c r="AF125" s="9">
        <f t="shared" si="19"/>
        <v>45</v>
      </c>
      <c r="AG125" s="9">
        <f t="shared" si="20"/>
        <v>1</v>
      </c>
      <c r="AH125" s="9">
        <f t="shared" si="21"/>
        <v>0</v>
      </c>
    </row>
    <row r="126" ht="12.75" customHeight="1">
      <c r="A126" s="4">
        <v>2.0</v>
      </c>
      <c r="B126" s="5" t="s">
        <v>13</v>
      </c>
      <c r="C126" s="4" t="s">
        <v>12</v>
      </c>
      <c r="D126" s="4">
        <v>0.0</v>
      </c>
      <c r="E126" s="4">
        <v>40.0</v>
      </c>
      <c r="F126" s="4">
        <v>17.5</v>
      </c>
      <c r="G126" s="4">
        <v>0.0</v>
      </c>
      <c r="H126" s="4">
        <v>30.0</v>
      </c>
      <c r="I126" s="4">
        <f t="shared" si="1"/>
        <v>28.75</v>
      </c>
      <c r="J126" s="4">
        <f t="shared" si="2"/>
        <v>43.75</v>
      </c>
      <c r="K126" s="4">
        <f t="shared" si="3"/>
        <v>44</v>
      </c>
      <c r="L126" s="7" t="s">
        <v>211</v>
      </c>
      <c r="M126" s="9">
        <f t="shared" si="4"/>
        <v>0</v>
      </c>
      <c r="N126" s="9">
        <f t="shared" si="5"/>
        <v>76.92307692</v>
      </c>
      <c r="O126" s="9">
        <f t="shared" si="6"/>
        <v>48.61111111</v>
      </c>
      <c r="P126" s="9">
        <f t="shared" si="7"/>
        <v>37.5</v>
      </c>
      <c r="Q126" s="4">
        <f t="shared" si="8"/>
        <v>51.28205128</v>
      </c>
      <c r="R126" s="4">
        <f t="shared" si="9"/>
        <v>50.43859649</v>
      </c>
      <c r="S126" s="4">
        <f t="shared" si="10"/>
        <v>45.10309278</v>
      </c>
      <c r="T126" s="4">
        <f t="shared" si="11"/>
        <v>0</v>
      </c>
      <c r="U126" s="4">
        <f t="shared" si="12"/>
        <v>1</v>
      </c>
      <c r="V126" s="9">
        <f t="shared" si="13"/>
        <v>0</v>
      </c>
      <c r="W126" s="9">
        <f t="shared" si="14"/>
        <v>8.418803419</v>
      </c>
      <c r="X126" s="8">
        <v>1.0</v>
      </c>
      <c r="Y126" s="8">
        <v>2.0</v>
      </c>
      <c r="Z126" s="8">
        <v>3.0</v>
      </c>
      <c r="AA126" s="8">
        <v>4.0</v>
      </c>
      <c r="AB126" s="9">
        <f t="shared" si="15"/>
        <v>1</v>
      </c>
      <c r="AC126" s="9">
        <f t="shared" si="16"/>
        <v>0</v>
      </c>
      <c r="AD126" s="9">
        <f t="shared" si="17"/>
        <v>0</v>
      </c>
      <c r="AE126" s="9">
        <f t="shared" si="18"/>
        <v>47.92</v>
      </c>
      <c r="AF126" s="9">
        <f t="shared" si="19"/>
        <v>43.752</v>
      </c>
      <c r="AG126" s="9">
        <f t="shared" si="20"/>
        <v>0</v>
      </c>
      <c r="AH126" s="9">
        <f t="shared" si="21"/>
        <v>1</v>
      </c>
    </row>
    <row r="127" ht="12.75" customHeight="1">
      <c r="A127" s="4">
        <v>61.0</v>
      </c>
      <c r="B127" s="5" t="s">
        <v>84</v>
      </c>
      <c r="C127" s="4" t="s">
        <v>63</v>
      </c>
      <c r="D127" s="4">
        <v>13.0</v>
      </c>
      <c r="E127" s="4">
        <v>21.0</v>
      </c>
      <c r="F127" s="4">
        <v>23.5</v>
      </c>
      <c r="G127" s="4">
        <v>1.0</v>
      </c>
      <c r="H127" s="4">
        <v>28.0</v>
      </c>
      <c r="I127" s="4">
        <f t="shared" si="1"/>
        <v>29.75</v>
      </c>
      <c r="J127" s="4">
        <f t="shared" si="2"/>
        <v>43.75</v>
      </c>
      <c r="K127" s="4">
        <f t="shared" si="3"/>
        <v>44</v>
      </c>
      <c r="L127" s="7" t="s">
        <v>212</v>
      </c>
      <c r="M127" s="9">
        <f t="shared" si="4"/>
        <v>50</v>
      </c>
      <c r="N127" s="9">
        <f t="shared" si="5"/>
        <v>40.38461538</v>
      </c>
      <c r="O127" s="9">
        <f t="shared" si="6"/>
        <v>65.27777778</v>
      </c>
      <c r="P127" s="9">
        <f t="shared" si="7"/>
        <v>35</v>
      </c>
      <c r="Q127" s="4">
        <f t="shared" si="8"/>
        <v>43.58974359</v>
      </c>
      <c r="R127" s="4">
        <f t="shared" si="9"/>
        <v>50.43859649</v>
      </c>
      <c r="S127" s="4">
        <f t="shared" si="10"/>
        <v>44.07216495</v>
      </c>
      <c r="T127" s="4">
        <f t="shared" si="11"/>
        <v>0</v>
      </c>
      <c r="U127" s="4">
        <f t="shared" si="12"/>
        <v>0</v>
      </c>
      <c r="V127" s="9">
        <f t="shared" si="13"/>
        <v>1</v>
      </c>
      <c r="W127" s="9">
        <f t="shared" si="14"/>
        <v>-2.010683761</v>
      </c>
      <c r="X127" s="8">
        <v>1.0</v>
      </c>
      <c r="Y127" s="8">
        <v>2.0</v>
      </c>
      <c r="Z127" s="8">
        <v>3.0</v>
      </c>
      <c r="AA127" s="8">
        <v>4.0</v>
      </c>
      <c r="AB127" s="9">
        <f t="shared" si="15"/>
        <v>0</v>
      </c>
      <c r="AC127" s="9">
        <f t="shared" si="16"/>
        <v>1</v>
      </c>
      <c r="AD127" s="9">
        <f t="shared" si="17"/>
        <v>0</v>
      </c>
      <c r="AE127" s="9">
        <f t="shared" si="18"/>
        <v>49.58</v>
      </c>
      <c r="AF127" s="9">
        <f t="shared" si="19"/>
        <v>43.748</v>
      </c>
      <c r="AG127" s="9">
        <f t="shared" si="20"/>
        <v>0</v>
      </c>
      <c r="AH127" s="9">
        <f t="shared" si="21"/>
        <v>1</v>
      </c>
    </row>
    <row r="128" ht="12.75" customHeight="1">
      <c r="A128" s="4">
        <v>33.0</v>
      </c>
      <c r="B128" s="5" t="s">
        <v>56</v>
      </c>
      <c r="C128" s="4" t="s">
        <v>12</v>
      </c>
      <c r="D128" s="4">
        <v>24.0</v>
      </c>
      <c r="E128" s="4">
        <v>26.0</v>
      </c>
      <c r="F128" s="4">
        <v>11.0</v>
      </c>
      <c r="G128" s="4">
        <v>0.0</v>
      </c>
      <c r="H128" s="4">
        <v>26.0</v>
      </c>
      <c r="I128" s="4">
        <f t="shared" si="1"/>
        <v>30.5</v>
      </c>
      <c r="J128" s="4">
        <f t="shared" si="2"/>
        <v>43.5</v>
      </c>
      <c r="K128" s="4">
        <f t="shared" si="3"/>
        <v>44</v>
      </c>
      <c r="L128" s="7" t="s">
        <v>212</v>
      </c>
      <c r="M128" s="9">
        <f t="shared" si="4"/>
        <v>92.30769231</v>
      </c>
      <c r="N128" s="9">
        <f t="shared" si="5"/>
        <v>50</v>
      </c>
      <c r="O128" s="9">
        <f t="shared" si="6"/>
        <v>30.55555556</v>
      </c>
      <c r="P128" s="9">
        <f t="shared" si="7"/>
        <v>32.5</v>
      </c>
      <c r="Q128" s="4">
        <f t="shared" si="8"/>
        <v>64.1025641</v>
      </c>
      <c r="R128" s="4">
        <f t="shared" si="9"/>
        <v>53.50877193</v>
      </c>
      <c r="S128" s="4">
        <f t="shared" si="10"/>
        <v>44.84536082</v>
      </c>
      <c r="T128" s="4">
        <f t="shared" si="11"/>
        <v>0</v>
      </c>
      <c r="U128" s="4">
        <f t="shared" si="12"/>
        <v>1</v>
      </c>
      <c r="V128" s="9">
        <f t="shared" si="13"/>
        <v>0</v>
      </c>
      <c r="W128" s="9">
        <f t="shared" si="14"/>
        <v>-19.88675214</v>
      </c>
      <c r="X128" s="8">
        <v>1.0</v>
      </c>
      <c r="Y128" s="8">
        <v>2.0</v>
      </c>
      <c r="Z128" s="8">
        <v>3.0</v>
      </c>
      <c r="AA128" s="8">
        <v>4.0</v>
      </c>
      <c r="AB128" s="9">
        <f t="shared" si="15"/>
        <v>0</v>
      </c>
      <c r="AC128" s="9">
        <f t="shared" si="16"/>
        <v>1</v>
      </c>
      <c r="AD128" s="9">
        <f t="shared" si="17"/>
        <v>0</v>
      </c>
      <c r="AE128" s="9">
        <f t="shared" si="18"/>
        <v>50.83</v>
      </c>
      <c r="AF128" s="9">
        <f t="shared" si="19"/>
        <v>43.498</v>
      </c>
      <c r="AG128" s="9">
        <f t="shared" si="20"/>
        <v>0</v>
      </c>
      <c r="AH128" s="9">
        <f t="shared" si="21"/>
        <v>1</v>
      </c>
    </row>
    <row r="129" ht="12.75" customHeight="1">
      <c r="A129" s="4">
        <v>18.0</v>
      </c>
      <c r="B129" s="5" t="s">
        <v>41</v>
      </c>
      <c r="C129" s="4" t="s">
        <v>12</v>
      </c>
      <c r="D129" s="4">
        <v>18.0</v>
      </c>
      <c r="E129" s="4">
        <v>33.0</v>
      </c>
      <c r="F129" s="4">
        <v>11.5</v>
      </c>
      <c r="G129" s="4">
        <v>0.0</v>
      </c>
      <c r="H129" s="4">
        <v>24.0</v>
      </c>
      <c r="I129" s="4">
        <f t="shared" si="1"/>
        <v>31.25</v>
      </c>
      <c r="J129" s="4">
        <f t="shared" si="2"/>
        <v>43.25</v>
      </c>
      <c r="K129" s="4">
        <f t="shared" si="3"/>
        <v>43</v>
      </c>
      <c r="L129" s="7" t="s">
        <v>212</v>
      </c>
      <c r="M129" s="9">
        <f t="shared" si="4"/>
        <v>69.23076923</v>
      </c>
      <c r="N129" s="9">
        <f t="shared" si="5"/>
        <v>63.46153846</v>
      </c>
      <c r="O129" s="9">
        <f t="shared" si="6"/>
        <v>31.94444444</v>
      </c>
      <c r="P129" s="9">
        <f t="shared" si="7"/>
        <v>30</v>
      </c>
      <c r="Q129" s="4">
        <f t="shared" si="8"/>
        <v>65.38461538</v>
      </c>
      <c r="R129" s="4">
        <f t="shared" si="9"/>
        <v>54.8245614</v>
      </c>
      <c r="S129" s="4">
        <f t="shared" si="10"/>
        <v>44.58762887</v>
      </c>
      <c r="T129" s="4">
        <f t="shared" si="11"/>
        <v>0</v>
      </c>
      <c r="U129" s="4">
        <f t="shared" si="12"/>
        <v>1</v>
      </c>
      <c r="V129" s="9">
        <f t="shared" si="13"/>
        <v>0</v>
      </c>
      <c r="W129" s="9">
        <f t="shared" si="14"/>
        <v>-14.92094017</v>
      </c>
      <c r="X129" s="8">
        <v>1.0</v>
      </c>
      <c r="Y129" s="8">
        <v>2.0</v>
      </c>
      <c r="Z129" s="8">
        <v>3.0</v>
      </c>
      <c r="AA129" s="8">
        <v>4.0</v>
      </c>
      <c r="AB129" s="9">
        <f t="shared" si="15"/>
        <v>0</v>
      </c>
      <c r="AC129" s="9">
        <f t="shared" si="16"/>
        <v>1</v>
      </c>
      <c r="AD129" s="9">
        <f t="shared" si="17"/>
        <v>0</v>
      </c>
      <c r="AE129" s="9">
        <f t="shared" si="18"/>
        <v>52.08</v>
      </c>
      <c r="AF129" s="9">
        <f t="shared" si="19"/>
        <v>43.248</v>
      </c>
      <c r="AG129" s="9">
        <f t="shared" si="20"/>
        <v>0</v>
      </c>
      <c r="AH129" s="9">
        <f t="shared" si="21"/>
        <v>1</v>
      </c>
    </row>
    <row r="130" ht="12.75" customHeight="1">
      <c r="A130" s="4">
        <v>96.0</v>
      </c>
      <c r="B130" s="5" t="s">
        <v>120</v>
      </c>
      <c r="C130" s="4" t="s">
        <v>63</v>
      </c>
      <c r="D130" s="4">
        <v>16.0</v>
      </c>
      <c r="E130" s="4">
        <v>17.0</v>
      </c>
      <c r="F130" s="4">
        <v>22.5</v>
      </c>
      <c r="G130" s="4">
        <v>0.0</v>
      </c>
      <c r="H130" s="4">
        <v>30.0</v>
      </c>
      <c r="I130" s="4">
        <f t="shared" si="1"/>
        <v>27.75</v>
      </c>
      <c r="J130" s="4">
        <f t="shared" si="2"/>
        <v>42.75</v>
      </c>
      <c r="K130" s="4">
        <f t="shared" si="3"/>
        <v>43</v>
      </c>
      <c r="L130" s="7" t="s">
        <v>212</v>
      </c>
      <c r="M130" s="9">
        <f t="shared" si="4"/>
        <v>61.53846154</v>
      </c>
      <c r="N130" s="9">
        <f t="shared" si="5"/>
        <v>32.69230769</v>
      </c>
      <c r="O130" s="9">
        <f t="shared" si="6"/>
        <v>62.5</v>
      </c>
      <c r="P130" s="9">
        <f t="shared" si="7"/>
        <v>37.5</v>
      </c>
      <c r="Q130" s="4">
        <f t="shared" si="8"/>
        <v>42.30769231</v>
      </c>
      <c r="R130" s="4">
        <f t="shared" si="9"/>
        <v>48.68421053</v>
      </c>
      <c r="S130" s="4">
        <f t="shared" si="10"/>
        <v>44.07216495</v>
      </c>
      <c r="T130" s="4">
        <f t="shared" si="11"/>
        <v>0</v>
      </c>
      <c r="U130" s="4">
        <f t="shared" si="12"/>
        <v>0</v>
      </c>
      <c r="V130" s="9">
        <f t="shared" si="13"/>
        <v>1</v>
      </c>
      <c r="W130" s="9">
        <f t="shared" si="14"/>
        <v>-4.230769231</v>
      </c>
      <c r="X130" s="8">
        <v>1.0</v>
      </c>
      <c r="Y130" s="8">
        <v>2.0</v>
      </c>
      <c r="Z130" s="8">
        <v>3.0</v>
      </c>
      <c r="AA130" s="8">
        <v>4.0</v>
      </c>
      <c r="AB130" s="9">
        <f t="shared" si="15"/>
        <v>0</v>
      </c>
      <c r="AC130" s="9">
        <f t="shared" si="16"/>
        <v>1</v>
      </c>
      <c r="AD130" s="9">
        <f t="shared" si="17"/>
        <v>0</v>
      </c>
      <c r="AE130" s="9">
        <f t="shared" si="18"/>
        <v>46.25</v>
      </c>
      <c r="AF130" s="9">
        <f t="shared" si="19"/>
        <v>42.75</v>
      </c>
      <c r="AG130" s="9">
        <f t="shared" si="20"/>
        <v>0</v>
      </c>
      <c r="AH130" s="9">
        <f t="shared" si="21"/>
        <v>1</v>
      </c>
    </row>
    <row r="131" ht="12.75" customHeight="1">
      <c r="A131" s="4">
        <v>13.0</v>
      </c>
      <c r="B131" s="5" t="s">
        <v>30</v>
      </c>
      <c r="C131" s="4" t="s">
        <v>12</v>
      </c>
      <c r="D131" s="4">
        <v>16.0</v>
      </c>
      <c r="E131" s="4">
        <v>29.0</v>
      </c>
      <c r="F131" s="4">
        <v>10.0</v>
      </c>
      <c r="G131" s="4">
        <v>0.0</v>
      </c>
      <c r="H131" s="4">
        <v>30.0</v>
      </c>
      <c r="I131" s="4">
        <f t="shared" si="1"/>
        <v>27.5</v>
      </c>
      <c r="J131" s="4">
        <f t="shared" si="2"/>
        <v>42.5</v>
      </c>
      <c r="K131" s="4">
        <f t="shared" si="3"/>
        <v>43</v>
      </c>
      <c r="L131" s="7" t="s">
        <v>212</v>
      </c>
      <c r="M131" s="9">
        <f t="shared" si="4"/>
        <v>61.53846154</v>
      </c>
      <c r="N131" s="9">
        <f t="shared" si="5"/>
        <v>55.76923077</v>
      </c>
      <c r="O131" s="9">
        <f t="shared" si="6"/>
        <v>27.77777778</v>
      </c>
      <c r="P131" s="9">
        <f t="shared" si="7"/>
        <v>37.5</v>
      </c>
      <c r="Q131" s="4">
        <f t="shared" si="8"/>
        <v>57.69230769</v>
      </c>
      <c r="R131" s="4">
        <f t="shared" si="9"/>
        <v>48.24561404</v>
      </c>
      <c r="S131" s="4">
        <f t="shared" si="10"/>
        <v>43.81443299</v>
      </c>
      <c r="T131" s="4">
        <f t="shared" si="11"/>
        <v>0</v>
      </c>
      <c r="U131" s="4">
        <f t="shared" si="12"/>
        <v>1</v>
      </c>
      <c r="V131" s="9">
        <f t="shared" si="13"/>
        <v>0</v>
      </c>
      <c r="W131" s="9">
        <f t="shared" si="14"/>
        <v>-10.01068376</v>
      </c>
      <c r="X131" s="8">
        <v>1.0</v>
      </c>
      <c r="Y131" s="8">
        <v>2.0</v>
      </c>
      <c r="Z131" s="8">
        <v>3.0</v>
      </c>
      <c r="AA131" s="8">
        <v>4.0</v>
      </c>
      <c r="AB131" s="9">
        <f t="shared" si="15"/>
        <v>0</v>
      </c>
      <c r="AC131" s="9">
        <f t="shared" si="16"/>
        <v>1</v>
      </c>
      <c r="AD131" s="9">
        <f t="shared" si="17"/>
        <v>0</v>
      </c>
      <c r="AE131" s="9">
        <f t="shared" si="18"/>
        <v>45.83</v>
      </c>
      <c r="AF131" s="9">
        <f t="shared" si="19"/>
        <v>42.498</v>
      </c>
      <c r="AG131" s="9">
        <f t="shared" si="20"/>
        <v>0</v>
      </c>
      <c r="AH131" s="9">
        <f t="shared" si="21"/>
        <v>1</v>
      </c>
    </row>
    <row r="132" ht="12.75" customHeight="1">
      <c r="A132" s="4">
        <v>90.0</v>
      </c>
      <c r="B132" s="5" t="s">
        <v>115</v>
      </c>
      <c r="C132" s="4" t="s">
        <v>63</v>
      </c>
      <c r="D132" s="4">
        <v>15.0</v>
      </c>
      <c r="E132" s="4">
        <v>24.0</v>
      </c>
      <c r="F132" s="4">
        <v>10.0</v>
      </c>
      <c r="G132" s="4">
        <v>0.0</v>
      </c>
      <c r="H132" s="4">
        <v>36.0</v>
      </c>
      <c r="I132" s="4">
        <f t="shared" si="1"/>
        <v>24.5</v>
      </c>
      <c r="J132" s="4">
        <f t="shared" si="2"/>
        <v>42.5</v>
      </c>
      <c r="K132" s="4">
        <f t="shared" si="3"/>
        <v>43</v>
      </c>
      <c r="L132" s="7" t="s">
        <v>212</v>
      </c>
      <c r="M132" s="9">
        <f t="shared" si="4"/>
        <v>57.69230769</v>
      </c>
      <c r="N132" s="9">
        <f t="shared" si="5"/>
        <v>46.15384615</v>
      </c>
      <c r="O132" s="9">
        <f t="shared" si="6"/>
        <v>27.77777778</v>
      </c>
      <c r="P132" s="9">
        <f t="shared" si="7"/>
        <v>45</v>
      </c>
      <c r="Q132" s="4">
        <f t="shared" si="8"/>
        <v>50</v>
      </c>
      <c r="R132" s="4">
        <f t="shared" si="9"/>
        <v>42.98245614</v>
      </c>
      <c r="S132" s="4">
        <f t="shared" si="10"/>
        <v>43.81443299</v>
      </c>
      <c r="T132" s="4">
        <f t="shared" si="11"/>
        <v>0</v>
      </c>
      <c r="U132" s="4">
        <f t="shared" si="12"/>
        <v>0</v>
      </c>
      <c r="V132" s="9">
        <f t="shared" si="13"/>
        <v>1</v>
      </c>
      <c r="W132" s="9">
        <f t="shared" si="14"/>
        <v>-5.645299145</v>
      </c>
      <c r="X132" s="8">
        <v>1.0</v>
      </c>
      <c r="Y132" s="8">
        <v>2.0</v>
      </c>
      <c r="Z132" s="8">
        <v>3.0</v>
      </c>
      <c r="AA132" s="8">
        <v>4.0</v>
      </c>
      <c r="AB132" s="9">
        <f t="shared" si="15"/>
        <v>0</v>
      </c>
      <c r="AC132" s="9">
        <f t="shared" si="16"/>
        <v>1</v>
      </c>
      <c r="AD132" s="9">
        <f t="shared" si="17"/>
        <v>0</v>
      </c>
      <c r="AE132" s="9">
        <f t="shared" si="18"/>
        <v>40.83</v>
      </c>
      <c r="AF132" s="9">
        <f t="shared" si="19"/>
        <v>42.498</v>
      </c>
      <c r="AG132" s="9">
        <f t="shared" si="20"/>
        <v>1</v>
      </c>
      <c r="AH132" s="9">
        <f t="shared" si="21"/>
        <v>0</v>
      </c>
    </row>
    <row r="133" ht="12.75" customHeight="1">
      <c r="A133" s="4">
        <v>6.0</v>
      </c>
      <c r="B133" s="5" t="s">
        <v>19</v>
      </c>
      <c r="C133" s="4" t="s">
        <v>12</v>
      </c>
      <c r="D133" s="4">
        <v>9.0</v>
      </c>
      <c r="E133" s="4">
        <v>27.0</v>
      </c>
      <c r="F133" s="4">
        <v>12.5</v>
      </c>
      <c r="G133" s="4">
        <v>0.0</v>
      </c>
      <c r="H133" s="4">
        <v>36.0</v>
      </c>
      <c r="I133" s="4">
        <f t="shared" si="1"/>
        <v>24.25</v>
      </c>
      <c r="J133" s="4">
        <f t="shared" si="2"/>
        <v>42.25</v>
      </c>
      <c r="K133" s="4">
        <f t="shared" si="3"/>
        <v>42</v>
      </c>
      <c r="L133" s="7" t="s">
        <v>212</v>
      </c>
      <c r="M133" s="9">
        <f t="shared" si="4"/>
        <v>34.61538462</v>
      </c>
      <c r="N133" s="9">
        <f t="shared" si="5"/>
        <v>51.92307692</v>
      </c>
      <c r="O133" s="9">
        <f t="shared" si="6"/>
        <v>34.72222222</v>
      </c>
      <c r="P133" s="9">
        <f t="shared" si="7"/>
        <v>45</v>
      </c>
      <c r="Q133" s="4">
        <f t="shared" si="8"/>
        <v>46.15384615</v>
      </c>
      <c r="R133" s="4">
        <f t="shared" si="9"/>
        <v>42.54385965</v>
      </c>
      <c r="S133" s="4">
        <f t="shared" si="10"/>
        <v>43.55670103</v>
      </c>
      <c r="T133" s="4">
        <f t="shared" si="11"/>
        <v>0</v>
      </c>
      <c r="U133" s="4">
        <f t="shared" si="12"/>
        <v>0</v>
      </c>
      <c r="V133" s="9">
        <f t="shared" si="13"/>
        <v>1</v>
      </c>
      <c r="W133" s="9">
        <f t="shared" si="14"/>
        <v>1.395299145</v>
      </c>
      <c r="X133" s="8">
        <v>1.0</v>
      </c>
      <c r="Y133" s="8">
        <v>2.0</v>
      </c>
      <c r="Z133" s="8">
        <v>3.0</v>
      </c>
      <c r="AA133" s="8">
        <v>4.0</v>
      </c>
      <c r="AB133" s="9">
        <f t="shared" si="15"/>
        <v>1</v>
      </c>
      <c r="AC133" s="9">
        <f t="shared" si="16"/>
        <v>0</v>
      </c>
      <c r="AD133" s="9">
        <f t="shared" si="17"/>
        <v>0</v>
      </c>
      <c r="AE133" s="9">
        <f t="shared" si="18"/>
        <v>40.42</v>
      </c>
      <c r="AF133" s="9">
        <f t="shared" si="19"/>
        <v>42.252</v>
      </c>
      <c r="AG133" s="9">
        <f t="shared" si="20"/>
        <v>1</v>
      </c>
      <c r="AH133" s="9">
        <f t="shared" si="21"/>
        <v>0</v>
      </c>
    </row>
    <row r="134" ht="12.75" customHeight="1">
      <c r="A134" s="4">
        <v>56.0</v>
      </c>
      <c r="B134" s="5" t="s">
        <v>77</v>
      </c>
      <c r="C134" s="4" t="s">
        <v>63</v>
      </c>
      <c r="D134" s="4">
        <v>22.0</v>
      </c>
      <c r="E134" s="4">
        <v>23.0</v>
      </c>
      <c r="F134" s="4">
        <v>11.5</v>
      </c>
      <c r="G134" s="4">
        <v>0.0</v>
      </c>
      <c r="H134" s="4">
        <v>28.0</v>
      </c>
      <c r="I134" s="4">
        <f t="shared" si="1"/>
        <v>28.25</v>
      </c>
      <c r="J134" s="4">
        <f t="shared" si="2"/>
        <v>42.25</v>
      </c>
      <c r="K134" s="4">
        <f t="shared" si="3"/>
        <v>42</v>
      </c>
      <c r="L134" s="7" t="s">
        <v>212</v>
      </c>
      <c r="M134" s="9">
        <f t="shared" si="4"/>
        <v>84.61538462</v>
      </c>
      <c r="N134" s="9">
        <f t="shared" si="5"/>
        <v>44.23076923</v>
      </c>
      <c r="O134" s="9">
        <f t="shared" si="6"/>
        <v>31.94444444</v>
      </c>
      <c r="P134" s="9">
        <f t="shared" si="7"/>
        <v>35</v>
      </c>
      <c r="Q134" s="4">
        <f t="shared" si="8"/>
        <v>57.69230769</v>
      </c>
      <c r="R134" s="4">
        <f t="shared" si="9"/>
        <v>49.56140351</v>
      </c>
      <c r="S134" s="4">
        <f t="shared" si="10"/>
        <v>43.55670103</v>
      </c>
      <c r="T134" s="4">
        <f t="shared" si="11"/>
        <v>0</v>
      </c>
      <c r="U134" s="4">
        <f t="shared" si="12"/>
        <v>1</v>
      </c>
      <c r="V134" s="9">
        <f t="shared" si="13"/>
        <v>0</v>
      </c>
      <c r="W134" s="9">
        <f t="shared" si="14"/>
        <v>-16.11324786</v>
      </c>
      <c r="X134" s="8">
        <v>1.0</v>
      </c>
      <c r="Y134" s="8">
        <v>2.0</v>
      </c>
      <c r="Z134" s="8">
        <v>3.0</v>
      </c>
      <c r="AA134" s="8">
        <v>4.0</v>
      </c>
      <c r="AB134" s="9">
        <f t="shared" si="15"/>
        <v>0</v>
      </c>
      <c r="AC134" s="9">
        <f t="shared" si="16"/>
        <v>1</v>
      </c>
      <c r="AD134" s="9">
        <f t="shared" si="17"/>
        <v>0</v>
      </c>
      <c r="AE134" s="9">
        <f t="shared" si="18"/>
        <v>47.08</v>
      </c>
      <c r="AF134" s="9">
        <f t="shared" si="19"/>
        <v>42.248</v>
      </c>
      <c r="AG134" s="9">
        <f t="shared" si="20"/>
        <v>0</v>
      </c>
      <c r="AH134" s="9">
        <f t="shared" si="21"/>
        <v>1</v>
      </c>
    </row>
    <row r="135" ht="12.75" customHeight="1">
      <c r="A135" s="4">
        <v>67.0</v>
      </c>
      <c r="B135" s="5" t="s">
        <v>90</v>
      </c>
      <c r="C135" s="4" t="s">
        <v>63</v>
      </c>
      <c r="D135" s="4">
        <v>13.0</v>
      </c>
      <c r="E135" s="4">
        <v>23.0</v>
      </c>
      <c r="F135" s="4">
        <v>13.0</v>
      </c>
      <c r="G135" s="4">
        <v>0.0</v>
      </c>
      <c r="H135" s="4">
        <v>35.0</v>
      </c>
      <c r="I135" s="4">
        <f t="shared" si="1"/>
        <v>24.5</v>
      </c>
      <c r="J135" s="4">
        <f t="shared" si="2"/>
        <v>42</v>
      </c>
      <c r="K135" s="4">
        <f t="shared" si="3"/>
        <v>42</v>
      </c>
      <c r="L135" s="7" t="s">
        <v>212</v>
      </c>
      <c r="M135" s="9">
        <f t="shared" si="4"/>
        <v>50</v>
      </c>
      <c r="N135" s="9">
        <f t="shared" si="5"/>
        <v>44.23076923</v>
      </c>
      <c r="O135" s="9">
        <f t="shared" si="6"/>
        <v>36.11111111</v>
      </c>
      <c r="P135" s="9">
        <f t="shared" si="7"/>
        <v>43.75</v>
      </c>
      <c r="Q135" s="4">
        <f t="shared" si="8"/>
        <v>46.15384615</v>
      </c>
      <c r="R135" s="4">
        <f t="shared" si="9"/>
        <v>42.98245614</v>
      </c>
      <c r="S135" s="4">
        <f t="shared" si="10"/>
        <v>43.29896907</v>
      </c>
      <c r="T135" s="4">
        <f t="shared" si="11"/>
        <v>0</v>
      </c>
      <c r="U135" s="4">
        <f t="shared" si="12"/>
        <v>0</v>
      </c>
      <c r="V135" s="9">
        <f t="shared" si="13"/>
        <v>1</v>
      </c>
      <c r="W135" s="9">
        <f t="shared" si="14"/>
        <v>-2.686965812</v>
      </c>
      <c r="X135" s="8">
        <v>1.0</v>
      </c>
      <c r="Y135" s="8">
        <v>2.0</v>
      </c>
      <c r="Z135" s="8">
        <v>3.0</v>
      </c>
      <c r="AA135" s="8">
        <v>4.0</v>
      </c>
      <c r="AB135" s="9">
        <f t="shared" si="15"/>
        <v>0</v>
      </c>
      <c r="AC135" s="9">
        <f t="shared" si="16"/>
        <v>1</v>
      </c>
      <c r="AD135" s="9">
        <f t="shared" si="17"/>
        <v>0</v>
      </c>
      <c r="AE135" s="9">
        <f t="shared" si="18"/>
        <v>40.83</v>
      </c>
      <c r="AF135" s="9">
        <f t="shared" si="19"/>
        <v>41.998</v>
      </c>
      <c r="AG135" s="9">
        <f t="shared" si="20"/>
        <v>1</v>
      </c>
      <c r="AH135" s="9">
        <f t="shared" si="21"/>
        <v>0</v>
      </c>
    </row>
    <row r="136" ht="12.75" customHeight="1">
      <c r="A136" s="4">
        <v>24.0</v>
      </c>
      <c r="B136" s="5" t="s">
        <v>47</v>
      </c>
      <c r="C136" s="4" t="s">
        <v>12</v>
      </c>
      <c r="D136" s="4">
        <v>18.0</v>
      </c>
      <c r="E136" s="4">
        <v>21.0</v>
      </c>
      <c r="F136" s="4">
        <v>13.0</v>
      </c>
      <c r="G136" s="4">
        <v>0.0</v>
      </c>
      <c r="H136" s="4">
        <v>31.0</v>
      </c>
      <c r="I136" s="4">
        <f t="shared" si="1"/>
        <v>26</v>
      </c>
      <c r="J136" s="4">
        <f t="shared" si="2"/>
        <v>41.5</v>
      </c>
      <c r="K136" s="4">
        <f t="shared" si="3"/>
        <v>42</v>
      </c>
      <c r="L136" s="7" t="s">
        <v>212</v>
      </c>
      <c r="M136" s="9">
        <f t="shared" si="4"/>
        <v>69.23076923</v>
      </c>
      <c r="N136" s="9">
        <f t="shared" si="5"/>
        <v>40.38461538</v>
      </c>
      <c r="O136" s="9">
        <f t="shared" si="6"/>
        <v>36.11111111</v>
      </c>
      <c r="P136" s="9">
        <f t="shared" si="7"/>
        <v>38.75</v>
      </c>
      <c r="Q136" s="4">
        <f t="shared" si="8"/>
        <v>50</v>
      </c>
      <c r="R136" s="4">
        <f t="shared" si="9"/>
        <v>45.61403509</v>
      </c>
      <c r="S136" s="4">
        <f t="shared" si="10"/>
        <v>42.78350515</v>
      </c>
      <c r="T136" s="4">
        <f t="shared" si="11"/>
        <v>0</v>
      </c>
      <c r="U136" s="4">
        <f t="shared" si="12"/>
        <v>1</v>
      </c>
      <c r="V136" s="9">
        <f t="shared" si="13"/>
        <v>0</v>
      </c>
      <c r="W136" s="9">
        <f t="shared" si="14"/>
        <v>-9.571581197</v>
      </c>
      <c r="X136" s="8">
        <v>1.0</v>
      </c>
      <c r="Y136" s="8">
        <v>2.0</v>
      </c>
      <c r="Z136" s="8">
        <v>3.0</v>
      </c>
      <c r="AA136" s="8">
        <v>4.0</v>
      </c>
      <c r="AB136" s="9">
        <f t="shared" si="15"/>
        <v>0</v>
      </c>
      <c r="AC136" s="9">
        <f t="shared" si="16"/>
        <v>1</v>
      </c>
      <c r="AD136" s="9">
        <f t="shared" si="17"/>
        <v>0</v>
      </c>
      <c r="AE136" s="9">
        <f t="shared" si="18"/>
        <v>43.33</v>
      </c>
      <c r="AF136" s="9">
        <f t="shared" si="19"/>
        <v>41.498</v>
      </c>
      <c r="AG136" s="9">
        <f t="shared" si="20"/>
        <v>0</v>
      </c>
      <c r="AH136" s="9">
        <f t="shared" si="21"/>
        <v>1</v>
      </c>
    </row>
    <row r="137" ht="12.75" customHeight="1">
      <c r="A137" s="4">
        <v>98.0</v>
      </c>
      <c r="B137" s="5" t="s">
        <v>122</v>
      </c>
      <c r="C137" s="4" t="s">
        <v>63</v>
      </c>
      <c r="D137" s="4">
        <v>13.0</v>
      </c>
      <c r="E137" s="4">
        <v>23.0</v>
      </c>
      <c r="F137" s="4">
        <v>8.0</v>
      </c>
      <c r="G137" s="4">
        <v>0.0</v>
      </c>
      <c r="H137" s="4">
        <v>39.0</v>
      </c>
      <c r="I137" s="4">
        <f t="shared" si="1"/>
        <v>22</v>
      </c>
      <c r="J137" s="4">
        <f t="shared" si="2"/>
        <v>41.5</v>
      </c>
      <c r="K137" s="4">
        <f t="shared" si="3"/>
        <v>42</v>
      </c>
      <c r="L137" s="7" t="s">
        <v>212</v>
      </c>
      <c r="M137" s="9">
        <f t="shared" si="4"/>
        <v>50</v>
      </c>
      <c r="N137" s="9">
        <f t="shared" si="5"/>
        <v>44.23076923</v>
      </c>
      <c r="O137" s="9">
        <f t="shared" si="6"/>
        <v>22.22222222</v>
      </c>
      <c r="P137" s="9">
        <f t="shared" si="7"/>
        <v>48.75</v>
      </c>
      <c r="Q137" s="4">
        <f t="shared" si="8"/>
        <v>46.15384615</v>
      </c>
      <c r="R137" s="4">
        <f t="shared" si="9"/>
        <v>38.59649123</v>
      </c>
      <c r="S137" s="4">
        <f t="shared" si="10"/>
        <v>42.78350515</v>
      </c>
      <c r="T137" s="4">
        <f t="shared" si="11"/>
        <v>0</v>
      </c>
      <c r="U137" s="4">
        <f t="shared" si="12"/>
        <v>0</v>
      </c>
      <c r="V137" s="9">
        <f t="shared" si="13"/>
        <v>1</v>
      </c>
      <c r="W137" s="9">
        <f t="shared" si="14"/>
        <v>-2.575854701</v>
      </c>
      <c r="X137" s="8">
        <v>1.0</v>
      </c>
      <c r="Y137" s="8">
        <v>2.0</v>
      </c>
      <c r="Z137" s="8">
        <v>3.0</v>
      </c>
      <c r="AA137" s="8">
        <v>4.0</v>
      </c>
      <c r="AB137" s="9">
        <f t="shared" si="15"/>
        <v>0</v>
      </c>
      <c r="AC137" s="9">
        <f t="shared" si="16"/>
        <v>1</v>
      </c>
      <c r="AD137" s="9">
        <f t="shared" si="17"/>
        <v>0</v>
      </c>
      <c r="AE137" s="9">
        <f t="shared" si="18"/>
        <v>36.67</v>
      </c>
      <c r="AF137" s="9">
        <f t="shared" si="19"/>
        <v>41.502</v>
      </c>
      <c r="AG137" s="9">
        <f t="shared" si="20"/>
        <v>1</v>
      </c>
      <c r="AH137" s="9">
        <f t="shared" si="21"/>
        <v>0</v>
      </c>
    </row>
    <row r="138" ht="12.75" customHeight="1">
      <c r="A138" s="4">
        <v>1.0</v>
      </c>
      <c r="B138" s="5" t="s">
        <v>11</v>
      </c>
      <c r="C138" s="4" t="s">
        <v>12</v>
      </c>
      <c r="D138" s="4">
        <v>13.0</v>
      </c>
      <c r="E138" s="4">
        <v>24.0</v>
      </c>
      <c r="F138" s="4">
        <v>8.5</v>
      </c>
      <c r="G138" s="4">
        <v>0.0</v>
      </c>
      <c r="H138" s="4">
        <v>36.0</v>
      </c>
      <c r="I138" s="4">
        <f t="shared" si="1"/>
        <v>22.75</v>
      </c>
      <c r="J138" s="4">
        <f t="shared" si="2"/>
        <v>40.75</v>
      </c>
      <c r="K138" s="4">
        <f t="shared" si="3"/>
        <v>41</v>
      </c>
      <c r="L138" s="7" t="s">
        <v>212</v>
      </c>
      <c r="M138" s="9">
        <f t="shared" si="4"/>
        <v>50</v>
      </c>
      <c r="N138" s="9">
        <f t="shared" si="5"/>
        <v>46.15384615</v>
      </c>
      <c r="O138" s="9">
        <f t="shared" si="6"/>
        <v>23.61111111</v>
      </c>
      <c r="P138" s="9">
        <f t="shared" si="7"/>
        <v>45</v>
      </c>
      <c r="Q138" s="4">
        <f t="shared" si="8"/>
        <v>47.43589744</v>
      </c>
      <c r="R138" s="4">
        <f t="shared" si="9"/>
        <v>39.9122807</v>
      </c>
      <c r="S138" s="4">
        <f t="shared" si="10"/>
        <v>42.01030928</v>
      </c>
      <c r="T138" s="4">
        <f t="shared" si="11"/>
        <v>0</v>
      </c>
      <c r="U138" s="4">
        <f t="shared" si="12"/>
        <v>0</v>
      </c>
      <c r="V138" s="9">
        <f t="shared" si="13"/>
        <v>1</v>
      </c>
      <c r="W138" s="9">
        <f t="shared" si="14"/>
        <v>-3.754273504</v>
      </c>
      <c r="X138" s="8">
        <v>1.0</v>
      </c>
      <c r="Y138" s="8">
        <v>2.0</v>
      </c>
      <c r="Z138" s="8">
        <v>3.0</v>
      </c>
      <c r="AA138" s="8">
        <v>4.0</v>
      </c>
      <c r="AB138" s="9">
        <f t="shared" si="15"/>
        <v>0</v>
      </c>
      <c r="AC138" s="9">
        <f t="shared" si="16"/>
        <v>1</v>
      </c>
      <c r="AD138" s="9">
        <f t="shared" si="17"/>
        <v>0</v>
      </c>
      <c r="AE138" s="9">
        <f t="shared" si="18"/>
        <v>37.92</v>
      </c>
      <c r="AF138" s="9">
        <f t="shared" si="19"/>
        <v>40.752</v>
      </c>
      <c r="AG138" s="9">
        <f t="shared" si="20"/>
        <v>1</v>
      </c>
      <c r="AH138" s="9">
        <f t="shared" si="21"/>
        <v>0</v>
      </c>
    </row>
    <row r="139" ht="12.75" customHeight="1">
      <c r="A139" s="4">
        <v>120.0</v>
      </c>
      <c r="B139" s="5" t="s">
        <v>142</v>
      </c>
      <c r="C139" s="4" t="s">
        <v>140</v>
      </c>
      <c r="D139" s="4">
        <v>19.0</v>
      </c>
      <c r="E139" s="4">
        <v>28.0</v>
      </c>
      <c r="F139" s="4">
        <v>6.5</v>
      </c>
      <c r="G139" s="4">
        <v>0.0</v>
      </c>
      <c r="H139" s="4">
        <v>28.0</v>
      </c>
      <c r="I139" s="4">
        <f t="shared" si="1"/>
        <v>26.75</v>
      </c>
      <c r="J139" s="4">
        <f t="shared" si="2"/>
        <v>40.75</v>
      </c>
      <c r="K139" s="4">
        <f t="shared" si="3"/>
        <v>41</v>
      </c>
      <c r="L139" s="7" t="s">
        <v>212</v>
      </c>
      <c r="M139" s="9">
        <f t="shared" si="4"/>
        <v>73.07692308</v>
      </c>
      <c r="N139" s="9">
        <f t="shared" si="5"/>
        <v>53.84615385</v>
      </c>
      <c r="O139" s="9">
        <f t="shared" si="6"/>
        <v>18.05555556</v>
      </c>
      <c r="P139" s="9">
        <f t="shared" si="7"/>
        <v>35</v>
      </c>
      <c r="Q139" s="4">
        <f t="shared" si="8"/>
        <v>60.25641026</v>
      </c>
      <c r="R139" s="4">
        <f t="shared" si="9"/>
        <v>46.92982456</v>
      </c>
      <c r="S139" s="4">
        <f t="shared" si="10"/>
        <v>42.01030928</v>
      </c>
      <c r="T139" s="4">
        <f t="shared" si="11"/>
        <v>0</v>
      </c>
      <c r="U139" s="4">
        <f t="shared" si="12"/>
        <v>1</v>
      </c>
      <c r="V139" s="9">
        <f t="shared" si="13"/>
        <v>0</v>
      </c>
      <c r="W139" s="9">
        <f t="shared" si="14"/>
        <v>-15.00213675</v>
      </c>
      <c r="X139" s="8">
        <v>1.0</v>
      </c>
      <c r="Y139" s="8">
        <v>2.0</v>
      </c>
      <c r="Z139" s="8">
        <v>3.0</v>
      </c>
      <c r="AA139" s="8">
        <v>4.0</v>
      </c>
      <c r="AB139" s="9">
        <f t="shared" si="15"/>
        <v>0</v>
      </c>
      <c r="AC139" s="9">
        <f t="shared" si="16"/>
        <v>1</v>
      </c>
      <c r="AD139" s="9">
        <f t="shared" si="17"/>
        <v>0</v>
      </c>
      <c r="AE139" s="9">
        <f t="shared" si="18"/>
        <v>44.58</v>
      </c>
      <c r="AF139" s="9">
        <f t="shared" si="19"/>
        <v>40.748</v>
      </c>
      <c r="AG139" s="9">
        <f t="shared" si="20"/>
        <v>0</v>
      </c>
      <c r="AH139" s="9">
        <f t="shared" si="21"/>
        <v>1</v>
      </c>
    </row>
    <row r="140" ht="12.75" customHeight="1">
      <c r="A140" s="4">
        <v>161.0</v>
      </c>
      <c r="B140" s="5" t="s">
        <v>181</v>
      </c>
      <c r="C140" s="4" t="s">
        <v>159</v>
      </c>
      <c r="D140" s="4">
        <v>19.0</v>
      </c>
      <c r="E140" s="4">
        <v>17.0</v>
      </c>
      <c r="F140" s="4">
        <v>8.0</v>
      </c>
      <c r="G140" s="4">
        <v>0.0</v>
      </c>
      <c r="H140" s="4">
        <v>36.0</v>
      </c>
      <c r="I140" s="4">
        <f t="shared" si="1"/>
        <v>22</v>
      </c>
      <c r="J140" s="4">
        <f t="shared" si="2"/>
        <v>40</v>
      </c>
      <c r="K140" s="4">
        <f t="shared" si="3"/>
        <v>40</v>
      </c>
      <c r="L140" s="7" t="s">
        <v>212</v>
      </c>
      <c r="M140" s="9">
        <f t="shared" si="4"/>
        <v>73.07692308</v>
      </c>
      <c r="N140" s="9">
        <f t="shared" si="5"/>
        <v>32.69230769</v>
      </c>
      <c r="O140" s="9">
        <f t="shared" si="6"/>
        <v>22.22222222</v>
      </c>
      <c r="P140" s="9">
        <f t="shared" si="7"/>
        <v>45</v>
      </c>
      <c r="Q140" s="4">
        <f t="shared" si="8"/>
        <v>46.15384615</v>
      </c>
      <c r="R140" s="4">
        <f t="shared" si="9"/>
        <v>38.59649123</v>
      </c>
      <c r="S140" s="4">
        <f t="shared" si="10"/>
        <v>41.2371134</v>
      </c>
      <c r="T140" s="4">
        <f t="shared" si="11"/>
        <v>0</v>
      </c>
      <c r="U140" s="4">
        <f t="shared" si="12"/>
        <v>0</v>
      </c>
      <c r="V140" s="9">
        <f t="shared" si="13"/>
        <v>1</v>
      </c>
      <c r="W140" s="9">
        <f t="shared" si="14"/>
        <v>-9.47008547</v>
      </c>
      <c r="X140" s="8">
        <v>1.0</v>
      </c>
      <c r="Y140" s="8">
        <v>2.0</v>
      </c>
      <c r="Z140" s="8">
        <v>3.0</v>
      </c>
      <c r="AA140" s="8">
        <v>4.0</v>
      </c>
      <c r="AB140" s="9">
        <f t="shared" si="15"/>
        <v>0</v>
      </c>
      <c r="AC140" s="9">
        <f t="shared" si="16"/>
        <v>1</v>
      </c>
      <c r="AD140" s="9">
        <f t="shared" si="17"/>
        <v>0</v>
      </c>
      <c r="AE140" s="9">
        <f t="shared" si="18"/>
        <v>36.67</v>
      </c>
      <c r="AF140" s="9">
        <f t="shared" si="19"/>
        <v>40.002</v>
      </c>
      <c r="AG140" s="9">
        <f t="shared" si="20"/>
        <v>1</v>
      </c>
      <c r="AH140" s="9">
        <f t="shared" si="21"/>
        <v>0</v>
      </c>
    </row>
    <row r="141" ht="12.75" customHeight="1">
      <c r="A141" s="4">
        <v>97.0</v>
      </c>
      <c r="B141" s="5" t="s">
        <v>121</v>
      </c>
      <c r="C141" s="4" t="s">
        <v>63</v>
      </c>
      <c r="D141" s="4">
        <v>13.0</v>
      </c>
      <c r="E141" s="4">
        <v>28.0</v>
      </c>
      <c r="F141" s="4">
        <v>3.0</v>
      </c>
      <c r="G141" s="4">
        <v>0.0</v>
      </c>
      <c r="H141" s="4">
        <v>34.0</v>
      </c>
      <c r="I141" s="4">
        <f t="shared" si="1"/>
        <v>22</v>
      </c>
      <c r="J141" s="4">
        <f t="shared" si="2"/>
        <v>39</v>
      </c>
      <c r="K141" s="4">
        <f t="shared" si="3"/>
        <v>39</v>
      </c>
      <c r="L141" s="7" t="s">
        <v>212</v>
      </c>
      <c r="M141" s="9">
        <f t="shared" si="4"/>
        <v>50</v>
      </c>
      <c r="N141" s="9">
        <f t="shared" si="5"/>
        <v>53.84615385</v>
      </c>
      <c r="O141" s="9">
        <f t="shared" si="6"/>
        <v>8.333333333</v>
      </c>
      <c r="P141" s="9">
        <f t="shared" si="7"/>
        <v>42.5</v>
      </c>
      <c r="Q141" s="4">
        <f t="shared" si="8"/>
        <v>52.56410256</v>
      </c>
      <c r="R141" s="4">
        <f t="shared" si="9"/>
        <v>38.59649123</v>
      </c>
      <c r="S141" s="4">
        <f t="shared" si="10"/>
        <v>40.20618557</v>
      </c>
      <c r="T141" s="4">
        <f t="shared" si="11"/>
        <v>0</v>
      </c>
      <c r="U141" s="4">
        <f t="shared" si="12"/>
        <v>0</v>
      </c>
      <c r="V141" s="9">
        <f t="shared" si="13"/>
        <v>1</v>
      </c>
      <c r="W141" s="9">
        <f t="shared" si="14"/>
        <v>-6.801282051</v>
      </c>
      <c r="X141" s="8">
        <v>1.0</v>
      </c>
      <c r="Y141" s="8">
        <v>2.0</v>
      </c>
      <c r="Z141" s="8">
        <v>3.0</v>
      </c>
      <c r="AA141" s="8">
        <v>4.0</v>
      </c>
      <c r="AB141" s="9">
        <f t="shared" si="15"/>
        <v>0</v>
      </c>
      <c r="AC141" s="9">
        <f t="shared" si="16"/>
        <v>1</v>
      </c>
      <c r="AD141" s="9">
        <f t="shared" si="17"/>
        <v>0</v>
      </c>
      <c r="AE141" s="9">
        <f t="shared" si="18"/>
        <v>36.67</v>
      </c>
      <c r="AF141" s="9">
        <f t="shared" si="19"/>
        <v>39.002</v>
      </c>
      <c r="AG141" s="9">
        <f t="shared" si="20"/>
        <v>1</v>
      </c>
      <c r="AH141" s="9">
        <f t="shared" si="21"/>
        <v>0</v>
      </c>
    </row>
    <row r="142" ht="12.75" customHeight="1">
      <c r="A142" s="4">
        <v>164.0</v>
      </c>
      <c r="B142" s="5" t="s">
        <v>184</v>
      </c>
      <c r="C142" s="4" t="s">
        <v>159</v>
      </c>
      <c r="D142" s="4">
        <v>24.0</v>
      </c>
      <c r="E142" s="4">
        <v>15.0</v>
      </c>
      <c r="F142" s="4">
        <v>9.0</v>
      </c>
      <c r="G142" s="4">
        <v>3.0</v>
      </c>
      <c r="H142" s="4">
        <v>24.0</v>
      </c>
      <c r="I142" s="4">
        <f t="shared" si="1"/>
        <v>27</v>
      </c>
      <c r="J142" s="4">
        <f t="shared" si="2"/>
        <v>39</v>
      </c>
      <c r="K142" s="4">
        <f t="shared" si="3"/>
        <v>39</v>
      </c>
      <c r="L142" s="7" t="s">
        <v>212</v>
      </c>
      <c r="M142" s="9">
        <f t="shared" si="4"/>
        <v>92.30769231</v>
      </c>
      <c r="N142" s="9">
        <f t="shared" si="5"/>
        <v>28.84615385</v>
      </c>
      <c r="O142" s="9">
        <f t="shared" si="6"/>
        <v>25</v>
      </c>
      <c r="P142" s="9">
        <f t="shared" si="7"/>
        <v>30</v>
      </c>
      <c r="Q142" s="4">
        <f t="shared" si="8"/>
        <v>50</v>
      </c>
      <c r="R142" s="4">
        <f t="shared" si="9"/>
        <v>42.10526316</v>
      </c>
      <c r="S142" s="4">
        <f t="shared" si="10"/>
        <v>37.11340206</v>
      </c>
      <c r="T142" s="4">
        <f t="shared" si="11"/>
        <v>0</v>
      </c>
      <c r="U142" s="4">
        <f t="shared" si="12"/>
        <v>1</v>
      </c>
      <c r="V142" s="9">
        <f t="shared" si="13"/>
        <v>0</v>
      </c>
      <c r="W142" s="9">
        <f t="shared" si="14"/>
        <v>-19.07692308</v>
      </c>
      <c r="X142" s="8">
        <v>1.0</v>
      </c>
      <c r="Y142" s="8">
        <v>2.0</v>
      </c>
      <c r="Z142" s="8">
        <v>3.0</v>
      </c>
      <c r="AA142" s="8">
        <v>4.0</v>
      </c>
      <c r="AB142" s="9">
        <f t="shared" si="15"/>
        <v>0</v>
      </c>
      <c r="AC142" s="9">
        <f t="shared" si="16"/>
        <v>1</v>
      </c>
      <c r="AD142" s="9">
        <f t="shared" si="17"/>
        <v>0</v>
      </c>
      <c r="AE142" s="9">
        <f t="shared" si="18"/>
        <v>45</v>
      </c>
      <c r="AF142" s="9">
        <f t="shared" si="19"/>
        <v>39</v>
      </c>
      <c r="AG142" s="9">
        <f t="shared" si="20"/>
        <v>0</v>
      </c>
      <c r="AH142" s="9">
        <f t="shared" si="21"/>
        <v>1</v>
      </c>
    </row>
    <row r="143" ht="12.75" customHeight="1">
      <c r="A143" s="4">
        <v>45.0</v>
      </c>
      <c r="B143" s="5" t="s">
        <v>66</v>
      </c>
      <c r="C143" s="4" t="s">
        <v>63</v>
      </c>
      <c r="D143" s="4">
        <v>13.0</v>
      </c>
      <c r="E143" s="4">
        <v>29.0</v>
      </c>
      <c r="F143" s="4">
        <v>9.0</v>
      </c>
      <c r="G143" s="4">
        <v>0.0</v>
      </c>
      <c r="H143" s="4">
        <v>26.0</v>
      </c>
      <c r="I143" s="4">
        <f t="shared" si="1"/>
        <v>25.5</v>
      </c>
      <c r="J143" s="4">
        <f t="shared" si="2"/>
        <v>38.5</v>
      </c>
      <c r="K143" s="4">
        <f t="shared" si="3"/>
        <v>39</v>
      </c>
      <c r="L143" s="7" t="s">
        <v>212</v>
      </c>
      <c r="M143" s="9">
        <f t="shared" si="4"/>
        <v>50</v>
      </c>
      <c r="N143" s="9">
        <f t="shared" si="5"/>
        <v>55.76923077</v>
      </c>
      <c r="O143" s="9">
        <f t="shared" si="6"/>
        <v>25</v>
      </c>
      <c r="P143" s="9">
        <f t="shared" si="7"/>
        <v>32.5</v>
      </c>
      <c r="Q143" s="4">
        <f t="shared" si="8"/>
        <v>53.84615385</v>
      </c>
      <c r="R143" s="4">
        <f t="shared" si="9"/>
        <v>44.73684211</v>
      </c>
      <c r="S143" s="4">
        <f t="shared" si="10"/>
        <v>39.69072165</v>
      </c>
      <c r="T143" s="4">
        <f t="shared" si="11"/>
        <v>0</v>
      </c>
      <c r="U143" s="4">
        <f t="shared" si="12"/>
        <v>1</v>
      </c>
      <c r="V143" s="9">
        <f t="shared" si="13"/>
        <v>0</v>
      </c>
      <c r="W143" s="9">
        <f t="shared" si="14"/>
        <v>-8.326923077</v>
      </c>
      <c r="X143" s="8">
        <v>1.0</v>
      </c>
      <c r="Y143" s="8">
        <v>2.0</v>
      </c>
      <c r="Z143" s="8">
        <v>3.0</v>
      </c>
      <c r="AA143" s="8">
        <v>4.0</v>
      </c>
      <c r="AB143" s="9">
        <f t="shared" si="15"/>
        <v>0</v>
      </c>
      <c r="AC143" s="9">
        <f t="shared" si="16"/>
        <v>1</v>
      </c>
      <c r="AD143" s="9">
        <f t="shared" si="17"/>
        <v>0</v>
      </c>
      <c r="AE143" s="9">
        <f t="shared" si="18"/>
        <v>42.5</v>
      </c>
      <c r="AF143" s="9">
        <f t="shared" si="19"/>
        <v>38.5</v>
      </c>
      <c r="AG143" s="9">
        <f t="shared" si="20"/>
        <v>0</v>
      </c>
      <c r="AH143" s="9">
        <f t="shared" si="21"/>
        <v>1</v>
      </c>
    </row>
    <row r="144" ht="12.75" customHeight="1">
      <c r="A144" s="4">
        <v>69.0</v>
      </c>
      <c r="B144" s="5" t="s">
        <v>92</v>
      </c>
      <c r="C144" s="4" t="s">
        <v>63</v>
      </c>
      <c r="D144" s="4">
        <v>22.0</v>
      </c>
      <c r="E144" s="4">
        <v>20.0</v>
      </c>
      <c r="F144" s="4">
        <v>0.0</v>
      </c>
      <c r="G144" s="4">
        <v>1.0</v>
      </c>
      <c r="H144" s="4">
        <v>32.0</v>
      </c>
      <c r="I144" s="4">
        <f t="shared" si="1"/>
        <v>22</v>
      </c>
      <c r="J144" s="4">
        <f t="shared" si="2"/>
        <v>38</v>
      </c>
      <c r="K144" s="4">
        <f t="shared" si="3"/>
        <v>38</v>
      </c>
      <c r="L144" s="7" t="s">
        <v>212</v>
      </c>
      <c r="M144" s="9">
        <f t="shared" si="4"/>
        <v>84.61538462</v>
      </c>
      <c r="N144" s="9">
        <f t="shared" si="5"/>
        <v>38.46153846</v>
      </c>
      <c r="O144" s="9">
        <f t="shared" si="6"/>
        <v>0</v>
      </c>
      <c r="P144" s="9">
        <f t="shared" si="7"/>
        <v>40</v>
      </c>
      <c r="Q144" s="4">
        <f t="shared" si="8"/>
        <v>53.84615385</v>
      </c>
      <c r="R144" s="4">
        <f t="shared" si="9"/>
        <v>36.84210526</v>
      </c>
      <c r="S144" s="4">
        <f t="shared" si="10"/>
        <v>38.1443299</v>
      </c>
      <c r="T144" s="4">
        <f t="shared" si="11"/>
        <v>0</v>
      </c>
      <c r="U144" s="4">
        <f t="shared" si="12"/>
        <v>0</v>
      </c>
      <c r="V144" s="9">
        <f t="shared" si="13"/>
        <v>1</v>
      </c>
      <c r="W144" s="9">
        <f t="shared" si="14"/>
        <v>-17.23076923</v>
      </c>
      <c r="X144" s="8">
        <v>1.0</v>
      </c>
      <c r="Y144" s="8">
        <v>2.0</v>
      </c>
      <c r="Z144" s="8">
        <v>3.0</v>
      </c>
      <c r="AA144" s="8">
        <v>4.0</v>
      </c>
      <c r="AB144" s="9">
        <f t="shared" si="15"/>
        <v>0</v>
      </c>
      <c r="AC144" s="9">
        <f t="shared" si="16"/>
        <v>1</v>
      </c>
      <c r="AD144" s="9">
        <f t="shared" si="17"/>
        <v>0</v>
      </c>
      <c r="AE144" s="9">
        <f t="shared" si="18"/>
        <v>36.67</v>
      </c>
      <c r="AF144" s="9">
        <f t="shared" si="19"/>
        <v>38.002</v>
      </c>
      <c r="AG144" s="9">
        <f t="shared" si="20"/>
        <v>1</v>
      </c>
      <c r="AH144" s="9">
        <f t="shared" si="21"/>
        <v>0</v>
      </c>
    </row>
    <row r="145" ht="12.75" customHeight="1">
      <c r="A145" s="4">
        <v>78.0</v>
      </c>
      <c r="B145" s="5" t="s">
        <v>101</v>
      </c>
      <c r="C145" s="4" t="s">
        <v>63</v>
      </c>
      <c r="D145" s="4">
        <v>17.0</v>
      </c>
      <c r="E145" s="4">
        <v>24.0</v>
      </c>
      <c r="F145" s="4">
        <v>11.0</v>
      </c>
      <c r="G145" s="4">
        <v>0.0</v>
      </c>
      <c r="H145" s="4">
        <v>22.0</v>
      </c>
      <c r="I145" s="4">
        <f t="shared" si="1"/>
        <v>26</v>
      </c>
      <c r="J145" s="4">
        <f t="shared" si="2"/>
        <v>37</v>
      </c>
      <c r="K145" s="4">
        <f t="shared" si="3"/>
        <v>37</v>
      </c>
      <c r="L145" s="7" t="s">
        <v>213</v>
      </c>
      <c r="M145" s="9">
        <f t="shared" si="4"/>
        <v>65.38461538</v>
      </c>
      <c r="N145" s="9">
        <f t="shared" si="5"/>
        <v>46.15384615</v>
      </c>
      <c r="O145" s="9">
        <f t="shared" si="6"/>
        <v>30.55555556</v>
      </c>
      <c r="P145" s="9">
        <f t="shared" si="7"/>
        <v>27.5</v>
      </c>
      <c r="Q145" s="4">
        <f t="shared" si="8"/>
        <v>52.56410256</v>
      </c>
      <c r="R145" s="4">
        <f t="shared" si="9"/>
        <v>45.61403509</v>
      </c>
      <c r="S145" s="4">
        <f t="shared" si="10"/>
        <v>38.1443299</v>
      </c>
      <c r="T145" s="4">
        <f t="shared" si="11"/>
        <v>0</v>
      </c>
      <c r="U145" s="4">
        <f t="shared" si="12"/>
        <v>1</v>
      </c>
      <c r="V145" s="9">
        <f t="shared" si="13"/>
        <v>0</v>
      </c>
      <c r="W145" s="9">
        <f t="shared" si="14"/>
        <v>-12.92521368</v>
      </c>
      <c r="X145" s="8">
        <v>1.0</v>
      </c>
      <c r="Y145" s="8">
        <v>2.0</v>
      </c>
      <c r="Z145" s="8">
        <v>3.0</v>
      </c>
      <c r="AA145" s="8">
        <v>4.0</v>
      </c>
      <c r="AB145" s="9">
        <f t="shared" si="15"/>
        <v>0</v>
      </c>
      <c r="AC145" s="9">
        <f t="shared" si="16"/>
        <v>1</v>
      </c>
      <c r="AD145" s="9">
        <f t="shared" si="17"/>
        <v>0</v>
      </c>
      <c r="AE145" s="9">
        <f t="shared" si="18"/>
        <v>43.33</v>
      </c>
      <c r="AF145" s="9">
        <f t="shared" si="19"/>
        <v>36.998</v>
      </c>
      <c r="AG145" s="9">
        <f t="shared" si="20"/>
        <v>0</v>
      </c>
      <c r="AH145" s="9">
        <f t="shared" si="21"/>
        <v>1</v>
      </c>
    </row>
    <row r="146" ht="12.75" customHeight="1">
      <c r="A146" s="4">
        <v>52.0</v>
      </c>
      <c r="B146" s="5" t="s">
        <v>73</v>
      </c>
      <c r="C146" s="4" t="s">
        <v>63</v>
      </c>
      <c r="D146" s="4">
        <v>17.0</v>
      </c>
      <c r="E146" s="4">
        <v>27.0</v>
      </c>
      <c r="F146" s="4">
        <v>2.0</v>
      </c>
      <c r="G146" s="4">
        <v>0.0</v>
      </c>
      <c r="H146" s="4">
        <v>26.0</v>
      </c>
      <c r="I146" s="4">
        <f t="shared" si="1"/>
        <v>23</v>
      </c>
      <c r="J146" s="4">
        <f t="shared" si="2"/>
        <v>36</v>
      </c>
      <c r="K146" s="4">
        <f t="shared" si="3"/>
        <v>36</v>
      </c>
      <c r="L146" s="7" t="s">
        <v>213</v>
      </c>
      <c r="M146" s="9">
        <f t="shared" si="4"/>
        <v>65.38461538</v>
      </c>
      <c r="N146" s="9">
        <f t="shared" si="5"/>
        <v>51.92307692</v>
      </c>
      <c r="O146" s="9">
        <f t="shared" si="6"/>
        <v>5.555555556</v>
      </c>
      <c r="P146" s="9">
        <f t="shared" si="7"/>
        <v>32.5</v>
      </c>
      <c r="Q146" s="4">
        <f t="shared" si="8"/>
        <v>56.41025641</v>
      </c>
      <c r="R146" s="4">
        <f t="shared" si="9"/>
        <v>40.35087719</v>
      </c>
      <c r="S146" s="4">
        <f t="shared" si="10"/>
        <v>37.11340206</v>
      </c>
      <c r="T146" s="4">
        <f t="shared" si="11"/>
        <v>0</v>
      </c>
      <c r="U146" s="4">
        <f t="shared" si="12"/>
        <v>1</v>
      </c>
      <c r="V146" s="9">
        <f t="shared" si="13"/>
        <v>0</v>
      </c>
      <c r="W146" s="9">
        <f t="shared" si="14"/>
        <v>-14.50213675</v>
      </c>
      <c r="X146" s="8">
        <v>1.0</v>
      </c>
      <c r="Y146" s="8">
        <v>2.0</v>
      </c>
      <c r="Z146" s="8">
        <v>3.0</v>
      </c>
      <c r="AA146" s="8">
        <v>4.0</v>
      </c>
      <c r="AB146" s="9">
        <f t="shared" si="15"/>
        <v>0</v>
      </c>
      <c r="AC146" s="9">
        <f t="shared" si="16"/>
        <v>1</v>
      </c>
      <c r="AD146" s="9">
        <f t="shared" si="17"/>
        <v>0</v>
      </c>
      <c r="AE146" s="9">
        <f t="shared" si="18"/>
        <v>38.33</v>
      </c>
      <c r="AF146" s="9">
        <f t="shared" si="19"/>
        <v>35.998</v>
      </c>
      <c r="AG146" s="9">
        <f t="shared" si="20"/>
        <v>0</v>
      </c>
      <c r="AH146" s="9">
        <f t="shared" si="21"/>
        <v>1</v>
      </c>
    </row>
    <row r="147" ht="12.75" customHeight="1">
      <c r="A147" s="4">
        <v>72.0</v>
      </c>
      <c r="B147" s="5" t="s">
        <v>95</v>
      </c>
      <c r="C147" s="4" t="s">
        <v>63</v>
      </c>
      <c r="D147" s="4">
        <v>11.0</v>
      </c>
      <c r="E147" s="4">
        <v>23.0</v>
      </c>
      <c r="F147" s="4">
        <v>13.0</v>
      </c>
      <c r="G147" s="4">
        <v>0.0</v>
      </c>
      <c r="H147" s="4">
        <v>25.0</v>
      </c>
      <c r="I147" s="4">
        <f t="shared" si="1"/>
        <v>23.5</v>
      </c>
      <c r="J147" s="4">
        <f t="shared" si="2"/>
        <v>36</v>
      </c>
      <c r="K147" s="4">
        <f t="shared" si="3"/>
        <v>36</v>
      </c>
      <c r="L147" s="7" t="s">
        <v>213</v>
      </c>
      <c r="M147" s="9">
        <f t="shared" si="4"/>
        <v>42.30769231</v>
      </c>
      <c r="N147" s="9">
        <f t="shared" si="5"/>
        <v>44.23076923</v>
      </c>
      <c r="O147" s="9">
        <f t="shared" si="6"/>
        <v>36.11111111</v>
      </c>
      <c r="P147" s="9">
        <f t="shared" si="7"/>
        <v>31.25</v>
      </c>
      <c r="Q147" s="4">
        <f t="shared" si="8"/>
        <v>43.58974359</v>
      </c>
      <c r="R147" s="4">
        <f t="shared" si="9"/>
        <v>41.22807018</v>
      </c>
      <c r="S147" s="4">
        <f t="shared" si="10"/>
        <v>37.11340206</v>
      </c>
      <c r="T147" s="4">
        <f t="shared" si="11"/>
        <v>0</v>
      </c>
      <c r="U147" s="4">
        <f t="shared" si="12"/>
        <v>1</v>
      </c>
      <c r="V147" s="9">
        <f t="shared" si="13"/>
        <v>0</v>
      </c>
      <c r="W147" s="9">
        <f t="shared" si="14"/>
        <v>-4.129273504</v>
      </c>
      <c r="X147" s="8">
        <v>1.0</v>
      </c>
      <c r="Y147" s="8">
        <v>2.0</v>
      </c>
      <c r="Z147" s="8">
        <v>3.0</v>
      </c>
      <c r="AA147" s="8">
        <v>4.0</v>
      </c>
      <c r="AB147" s="9">
        <f t="shared" si="15"/>
        <v>0</v>
      </c>
      <c r="AC147" s="9">
        <f t="shared" si="16"/>
        <v>1</v>
      </c>
      <c r="AD147" s="9">
        <f t="shared" si="17"/>
        <v>0</v>
      </c>
      <c r="AE147" s="9">
        <f t="shared" si="18"/>
        <v>39.17</v>
      </c>
      <c r="AF147" s="9">
        <f t="shared" si="19"/>
        <v>36.002</v>
      </c>
      <c r="AG147" s="9">
        <f t="shared" si="20"/>
        <v>0</v>
      </c>
      <c r="AH147" s="9">
        <f t="shared" si="21"/>
        <v>1</v>
      </c>
    </row>
    <row r="148" ht="12.75" customHeight="1">
      <c r="A148" s="4">
        <v>125.0</v>
      </c>
      <c r="B148" s="5" t="s">
        <v>146</v>
      </c>
      <c r="C148" s="4" t="s">
        <v>140</v>
      </c>
      <c r="D148" s="4">
        <v>22.0</v>
      </c>
      <c r="E148" s="4">
        <v>26.0</v>
      </c>
      <c r="F148" s="4">
        <v>0.0</v>
      </c>
      <c r="G148" s="4">
        <v>0.0</v>
      </c>
      <c r="H148" s="4">
        <v>24.0</v>
      </c>
      <c r="I148" s="4">
        <f t="shared" si="1"/>
        <v>24</v>
      </c>
      <c r="J148" s="4">
        <f t="shared" si="2"/>
        <v>36</v>
      </c>
      <c r="K148" s="4">
        <f t="shared" si="3"/>
        <v>36</v>
      </c>
      <c r="L148" s="7" t="s">
        <v>213</v>
      </c>
      <c r="M148" s="9">
        <f t="shared" si="4"/>
        <v>84.61538462</v>
      </c>
      <c r="N148" s="9">
        <f t="shared" si="5"/>
        <v>50</v>
      </c>
      <c r="O148" s="9">
        <f t="shared" si="6"/>
        <v>0</v>
      </c>
      <c r="P148" s="9">
        <f t="shared" si="7"/>
        <v>30</v>
      </c>
      <c r="Q148" s="4">
        <f t="shared" si="8"/>
        <v>61.53846154</v>
      </c>
      <c r="R148" s="4">
        <f t="shared" si="9"/>
        <v>42.10526316</v>
      </c>
      <c r="S148" s="4">
        <f t="shared" si="10"/>
        <v>37.11340206</v>
      </c>
      <c r="T148" s="4">
        <f t="shared" si="11"/>
        <v>0</v>
      </c>
      <c r="U148" s="4">
        <f t="shared" si="12"/>
        <v>1</v>
      </c>
      <c r="V148" s="9">
        <f t="shared" si="13"/>
        <v>0</v>
      </c>
      <c r="W148" s="9">
        <f t="shared" si="14"/>
        <v>-21.38461538</v>
      </c>
      <c r="X148" s="8">
        <v>1.0</v>
      </c>
      <c r="Y148" s="8">
        <v>2.0</v>
      </c>
      <c r="Z148" s="8">
        <v>3.0</v>
      </c>
      <c r="AA148" s="8">
        <v>4.0</v>
      </c>
      <c r="AB148" s="9">
        <f t="shared" si="15"/>
        <v>0</v>
      </c>
      <c r="AC148" s="9">
        <f t="shared" si="16"/>
        <v>1</v>
      </c>
      <c r="AD148" s="9">
        <f t="shared" si="17"/>
        <v>0</v>
      </c>
      <c r="AE148" s="9">
        <f t="shared" si="18"/>
        <v>40</v>
      </c>
      <c r="AF148" s="9">
        <f t="shared" si="19"/>
        <v>36</v>
      </c>
      <c r="AG148" s="9">
        <f t="shared" si="20"/>
        <v>0</v>
      </c>
      <c r="AH148" s="9">
        <f t="shared" si="21"/>
        <v>1</v>
      </c>
    </row>
    <row r="149" ht="12.75" customHeight="1">
      <c r="A149" s="4">
        <v>175.0</v>
      </c>
      <c r="B149" s="5" t="s">
        <v>192</v>
      </c>
      <c r="C149" s="4" t="s">
        <v>12</v>
      </c>
      <c r="D149" s="4">
        <v>15.0</v>
      </c>
      <c r="E149" s="4">
        <v>17.0</v>
      </c>
      <c r="F149" s="4">
        <v>16.0</v>
      </c>
      <c r="G149" s="4">
        <v>1.0</v>
      </c>
      <c r="H149" s="4">
        <v>22.0</v>
      </c>
      <c r="I149" s="4">
        <f t="shared" si="1"/>
        <v>25</v>
      </c>
      <c r="J149" s="4">
        <f t="shared" si="2"/>
        <v>36</v>
      </c>
      <c r="K149" s="4">
        <f t="shared" si="3"/>
        <v>36</v>
      </c>
      <c r="L149" s="7" t="s">
        <v>213</v>
      </c>
      <c r="M149" s="9">
        <f t="shared" si="4"/>
        <v>57.69230769</v>
      </c>
      <c r="N149" s="9">
        <f t="shared" si="5"/>
        <v>32.69230769</v>
      </c>
      <c r="O149" s="9">
        <f t="shared" si="6"/>
        <v>44.44444444</v>
      </c>
      <c r="P149" s="9">
        <f t="shared" si="7"/>
        <v>27.5</v>
      </c>
      <c r="Q149" s="4">
        <f t="shared" si="8"/>
        <v>41.02564103</v>
      </c>
      <c r="R149" s="4">
        <f t="shared" si="9"/>
        <v>42.10526316</v>
      </c>
      <c r="S149" s="4">
        <f t="shared" si="10"/>
        <v>36.08247423</v>
      </c>
      <c r="T149" s="4">
        <f t="shared" si="11"/>
        <v>0</v>
      </c>
      <c r="U149" s="4">
        <f t="shared" si="12"/>
        <v>0</v>
      </c>
      <c r="V149" s="9">
        <f t="shared" si="13"/>
        <v>1</v>
      </c>
      <c r="W149" s="9">
        <f t="shared" si="14"/>
        <v>-7.882478632</v>
      </c>
      <c r="X149" s="8">
        <v>1.0</v>
      </c>
      <c r="Y149" s="8">
        <v>2.0</v>
      </c>
      <c r="Z149" s="8">
        <v>3.0</v>
      </c>
      <c r="AA149" s="8">
        <v>4.0</v>
      </c>
      <c r="AB149" s="9">
        <f t="shared" si="15"/>
        <v>0</v>
      </c>
      <c r="AC149" s="9">
        <f t="shared" si="16"/>
        <v>1</v>
      </c>
      <c r="AD149" s="9">
        <f t="shared" si="17"/>
        <v>0</v>
      </c>
      <c r="AE149" s="9">
        <f t="shared" si="18"/>
        <v>41.67</v>
      </c>
      <c r="AF149" s="9">
        <f t="shared" si="19"/>
        <v>36.002</v>
      </c>
      <c r="AG149" s="9">
        <f t="shared" si="20"/>
        <v>0</v>
      </c>
      <c r="AH149" s="9">
        <f t="shared" si="21"/>
        <v>1</v>
      </c>
    </row>
    <row r="150" ht="12.75" customHeight="1">
      <c r="A150" s="4">
        <v>80.0</v>
      </c>
      <c r="B150" s="5" t="s">
        <v>103</v>
      </c>
      <c r="C150" s="4" t="s">
        <v>63</v>
      </c>
      <c r="D150" s="4">
        <v>24.0</v>
      </c>
      <c r="E150" s="4">
        <v>27.0</v>
      </c>
      <c r="F150" s="4">
        <v>0.0</v>
      </c>
      <c r="G150" s="4">
        <v>0.0</v>
      </c>
      <c r="H150" s="4">
        <v>20.0</v>
      </c>
      <c r="I150" s="4">
        <f t="shared" si="1"/>
        <v>25.5</v>
      </c>
      <c r="J150" s="4">
        <f t="shared" si="2"/>
        <v>35.5</v>
      </c>
      <c r="K150" s="4">
        <f t="shared" si="3"/>
        <v>36</v>
      </c>
      <c r="L150" s="7" t="s">
        <v>213</v>
      </c>
      <c r="M150" s="9">
        <f t="shared" si="4"/>
        <v>92.30769231</v>
      </c>
      <c r="N150" s="9">
        <f t="shared" si="5"/>
        <v>51.92307692</v>
      </c>
      <c r="O150" s="9">
        <f t="shared" si="6"/>
        <v>0</v>
      </c>
      <c r="P150" s="9">
        <f t="shared" si="7"/>
        <v>25</v>
      </c>
      <c r="Q150" s="4">
        <f t="shared" si="8"/>
        <v>65.38461538</v>
      </c>
      <c r="R150" s="4">
        <f t="shared" si="9"/>
        <v>44.73684211</v>
      </c>
      <c r="S150" s="4">
        <f t="shared" si="10"/>
        <v>36.59793814</v>
      </c>
      <c r="T150" s="4">
        <f t="shared" si="11"/>
        <v>0</v>
      </c>
      <c r="U150" s="4">
        <f t="shared" si="12"/>
        <v>1</v>
      </c>
      <c r="V150" s="9">
        <f t="shared" si="13"/>
        <v>0</v>
      </c>
      <c r="W150" s="9">
        <f t="shared" si="14"/>
        <v>-25.38461538</v>
      </c>
      <c r="X150" s="8">
        <v>1.0</v>
      </c>
      <c r="Y150" s="8">
        <v>2.0</v>
      </c>
      <c r="Z150" s="8">
        <v>3.0</v>
      </c>
      <c r="AA150" s="8">
        <v>4.0</v>
      </c>
      <c r="AB150" s="9">
        <f t="shared" si="15"/>
        <v>0</v>
      </c>
      <c r="AC150" s="9">
        <f t="shared" si="16"/>
        <v>1</v>
      </c>
      <c r="AD150" s="9">
        <f t="shared" si="17"/>
        <v>0</v>
      </c>
      <c r="AE150" s="9">
        <f t="shared" si="18"/>
        <v>42.5</v>
      </c>
      <c r="AF150" s="9">
        <f t="shared" si="19"/>
        <v>35.5</v>
      </c>
      <c r="AG150" s="9">
        <f t="shared" si="20"/>
        <v>0</v>
      </c>
      <c r="AH150" s="9">
        <f t="shared" si="21"/>
        <v>1</v>
      </c>
    </row>
    <row r="151" ht="12.75" customHeight="1">
      <c r="A151" s="4">
        <v>95.0</v>
      </c>
      <c r="B151" s="5" t="s">
        <v>119</v>
      </c>
      <c r="C151" s="4" t="s">
        <v>63</v>
      </c>
      <c r="D151" s="4">
        <v>9.0</v>
      </c>
      <c r="E151" s="4">
        <v>21.0</v>
      </c>
      <c r="F151" s="4">
        <v>9.5</v>
      </c>
      <c r="G151" s="4">
        <v>0.0</v>
      </c>
      <c r="H151" s="4">
        <v>30.0</v>
      </c>
      <c r="I151" s="4">
        <f t="shared" si="1"/>
        <v>19.75</v>
      </c>
      <c r="J151" s="4">
        <f t="shared" si="2"/>
        <v>34.75</v>
      </c>
      <c r="K151" s="4">
        <f t="shared" si="3"/>
        <v>35</v>
      </c>
      <c r="L151" s="7" t="s">
        <v>213</v>
      </c>
      <c r="M151" s="9">
        <f t="shared" si="4"/>
        <v>34.61538462</v>
      </c>
      <c r="N151" s="9">
        <f t="shared" si="5"/>
        <v>40.38461538</v>
      </c>
      <c r="O151" s="9">
        <f t="shared" si="6"/>
        <v>26.38888889</v>
      </c>
      <c r="P151" s="9">
        <f t="shared" si="7"/>
        <v>37.5</v>
      </c>
      <c r="Q151" s="4">
        <f t="shared" si="8"/>
        <v>38.46153846</v>
      </c>
      <c r="R151" s="4">
        <f t="shared" si="9"/>
        <v>34.64912281</v>
      </c>
      <c r="S151" s="4">
        <f t="shared" si="10"/>
        <v>35.82474227</v>
      </c>
      <c r="T151" s="4">
        <f t="shared" si="11"/>
        <v>0</v>
      </c>
      <c r="U151" s="4">
        <f t="shared" si="12"/>
        <v>0</v>
      </c>
      <c r="V151" s="9">
        <f t="shared" si="13"/>
        <v>1</v>
      </c>
      <c r="W151" s="9">
        <f t="shared" si="14"/>
        <v>-0.5341880342</v>
      </c>
      <c r="X151" s="8">
        <v>1.0</v>
      </c>
      <c r="Y151" s="8">
        <v>2.0</v>
      </c>
      <c r="Z151" s="8">
        <v>3.0</v>
      </c>
      <c r="AA151" s="8">
        <v>4.0</v>
      </c>
      <c r="AB151" s="9">
        <f t="shared" si="15"/>
        <v>0</v>
      </c>
      <c r="AC151" s="9">
        <f t="shared" si="16"/>
        <v>0</v>
      </c>
      <c r="AD151" s="9">
        <f t="shared" si="17"/>
        <v>1</v>
      </c>
      <c r="AE151" s="9">
        <f t="shared" si="18"/>
        <v>32.92</v>
      </c>
      <c r="AF151" s="9">
        <f t="shared" si="19"/>
        <v>34.752</v>
      </c>
      <c r="AG151" s="9">
        <f t="shared" si="20"/>
        <v>1</v>
      </c>
      <c r="AH151" s="9">
        <f t="shared" si="21"/>
        <v>0</v>
      </c>
    </row>
    <row r="152" ht="12.75" customHeight="1">
      <c r="A152" s="4">
        <v>167.0</v>
      </c>
      <c r="B152" s="5" t="s">
        <v>187</v>
      </c>
      <c r="C152" s="4" t="s">
        <v>12</v>
      </c>
      <c r="D152" s="4">
        <v>11.0</v>
      </c>
      <c r="E152" s="4">
        <v>8.0</v>
      </c>
      <c r="F152" s="4">
        <v>11.0</v>
      </c>
      <c r="G152" s="4">
        <v>1.0</v>
      </c>
      <c r="H152" s="4">
        <v>36.0</v>
      </c>
      <c r="I152" s="4">
        <f t="shared" si="1"/>
        <v>16</v>
      </c>
      <c r="J152" s="4">
        <f t="shared" si="2"/>
        <v>34</v>
      </c>
      <c r="K152" s="4">
        <f t="shared" si="3"/>
        <v>34</v>
      </c>
      <c r="L152" s="7" t="s">
        <v>213</v>
      </c>
      <c r="M152" s="9">
        <f t="shared" si="4"/>
        <v>42.30769231</v>
      </c>
      <c r="N152" s="9">
        <f t="shared" si="5"/>
        <v>15.38461538</v>
      </c>
      <c r="O152" s="9">
        <f t="shared" si="6"/>
        <v>30.55555556</v>
      </c>
      <c r="P152" s="9">
        <f t="shared" si="7"/>
        <v>45</v>
      </c>
      <c r="Q152" s="4">
        <f t="shared" si="8"/>
        <v>24.35897436</v>
      </c>
      <c r="R152" s="4">
        <f t="shared" si="9"/>
        <v>26.31578947</v>
      </c>
      <c r="S152" s="4">
        <f t="shared" si="10"/>
        <v>34.02061856</v>
      </c>
      <c r="T152" s="4">
        <f t="shared" si="11"/>
        <v>1</v>
      </c>
      <c r="U152" s="4">
        <f t="shared" si="12"/>
        <v>0</v>
      </c>
      <c r="V152" s="9">
        <f t="shared" si="13"/>
        <v>0</v>
      </c>
      <c r="W152" s="9">
        <f t="shared" si="14"/>
        <v>2.324786325</v>
      </c>
      <c r="X152" s="8">
        <v>1.0</v>
      </c>
      <c r="Y152" s="8">
        <v>2.0</v>
      </c>
      <c r="Z152" s="8">
        <v>3.0</v>
      </c>
      <c r="AA152" s="8">
        <v>4.0</v>
      </c>
      <c r="AB152" s="9">
        <f t="shared" si="15"/>
        <v>1</v>
      </c>
      <c r="AC152" s="9">
        <f t="shared" si="16"/>
        <v>0</v>
      </c>
      <c r="AD152" s="9">
        <f t="shared" si="17"/>
        <v>0</v>
      </c>
      <c r="AE152" s="9">
        <f t="shared" si="18"/>
        <v>26.67</v>
      </c>
      <c r="AF152" s="9">
        <f t="shared" si="19"/>
        <v>34.002</v>
      </c>
      <c r="AG152" s="9">
        <f t="shared" si="20"/>
        <v>1</v>
      </c>
      <c r="AH152" s="9">
        <f t="shared" si="21"/>
        <v>0</v>
      </c>
    </row>
    <row r="153" ht="12.75" customHeight="1">
      <c r="A153" s="4">
        <v>136.0</v>
      </c>
      <c r="B153" s="5" t="s">
        <v>157</v>
      </c>
      <c r="C153" s="4" t="s">
        <v>140</v>
      </c>
      <c r="D153" s="4">
        <v>11.0</v>
      </c>
      <c r="E153" s="4">
        <v>27.0</v>
      </c>
      <c r="F153" s="4">
        <v>7.5</v>
      </c>
      <c r="G153" s="4">
        <v>0.0</v>
      </c>
      <c r="H153" s="4">
        <v>22.0</v>
      </c>
      <c r="I153" s="4">
        <f t="shared" si="1"/>
        <v>22.75</v>
      </c>
      <c r="J153" s="4">
        <f t="shared" si="2"/>
        <v>33.75</v>
      </c>
      <c r="K153" s="4">
        <f t="shared" si="3"/>
        <v>34</v>
      </c>
      <c r="L153" s="7" t="s">
        <v>213</v>
      </c>
      <c r="M153" s="9">
        <f t="shared" si="4"/>
        <v>42.30769231</v>
      </c>
      <c r="N153" s="9">
        <f t="shared" si="5"/>
        <v>51.92307692</v>
      </c>
      <c r="O153" s="9">
        <f t="shared" si="6"/>
        <v>20.83333333</v>
      </c>
      <c r="P153" s="9">
        <f t="shared" si="7"/>
        <v>27.5</v>
      </c>
      <c r="Q153" s="4">
        <f t="shared" si="8"/>
        <v>48.71794872</v>
      </c>
      <c r="R153" s="4">
        <f t="shared" si="9"/>
        <v>39.9122807</v>
      </c>
      <c r="S153" s="4">
        <f t="shared" si="10"/>
        <v>34.79381443</v>
      </c>
      <c r="T153" s="4">
        <f t="shared" si="11"/>
        <v>0</v>
      </c>
      <c r="U153" s="4">
        <f t="shared" si="12"/>
        <v>1</v>
      </c>
      <c r="V153" s="9">
        <f t="shared" si="13"/>
        <v>0</v>
      </c>
      <c r="W153" s="9">
        <f t="shared" si="14"/>
        <v>-7.551282051</v>
      </c>
      <c r="X153" s="8">
        <v>1.0</v>
      </c>
      <c r="Y153" s="8">
        <v>2.0</v>
      </c>
      <c r="Z153" s="8">
        <v>3.0</v>
      </c>
      <c r="AA153" s="8">
        <v>4.0</v>
      </c>
      <c r="AB153" s="9">
        <f t="shared" si="15"/>
        <v>0</v>
      </c>
      <c r="AC153" s="9">
        <f t="shared" si="16"/>
        <v>1</v>
      </c>
      <c r="AD153" s="9">
        <f t="shared" si="17"/>
        <v>0</v>
      </c>
      <c r="AE153" s="9">
        <f t="shared" si="18"/>
        <v>37.92</v>
      </c>
      <c r="AF153" s="9">
        <f t="shared" si="19"/>
        <v>33.752</v>
      </c>
      <c r="AG153" s="9">
        <f t="shared" si="20"/>
        <v>0</v>
      </c>
      <c r="AH153" s="9">
        <f t="shared" si="21"/>
        <v>1</v>
      </c>
    </row>
    <row r="154" ht="12.75" customHeight="1">
      <c r="A154" s="4">
        <v>140.0</v>
      </c>
      <c r="B154" s="5" t="s">
        <v>162</v>
      </c>
      <c r="C154" s="4" t="s">
        <v>159</v>
      </c>
      <c r="D154" s="4">
        <v>9.0</v>
      </c>
      <c r="E154" s="4">
        <v>22.0</v>
      </c>
      <c r="F154" s="4">
        <v>11.0</v>
      </c>
      <c r="G154" s="4">
        <v>0.0</v>
      </c>
      <c r="H154" s="4">
        <v>23.0</v>
      </c>
      <c r="I154" s="4">
        <f t="shared" si="1"/>
        <v>21</v>
      </c>
      <c r="J154" s="4">
        <f t="shared" si="2"/>
        <v>32.5</v>
      </c>
      <c r="K154" s="4">
        <f t="shared" si="3"/>
        <v>33</v>
      </c>
      <c r="L154" s="7" t="s">
        <v>213</v>
      </c>
      <c r="M154" s="9">
        <f t="shared" si="4"/>
        <v>34.61538462</v>
      </c>
      <c r="N154" s="9">
        <f t="shared" si="5"/>
        <v>42.30769231</v>
      </c>
      <c r="O154" s="9">
        <f t="shared" si="6"/>
        <v>30.55555556</v>
      </c>
      <c r="P154" s="9">
        <f t="shared" si="7"/>
        <v>28.75</v>
      </c>
      <c r="Q154" s="4">
        <f t="shared" si="8"/>
        <v>39.74358974</v>
      </c>
      <c r="R154" s="4">
        <f t="shared" si="9"/>
        <v>36.84210526</v>
      </c>
      <c r="S154" s="4">
        <f t="shared" si="10"/>
        <v>33.50515464</v>
      </c>
      <c r="T154" s="4">
        <f t="shared" si="11"/>
        <v>0</v>
      </c>
      <c r="U154" s="4">
        <f t="shared" si="12"/>
        <v>1</v>
      </c>
      <c r="V154" s="9">
        <f t="shared" si="13"/>
        <v>0</v>
      </c>
      <c r="W154" s="9">
        <f t="shared" si="14"/>
        <v>-2.93482906</v>
      </c>
      <c r="X154" s="8">
        <v>1.0</v>
      </c>
      <c r="Y154" s="8">
        <v>2.0</v>
      </c>
      <c r="Z154" s="8">
        <v>3.0</v>
      </c>
      <c r="AA154" s="8">
        <v>4.0</v>
      </c>
      <c r="AB154" s="9">
        <f t="shared" si="15"/>
        <v>0</v>
      </c>
      <c r="AC154" s="9">
        <f t="shared" si="16"/>
        <v>1</v>
      </c>
      <c r="AD154" s="9">
        <f t="shared" si="17"/>
        <v>0</v>
      </c>
      <c r="AE154" s="9">
        <f t="shared" si="18"/>
        <v>35</v>
      </c>
      <c r="AF154" s="9">
        <f t="shared" si="19"/>
        <v>32.5</v>
      </c>
      <c r="AG154" s="9">
        <f t="shared" si="20"/>
        <v>0</v>
      </c>
      <c r="AH154" s="9">
        <f t="shared" si="21"/>
        <v>1</v>
      </c>
    </row>
    <row r="155" ht="12.75" customHeight="1">
      <c r="A155" s="4">
        <v>178.0</v>
      </c>
      <c r="B155" s="5" t="s">
        <v>195</v>
      </c>
      <c r="C155" s="4" t="s">
        <v>12</v>
      </c>
      <c r="D155" s="4">
        <v>14.0</v>
      </c>
      <c r="E155" s="4">
        <v>25.0</v>
      </c>
      <c r="F155" s="4">
        <v>2.0</v>
      </c>
      <c r="G155" s="4">
        <v>3.0</v>
      </c>
      <c r="H155" s="4">
        <v>18.0</v>
      </c>
      <c r="I155" s="4">
        <f t="shared" si="1"/>
        <v>23.5</v>
      </c>
      <c r="J155" s="4">
        <f t="shared" si="2"/>
        <v>32.5</v>
      </c>
      <c r="K155" s="4">
        <f t="shared" si="3"/>
        <v>33</v>
      </c>
      <c r="L155" s="7" t="s">
        <v>140</v>
      </c>
      <c r="M155" s="9">
        <f t="shared" si="4"/>
        <v>53.84615385</v>
      </c>
      <c r="N155" s="9">
        <f t="shared" si="5"/>
        <v>48.07692308</v>
      </c>
      <c r="O155" s="9">
        <f t="shared" si="6"/>
        <v>5.555555556</v>
      </c>
      <c r="P155" s="9">
        <f t="shared" si="7"/>
        <v>22.5</v>
      </c>
      <c r="Q155" s="4">
        <f t="shared" si="8"/>
        <v>50</v>
      </c>
      <c r="R155" s="4">
        <f t="shared" si="9"/>
        <v>35.96491228</v>
      </c>
      <c r="S155" s="4">
        <f t="shared" si="10"/>
        <v>30.41237113</v>
      </c>
      <c r="T155" s="4">
        <f t="shared" si="11"/>
        <v>0</v>
      </c>
      <c r="U155" s="4">
        <f t="shared" si="12"/>
        <v>1</v>
      </c>
      <c r="V155" s="9">
        <f t="shared" si="13"/>
        <v>0</v>
      </c>
      <c r="W155" s="9">
        <f t="shared" si="14"/>
        <v>-13.65598291</v>
      </c>
      <c r="X155" s="8">
        <v>1.0</v>
      </c>
      <c r="Y155" s="8">
        <v>2.0</v>
      </c>
      <c r="Z155" s="8">
        <v>3.0</v>
      </c>
      <c r="AA155" s="8">
        <v>4.0</v>
      </c>
      <c r="AB155" s="9">
        <f t="shared" si="15"/>
        <v>0</v>
      </c>
      <c r="AC155" s="9">
        <f t="shared" si="16"/>
        <v>1</v>
      </c>
      <c r="AD155" s="9">
        <f t="shared" si="17"/>
        <v>0</v>
      </c>
      <c r="AE155" s="9">
        <f t="shared" si="18"/>
        <v>39.17</v>
      </c>
      <c r="AF155" s="9">
        <f t="shared" si="19"/>
        <v>32.502</v>
      </c>
      <c r="AG155" s="9">
        <f t="shared" si="20"/>
        <v>0</v>
      </c>
      <c r="AH155" s="9">
        <f t="shared" si="21"/>
        <v>1</v>
      </c>
    </row>
    <row r="156" ht="12.75" customHeight="1">
      <c r="A156" s="4">
        <v>22.0</v>
      </c>
      <c r="B156" s="5" t="s">
        <v>45</v>
      </c>
      <c r="C156" s="4" t="s">
        <v>12</v>
      </c>
      <c r="D156" s="4">
        <v>9.0</v>
      </c>
      <c r="E156" s="4">
        <v>17.0</v>
      </c>
      <c r="F156" s="4">
        <v>11.5</v>
      </c>
      <c r="G156" s="4">
        <v>0.0</v>
      </c>
      <c r="H156" s="4">
        <v>24.0</v>
      </c>
      <c r="I156" s="4">
        <f t="shared" si="1"/>
        <v>18.75</v>
      </c>
      <c r="J156" s="4">
        <f t="shared" si="2"/>
        <v>30.75</v>
      </c>
      <c r="K156" s="4">
        <f t="shared" si="3"/>
        <v>31</v>
      </c>
      <c r="L156" s="7" t="s">
        <v>140</v>
      </c>
      <c r="M156" s="9">
        <f t="shared" si="4"/>
        <v>34.61538462</v>
      </c>
      <c r="N156" s="9">
        <f t="shared" si="5"/>
        <v>32.69230769</v>
      </c>
      <c r="O156" s="9">
        <f t="shared" si="6"/>
        <v>31.94444444</v>
      </c>
      <c r="P156" s="9">
        <f t="shared" si="7"/>
        <v>30</v>
      </c>
      <c r="Q156" s="4">
        <f t="shared" si="8"/>
        <v>33.33333333</v>
      </c>
      <c r="R156" s="4">
        <f t="shared" si="9"/>
        <v>32.89473684</v>
      </c>
      <c r="S156" s="4">
        <f t="shared" si="10"/>
        <v>31.70103093</v>
      </c>
      <c r="T156" s="4">
        <f t="shared" si="11"/>
        <v>0</v>
      </c>
      <c r="U156" s="4">
        <f t="shared" si="12"/>
        <v>1</v>
      </c>
      <c r="V156" s="9">
        <f t="shared" si="13"/>
        <v>0</v>
      </c>
      <c r="W156" s="9">
        <f t="shared" si="14"/>
        <v>-1.459401709</v>
      </c>
      <c r="X156" s="8">
        <v>1.0</v>
      </c>
      <c r="Y156" s="8">
        <v>2.0</v>
      </c>
      <c r="Z156" s="8">
        <v>3.0</v>
      </c>
      <c r="AA156" s="8">
        <v>4.0</v>
      </c>
      <c r="AB156" s="9">
        <f t="shared" si="15"/>
        <v>0</v>
      </c>
      <c r="AC156" s="9">
        <f t="shared" si="16"/>
        <v>1</v>
      </c>
      <c r="AD156" s="9">
        <f t="shared" si="17"/>
        <v>0</v>
      </c>
      <c r="AE156" s="9">
        <f t="shared" si="18"/>
        <v>31.25</v>
      </c>
      <c r="AF156" s="9">
        <f t="shared" si="19"/>
        <v>30.75</v>
      </c>
      <c r="AG156" s="9">
        <f t="shared" si="20"/>
        <v>0</v>
      </c>
      <c r="AH156" s="9">
        <f t="shared" si="21"/>
        <v>0</v>
      </c>
    </row>
    <row r="157" ht="12.75" customHeight="1">
      <c r="A157" s="4">
        <v>19.0</v>
      </c>
      <c r="B157" s="5" t="s">
        <v>42</v>
      </c>
      <c r="C157" s="4" t="s">
        <v>12</v>
      </c>
      <c r="D157" s="4">
        <v>15.0</v>
      </c>
      <c r="E157" s="4">
        <v>22.0</v>
      </c>
      <c r="F157" s="4">
        <v>9.5</v>
      </c>
      <c r="G157" s="4">
        <v>0.0</v>
      </c>
      <c r="H157" s="4">
        <v>14.0</v>
      </c>
      <c r="I157" s="4">
        <f t="shared" si="1"/>
        <v>23.25</v>
      </c>
      <c r="J157" s="4">
        <f t="shared" si="2"/>
        <v>30.25</v>
      </c>
      <c r="K157" s="4">
        <f t="shared" si="3"/>
        <v>30</v>
      </c>
      <c r="L157" s="7" t="s">
        <v>140</v>
      </c>
      <c r="M157" s="9">
        <f t="shared" si="4"/>
        <v>57.69230769</v>
      </c>
      <c r="N157" s="9">
        <f t="shared" si="5"/>
        <v>42.30769231</v>
      </c>
      <c r="O157" s="9">
        <f t="shared" si="6"/>
        <v>26.38888889</v>
      </c>
      <c r="P157" s="9">
        <f t="shared" si="7"/>
        <v>17.5</v>
      </c>
      <c r="Q157" s="4">
        <f t="shared" si="8"/>
        <v>47.43589744</v>
      </c>
      <c r="R157" s="4">
        <f t="shared" si="9"/>
        <v>40.78947368</v>
      </c>
      <c r="S157" s="4">
        <f t="shared" si="10"/>
        <v>31.18556701</v>
      </c>
      <c r="T157" s="4">
        <f t="shared" si="11"/>
        <v>0</v>
      </c>
      <c r="U157" s="4">
        <f t="shared" si="12"/>
        <v>1</v>
      </c>
      <c r="V157" s="9">
        <f t="shared" si="13"/>
        <v>0</v>
      </c>
      <c r="W157" s="9">
        <f t="shared" si="14"/>
        <v>-13.64957265</v>
      </c>
      <c r="X157" s="8">
        <v>1.0</v>
      </c>
      <c r="Y157" s="8">
        <v>2.0</v>
      </c>
      <c r="Z157" s="8">
        <v>3.0</v>
      </c>
      <c r="AA157" s="8">
        <v>4.0</v>
      </c>
      <c r="AB157" s="9">
        <f t="shared" si="15"/>
        <v>0</v>
      </c>
      <c r="AC157" s="9">
        <f t="shared" si="16"/>
        <v>1</v>
      </c>
      <c r="AD157" s="9">
        <f t="shared" si="17"/>
        <v>0</v>
      </c>
      <c r="AE157" s="9">
        <f t="shared" si="18"/>
        <v>38.75</v>
      </c>
      <c r="AF157" s="9">
        <f t="shared" si="19"/>
        <v>30.25</v>
      </c>
      <c r="AG157" s="9">
        <f t="shared" si="20"/>
        <v>0</v>
      </c>
      <c r="AH157" s="9">
        <f t="shared" si="21"/>
        <v>1</v>
      </c>
    </row>
    <row r="158" ht="12.75" customHeight="1">
      <c r="A158" s="4">
        <v>123.0</v>
      </c>
      <c r="B158" s="5" t="s">
        <v>144</v>
      </c>
      <c r="C158" s="4" t="s">
        <v>140</v>
      </c>
      <c r="D158" s="4">
        <v>20.0</v>
      </c>
      <c r="E158" s="4">
        <v>32.0</v>
      </c>
      <c r="F158" s="4">
        <v>0.0</v>
      </c>
      <c r="G158" s="4">
        <v>0.0</v>
      </c>
      <c r="H158" s="4">
        <v>8.0</v>
      </c>
      <c r="I158" s="4">
        <f t="shared" si="1"/>
        <v>26</v>
      </c>
      <c r="J158" s="4">
        <f t="shared" si="2"/>
        <v>30</v>
      </c>
      <c r="K158" s="4">
        <f t="shared" si="3"/>
        <v>30</v>
      </c>
      <c r="L158" s="7" t="s">
        <v>140</v>
      </c>
      <c r="M158" s="9">
        <f t="shared" si="4"/>
        <v>76.92307692</v>
      </c>
      <c r="N158" s="9">
        <f t="shared" si="5"/>
        <v>61.53846154</v>
      </c>
      <c r="O158" s="9">
        <f t="shared" si="6"/>
        <v>0</v>
      </c>
      <c r="P158" s="9">
        <f t="shared" si="7"/>
        <v>10</v>
      </c>
      <c r="Q158" s="4">
        <f t="shared" si="8"/>
        <v>66.66666667</v>
      </c>
      <c r="R158" s="4">
        <f t="shared" si="9"/>
        <v>45.61403509</v>
      </c>
      <c r="S158" s="4">
        <f t="shared" si="10"/>
        <v>30.92783505</v>
      </c>
      <c r="T158" s="4">
        <f t="shared" si="11"/>
        <v>0</v>
      </c>
      <c r="U158" s="4">
        <f t="shared" si="12"/>
        <v>1</v>
      </c>
      <c r="V158" s="9">
        <f t="shared" si="13"/>
        <v>0</v>
      </c>
      <c r="W158" s="9">
        <f t="shared" si="14"/>
        <v>-26.23076923</v>
      </c>
      <c r="X158" s="8">
        <v>1.0</v>
      </c>
      <c r="Y158" s="8">
        <v>2.0</v>
      </c>
      <c r="Z158" s="8">
        <v>3.0</v>
      </c>
      <c r="AA158" s="8">
        <v>4.0</v>
      </c>
      <c r="AB158" s="9">
        <f t="shared" si="15"/>
        <v>0</v>
      </c>
      <c r="AC158" s="9">
        <f t="shared" si="16"/>
        <v>1</v>
      </c>
      <c r="AD158" s="9">
        <f t="shared" si="17"/>
        <v>0</v>
      </c>
      <c r="AE158" s="9">
        <f t="shared" si="18"/>
        <v>43.33</v>
      </c>
      <c r="AF158" s="9">
        <f t="shared" si="19"/>
        <v>29.998</v>
      </c>
      <c r="AG158" s="9">
        <f t="shared" si="20"/>
        <v>0</v>
      </c>
      <c r="AH158" s="9">
        <f t="shared" si="21"/>
        <v>1</v>
      </c>
    </row>
    <row r="159" ht="12.75" customHeight="1">
      <c r="A159" s="4">
        <v>131.0</v>
      </c>
      <c r="B159" s="5" t="s">
        <v>152</v>
      </c>
      <c r="C159" s="4" t="s">
        <v>140</v>
      </c>
      <c r="D159" s="4">
        <v>13.0</v>
      </c>
      <c r="E159" s="4">
        <v>4.0</v>
      </c>
      <c r="F159" s="4">
        <v>12.0</v>
      </c>
      <c r="G159" s="4">
        <v>2.0</v>
      </c>
      <c r="H159" s="4">
        <v>27.0</v>
      </c>
      <c r="I159" s="4">
        <f t="shared" si="1"/>
        <v>16.5</v>
      </c>
      <c r="J159" s="4">
        <f t="shared" si="2"/>
        <v>30</v>
      </c>
      <c r="K159" s="4">
        <f t="shared" si="3"/>
        <v>30</v>
      </c>
      <c r="L159" s="7" t="s">
        <v>140</v>
      </c>
      <c r="M159" s="9">
        <f t="shared" si="4"/>
        <v>50</v>
      </c>
      <c r="N159" s="9">
        <f t="shared" si="5"/>
        <v>7.692307692</v>
      </c>
      <c r="O159" s="9">
        <f t="shared" si="6"/>
        <v>33.33333333</v>
      </c>
      <c r="P159" s="9">
        <f t="shared" si="7"/>
        <v>33.75</v>
      </c>
      <c r="Q159" s="4">
        <f t="shared" si="8"/>
        <v>21.79487179</v>
      </c>
      <c r="R159" s="4">
        <f t="shared" si="9"/>
        <v>25.43859649</v>
      </c>
      <c r="S159" s="4">
        <f t="shared" si="10"/>
        <v>28.86597938</v>
      </c>
      <c r="T159" s="4">
        <f t="shared" si="11"/>
        <v>1</v>
      </c>
      <c r="U159" s="4">
        <f t="shared" si="12"/>
        <v>0</v>
      </c>
      <c r="V159" s="9">
        <f t="shared" si="13"/>
        <v>0</v>
      </c>
      <c r="W159" s="9">
        <f t="shared" si="14"/>
        <v>-2.310897436</v>
      </c>
      <c r="X159" s="8">
        <v>1.0</v>
      </c>
      <c r="Y159" s="8">
        <v>2.0</v>
      </c>
      <c r="Z159" s="8">
        <v>3.0</v>
      </c>
      <c r="AA159" s="8">
        <v>4.0</v>
      </c>
      <c r="AB159" s="9">
        <f t="shared" si="15"/>
        <v>0</v>
      </c>
      <c r="AC159" s="9">
        <f t="shared" si="16"/>
        <v>1</v>
      </c>
      <c r="AD159" s="9">
        <f t="shared" si="17"/>
        <v>0</v>
      </c>
      <c r="AE159" s="9">
        <f t="shared" si="18"/>
        <v>27.5</v>
      </c>
      <c r="AF159" s="9">
        <f t="shared" si="19"/>
        <v>30</v>
      </c>
      <c r="AG159" s="9">
        <f t="shared" si="20"/>
        <v>1</v>
      </c>
      <c r="AH159" s="9">
        <f t="shared" si="21"/>
        <v>0</v>
      </c>
    </row>
    <row r="160" ht="12.75" customHeight="1">
      <c r="A160" s="4">
        <v>133.0</v>
      </c>
      <c r="B160" s="5" t="s">
        <v>154</v>
      </c>
      <c r="C160" s="4" t="s">
        <v>140</v>
      </c>
      <c r="D160" s="4">
        <v>10.0</v>
      </c>
      <c r="E160" s="4">
        <v>21.0</v>
      </c>
      <c r="F160" s="4">
        <v>7.0</v>
      </c>
      <c r="G160" s="4">
        <v>0.0</v>
      </c>
      <c r="H160" s="4">
        <v>22.0</v>
      </c>
      <c r="I160" s="4">
        <f t="shared" si="1"/>
        <v>19</v>
      </c>
      <c r="J160" s="4">
        <f t="shared" si="2"/>
        <v>30</v>
      </c>
      <c r="K160" s="4">
        <f t="shared" si="3"/>
        <v>30</v>
      </c>
      <c r="L160" s="7" t="s">
        <v>140</v>
      </c>
      <c r="M160" s="9">
        <f t="shared" si="4"/>
        <v>38.46153846</v>
      </c>
      <c r="N160" s="9">
        <f t="shared" si="5"/>
        <v>40.38461538</v>
      </c>
      <c r="O160" s="9">
        <f t="shared" si="6"/>
        <v>19.44444444</v>
      </c>
      <c r="P160" s="9">
        <f t="shared" si="7"/>
        <v>27.5</v>
      </c>
      <c r="Q160" s="4">
        <f t="shared" si="8"/>
        <v>39.74358974</v>
      </c>
      <c r="R160" s="4">
        <f t="shared" si="9"/>
        <v>33.33333333</v>
      </c>
      <c r="S160" s="4">
        <f t="shared" si="10"/>
        <v>30.92783505</v>
      </c>
      <c r="T160" s="4">
        <f t="shared" si="11"/>
        <v>0</v>
      </c>
      <c r="U160" s="4">
        <f t="shared" si="12"/>
        <v>1</v>
      </c>
      <c r="V160" s="9">
        <f t="shared" si="13"/>
        <v>0</v>
      </c>
      <c r="W160" s="9">
        <f t="shared" si="14"/>
        <v>-5.382478632</v>
      </c>
      <c r="X160" s="8">
        <v>1.0</v>
      </c>
      <c r="Y160" s="8">
        <v>2.0</v>
      </c>
      <c r="Z160" s="8">
        <v>3.0</v>
      </c>
      <c r="AA160" s="8">
        <v>4.0</v>
      </c>
      <c r="AB160" s="9">
        <f t="shared" si="15"/>
        <v>0</v>
      </c>
      <c r="AC160" s="9">
        <f t="shared" si="16"/>
        <v>1</v>
      </c>
      <c r="AD160" s="9">
        <f t="shared" si="17"/>
        <v>0</v>
      </c>
      <c r="AE160" s="9">
        <f t="shared" si="18"/>
        <v>31.67</v>
      </c>
      <c r="AF160" s="9">
        <f t="shared" si="19"/>
        <v>30.002</v>
      </c>
      <c r="AG160" s="9">
        <f t="shared" si="20"/>
        <v>0</v>
      </c>
      <c r="AH160" s="9">
        <f t="shared" si="21"/>
        <v>1</v>
      </c>
    </row>
    <row r="161" ht="12.75" customHeight="1">
      <c r="A161" s="4">
        <v>62.0</v>
      </c>
      <c r="B161" s="5" t="s">
        <v>85</v>
      </c>
      <c r="C161" s="4" t="s">
        <v>63</v>
      </c>
      <c r="D161" s="4">
        <v>15.0</v>
      </c>
      <c r="E161" s="4">
        <v>17.0</v>
      </c>
      <c r="F161" s="4">
        <v>1.0</v>
      </c>
      <c r="G161" s="4">
        <v>0.0</v>
      </c>
      <c r="H161" s="4">
        <v>24.0</v>
      </c>
      <c r="I161" s="4">
        <f t="shared" si="1"/>
        <v>16.5</v>
      </c>
      <c r="J161" s="4">
        <f t="shared" si="2"/>
        <v>28.5</v>
      </c>
      <c r="K161" s="4">
        <f t="shared" si="3"/>
        <v>29</v>
      </c>
      <c r="L161" s="7" t="s">
        <v>214</v>
      </c>
      <c r="M161" s="9">
        <f t="shared" si="4"/>
        <v>57.69230769</v>
      </c>
      <c r="N161" s="9">
        <f t="shared" si="5"/>
        <v>32.69230769</v>
      </c>
      <c r="O161" s="9">
        <f t="shared" si="6"/>
        <v>2.777777778</v>
      </c>
      <c r="P161" s="9">
        <f t="shared" si="7"/>
        <v>30</v>
      </c>
      <c r="Q161" s="4">
        <f t="shared" si="8"/>
        <v>41.02564103</v>
      </c>
      <c r="R161" s="4">
        <f t="shared" si="9"/>
        <v>28.94736842</v>
      </c>
      <c r="S161" s="4">
        <f t="shared" si="10"/>
        <v>29.3814433</v>
      </c>
      <c r="T161" s="4">
        <f t="shared" si="11"/>
        <v>0</v>
      </c>
      <c r="U161" s="4">
        <f t="shared" si="12"/>
        <v>0</v>
      </c>
      <c r="V161" s="9">
        <f t="shared" si="13"/>
        <v>1</v>
      </c>
      <c r="W161" s="9">
        <f t="shared" si="14"/>
        <v>-11.2991453</v>
      </c>
      <c r="X161" s="8">
        <v>1.0</v>
      </c>
      <c r="Y161" s="8">
        <v>2.0</v>
      </c>
      <c r="Z161" s="8">
        <v>3.0</v>
      </c>
      <c r="AA161" s="8">
        <v>4.0</v>
      </c>
      <c r="AB161" s="9">
        <f t="shared" si="15"/>
        <v>0</v>
      </c>
      <c r="AC161" s="9">
        <f t="shared" si="16"/>
        <v>1</v>
      </c>
      <c r="AD161" s="9">
        <f t="shared" si="17"/>
        <v>0</v>
      </c>
      <c r="AE161" s="9">
        <f t="shared" si="18"/>
        <v>27.5</v>
      </c>
      <c r="AF161" s="9">
        <f t="shared" si="19"/>
        <v>28.5</v>
      </c>
      <c r="AG161" s="9">
        <f t="shared" si="20"/>
        <v>0</v>
      </c>
      <c r="AH161" s="9">
        <f t="shared" si="21"/>
        <v>0</v>
      </c>
    </row>
    <row r="162" ht="12.75" customHeight="1">
      <c r="A162" s="4">
        <v>41.0</v>
      </c>
      <c r="B162" s="5" t="s">
        <v>62</v>
      </c>
      <c r="C162" s="4" t="s">
        <v>63</v>
      </c>
      <c r="D162" s="4">
        <v>14.0</v>
      </c>
      <c r="E162" s="4">
        <v>15.0</v>
      </c>
      <c r="F162" s="4">
        <v>10.5</v>
      </c>
      <c r="G162" s="4">
        <v>0.0</v>
      </c>
      <c r="H162" s="4">
        <v>16.0</v>
      </c>
      <c r="I162" s="4">
        <f t="shared" si="1"/>
        <v>19.75</v>
      </c>
      <c r="J162" s="4">
        <f t="shared" si="2"/>
        <v>27.75</v>
      </c>
      <c r="K162" s="4">
        <f t="shared" si="3"/>
        <v>28</v>
      </c>
      <c r="L162" s="7" t="s">
        <v>214</v>
      </c>
      <c r="M162" s="9">
        <f t="shared" si="4"/>
        <v>53.84615385</v>
      </c>
      <c r="N162" s="9">
        <f t="shared" si="5"/>
        <v>28.84615385</v>
      </c>
      <c r="O162" s="9">
        <f t="shared" si="6"/>
        <v>29.16666667</v>
      </c>
      <c r="P162" s="9">
        <f t="shared" si="7"/>
        <v>20</v>
      </c>
      <c r="Q162" s="4">
        <f t="shared" si="8"/>
        <v>37.17948718</v>
      </c>
      <c r="R162" s="4">
        <f t="shared" si="9"/>
        <v>34.64912281</v>
      </c>
      <c r="S162" s="4">
        <f t="shared" si="10"/>
        <v>28.60824742</v>
      </c>
      <c r="T162" s="4">
        <f t="shared" si="11"/>
        <v>0</v>
      </c>
      <c r="U162" s="4">
        <f t="shared" si="12"/>
        <v>1</v>
      </c>
      <c r="V162" s="9">
        <f t="shared" si="13"/>
        <v>0</v>
      </c>
      <c r="W162" s="9">
        <f t="shared" si="14"/>
        <v>-10.12179487</v>
      </c>
      <c r="X162" s="8">
        <v>1.0</v>
      </c>
      <c r="Y162" s="8">
        <v>2.0</v>
      </c>
      <c r="Z162" s="8">
        <v>3.0</v>
      </c>
      <c r="AA162" s="8">
        <v>4.0</v>
      </c>
      <c r="AB162" s="9">
        <f t="shared" si="15"/>
        <v>0</v>
      </c>
      <c r="AC162" s="9">
        <f t="shared" si="16"/>
        <v>1</v>
      </c>
      <c r="AD162" s="9">
        <f t="shared" si="17"/>
        <v>0</v>
      </c>
      <c r="AE162" s="9">
        <f t="shared" si="18"/>
        <v>32.92</v>
      </c>
      <c r="AF162" s="9">
        <f t="shared" si="19"/>
        <v>27.752</v>
      </c>
      <c r="AG162" s="9">
        <f t="shared" si="20"/>
        <v>0</v>
      </c>
      <c r="AH162" s="9">
        <f t="shared" si="21"/>
        <v>1</v>
      </c>
    </row>
    <row r="163" ht="12.75" customHeight="1">
      <c r="A163" s="4">
        <v>122.0</v>
      </c>
      <c r="B163" s="5" t="s">
        <v>143</v>
      </c>
      <c r="C163" s="4" t="s">
        <v>140</v>
      </c>
      <c r="D163" s="4">
        <v>20.0</v>
      </c>
      <c r="E163" s="4">
        <v>21.0</v>
      </c>
      <c r="F163" s="4">
        <v>0.0</v>
      </c>
      <c r="G163" s="4">
        <v>0.0</v>
      </c>
      <c r="H163" s="4">
        <v>12.0</v>
      </c>
      <c r="I163" s="4">
        <f t="shared" si="1"/>
        <v>20.5</v>
      </c>
      <c r="J163" s="4">
        <f t="shared" si="2"/>
        <v>26.5</v>
      </c>
      <c r="K163" s="4">
        <f t="shared" si="3"/>
        <v>27</v>
      </c>
      <c r="L163" s="7" t="s">
        <v>214</v>
      </c>
      <c r="M163" s="9">
        <f t="shared" si="4"/>
        <v>76.92307692</v>
      </c>
      <c r="N163" s="9">
        <f t="shared" si="5"/>
        <v>40.38461538</v>
      </c>
      <c r="O163" s="9">
        <f t="shared" si="6"/>
        <v>0</v>
      </c>
      <c r="P163" s="9">
        <f t="shared" si="7"/>
        <v>15</v>
      </c>
      <c r="Q163" s="4">
        <f t="shared" si="8"/>
        <v>52.56410256</v>
      </c>
      <c r="R163" s="4">
        <f t="shared" si="9"/>
        <v>35.96491228</v>
      </c>
      <c r="S163" s="4">
        <f t="shared" si="10"/>
        <v>27.31958763</v>
      </c>
      <c r="T163" s="4">
        <f t="shared" si="11"/>
        <v>0</v>
      </c>
      <c r="U163" s="4">
        <f t="shared" si="12"/>
        <v>1</v>
      </c>
      <c r="V163" s="9">
        <f t="shared" si="13"/>
        <v>0</v>
      </c>
      <c r="W163" s="9">
        <f t="shared" si="14"/>
        <v>-22.61538462</v>
      </c>
      <c r="X163" s="8">
        <v>1.0</v>
      </c>
      <c r="Y163" s="8">
        <v>2.0</v>
      </c>
      <c r="Z163" s="8">
        <v>3.0</v>
      </c>
      <c r="AA163" s="8">
        <v>4.0</v>
      </c>
      <c r="AB163" s="9">
        <f t="shared" si="15"/>
        <v>0</v>
      </c>
      <c r="AC163" s="9">
        <f t="shared" si="16"/>
        <v>1</v>
      </c>
      <c r="AD163" s="9">
        <f t="shared" si="17"/>
        <v>0</v>
      </c>
      <c r="AE163" s="9">
        <f t="shared" si="18"/>
        <v>34.17</v>
      </c>
      <c r="AF163" s="9">
        <f t="shared" si="19"/>
        <v>26.502</v>
      </c>
      <c r="AG163" s="9">
        <f t="shared" si="20"/>
        <v>0</v>
      </c>
      <c r="AH163" s="9">
        <f t="shared" si="21"/>
        <v>1</v>
      </c>
    </row>
    <row r="164" ht="12.75" customHeight="1">
      <c r="A164" s="4">
        <v>100.0</v>
      </c>
      <c r="B164" s="5" t="s">
        <v>123</v>
      </c>
      <c r="C164" s="4" t="s">
        <v>63</v>
      </c>
      <c r="D164" s="4">
        <v>8.0</v>
      </c>
      <c r="E164" s="4">
        <v>24.0</v>
      </c>
      <c r="F164" s="4">
        <v>12.0</v>
      </c>
      <c r="G164" s="4">
        <v>0.0</v>
      </c>
      <c r="H164" s="4">
        <v>8.0</v>
      </c>
      <c r="I164" s="4">
        <f t="shared" si="1"/>
        <v>22</v>
      </c>
      <c r="J164" s="4">
        <f t="shared" si="2"/>
        <v>26</v>
      </c>
      <c r="K164" s="4">
        <f t="shared" si="3"/>
        <v>26</v>
      </c>
      <c r="L164" s="7" t="s">
        <v>214</v>
      </c>
      <c r="M164" s="9">
        <f t="shared" si="4"/>
        <v>30.76923077</v>
      </c>
      <c r="N164" s="9">
        <f t="shared" si="5"/>
        <v>46.15384615</v>
      </c>
      <c r="O164" s="9">
        <f t="shared" si="6"/>
        <v>33.33333333</v>
      </c>
      <c r="P164" s="9">
        <f t="shared" si="7"/>
        <v>10</v>
      </c>
      <c r="Q164" s="4">
        <f t="shared" si="8"/>
        <v>41.02564103</v>
      </c>
      <c r="R164" s="4">
        <f t="shared" si="9"/>
        <v>38.59649123</v>
      </c>
      <c r="S164" s="4">
        <f t="shared" si="10"/>
        <v>26.80412371</v>
      </c>
      <c r="T164" s="4">
        <f t="shared" si="11"/>
        <v>0</v>
      </c>
      <c r="U164" s="4">
        <f t="shared" si="12"/>
        <v>1</v>
      </c>
      <c r="V164" s="9">
        <f t="shared" si="13"/>
        <v>0</v>
      </c>
      <c r="W164" s="9">
        <f t="shared" si="14"/>
        <v>-7.512820513</v>
      </c>
      <c r="X164" s="8">
        <v>1.0</v>
      </c>
      <c r="Y164" s="8">
        <v>2.0</v>
      </c>
      <c r="Z164" s="8">
        <v>3.0</v>
      </c>
      <c r="AA164" s="8">
        <v>4.0</v>
      </c>
      <c r="AB164" s="9">
        <f t="shared" si="15"/>
        <v>0</v>
      </c>
      <c r="AC164" s="9">
        <f t="shared" si="16"/>
        <v>1</v>
      </c>
      <c r="AD164" s="9">
        <f t="shared" si="17"/>
        <v>0</v>
      </c>
      <c r="AE164" s="9">
        <f t="shared" si="18"/>
        <v>36.67</v>
      </c>
      <c r="AF164" s="9">
        <f t="shared" si="19"/>
        <v>26.002</v>
      </c>
      <c r="AG164" s="9">
        <f t="shared" si="20"/>
        <v>0</v>
      </c>
      <c r="AH164" s="9">
        <f t="shared" si="21"/>
        <v>1</v>
      </c>
    </row>
    <row r="165" ht="12.75" customHeight="1">
      <c r="A165" s="4">
        <v>124.0</v>
      </c>
      <c r="B165" s="5" t="s">
        <v>145</v>
      </c>
      <c r="C165" s="4" t="s">
        <v>140</v>
      </c>
      <c r="D165" s="4">
        <v>18.0</v>
      </c>
      <c r="E165" s="4">
        <v>20.0</v>
      </c>
      <c r="F165" s="4">
        <v>0.0</v>
      </c>
      <c r="G165" s="4">
        <v>0.0</v>
      </c>
      <c r="H165" s="4">
        <v>14.0</v>
      </c>
      <c r="I165" s="4">
        <f t="shared" si="1"/>
        <v>19</v>
      </c>
      <c r="J165" s="4">
        <f t="shared" si="2"/>
        <v>26</v>
      </c>
      <c r="K165" s="4">
        <f t="shared" si="3"/>
        <v>26</v>
      </c>
      <c r="L165" s="7" t="s">
        <v>214</v>
      </c>
      <c r="M165" s="9">
        <f t="shared" si="4"/>
        <v>69.23076923</v>
      </c>
      <c r="N165" s="9">
        <f t="shared" si="5"/>
        <v>38.46153846</v>
      </c>
      <c r="O165" s="9">
        <f t="shared" si="6"/>
        <v>0</v>
      </c>
      <c r="P165" s="9">
        <f t="shared" si="7"/>
        <v>17.5</v>
      </c>
      <c r="Q165" s="4">
        <f t="shared" si="8"/>
        <v>48.71794872</v>
      </c>
      <c r="R165" s="4">
        <f t="shared" si="9"/>
        <v>33.33333333</v>
      </c>
      <c r="S165" s="4">
        <f t="shared" si="10"/>
        <v>26.80412371</v>
      </c>
      <c r="T165" s="4">
        <f t="shared" si="11"/>
        <v>0</v>
      </c>
      <c r="U165" s="4">
        <f t="shared" si="12"/>
        <v>1</v>
      </c>
      <c r="V165" s="9">
        <f t="shared" si="13"/>
        <v>0</v>
      </c>
      <c r="W165" s="9">
        <f t="shared" si="14"/>
        <v>-19.36538462</v>
      </c>
      <c r="X165" s="8">
        <v>1.0</v>
      </c>
      <c r="Y165" s="8">
        <v>2.0</v>
      </c>
      <c r="Z165" s="8">
        <v>3.0</v>
      </c>
      <c r="AA165" s="8">
        <v>4.0</v>
      </c>
      <c r="AB165" s="9">
        <f t="shared" si="15"/>
        <v>0</v>
      </c>
      <c r="AC165" s="9">
        <f t="shared" si="16"/>
        <v>1</v>
      </c>
      <c r="AD165" s="9">
        <f t="shared" si="17"/>
        <v>0</v>
      </c>
      <c r="AE165" s="9">
        <f t="shared" si="18"/>
        <v>31.67</v>
      </c>
      <c r="AF165" s="9">
        <f t="shared" si="19"/>
        <v>26.002</v>
      </c>
      <c r="AG165" s="9">
        <f t="shared" si="20"/>
        <v>0</v>
      </c>
      <c r="AH165" s="9">
        <f t="shared" si="21"/>
        <v>1</v>
      </c>
    </row>
    <row r="166" ht="12.75" customHeight="1">
      <c r="A166" s="4">
        <v>182.0</v>
      </c>
      <c r="B166" s="5" t="s">
        <v>199</v>
      </c>
      <c r="C166" s="4" t="s">
        <v>12</v>
      </c>
      <c r="D166" s="4">
        <v>7.0</v>
      </c>
      <c r="E166" s="4">
        <v>15.5</v>
      </c>
      <c r="F166" s="4">
        <v>2.0</v>
      </c>
      <c r="G166" s="4">
        <v>0.0</v>
      </c>
      <c r="H166" s="4">
        <v>18.0</v>
      </c>
      <c r="I166" s="4">
        <f t="shared" si="1"/>
        <v>12.25</v>
      </c>
      <c r="J166" s="4">
        <f t="shared" si="2"/>
        <v>21.25</v>
      </c>
      <c r="K166" s="4">
        <f t="shared" si="3"/>
        <v>21</v>
      </c>
      <c r="L166" s="7" t="s">
        <v>214</v>
      </c>
      <c r="M166" s="9">
        <f t="shared" si="4"/>
        <v>26.92307692</v>
      </c>
      <c r="N166" s="9">
        <f t="shared" si="5"/>
        <v>29.80769231</v>
      </c>
      <c r="O166" s="9">
        <f t="shared" si="6"/>
        <v>5.555555556</v>
      </c>
      <c r="P166" s="9">
        <f t="shared" si="7"/>
        <v>22.5</v>
      </c>
      <c r="Q166" s="4">
        <f t="shared" si="8"/>
        <v>28.84615385</v>
      </c>
      <c r="R166" s="4">
        <f t="shared" si="9"/>
        <v>21.49122807</v>
      </c>
      <c r="S166" s="4">
        <f t="shared" si="10"/>
        <v>21.90721649</v>
      </c>
      <c r="T166" s="4">
        <f t="shared" si="11"/>
        <v>0</v>
      </c>
      <c r="U166" s="4">
        <f t="shared" si="12"/>
        <v>0</v>
      </c>
      <c r="V166" s="9">
        <f t="shared" si="13"/>
        <v>1</v>
      </c>
      <c r="W166" s="9">
        <f t="shared" si="14"/>
        <v>-3.752136752</v>
      </c>
      <c r="X166" s="8">
        <v>1.0</v>
      </c>
      <c r="Y166" s="8">
        <v>2.0</v>
      </c>
      <c r="Z166" s="8">
        <v>3.0</v>
      </c>
      <c r="AA166" s="8">
        <v>4.0</v>
      </c>
      <c r="AB166" s="9">
        <f t="shared" si="15"/>
        <v>0</v>
      </c>
      <c r="AC166" s="9">
        <f t="shared" si="16"/>
        <v>1</v>
      </c>
      <c r="AD166" s="9">
        <f t="shared" si="17"/>
        <v>0</v>
      </c>
      <c r="AE166" s="9">
        <f t="shared" si="18"/>
        <v>20.42</v>
      </c>
      <c r="AF166" s="9">
        <f t="shared" si="19"/>
        <v>21.252</v>
      </c>
      <c r="AG166" s="9">
        <f t="shared" si="20"/>
        <v>0</v>
      </c>
      <c r="AH166" s="9">
        <f t="shared" si="21"/>
        <v>0</v>
      </c>
    </row>
    <row r="167" ht="12.75" customHeight="1">
      <c r="A167" s="4">
        <v>38.0</v>
      </c>
      <c r="B167" s="5" t="s">
        <v>61</v>
      </c>
      <c r="C167" s="4" t="s">
        <v>12</v>
      </c>
      <c r="D167" s="4">
        <v>12.0</v>
      </c>
      <c r="E167" s="4">
        <v>16.0</v>
      </c>
      <c r="F167" s="4">
        <v>0.0</v>
      </c>
      <c r="G167" s="4">
        <v>0.0</v>
      </c>
      <c r="H167" s="4">
        <v>13.0</v>
      </c>
      <c r="I167" s="4">
        <f t="shared" si="1"/>
        <v>14</v>
      </c>
      <c r="J167" s="4">
        <f t="shared" si="2"/>
        <v>20.5</v>
      </c>
      <c r="K167" s="4">
        <f t="shared" si="3"/>
        <v>21</v>
      </c>
      <c r="L167" s="7" t="s">
        <v>214</v>
      </c>
      <c r="M167" s="9">
        <f t="shared" si="4"/>
        <v>46.15384615</v>
      </c>
      <c r="N167" s="9">
        <f t="shared" si="5"/>
        <v>30.76923077</v>
      </c>
      <c r="O167" s="9">
        <f t="shared" si="6"/>
        <v>0</v>
      </c>
      <c r="P167" s="9">
        <f t="shared" si="7"/>
        <v>16.25</v>
      </c>
      <c r="Q167" s="4">
        <f t="shared" si="8"/>
        <v>35.8974359</v>
      </c>
      <c r="R167" s="4">
        <f t="shared" si="9"/>
        <v>24.56140351</v>
      </c>
      <c r="S167" s="4">
        <f t="shared" si="10"/>
        <v>21.13402062</v>
      </c>
      <c r="T167" s="4">
        <f t="shared" si="11"/>
        <v>0</v>
      </c>
      <c r="U167" s="4">
        <f t="shared" si="12"/>
        <v>1</v>
      </c>
      <c r="V167" s="9">
        <f t="shared" si="13"/>
        <v>0</v>
      </c>
      <c r="W167" s="9">
        <f t="shared" si="14"/>
        <v>-12.04807692</v>
      </c>
      <c r="X167" s="8">
        <v>1.0</v>
      </c>
      <c r="Y167" s="8">
        <v>2.0</v>
      </c>
      <c r="Z167" s="8">
        <v>3.0</v>
      </c>
      <c r="AA167" s="8">
        <v>4.0</v>
      </c>
      <c r="AB167" s="9">
        <f t="shared" si="15"/>
        <v>0</v>
      </c>
      <c r="AC167" s="9">
        <f t="shared" si="16"/>
        <v>1</v>
      </c>
      <c r="AD167" s="9">
        <f t="shared" si="17"/>
        <v>0</v>
      </c>
      <c r="AE167" s="9">
        <f t="shared" si="18"/>
        <v>23.33</v>
      </c>
      <c r="AF167" s="9">
        <f t="shared" si="19"/>
        <v>20.498</v>
      </c>
      <c r="AG167" s="9">
        <f t="shared" si="20"/>
        <v>0</v>
      </c>
      <c r="AH167" s="9">
        <f t="shared" si="21"/>
        <v>1</v>
      </c>
    </row>
    <row r="168" ht="12.75" customHeight="1">
      <c r="A168" s="4">
        <v>183.0</v>
      </c>
      <c r="B168" s="5" t="s">
        <v>200</v>
      </c>
      <c r="C168" s="4" t="s">
        <v>12</v>
      </c>
      <c r="D168" s="4">
        <v>7.5</v>
      </c>
      <c r="E168" s="4">
        <v>15.0</v>
      </c>
      <c r="F168" s="4">
        <v>5.0</v>
      </c>
      <c r="G168" s="4">
        <v>2.5</v>
      </c>
      <c r="H168" s="4">
        <v>6.0</v>
      </c>
      <c r="I168" s="4">
        <f t="shared" si="1"/>
        <v>16.25</v>
      </c>
      <c r="J168" s="4">
        <f t="shared" si="2"/>
        <v>19.25</v>
      </c>
      <c r="K168" s="4">
        <f t="shared" si="3"/>
        <v>19</v>
      </c>
      <c r="L168" s="7" t="s">
        <v>214</v>
      </c>
      <c r="M168" s="9">
        <f t="shared" si="4"/>
        <v>28.84615385</v>
      </c>
      <c r="N168" s="9">
        <f t="shared" si="5"/>
        <v>28.84615385</v>
      </c>
      <c r="O168" s="9">
        <f t="shared" si="6"/>
        <v>13.88888889</v>
      </c>
      <c r="P168" s="9">
        <f t="shared" si="7"/>
        <v>7.5</v>
      </c>
      <c r="Q168" s="4">
        <f t="shared" si="8"/>
        <v>28.84615385</v>
      </c>
      <c r="R168" s="4">
        <f t="shared" si="9"/>
        <v>24.12280702</v>
      </c>
      <c r="S168" s="4">
        <f t="shared" si="10"/>
        <v>17.26804124</v>
      </c>
      <c r="T168" s="4">
        <f t="shared" si="11"/>
        <v>0</v>
      </c>
      <c r="U168" s="4">
        <f t="shared" si="12"/>
        <v>1</v>
      </c>
      <c r="V168" s="9">
        <f t="shared" si="13"/>
        <v>0</v>
      </c>
      <c r="W168" s="9">
        <f t="shared" si="14"/>
        <v>-7.89957265</v>
      </c>
      <c r="X168" s="8">
        <v>1.0</v>
      </c>
      <c r="Y168" s="8">
        <v>2.0</v>
      </c>
      <c r="Z168" s="8">
        <v>3.0</v>
      </c>
      <c r="AA168" s="8">
        <v>4.0</v>
      </c>
      <c r="AB168" s="9">
        <f t="shared" si="15"/>
        <v>0</v>
      </c>
      <c r="AC168" s="9">
        <f t="shared" si="16"/>
        <v>1</v>
      </c>
      <c r="AD168" s="9">
        <f t="shared" si="17"/>
        <v>0</v>
      </c>
      <c r="AE168" s="9">
        <f t="shared" si="18"/>
        <v>27.08</v>
      </c>
      <c r="AF168" s="9">
        <f t="shared" si="19"/>
        <v>19.248</v>
      </c>
      <c r="AG168" s="9">
        <f t="shared" si="20"/>
        <v>0</v>
      </c>
      <c r="AH168" s="9">
        <f t="shared" si="21"/>
        <v>1</v>
      </c>
    </row>
    <row r="169" ht="12.75" customHeight="1">
      <c r="A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Q169" s="4"/>
      <c r="R169" s="4"/>
      <c r="S169" s="4"/>
      <c r="T169" s="4"/>
      <c r="U169" s="4"/>
    </row>
    <row r="170" ht="12.75" customHeight="1">
      <c r="A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Q170" s="4"/>
      <c r="R170" s="4"/>
      <c r="S170" s="4"/>
      <c r="T170" s="4"/>
      <c r="U170" s="4"/>
    </row>
    <row r="171" ht="12.75" customHeight="1">
      <c r="A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Q171" s="4"/>
      <c r="R171" s="4"/>
      <c r="S171" s="4"/>
      <c r="T171" s="4"/>
      <c r="U171" s="4"/>
    </row>
    <row r="172" ht="64.5" customHeight="1">
      <c r="A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Q172" s="4"/>
      <c r="R172" s="4"/>
      <c r="S172" s="4"/>
      <c r="T172" s="16" t="s">
        <v>250</v>
      </c>
      <c r="U172" s="16" t="s">
        <v>251</v>
      </c>
      <c r="V172" s="17" t="s">
        <v>252</v>
      </c>
      <c r="AB172" s="18" t="s">
        <v>243</v>
      </c>
      <c r="AC172" s="17" t="s">
        <v>253</v>
      </c>
      <c r="AD172" s="17" t="s">
        <v>254</v>
      </c>
      <c r="AG172" s="17" t="s">
        <v>255</v>
      </c>
      <c r="AH172" s="17" t="s">
        <v>256</v>
      </c>
    </row>
    <row r="173" ht="12.75" customHeight="1">
      <c r="A173" s="4"/>
      <c r="C173" s="7" t="s">
        <v>201</v>
      </c>
      <c r="D173" s="4">
        <f t="shared" ref="D173:K173" si="22">MAX(D2:D168)</f>
        <v>26</v>
      </c>
      <c r="E173" s="4">
        <f t="shared" si="22"/>
        <v>54</v>
      </c>
      <c r="F173" s="4">
        <f t="shared" si="22"/>
        <v>36</v>
      </c>
      <c r="G173" s="4">
        <f t="shared" si="22"/>
        <v>3</v>
      </c>
      <c r="H173" s="4">
        <f t="shared" si="22"/>
        <v>88</v>
      </c>
      <c r="I173" s="4">
        <f t="shared" si="22"/>
        <v>59.5</v>
      </c>
      <c r="J173" s="4">
        <f t="shared" si="22"/>
        <v>100</v>
      </c>
      <c r="K173" s="4">
        <f t="shared" si="22"/>
        <v>100</v>
      </c>
      <c r="L173" s="4"/>
      <c r="M173" s="4"/>
      <c r="Q173" s="4"/>
      <c r="R173" s="4"/>
      <c r="S173" s="7"/>
      <c r="T173" s="4">
        <f t="shared" ref="T173:V173" si="23">SUM(T2:T168)</f>
        <v>22</v>
      </c>
      <c r="U173" s="4">
        <f t="shared" si="23"/>
        <v>81</v>
      </c>
      <c r="V173" s="9">
        <f t="shared" si="23"/>
        <v>64</v>
      </c>
      <c r="AB173" s="9">
        <f t="shared" ref="AB173:AD173" si="24">SUM(AB2:AB168)</f>
        <v>28</v>
      </c>
      <c r="AC173" s="9">
        <f t="shared" si="24"/>
        <v>126</v>
      </c>
      <c r="AD173" s="9">
        <f t="shared" si="24"/>
        <v>13</v>
      </c>
      <c r="AG173" s="9">
        <f t="shared" ref="AG173:AH173" si="25">SUM(AG2:AG168)</f>
        <v>58</v>
      </c>
      <c r="AH173" s="9">
        <f t="shared" si="25"/>
        <v>84</v>
      </c>
    </row>
    <row r="174" ht="12.75" customHeight="1">
      <c r="A174" s="4"/>
      <c r="C174" s="7" t="s">
        <v>202</v>
      </c>
      <c r="D174" s="4">
        <f t="shared" ref="D174:K174" si="26">min(D2:D168)</f>
        <v>0</v>
      </c>
      <c r="E174" s="4">
        <f t="shared" si="26"/>
        <v>4</v>
      </c>
      <c r="F174" s="4">
        <f t="shared" si="26"/>
        <v>0</v>
      </c>
      <c r="G174" s="4">
        <f t="shared" si="26"/>
        <v>0</v>
      </c>
      <c r="H174" s="4">
        <f t="shared" si="26"/>
        <v>6</v>
      </c>
      <c r="I174" s="4">
        <f t="shared" si="26"/>
        <v>12.25</v>
      </c>
      <c r="J174" s="4">
        <f t="shared" si="26"/>
        <v>19.25</v>
      </c>
      <c r="K174" s="4">
        <f t="shared" si="26"/>
        <v>19</v>
      </c>
      <c r="L174" s="4"/>
      <c r="M174" s="4"/>
      <c r="Q174" s="4"/>
      <c r="R174" s="4"/>
      <c r="S174" s="7"/>
      <c r="T174" s="4"/>
      <c r="U174" s="4"/>
    </row>
    <row r="175" ht="12.75" customHeight="1">
      <c r="A175" s="4"/>
      <c r="C175" s="7" t="s">
        <v>203</v>
      </c>
      <c r="D175" s="4">
        <f t="shared" ref="D175:K175" si="27">median(D2:D168)</f>
        <v>20</v>
      </c>
      <c r="E175" s="4">
        <f t="shared" si="27"/>
        <v>34</v>
      </c>
      <c r="F175" s="4">
        <f t="shared" si="27"/>
        <v>19</v>
      </c>
      <c r="G175" s="4">
        <f t="shared" si="27"/>
        <v>0</v>
      </c>
      <c r="H175" s="4">
        <f t="shared" si="27"/>
        <v>48</v>
      </c>
      <c r="I175" s="4">
        <f t="shared" si="27"/>
        <v>36.75</v>
      </c>
      <c r="J175" s="4">
        <f t="shared" si="27"/>
        <v>61</v>
      </c>
      <c r="K175" s="4">
        <f t="shared" si="27"/>
        <v>61</v>
      </c>
      <c r="L175" s="4"/>
      <c r="M175" s="4"/>
      <c r="Q175" s="4"/>
      <c r="R175" s="4"/>
      <c r="S175" s="7"/>
      <c r="T175" s="4"/>
      <c r="U175" s="4"/>
    </row>
    <row r="176" ht="12.75" customHeight="1">
      <c r="A176" s="4"/>
      <c r="C176" s="7" t="s">
        <v>204</v>
      </c>
      <c r="D176" s="4">
        <f t="shared" ref="D176:K176" si="28">mode(D2:D168)</f>
        <v>24</v>
      </c>
      <c r="E176" s="4">
        <f t="shared" si="28"/>
        <v>21</v>
      </c>
      <c r="F176" s="4">
        <f t="shared" si="28"/>
        <v>22</v>
      </c>
      <c r="G176" s="4">
        <f t="shared" si="28"/>
        <v>0</v>
      </c>
      <c r="H176" s="4">
        <f t="shared" si="28"/>
        <v>52</v>
      </c>
      <c r="I176" s="4">
        <f t="shared" si="28"/>
        <v>22</v>
      </c>
      <c r="J176" s="4">
        <f t="shared" si="28"/>
        <v>73.5</v>
      </c>
      <c r="K176" s="4">
        <f t="shared" si="28"/>
        <v>83</v>
      </c>
      <c r="L176" s="4"/>
      <c r="M176" s="4"/>
      <c r="Q176" s="4"/>
      <c r="R176" s="4"/>
      <c r="S176" s="4"/>
      <c r="T176" s="4"/>
      <c r="U176" s="4"/>
    </row>
    <row r="177" ht="12.75" customHeight="1">
      <c r="A177" s="4"/>
      <c r="C177" s="7" t="s">
        <v>205</v>
      </c>
      <c r="D177" s="4">
        <f t="shared" ref="D177:K177" si="29">AVERAGE(D2:D168)</f>
        <v>19.10179641</v>
      </c>
      <c r="E177" s="4">
        <f t="shared" si="29"/>
        <v>33.19760479</v>
      </c>
      <c r="F177" s="4">
        <f t="shared" si="29"/>
        <v>18.60479042</v>
      </c>
      <c r="G177" s="4">
        <f t="shared" si="29"/>
        <v>0.7859281437</v>
      </c>
      <c r="H177" s="4">
        <f t="shared" si="29"/>
        <v>46.5988024</v>
      </c>
      <c r="I177" s="4">
        <f t="shared" si="29"/>
        <v>36.23802395</v>
      </c>
      <c r="J177" s="4">
        <f t="shared" si="29"/>
        <v>59.53742515</v>
      </c>
      <c r="K177" s="4">
        <f t="shared" si="29"/>
        <v>59.68263473</v>
      </c>
      <c r="L177" s="4"/>
      <c r="M177" s="4"/>
      <c r="Q177" s="4"/>
      <c r="R177" s="4"/>
      <c r="S177" s="4"/>
      <c r="T177" s="4"/>
      <c r="U177" s="4"/>
    </row>
    <row r="178" ht="12.75" customHeight="1">
      <c r="A178" s="4"/>
      <c r="C178" s="7" t="s">
        <v>206</v>
      </c>
      <c r="D178" s="4">
        <f t="shared" ref="D178:K178" si="30">stdev(D2:D168)</f>
        <v>5.28567595</v>
      </c>
      <c r="E178" s="4">
        <f t="shared" si="30"/>
        <v>10.85098381</v>
      </c>
      <c r="F178" s="4">
        <f t="shared" si="30"/>
        <v>9.181213194</v>
      </c>
      <c r="G178" s="4">
        <f t="shared" si="30"/>
        <v>1.144748173</v>
      </c>
      <c r="H178" s="4">
        <f t="shared" si="30"/>
        <v>18.26315663</v>
      </c>
      <c r="I178" s="4">
        <f t="shared" si="30"/>
        <v>10.51149716</v>
      </c>
      <c r="J178" s="4">
        <f t="shared" si="30"/>
        <v>18.45967252</v>
      </c>
      <c r="K178" s="4">
        <f t="shared" si="30"/>
        <v>18.46882421</v>
      </c>
      <c r="L178" s="4"/>
      <c r="M178" s="4"/>
      <c r="Q178" s="4"/>
      <c r="R178" s="4"/>
      <c r="S178" s="4"/>
      <c r="T178" s="4"/>
      <c r="U178" s="4"/>
    </row>
    <row r="179" ht="12.75" customHeight="1">
      <c r="A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Q179" s="4"/>
      <c r="R179" s="4"/>
      <c r="S179" s="4"/>
      <c r="T179" s="4"/>
      <c r="U179" s="4"/>
    </row>
    <row r="180" ht="12.75" customHeight="1">
      <c r="A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Q180" s="4"/>
      <c r="R180" s="4"/>
      <c r="S180" s="4"/>
      <c r="T180" s="4"/>
      <c r="U180" s="4"/>
    </row>
    <row r="181" ht="12.75" customHeight="1">
      <c r="A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ht="12.75" customHeight="1">
      <c r="A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ht="12.75" customHeight="1">
      <c r="A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ht="12.75" customHeight="1">
      <c r="A184" s="4"/>
      <c r="C184" s="4"/>
      <c r="D184" s="4"/>
      <c r="E184" s="4"/>
      <c r="F184" s="4"/>
      <c r="G184" s="4"/>
      <c r="H184" s="7"/>
      <c r="I184" s="7"/>
      <c r="J184" s="7"/>
      <c r="K184" s="4"/>
      <c r="L184" s="4"/>
      <c r="M184" s="4"/>
    </row>
    <row r="185" ht="12.75" customHeight="1">
      <c r="A185" s="4"/>
      <c r="C185" s="4"/>
      <c r="D185" s="4"/>
      <c r="E185" s="4"/>
      <c r="F185" s="3" t="s">
        <v>257</v>
      </c>
      <c r="G185" s="4"/>
      <c r="H185" s="4"/>
      <c r="I185" s="4"/>
      <c r="J185" s="7"/>
      <c r="K185" s="4"/>
      <c r="L185" s="4"/>
      <c r="M185" s="4"/>
    </row>
    <row r="186" ht="159.0" customHeight="1">
      <c r="A186" s="4"/>
      <c r="C186" s="4"/>
      <c r="D186" s="4"/>
      <c r="E186" s="10" t="s">
        <v>258</v>
      </c>
      <c r="I186" s="4"/>
      <c r="J186" s="7"/>
      <c r="K186" s="4"/>
      <c r="L186" s="4"/>
      <c r="M186" s="4"/>
    </row>
    <row r="187" ht="12.75" customHeight="1">
      <c r="A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ht="12.75" customHeight="1">
      <c r="A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ht="12.75" customHeight="1">
      <c r="A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ht="12.75" customHeight="1">
      <c r="A190" s="4"/>
      <c r="C190" s="4"/>
      <c r="D190" s="4"/>
      <c r="E190" s="4"/>
      <c r="F190" s="4"/>
      <c r="G190" s="4"/>
      <c r="H190" s="4"/>
      <c r="I190" s="7"/>
      <c r="J190" s="4"/>
      <c r="K190" s="7"/>
      <c r="L190" s="4"/>
      <c r="M190" s="4"/>
    </row>
    <row r="191" ht="12.75" customHeight="1">
      <c r="A191" s="4"/>
      <c r="C191" s="4"/>
      <c r="D191" s="4"/>
      <c r="E191" s="7"/>
      <c r="F191" s="4"/>
      <c r="G191" s="4"/>
      <c r="H191" s="7"/>
      <c r="I191" s="7"/>
      <c r="J191" s="4"/>
      <c r="K191" s="4"/>
      <c r="L191" s="4"/>
      <c r="M191" s="4"/>
    </row>
    <row r="192" ht="12.75" customHeight="1">
      <c r="A192" s="4"/>
      <c r="C192" s="4"/>
      <c r="D192" s="4"/>
      <c r="E192" s="4"/>
      <c r="F192" s="4"/>
      <c r="G192" s="4"/>
      <c r="H192" s="4"/>
      <c r="I192" s="7"/>
      <c r="J192" s="4"/>
      <c r="K192" s="4"/>
      <c r="L192" s="4"/>
      <c r="M192" s="4"/>
    </row>
    <row r="193" ht="12.75" customHeight="1">
      <c r="A193" s="4"/>
      <c r="C193" s="4"/>
      <c r="D193" s="4"/>
      <c r="E193" s="4"/>
      <c r="F193" s="4"/>
      <c r="G193" s="4"/>
      <c r="H193" s="4"/>
      <c r="I193" s="7"/>
      <c r="J193" s="4"/>
      <c r="K193" s="4"/>
      <c r="L193" s="4"/>
      <c r="M193" s="4"/>
    </row>
    <row r="194" ht="12.75" customHeight="1">
      <c r="A194" s="4"/>
      <c r="C194" s="4"/>
      <c r="D194" s="4"/>
      <c r="E194" s="4"/>
      <c r="F194" s="4"/>
      <c r="G194" s="4"/>
      <c r="H194" s="4"/>
      <c r="I194" s="7"/>
      <c r="J194" s="4"/>
      <c r="K194" s="4"/>
      <c r="L194" s="4"/>
      <c r="M194" s="4"/>
    </row>
    <row r="195" ht="12.75" customHeight="1">
      <c r="A195" s="4"/>
      <c r="C195" s="4"/>
      <c r="D195" s="4"/>
      <c r="E195" s="4"/>
      <c r="F195" s="4"/>
      <c r="G195" s="4"/>
      <c r="H195" s="4"/>
      <c r="I195" s="7"/>
      <c r="J195" s="4"/>
      <c r="K195" s="4"/>
      <c r="L195" s="4"/>
      <c r="M195" s="4"/>
    </row>
    <row r="196" ht="12.75" customHeight="1">
      <c r="A196" s="4"/>
      <c r="C196" s="4"/>
      <c r="D196" s="4"/>
      <c r="E196" s="4"/>
      <c r="F196" s="4"/>
      <c r="G196" s="4"/>
      <c r="H196" s="4"/>
      <c r="I196" s="7"/>
      <c r="J196" s="4"/>
      <c r="K196" s="4"/>
      <c r="L196" s="4"/>
      <c r="M196" s="4"/>
    </row>
    <row r="197" ht="12.75" customHeight="1">
      <c r="A197" s="4"/>
      <c r="C197" s="4"/>
      <c r="D197" s="4"/>
      <c r="E197" s="4"/>
      <c r="F197" s="4"/>
      <c r="G197" s="4"/>
      <c r="H197" s="4"/>
      <c r="I197" s="7"/>
      <c r="J197" s="4"/>
      <c r="K197" s="4"/>
      <c r="L197" s="4"/>
      <c r="M197" s="4"/>
    </row>
    <row r="198" ht="12.75" customHeight="1">
      <c r="A198" s="4"/>
      <c r="C198" s="4"/>
      <c r="D198" s="4"/>
      <c r="E198" s="4"/>
      <c r="F198" s="4"/>
      <c r="G198" s="4"/>
      <c r="H198" s="4"/>
      <c r="I198" s="7"/>
      <c r="J198" s="4"/>
      <c r="K198" s="4"/>
      <c r="L198" s="4"/>
      <c r="M198" s="4"/>
    </row>
    <row r="199" ht="12.75" customHeight="1">
      <c r="A199" s="4"/>
      <c r="C199" s="4"/>
      <c r="D199" s="4"/>
      <c r="E199" s="4"/>
      <c r="F199" s="4"/>
      <c r="G199" s="4"/>
      <c r="H199" s="4"/>
      <c r="I199" s="7"/>
      <c r="J199" s="4"/>
      <c r="K199" s="4"/>
      <c r="L199" s="4"/>
      <c r="M199" s="4"/>
    </row>
    <row r="200" ht="12.75" customHeight="1">
      <c r="A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ht="12.75" customHeight="1">
      <c r="A201" s="4"/>
      <c r="C201" s="4"/>
      <c r="D201" s="4"/>
      <c r="E201" s="4"/>
      <c r="F201" s="4"/>
      <c r="G201" s="4"/>
      <c r="H201" s="4"/>
      <c r="I201" s="4"/>
      <c r="J201" s="7"/>
      <c r="K201" s="4"/>
      <c r="L201" s="4"/>
      <c r="M201" s="4"/>
    </row>
    <row r="202" ht="12.75" customHeight="1">
      <c r="A202" s="4"/>
      <c r="C202" s="4"/>
      <c r="D202" s="4"/>
      <c r="E202" s="4"/>
      <c r="F202" s="4"/>
      <c r="G202" s="4"/>
      <c r="H202" s="4"/>
      <c r="I202" s="4"/>
      <c r="J202" s="7"/>
      <c r="K202" s="4"/>
      <c r="L202" s="4"/>
      <c r="M202" s="4"/>
    </row>
    <row r="203" ht="12.75" customHeight="1">
      <c r="A203" s="4"/>
      <c r="C203" s="4"/>
      <c r="D203" s="4"/>
      <c r="E203" s="4"/>
      <c r="F203" s="4"/>
      <c r="G203" s="4"/>
      <c r="H203" s="4"/>
      <c r="I203" s="4"/>
      <c r="J203" s="7"/>
      <c r="K203" s="4"/>
      <c r="L203" s="4"/>
      <c r="M203" s="4"/>
    </row>
    <row r="204" ht="12.75" customHeight="1">
      <c r="A204" s="4"/>
      <c r="C204" s="4"/>
      <c r="D204" s="4"/>
      <c r="E204" s="4"/>
      <c r="F204" s="4"/>
      <c r="G204" s="4"/>
      <c r="H204" s="4"/>
      <c r="I204" s="4"/>
      <c r="J204" s="7"/>
      <c r="K204" s="4"/>
      <c r="L204" s="4"/>
      <c r="M204" s="4"/>
    </row>
    <row r="205" ht="12.75" customHeight="1">
      <c r="A205" s="4"/>
      <c r="C205" s="4"/>
      <c r="D205" s="4"/>
      <c r="E205" s="4"/>
      <c r="F205" s="4"/>
      <c r="G205" s="4"/>
      <c r="H205" s="4"/>
      <c r="I205" s="4"/>
      <c r="J205" s="7"/>
      <c r="K205" s="4"/>
      <c r="L205" s="4"/>
      <c r="M205" s="4"/>
    </row>
    <row r="206" ht="12.75" customHeight="1">
      <c r="A206" s="4"/>
      <c r="C206" s="4"/>
      <c r="D206" s="4"/>
      <c r="E206" s="4"/>
      <c r="F206" s="4"/>
      <c r="G206" s="4"/>
      <c r="H206" s="4"/>
      <c r="I206" s="4"/>
      <c r="J206" s="7"/>
      <c r="K206" s="4"/>
      <c r="L206" s="4"/>
      <c r="M206" s="4"/>
    </row>
    <row r="207" ht="12.75" customHeight="1">
      <c r="A207" s="4"/>
      <c r="C207" s="4"/>
      <c r="D207" s="4"/>
      <c r="E207" s="4"/>
      <c r="F207" s="4"/>
      <c r="G207" s="4"/>
      <c r="H207" s="4"/>
      <c r="I207" s="4"/>
      <c r="J207" s="7"/>
      <c r="K207" s="4"/>
      <c r="L207" s="4"/>
      <c r="M207" s="4"/>
    </row>
    <row r="208" ht="12.75" customHeight="1">
      <c r="A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ht="12.75" customHeight="1">
      <c r="A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ht="12.75" customHeight="1">
      <c r="A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ht="12.75" customHeight="1">
      <c r="A211" s="4"/>
      <c r="C211" s="4"/>
      <c r="D211" s="4"/>
      <c r="E211" s="4"/>
      <c r="F211" s="4"/>
      <c r="G211" s="4"/>
      <c r="H211" s="7"/>
      <c r="I211" s="4"/>
      <c r="J211" s="7"/>
      <c r="K211" s="4"/>
      <c r="L211" s="4"/>
      <c r="M211" s="4"/>
    </row>
    <row r="212" ht="12.75" customHeight="1">
      <c r="A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ht="12.75" customHeight="1">
      <c r="A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ht="12.75" customHeight="1">
      <c r="A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ht="12.75" customHeight="1">
      <c r="A215" s="4"/>
      <c r="C215" s="4"/>
      <c r="D215" s="4"/>
      <c r="E215" s="4"/>
      <c r="F215" s="4"/>
      <c r="G215" s="7"/>
      <c r="H215" s="7"/>
      <c r="I215" s="7"/>
      <c r="J215" s="7"/>
      <c r="K215" s="4"/>
      <c r="L215" s="4"/>
      <c r="M215" s="4"/>
    </row>
    <row r="216" ht="12.75" customHeight="1">
      <c r="A216" s="4"/>
      <c r="C216" s="4"/>
      <c r="D216" s="4"/>
      <c r="E216" s="4"/>
      <c r="F216" s="4"/>
      <c r="G216" s="4"/>
      <c r="H216" s="4"/>
      <c r="I216" s="7"/>
      <c r="J216" s="7"/>
      <c r="K216" s="4"/>
      <c r="L216" s="4"/>
      <c r="M216" s="4"/>
    </row>
    <row r="217" ht="12.75" customHeight="1">
      <c r="A217" s="4"/>
      <c r="C217" s="4"/>
      <c r="D217" s="4"/>
      <c r="E217" s="4"/>
      <c r="F217" s="4"/>
      <c r="G217" s="4"/>
      <c r="H217" s="4"/>
      <c r="I217" s="7"/>
      <c r="J217" s="13"/>
      <c r="K217" s="4"/>
      <c r="L217" s="4"/>
      <c r="M217" s="4"/>
    </row>
    <row r="218" ht="12.75" customHeight="1">
      <c r="A218" s="4"/>
      <c r="C218" s="4"/>
      <c r="D218" s="4"/>
      <c r="E218" s="4"/>
      <c r="F218" s="4"/>
      <c r="G218" s="4"/>
      <c r="H218" s="4"/>
      <c r="I218" s="7"/>
      <c r="J218" s="13"/>
      <c r="K218" s="4"/>
      <c r="L218" s="4"/>
      <c r="M218" s="4"/>
    </row>
    <row r="219" ht="12.75" customHeight="1">
      <c r="A219" s="4"/>
      <c r="C219" s="4"/>
      <c r="D219" s="4"/>
      <c r="E219" s="4"/>
      <c r="F219" s="4"/>
      <c r="G219" s="4"/>
      <c r="H219" s="4"/>
      <c r="I219" s="7"/>
      <c r="J219" s="13"/>
      <c r="K219" s="4"/>
      <c r="L219" s="4"/>
      <c r="M219" s="4"/>
    </row>
    <row r="220" ht="12.75" customHeight="1">
      <c r="A220" s="4"/>
      <c r="C220" s="4"/>
      <c r="D220" s="4"/>
      <c r="E220" s="4"/>
      <c r="F220" s="4"/>
      <c r="G220" s="4"/>
      <c r="H220" s="4"/>
      <c r="I220" s="7"/>
      <c r="J220" s="13"/>
      <c r="K220" s="4"/>
      <c r="L220" s="4"/>
      <c r="M220" s="4"/>
    </row>
    <row r="221" ht="12.75" customHeight="1">
      <c r="A221" s="4"/>
      <c r="C221" s="4"/>
      <c r="D221" s="4"/>
      <c r="E221" s="4"/>
      <c r="F221" s="4"/>
      <c r="G221" s="4"/>
      <c r="H221" s="4"/>
      <c r="I221" s="7"/>
      <c r="J221" s="13"/>
      <c r="K221" s="4"/>
      <c r="L221" s="4"/>
      <c r="M221" s="4"/>
    </row>
    <row r="222" ht="12.75" customHeight="1">
      <c r="A222" s="4"/>
      <c r="C222" s="4"/>
      <c r="D222" s="4"/>
      <c r="E222" s="4"/>
      <c r="F222" s="4"/>
      <c r="G222" s="4"/>
      <c r="H222" s="4"/>
      <c r="I222" s="7"/>
      <c r="J222" s="13"/>
      <c r="K222" s="4"/>
      <c r="L222" s="4"/>
      <c r="M222" s="4"/>
    </row>
    <row r="223" ht="12.75" customHeight="1">
      <c r="A223" s="4"/>
      <c r="C223" s="4"/>
      <c r="D223" s="4"/>
      <c r="E223" s="4"/>
      <c r="F223" s="4"/>
      <c r="G223" s="4"/>
      <c r="H223" s="4"/>
      <c r="I223" s="7"/>
      <c r="J223" s="4"/>
      <c r="K223" s="4"/>
      <c r="L223" s="4"/>
      <c r="M223" s="4"/>
    </row>
    <row r="224" ht="12.75" customHeight="1">
      <c r="A224" s="4"/>
      <c r="C224" s="4"/>
      <c r="D224" s="4"/>
      <c r="E224" s="4"/>
      <c r="F224" s="4"/>
      <c r="G224" s="4"/>
      <c r="H224" s="4"/>
      <c r="I224" s="4"/>
      <c r="K224" s="4"/>
      <c r="L224" s="4"/>
      <c r="M224" s="4"/>
    </row>
    <row r="225" ht="12.75" customHeight="1">
      <c r="A225" s="4"/>
      <c r="C225" s="4"/>
      <c r="D225" s="4"/>
      <c r="E225" s="4"/>
      <c r="F225" s="4"/>
      <c r="G225" s="4"/>
      <c r="H225" s="7"/>
      <c r="I225" s="7"/>
      <c r="J225" s="7"/>
      <c r="K225" s="4"/>
      <c r="L225" s="4"/>
      <c r="M225" s="4"/>
    </row>
    <row r="226" ht="12.75" customHeight="1">
      <c r="A226" s="4"/>
      <c r="C226" s="4"/>
      <c r="D226" s="4"/>
      <c r="E226" s="4"/>
      <c r="F226" s="4"/>
      <c r="G226" s="4"/>
      <c r="H226" s="4"/>
      <c r="I226" s="7"/>
      <c r="J226" s="7"/>
      <c r="K226" s="4"/>
      <c r="L226" s="4"/>
      <c r="M226" s="4"/>
    </row>
    <row r="227" ht="12.75" customHeight="1">
      <c r="A227" s="4"/>
      <c r="C227" s="4"/>
      <c r="D227" s="4"/>
      <c r="E227" s="4"/>
      <c r="F227" s="4"/>
      <c r="G227" s="4"/>
      <c r="H227" s="4"/>
      <c r="I227" s="7"/>
      <c r="J227" s="7"/>
      <c r="K227" s="4"/>
      <c r="L227" s="4"/>
      <c r="M227" s="4"/>
    </row>
    <row r="228" ht="12.75" customHeight="1">
      <c r="A228" s="4"/>
      <c r="C228" s="4"/>
      <c r="D228" s="4"/>
      <c r="E228" s="4"/>
      <c r="F228" s="4"/>
      <c r="G228" s="4"/>
      <c r="H228" s="4"/>
      <c r="I228" s="7"/>
      <c r="J228" s="7"/>
      <c r="K228" s="4"/>
      <c r="L228" s="4"/>
      <c r="M228" s="4"/>
    </row>
    <row r="229" ht="12.75" customHeight="1">
      <c r="A229" s="4"/>
      <c r="C229" s="4"/>
      <c r="D229" s="4"/>
      <c r="E229" s="4"/>
      <c r="F229" s="4"/>
      <c r="G229" s="4"/>
      <c r="H229" s="4"/>
      <c r="I229" s="7"/>
      <c r="J229" s="7"/>
      <c r="K229" s="4"/>
      <c r="L229" s="4"/>
      <c r="M229" s="4"/>
    </row>
    <row r="230" ht="12.75" customHeight="1">
      <c r="A230" s="4"/>
      <c r="C230" s="4"/>
      <c r="D230" s="4"/>
      <c r="E230" s="4"/>
      <c r="F230" s="4"/>
      <c r="G230" s="4"/>
      <c r="H230" s="4"/>
      <c r="I230" s="7"/>
      <c r="J230" s="7"/>
      <c r="K230" s="4"/>
      <c r="L230" s="4"/>
      <c r="M230" s="4"/>
    </row>
    <row r="231" ht="12.75" customHeight="1">
      <c r="A231" s="4"/>
      <c r="C231" s="4"/>
      <c r="D231" s="4"/>
      <c r="E231" s="4"/>
      <c r="F231" s="4"/>
      <c r="G231" s="4"/>
      <c r="H231" s="4"/>
      <c r="I231" s="7"/>
      <c r="J231" s="7"/>
      <c r="K231" s="4"/>
      <c r="L231" s="4"/>
      <c r="M231" s="4"/>
    </row>
    <row r="232" ht="12.75" customHeight="1">
      <c r="A232" s="4"/>
      <c r="C232" s="4"/>
      <c r="D232" s="4"/>
      <c r="E232" s="4"/>
      <c r="F232" s="4"/>
      <c r="G232" s="4"/>
      <c r="H232" s="4"/>
      <c r="I232" s="7"/>
      <c r="J232" s="7"/>
      <c r="K232" s="4"/>
      <c r="L232" s="4"/>
      <c r="M232" s="4"/>
    </row>
    <row r="233" ht="12.75" customHeight="1">
      <c r="A233" s="4"/>
      <c r="C233" s="4"/>
      <c r="D233" s="4"/>
      <c r="E233" s="4"/>
      <c r="F233" s="4"/>
      <c r="G233" s="4"/>
      <c r="H233" s="4"/>
      <c r="I233" s="7"/>
      <c r="J233" s="4"/>
      <c r="K233" s="4"/>
      <c r="L233" s="4"/>
      <c r="M233" s="4"/>
    </row>
    <row r="234" ht="12.75" customHeight="1">
      <c r="A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ht="12.75" customHeight="1">
      <c r="A235" s="4"/>
      <c r="C235" s="4"/>
      <c r="D235" s="4"/>
      <c r="E235" s="4"/>
      <c r="F235" s="4"/>
      <c r="G235" s="4"/>
      <c r="H235" s="7"/>
      <c r="I235" s="7"/>
      <c r="J235" s="7"/>
      <c r="K235" s="4"/>
      <c r="L235" s="4"/>
      <c r="M235" s="4"/>
    </row>
    <row r="236" ht="12.75" customHeight="1">
      <c r="A236" s="4"/>
      <c r="C236" s="4"/>
      <c r="D236" s="4"/>
      <c r="E236" s="4"/>
      <c r="F236" s="4"/>
      <c r="G236" s="4"/>
      <c r="H236" s="4"/>
      <c r="I236" s="7"/>
      <c r="J236" s="7"/>
      <c r="K236" s="4"/>
      <c r="L236" s="4"/>
      <c r="M236" s="4"/>
    </row>
    <row r="237" ht="12.75" customHeight="1">
      <c r="A237" s="4"/>
      <c r="C237" s="4"/>
      <c r="D237" s="4"/>
      <c r="E237" s="4"/>
      <c r="F237" s="4"/>
      <c r="G237" s="4"/>
      <c r="H237" s="4"/>
      <c r="I237" s="7"/>
      <c r="J237" s="13"/>
      <c r="K237" s="4"/>
      <c r="L237" s="4"/>
      <c r="M237" s="4"/>
    </row>
    <row r="238" ht="12.75" customHeight="1">
      <c r="A238" s="4"/>
      <c r="C238" s="4"/>
      <c r="D238" s="4"/>
      <c r="E238" s="4"/>
      <c r="F238" s="4"/>
      <c r="G238" s="4"/>
      <c r="H238" s="4"/>
      <c r="I238" s="7"/>
      <c r="J238" s="13"/>
      <c r="K238" s="4"/>
      <c r="L238" s="4"/>
      <c r="M238" s="4"/>
    </row>
    <row r="239" ht="12.75" customHeight="1">
      <c r="A239" s="4"/>
      <c r="C239" s="4"/>
      <c r="D239" s="4"/>
      <c r="E239" s="4"/>
      <c r="F239" s="4"/>
      <c r="G239" s="4"/>
      <c r="H239" s="4"/>
      <c r="I239" s="7"/>
      <c r="J239" s="13"/>
      <c r="K239" s="4"/>
      <c r="L239" s="4"/>
      <c r="M239" s="4"/>
    </row>
    <row r="240" ht="12.75" customHeight="1">
      <c r="A240" s="4"/>
      <c r="C240" s="4"/>
      <c r="D240" s="4"/>
      <c r="E240" s="4"/>
      <c r="F240" s="4"/>
      <c r="G240" s="4"/>
      <c r="H240" s="4"/>
      <c r="I240" s="7"/>
      <c r="J240" s="13"/>
      <c r="K240" s="4"/>
      <c r="L240" s="4"/>
      <c r="M240" s="4"/>
    </row>
    <row r="241" ht="12.75" customHeight="1">
      <c r="A241" s="4"/>
      <c r="C241" s="4"/>
      <c r="D241" s="4"/>
      <c r="E241" s="4"/>
      <c r="F241" s="4"/>
      <c r="G241" s="4"/>
      <c r="H241" s="4"/>
      <c r="I241" s="7"/>
      <c r="J241" s="13"/>
      <c r="K241" s="4"/>
      <c r="L241" s="4"/>
      <c r="M241" s="4"/>
    </row>
    <row r="242" ht="12.75" customHeight="1">
      <c r="A242" s="4"/>
      <c r="C242" s="4"/>
      <c r="D242" s="4"/>
      <c r="E242" s="4"/>
      <c r="F242" s="4"/>
      <c r="G242" s="4"/>
      <c r="H242" s="4"/>
      <c r="I242" s="7"/>
      <c r="J242" s="13"/>
      <c r="K242" s="4"/>
      <c r="L242" s="4"/>
      <c r="M242" s="4"/>
    </row>
    <row r="243" ht="12.75" customHeight="1">
      <c r="A243" s="4"/>
      <c r="C243" s="4"/>
      <c r="D243" s="4"/>
      <c r="E243" s="4"/>
      <c r="F243" s="4"/>
      <c r="G243" s="4"/>
      <c r="H243" s="4"/>
      <c r="I243" s="7"/>
      <c r="J243" s="4"/>
      <c r="K243" s="4"/>
      <c r="L243" s="4"/>
      <c r="M243" s="4"/>
    </row>
    <row r="244" ht="12.75" customHeight="1">
      <c r="A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ht="12.75" customHeight="1">
      <c r="A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ht="12.75" customHeight="1">
      <c r="A246" s="4"/>
      <c r="C246" s="4"/>
      <c r="D246" s="4"/>
      <c r="E246" s="4"/>
      <c r="F246" s="4"/>
      <c r="G246" s="4"/>
      <c r="H246" s="7"/>
      <c r="I246" s="7"/>
      <c r="J246" s="14"/>
      <c r="K246" s="4"/>
      <c r="L246" s="4"/>
      <c r="M246" s="4"/>
    </row>
    <row r="247" ht="12.75" customHeight="1">
      <c r="A247" s="4"/>
      <c r="C247" s="4"/>
      <c r="D247" s="4"/>
      <c r="E247" s="4"/>
      <c r="F247" s="4"/>
      <c r="G247" s="4"/>
      <c r="H247" s="4"/>
      <c r="I247" s="7"/>
      <c r="J247" s="7"/>
      <c r="K247" s="4"/>
      <c r="L247" s="4"/>
      <c r="M247" s="4"/>
    </row>
    <row r="248" ht="12.75" customHeight="1">
      <c r="A248" s="4"/>
      <c r="C248" s="4"/>
      <c r="D248" s="4"/>
      <c r="E248" s="4"/>
      <c r="F248" s="4"/>
      <c r="G248" s="4"/>
      <c r="H248" s="4"/>
      <c r="I248" s="7"/>
      <c r="J248" s="13"/>
      <c r="K248" s="4"/>
      <c r="L248" s="4"/>
      <c r="M248" s="4"/>
    </row>
    <row r="249" ht="12.75" customHeight="1">
      <c r="A249" s="4"/>
      <c r="C249" s="4"/>
      <c r="D249" s="4"/>
      <c r="E249" s="4"/>
      <c r="F249" s="4"/>
      <c r="G249" s="4"/>
      <c r="H249" s="4"/>
      <c r="I249" s="7"/>
      <c r="J249" s="13"/>
      <c r="K249" s="4"/>
      <c r="L249" s="4"/>
      <c r="M249" s="4"/>
    </row>
    <row r="250" ht="12.75" customHeight="1">
      <c r="A250" s="4"/>
      <c r="C250" s="4"/>
      <c r="D250" s="4"/>
      <c r="E250" s="4"/>
      <c r="F250" s="4"/>
      <c r="G250" s="4"/>
      <c r="H250" s="4"/>
      <c r="I250" s="7"/>
      <c r="J250" s="13"/>
      <c r="K250" s="4"/>
      <c r="L250" s="4"/>
      <c r="M250" s="4"/>
    </row>
    <row r="251" ht="12.75" customHeight="1">
      <c r="A251" s="4"/>
      <c r="C251" s="4"/>
      <c r="D251" s="4"/>
      <c r="E251" s="4"/>
      <c r="F251" s="4"/>
      <c r="G251" s="4"/>
      <c r="H251" s="4"/>
      <c r="I251" s="7"/>
      <c r="J251" s="13"/>
      <c r="K251" s="4"/>
      <c r="L251" s="4"/>
      <c r="M251" s="4"/>
    </row>
    <row r="252" ht="12.75" customHeight="1">
      <c r="A252" s="4"/>
      <c r="C252" s="4"/>
      <c r="D252" s="4"/>
      <c r="E252" s="4"/>
      <c r="F252" s="4"/>
      <c r="G252" s="4"/>
      <c r="H252" s="4"/>
      <c r="I252" s="7"/>
      <c r="J252" s="12"/>
      <c r="K252" s="4"/>
      <c r="L252" s="4"/>
      <c r="M252" s="4"/>
    </row>
    <row r="253" ht="12.75" customHeight="1">
      <c r="A253" s="4"/>
      <c r="C253" s="4"/>
      <c r="D253" s="4"/>
      <c r="E253" s="4"/>
      <c r="F253" s="4"/>
      <c r="G253" s="4"/>
      <c r="H253" s="4"/>
      <c r="I253" s="7"/>
      <c r="J253" s="13"/>
      <c r="K253" s="4"/>
      <c r="L253" s="4"/>
      <c r="M253" s="4"/>
    </row>
    <row r="254" ht="12.75" customHeight="1">
      <c r="A254" s="4"/>
      <c r="C254" s="4"/>
      <c r="D254" s="4"/>
      <c r="E254" s="4"/>
      <c r="F254" s="4"/>
      <c r="G254" s="4"/>
      <c r="H254" s="4"/>
      <c r="I254" s="7"/>
      <c r="J254" s="4"/>
      <c r="K254" s="4"/>
      <c r="L254" s="4"/>
      <c r="M254" s="4"/>
    </row>
    <row r="255" ht="12.75" customHeight="1">
      <c r="A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ht="12.75" customHeight="1">
      <c r="A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ht="12.75" customHeight="1">
      <c r="A257" s="4"/>
      <c r="C257" s="4"/>
      <c r="D257" s="4"/>
      <c r="E257" s="4"/>
      <c r="F257" s="4"/>
      <c r="G257" s="4"/>
      <c r="H257" s="7"/>
      <c r="I257" s="7"/>
      <c r="J257" s="14"/>
      <c r="K257" s="4"/>
      <c r="L257" s="4"/>
      <c r="M257" s="4"/>
    </row>
    <row r="258" ht="12.75" customHeight="1">
      <c r="A258" s="4"/>
      <c r="C258" s="4"/>
      <c r="D258" s="4"/>
      <c r="E258" s="4"/>
      <c r="F258" s="4"/>
      <c r="G258" s="4"/>
      <c r="H258" s="4"/>
      <c r="I258" s="7"/>
      <c r="J258" s="7"/>
      <c r="K258" s="4"/>
      <c r="L258" s="4"/>
      <c r="M258" s="4"/>
    </row>
    <row r="259" ht="12.75" customHeight="1">
      <c r="A259" s="4"/>
      <c r="C259" s="4"/>
      <c r="D259" s="4"/>
      <c r="E259" s="4"/>
      <c r="F259" s="4"/>
      <c r="G259" s="4"/>
      <c r="H259" s="4"/>
      <c r="I259" s="7"/>
      <c r="J259" s="13"/>
      <c r="K259" s="4"/>
      <c r="L259" s="4"/>
      <c r="M259" s="4"/>
    </row>
    <row r="260" ht="12.75" customHeight="1">
      <c r="A260" s="4"/>
      <c r="C260" s="4"/>
      <c r="D260" s="4"/>
      <c r="E260" s="4"/>
      <c r="F260" s="4"/>
      <c r="G260" s="4"/>
      <c r="H260" s="4"/>
      <c r="I260" s="7"/>
      <c r="J260" s="13"/>
      <c r="K260" s="4"/>
      <c r="L260" s="4"/>
      <c r="M260" s="4"/>
    </row>
    <row r="261" ht="12.75" customHeight="1">
      <c r="A261" s="4"/>
      <c r="C261" s="4"/>
      <c r="D261" s="4"/>
      <c r="E261" s="4"/>
      <c r="F261" s="4"/>
      <c r="G261" s="4"/>
      <c r="H261" s="4"/>
      <c r="I261" s="7"/>
      <c r="J261" s="13"/>
      <c r="K261" s="4"/>
      <c r="L261" s="4"/>
      <c r="M261" s="4"/>
    </row>
    <row r="262" ht="12.75" customHeight="1">
      <c r="A262" s="4"/>
      <c r="C262" s="4"/>
      <c r="D262" s="4"/>
      <c r="E262" s="4"/>
      <c r="F262" s="4"/>
      <c r="G262" s="4"/>
      <c r="H262" s="4"/>
      <c r="I262" s="7"/>
      <c r="J262" s="13"/>
      <c r="K262" s="4"/>
      <c r="L262" s="4"/>
      <c r="M262" s="4"/>
    </row>
    <row r="263" ht="12.75" customHeight="1">
      <c r="A263" s="4"/>
      <c r="C263" s="4"/>
      <c r="D263" s="4"/>
      <c r="E263" s="4"/>
      <c r="F263" s="4"/>
      <c r="G263" s="4"/>
      <c r="H263" s="4"/>
      <c r="I263" s="7"/>
      <c r="J263" s="12"/>
      <c r="K263" s="4"/>
      <c r="L263" s="4"/>
      <c r="M263" s="4"/>
    </row>
    <row r="264" ht="12.75" customHeight="1">
      <c r="A264" s="4"/>
      <c r="C264" s="4"/>
      <c r="D264" s="4"/>
      <c r="E264" s="4"/>
      <c r="F264" s="4"/>
      <c r="G264" s="4"/>
      <c r="H264" s="4"/>
      <c r="I264" s="7"/>
      <c r="J264" s="13"/>
      <c r="K264" s="4"/>
      <c r="L264" s="4"/>
      <c r="M264" s="4"/>
    </row>
    <row r="265" ht="12.75" customHeight="1">
      <c r="A265" s="4"/>
      <c r="C265" s="4"/>
      <c r="D265" s="4"/>
      <c r="E265" s="4"/>
      <c r="F265" s="4"/>
      <c r="G265" s="4"/>
      <c r="H265" s="4"/>
      <c r="I265" s="7"/>
      <c r="J265" s="4"/>
      <c r="K265" s="4"/>
      <c r="L265" s="4"/>
      <c r="M265" s="4"/>
    </row>
    <row r="266" ht="12.75" customHeight="1">
      <c r="A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ht="12.75" customHeight="1">
      <c r="A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ht="12.75" customHeight="1">
      <c r="A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ht="12.75" customHeight="1">
      <c r="A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ht="12.75" customHeight="1">
      <c r="A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ht="12.75" customHeight="1">
      <c r="A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ht="12.75" customHeight="1">
      <c r="A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ht="12.75" customHeight="1">
      <c r="A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ht="12.75" customHeight="1">
      <c r="A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ht="12.75" customHeight="1">
      <c r="A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ht="12.75" customHeight="1">
      <c r="A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ht="12.75" customHeight="1">
      <c r="A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ht="12.75" customHeight="1">
      <c r="A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ht="12.75" customHeight="1">
      <c r="A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ht="12.75" customHeight="1">
      <c r="A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ht="12.75" customHeight="1">
      <c r="A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ht="12.75" customHeight="1">
      <c r="A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ht="12.75" customHeight="1">
      <c r="A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ht="12.75" customHeight="1">
      <c r="A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ht="12.75" customHeight="1">
      <c r="A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ht="12.75" customHeight="1">
      <c r="A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ht="12.75" customHeight="1">
      <c r="A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ht="12.75" customHeight="1">
      <c r="A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ht="12.75" customHeight="1">
      <c r="A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ht="12.75" customHeight="1">
      <c r="A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ht="12.75" customHeight="1">
      <c r="A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ht="12.75" customHeight="1">
      <c r="A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ht="12.75" customHeight="1">
      <c r="A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ht="12.75" customHeight="1">
      <c r="A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ht="12.75" customHeight="1">
      <c r="A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ht="12.75" customHeight="1">
      <c r="A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ht="12.75" customHeight="1">
      <c r="A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ht="12.75" customHeight="1">
      <c r="A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ht="12.75" customHeight="1">
      <c r="A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ht="12.75" customHeight="1">
      <c r="A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ht="12.75" customHeight="1">
      <c r="A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ht="12.75" customHeight="1">
      <c r="A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ht="12.75" customHeight="1">
      <c r="A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ht="12.75" customHeight="1">
      <c r="A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ht="12.75" customHeight="1">
      <c r="A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ht="12.75" customHeight="1">
      <c r="A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ht="12.75" customHeight="1">
      <c r="A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ht="12.75" customHeight="1">
      <c r="A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ht="12.75" customHeight="1">
      <c r="A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ht="12.75" customHeight="1">
      <c r="A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ht="12.75" customHeight="1">
      <c r="A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ht="12.75" customHeight="1">
      <c r="A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ht="12.75" customHeight="1">
      <c r="A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ht="12.75" customHeight="1">
      <c r="A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ht="12.75" customHeight="1">
      <c r="A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ht="12.75" customHeight="1">
      <c r="A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ht="12.75" customHeight="1">
      <c r="A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ht="12.75" customHeight="1">
      <c r="A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ht="12.75" customHeight="1">
      <c r="A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ht="12.75" customHeight="1">
      <c r="A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ht="12.75" customHeight="1">
      <c r="A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ht="12.75" customHeight="1">
      <c r="A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ht="12.75" customHeight="1">
      <c r="A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ht="12.75" customHeight="1">
      <c r="A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ht="12.75" customHeight="1">
      <c r="A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ht="12.75" customHeight="1">
      <c r="A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ht="12.75" customHeight="1">
      <c r="A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ht="12.75" customHeight="1">
      <c r="A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ht="12.75" customHeight="1">
      <c r="A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ht="12.75" customHeight="1">
      <c r="A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ht="12.75" customHeight="1">
      <c r="A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ht="12.75" customHeight="1">
      <c r="A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ht="12.75" customHeight="1">
      <c r="A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ht="12.75" customHeight="1">
      <c r="A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ht="12.75" customHeight="1">
      <c r="A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ht="12.75" customHeight="1">
      <c r="A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ht="12.75" customHeight="1">
      <c r="A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ht="12.75" customHeight="1">
      <c r="A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ht="12.75" customHeight="1">
      <c r="A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ht="12.75" customHeight="1">
      <c r="A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ht="12.75" customHeight="1">
      <c r="A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ht="12.75" customHeight="1">
      <c r="A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ht="12.75" customHeight="1">
      <c r="A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ht="12.75" customHeight="1">
      <c r="A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ht="12.75" customHeight="1">
      <c r="A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ht="12.75" customHeight="1">
      <c r="A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ht="12.75" customHeight="1">
      <c r="A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ht="12.75" customHeight="1">
      <c r="A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ht="12.75" customHeight="1">
      <c r="A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ht="12.75" customHeight="1">
      <c r="A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ht="12.75" customHeight="1">
      <c r="A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ht="12.75" customHeight="1">
      <c r="A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ht="12.75" customHeight="1">
      <c r="A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ht="12.75" customHeight="1">
      <c r="A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ht="12.75" customHeight="1">
      <c r="A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ht="12.75" customHeight="1">
      <c r="A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ht="12.75" customHeight="1">
      <c r="A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ht="12.75" customHeight="1">
      <c r="A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ht="12.75" customHeight="1">
      <c r="A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ht="12.75" customHeight="1">
      <c r="A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ht="12.75" customHeight="1">
      <c r="A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ht="12.75" customHeight="1">
      <c r="A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ht="12.75" customHeight="1">
      <c r="A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ht="12.75" customHeight="1">
      <c r="A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ht="12.75" customHeight="1">
      <c r="A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ht="12.75" customHeight="1">
      <c r="A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ht="12.75" customHeight="1">
      <c r="A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ht="12.75" customHeight="1">
      <c r="A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ht="15.75" customHeight="1">
      <c r="L369" s="13"/>
    </row>
    <row r="370" ht="15.75" customHeight="1">
      <c r="L370" s="13"/>
    </row>
    <row r="371" ht="15.75" customHeight="1">
      <c r="L371" s="13"/>
    </row>
    <row r="372" ht="15.75" customHeight="1">
      <c r="L372" s="13"/>
    </row>
    <row r="373" ht="15.75" customHeight="1">
      <c r="L373" s="13"/>
    </row>
    <row r="374" ht="15.75" customHeight="1">
      <c r="L374" s="13"/>
    </row>
    <row r="375" ht="15.75" customHeight="1">
      <c r="L375" s="13"/>
    </row>
    <row r="376" ht="15.75" customHeight="1">
      <c r="L376" s="13"/>
    </row>
    <row r="377" ht="15.75" customHeight="1">
      <c r="L377" s="13"/>
    </row>
    <row r="378" ht="15.75" customHeight="1">
      <c r="L378" s="13"/>
    </row>
    <row r="379" ht="15.75" customHeight="1">
      <c r="L379" s="13"/>
    </row>
    <row r="380" ht="15.75" customHeight="1">
      <c r="L380" s="13"/>
    </row>
    <row r="381" ht="15.75" customHeight="1">
      <c r="L381" s="13"/>
    </row>
    <row r="382" ht="15.75" customHeight="1">
      <c r="L382" s="13"/>
    </row>
    <row r="383" ht="15.75" customHeight="1">
      <c r="L383" s="13"/>
    </row>
    <row r="384" ht="15.75" customHeight="1">
      <c r="L384" s="13"/>
    </row>
    <row r="385" ht="15.75" customHeight="1">
      <c r="L385" s="13"/>
    </row>
    <row r="386" ht="15.75" customHeight="1">
      <c r="L386" s="13"/>
    </row>
    <row r="387" ht="15.75" customHeight="1">
      <c r="L387" s="13"/>
    </row>
    <row r="388" ht="15.75" customHeight="1">
      <c r="L388" s="13"/>
    </row>
    <row r="389" ht="15.75" customHeight="1">
      <c r="L389" s="13"/>
    </row>
    <row r="390" ht="15.75" customHeight="1">
      <c r="L390" s="13"/>
    </row>
    <row r="391" ht="15.75" customHeight="1">
      <c r="L391" s="13"/>
    </row>
    <row r="392" ht="15.75" customHeight="1">
      <c r="L392" s="13"/>
    </row>
    <row r="393" ht="15.75" customHeight="1">
      <c r="L393" s="13"/>
    </row>
    <row r="394" ht="15.75" customHeight="1">
      <c r="L394" s="13"/>
    </row>
    <row r="395" ht="15.75" customHeight="1">
      <c r="L395" s="13"/>
    </row>
    <row r="396" ht="15.75" customHeight="1">
      <c r="L396" s="13"/>
    </row>
    <row r="397" ht="15.75" customHeight="1">
      <c r="L397" s="13"/>
    </row>
    <row r="398" ht="15.75" customHeight="1">
      <c r="L398" s="13"/>
    </row>
    <row r="399" ht="15.75" customHeight="1">
      <c r="L399" s="13"/>
    </row>
    <row r="400" ht="15.75" customHeight="1">
      <c r="L400" s="13"/>
    </row>
    <row r="401" ht="15.75" customHeight="1">
      <c r="L401" s="13"/>
    </row>
    <row r="402" ht="15.75" customHeight="1">
      <c r="L402" s="13"/>
    </row>
    <row r="403" ht="15.75" customHeight="1">
      <c r="L403" s="13"/>
    </row>
    <row r="404" ht="15.75" customHeight="1">
      <c r="L404" s="13"/>
    </row>
    <row r="405" ht="15.75" customHeight="1">
      <c r="L405" s="13"/>
    </row>
    <row r="406" ht="15.75" customHeight="1">
      <c r="L406" s="13"/>
    </row>
    <row r="407" ht="15.75" customHeight="1">
      <c r="L407" s="13"/>
    </row>
    <row r="408" ht="15.75" customHeight="1">
      <c r="L408" s="13"/>
    </row>
    <row r="409" ht="15.75" customHeight="1">
      <c r="L409" s="13"/>
    </row>
    <row r="410" ht="15.75" customHeight="1">
      <c r="L410" s="13"/>
    </row>
    <row r="411" ht="15.75" customHeight="1">
      <c r="L411" s="13"/>
    </row>
    <row r="412" ht="15.75" customHeight="1">
      <c r="L412" s="13"/>
    </row>
    <row r="413" ht="15.75" customHeight="1">
      <c r="L413" s="13"/>
    </row>
    <row r="414" ht="15.75" customHeight="1">
      <c r="L414" s="13"/>
    </row>
    <row r="415" ht="15.75" customHeight="1">
      <c r="L415" s="13"/>
    </row>
    <row r="416" ht="15.75" customHeight="1">
      <c r="L416" s="13"/>
    </row>
    <row r="417" ht="15.75" customHeight="1">
      <c r="L417" s="13"/>
    </row>
    <row r="418" ht="15.75" customHeight="1">
      <c r="L418" s="13"/>
    </row>
    <row r="419" ht="15.75" customHeight="1">
      <c r="L419" s="13"/>
    </row>
    <row r="420" ht="15.75" customHeight="1">
      <c r="L420" s="13"/>
    </row>
    <row r="421" ht="15.75" customHeight="1">
      <c r="L421" s="13"/>
    </row>
    <row r="422" ht="15.75" customHeight="1">
      <c r="L422" s="13"/>
    </row>
    <row r="423" ht="15.75" customHeight="1">
      <c r="L423" s="13"/>
    </row>
    <row r="424" ht="15.75" customHeight="1">
      <c r="L424" s="13"/>
    </row>
    <row r="425" ht="15.75" customHeight="1">
      <c r="L425" s="13"/>
    </row>
    <row r="426" ht="15.75" customHeight="1">
      <c r="L426" s="13"/>
    </row>
    <row r="427" ht="15.75" customHeight="1">
      <c r="L427" s="13"/>
    </row>
    <row r="428" ht="15.75" customHeight="1">
      <c r="L428" s="13"/>
    </row>
    <row r="429" ht="15.75" customHeight="1">
      <c r="L429" s="13"/>
    </row>
    <row r="430" ht="15.75" customHeight="1">
      <c r="L430" s="13"/>
    </row>
    <row r="431" ht="15.75" customHeight="1">
      <c r="L431" s="13"/>
    </row>
    <row r="432" ht="15.75" customHeight="1">
      <c r="L432" s="13"/>
    </row>
    <row r="433" ht="15.75" customHeight="1">
      <c r="L433" s="13"/>
    </row>
    <row r="434" ht="15.75" customHeight="1">
      <c r="L434" s="13"/>
    </row>
    <row r="435" ht="15.75" customHeight="1">
      <c r="L435" s="13"/>
    </row>
    <row r="436" ht="15.75" customHeight="1">
      <c r="L436" s="13"/>
    </row>
    <row r="437" ht="15.75" customHeight="1">
      <c r="L437" s="13"/>
    </row>
    <row r="438" ht="15.75" customHeight="1">
      <c r="L438" s="13"/>
    </row>
    <row r="439" ht="15.75" customHeight="1">
      <c r="L439" s="13"/>
    </row>
    <row r="440" ht="15.75" customHeight="1">
      <c r="L440" s="13"/>
    </row>
    <row r="441" ht="15.75" customHeight="1">
      <c r="L441" s="13"/>
    </row>
    <row r="442" ht="15.75" customHeight="1">
      <c r="L442" s="13"/>
    </row>
    <row r="443" ht="15.75" customHeight="1">
      <c r="L443" s="13"/>
    </row>
    <row r="444" ht="15.75" customHeight="1">
      <c r="L444" s="13"/>
    </row>
    <row r="445" ht="15.75" customHeight="1">
      <c r="L445" s="13"/>
    </row>
    <row r="446" ht="15.75" customHeight="1">
      <c r="L446" s="13"/>
    </row>
    <row r="447" ht="15.75" customHeight="1">
      <c r="L447" s="13"/>
    </row>
    <row r="448" ht="15.75" customHeight="1">
      <c r="L448" s="13"/>
    </row>
    <row r="449" ht="15.75" customHeight="1">
      <c r="L449" s="13"/>
    </row>
    <row r="450" ht="15.75" customHeight="1">
      <c r="L450" s="13"/>
    </row>
    <row r="451" ht="15.75" customHeight="1">
      <c r="L451" s="13"/>
    </row>
    <row r="452" ht="15.75" customHeight="1">
      <c r="L452" s="13"/>
    </row>
    <row r="453" ht="15.75" customHeight="1">
      <c r="L453" s="13"/>
    </row>
    <row r="454" ht="15.75" customHeight="1">
      <c r="L454" s="13"/>
    </row>
    <row r="455" ht="15.75" customHeight="1">
      <c r="L455" s="13"/>
    </row>
    <row r="456" ht="15.75" customHeight="1">
      <c r="L456" s="13"/>
    </row>
    <row r="457" ht="15.75" customHeight="1">
      <c r="L457" s="13"/>
    </row>
    <row r="458" ht="15.75" customHeight="1">
      <c r="L458" s="13"/>
    </row>
    <row r="459" ht="15.75" customHeight="1">
      <c r="L459" s="13"/>
    </row>
    <row r="460" ht="15.75" customHeight="1">
      <c r="L460" s="13"/>
    </row>
    <row r="461" ht="15.75" customHeight="1">
      <c r="L461" s="13"/>
    </row>
    <row r="462" ht="15.75" customHeight="1">
      <c r="L462" s="13"/>
    </row>
    <row r="463" ht="15.75" customHeight="1">
      <c r="L463" s="13"/>
    </row>
    <row r="464" ht="15.75" customHeight="1">
      <c r="L464" s="13"/>
    </row>
    <row r="465" ht="15.75" customHeight="1">
      <c r="L465" s="13"/>
    </row>
    <row r="466" ht="15.75" customHeight="1">
      <c r="L466" s="13"/>
    </row>
    <row r="467" ht="15.75" customHeight="1">
      <c r="L467" s="13"/>
    </row>
    <row r="468" ht="15.75" customHeight="1">
      <c r="L468" s="13"/>
    </row>
    <row r="469" ht="15.75" customHeight="1">
      <c r="L469" s="13"/>
    </row>
    <row r="470" ht="15.75" customHeight="1">
      <c r="L470" s="13"/>
    </row>
    <row r="471" ht="15.75" customHeight="1">
      <c r="L471" s="13"/>
    </row>
    <row r="472" ht="15.75" customHeight="1">
      <c r="L472" s="13"/>
    </row>
    <row r="473" ht="15.75" customHeight="1">
      <c r="L473" s="13"/>
    </row>
    <row r="474" ht="15.75" customHeight="1">
      <c r="L474" s="13"/>
    </row>
    <row r="475" ht="15.75" customHeight="1">
      <c r="L475" s="13"/>
    </row>
    <row r="476" ht="15.75" customHeight="1">
      <c r="L476" s="13"/>
    </row>
    <row r="477" ht="15.75" customHeight="1">
      <c r="L477" s="13"/>
    </row>
    <row r="478" ht="15.75" customHeight="1">
      <c r="L478" s="13"/>
    </row>
    <row r="479" ht="15.75" customHeight="1">
      <c r="L479" s="13"/>
    </row>
    <row r="480" ht="15.75" customHeight="1">
      <c r="L480" s="13"/>
    </row>
    <row r="481" ht="15.75" customHeight="1">
      <c r="L481" s="13"/>
    </row>
    <row r="482" ht="15.75" customHeight="1">
      <c r="L482" s="13"/>
    </row>
    <row r="483" ht="15.75" customHeight="1">
      <c r="L483" s="13"/>
    </row>
    <row r="484" ht="15.75" customHeight="1">
      <c r="L484" s="13"/>
    </row>
    <row r="485" ht="15.75" customHeight="1">
      <c r="L485" s="13"/>
    </row>
    <row r="486" ht="15.75" customHeight="1">
      <c r="L486" s="13"/>
    </row>
    <row r="487" ht="15.75" customHeight="1">
      <c r="L487" s="13"/>
    </row>
    <row r="488" ht="15.75" customHeight="1">
      <c r="L488" s="13"/>
    </row>
    <row r="489" ht="15.75" customHeight="1">
      <c r="L489" s="13"/>
    </row>
    <row r="490" ht="15.75" customHeight="1">
      <c r="L490" s="13"/>
    </row>
    <row r="491" ht="15.75" customHeight="1">
      <c r="L491" s="13"/>
    </row>
    <row r="492" ht="15.75" customHeight="1">
      <c r="L492" s="13"/>
    </row>
    <row r="493" ht="15.75" customHeight="1">
      <c r="L493" s="13"/>
    </row>
    <row r="494" ht="15.75" customHeight="1">
      <c r="L494" s="13"/>
    </row>
    <row r="495" ht="15.75" customHeight="1">
      <c r="L495" s="13"/>
    </row>
    <row r="496" ht="15.75" customHeight="1">
      <c r="L496" s="13"/>
    </row>
    <row r="497" ht="15.75" customHeight="1">
      <c r="L497" s="13"/>
    </row>
    <row r="498" ht="15.75" customHeight="1">
      <c r="L498" s="13"/>
    </row>
    <row r="499" ht="15.75" customHeight="1">
      <c r="L499" s="13"/>
    </row>
    <row r="500" ht="15.75" customHeight="1">
      <c r="L500" s="13"/>
    </row>
    <row r="501" ht="15.75" customHeight="1">
      <c r="L501" s="13"/>
    </row>
    <row r="502" ht="15.75" customHeight="1">
      <c r="L502" s="13"/>
    </row>
    <row r="503" ht="15.75" customHeight="1">
      <c r="L503" s="13"/>
    </row>
    <row r="504" ht="15.75" customHeight="1">
      <c r="L504" s="13"/>
    </row>
    <row r="505" ht="15.75" customHeight="1">
      <c r="L505" s="13"/>
    </row>
    <row r="506" ht="15.75" customHeight="1">
      <c r="L506" s="13"/>
    </row>
    <row r="507" ht="15.75" customHeight="1">
      <c r="L507" s="13"/>
    </row>
    <row r="508" ht="15.75" customHeight="1">
      <c r="L508" s="13"/>
    </row>
    <row r="509" ht="15.75" customHeight="1">
      <c r="L509" s="13"/>
    </row>
    <row r="510" ht="15.75" customHeight="1">
      <c r="L510" s="13"/>
    </row>
    <row r="511" ht="15.75" customHeight="1">
      <c r="L511" s="13"/>
    </row>
    <row r="512" ht="15.75" customHeight="1">
      <c r="L512" s="13"/>
    </row>
    <row r="513" ht="15.75" customHeight="1">
      <c r="L513" s="13"/>
    </row>
    <row r="514" ht="15.75" customHeight="1">
      <c r="L514" s="13"/>
    </row>
    <row r="515" ht="15.75" customHeight="1">
      <c r="L515" s="13"/>
    </row>
    <row r="516" ht="15.75" customHeight="1">
      <c r="L516" s="13"/>
    </row>
    <row r="517" ht="15.75" customHeight="1">
      <c r="L517" s="13"/>
    </row>
    <row r="518" ht="15.75" customHeight="1">
      <c r="L518" s="13"/>
    </row>
    <row r="519" ht="15.75" customHeight="1">
      <c r="L519" s="13"/>
    </row>
    <row r="520" ht="15.75" customHeight="1">
      <c r="L520" s="13"/>
    </row>
    <row r="521" ht="15.75" customHeight="1">
      <c r="L521" s="13"/>
    </row>
    <row r="522" ht="15.75" customHeight="1">
      <c r="L522" s="13"/>
    </row>
    <row r="523" ht="15.75" customHeight="1">
      <c r="L523" s="13"/>
    </row>
    <row r="524" ht="15.75" customHeight="1">
      <c r="L524" s="13"/>
    </row>
    <row r="525" ht="15.75" customHeight="1">
      <c r="L525" s="13"/>
    </row>
    <row r="526" ht="15.75" customHeight="1">
      <c r="L526" s="13"/>
    </row>
    <row r="527" ht="15.75" customHeight="1">
      <c r="L527" s="13"/>
    </row>
    <row r="528" ht="15.75" customHeight="1">
      <c r="L528" s="13"/>
    </row>
    <row r="529" ht="15.75" customHeight="1">
      <c r="L529" s="13"/>
    </row>
    <row r="530" ht="15.75" customHeight="1">
      <c r="L530" s="13"/>
    </row>
    <row r="531" ht="15.75" customHeight="1">
      <c r="L531" s="13"/>
    </row>
    <row r="532" ht="15.75" customHeight="1">
      <c r="L532" s="13"/>
    </row>
    <row r="533" ht="15.75" customHeight="1">
      <c r="L533" s="13"/>
    </row>
    <row r="534" ht="15.75" customHeight="1">
      <c r="L534" s="13"/>
    </row>
    <row r="535" ht="15.75" customHeight="1">
      <c r="L535" s="13"/>
    </row>
    <row r="536" ht="15.75" customHeight="1">
      <c r="L536" s="13"/>
    </row>
    <row r="537" ht="15.75" customHeight="1">
      <c r="L537" s="13"/>
    </row>
    <row r="538" ht="15.75" customHeight="1">
      <c r="L538" s="13"/>
    </row>
    <row r="539" ht="15.75" customHeight="1">
      <c r="L539" s="13"/>
    </row>
    <row r="540" ht="15.75" customHeight="1">
      <c r="L540" s="13"/>
    </row>
    <row r="541" ht="15.75" customHeight="1">
      <c r="L541" s="13"/>
    </row>
    <row r="542" ht="15.75" customHeight="1">
      <c r="L542" s="13"/>
    </row>
    <row r="543" ht="15.75" customHeight="1">
      <c r="L543" s="13"/>
    </row>
    <row r="544" ht="15.75" customHeight="1">
      <c r="L544" s="13"/>
    </row>
    <row r="545" ht="15.75" customHeight="1">
      <c r="L545" s="13"/>
    </row>
    <row r="546" ht="15.75" customHeight="1">
      <c r="L546" s="13"/>
    </row>
    <row r="547" ht="15.75" customHeight="1">
      <c r="L547" s="13"/>
    </row>
    <row r="548" ht="15.75" customHeight="1">
      <c r="L548" s="13"/>
    </row>
    <row r="549" ht="15.75" customHeight="1">
      <c r="L549" s="13"/>
    </row>
    <row r="550" ht="15.75" customHeight="1">
      <c r="L550" s="13"/>
    </row>
    <row r="551" ht="15.75" customHeight="1">
      <c r="L551" s="13"/>
    </row>
    <row r="552" ht="15.75" customHeight="1">
      <c r="L552" s="13"/>
    </row>
    <row r="553" ht="15.75" customHeight="1">
      <c r="L553" s="13"/>
    </row>
    <row r="554" ht="15.75" customHeight="1">
      <c r="L554" s="13"/>
    </row>
    <row r="555" ht="15.75" customHeight="1">
      <c r="L555" s="13"/>
    </row>
    <row r="556" ht="15.75" customHeight="1">
      <c r="L556" s="13"/>
    </row>
    <row r="557" ht="15.75" customHeight="1">
      <c r="L557" s="13"/>
    </row>
    <row r="558" ht="15.75" customHeight="1">
      <c r="L558" s="13"/>
    </row>
    <row r="559" ht="15.75" customHeight="1">
      <c r="L559" s="13"/>
    </row>
    <row r="560" ht="15.75" customHeight="1">
      <c r="L560" s="13"/>
    </row>
    <row r="561" ht="15.75" customHeight="1">
      <c r="L561" s="13"/>
    </row>
    <row r="562" ht="15.75" customHeight="1">
      <c r="L562" s="13"/>
    </row>
    <row r="563" ht="15.75" customHeight="1">
      <c r="L563" s="13"/>
    </row>
    <row r="564" ht="15.75" customHeight="1">
      <c r="L564" s="13"/>
    </row>
    <row r="565" ht="15.75" customHeight="1">
      <c r="L565" s="13"/>
    </row>
    <row r="566" ht="15.75" customHeight="1">
      <c r="L566" s="13"/>
    </row>
    <row r="567" ht="15.75" customHeight="1">
      <c r="L567" s="13"/>
    </row>
    <row r="568" ht="15.75" customHeight="1">
      <c r="L568" s="13"/>
    </row>
    <row r="569" ht="15.75" customHeight="1">
      <c r="L569" s="13"/>
    </row>
    <row r="570" ht="15.75" customHeight="1">
      <c r="L570" s="13"/>
    </row>
    <row r="571" ht="15.75" customHeight="1">
      <c r="L571" s="13"/>
    </row>
    <row r="572" ht="15.75" customHeight="1">
      <c r="L572" s="13"/>
    </row>
    <row r="573" ht="15.75" customHeight="1">
      <c r="L573" s="13"/>
    </row>
    <row r="574" ht="15.75" customHeight="1">
      <c r="L574" s="13"/>
    </row>
    <row r="575" ht="15.75" customHeight="1">
      <c r="L575" s="13"/>
    </row>
    <row r="576" ht="15.75" customHeight="1">
      <c r="L576" s="13"/>
    </row>
    <row r="577" ht="15.75" customHeight="1">
      <c r="L577" s="13"/>
    </row>
    <row r="578" ht="15.75" customHeight="1">
      <c r="L578" s="13"/>
    </row>
    <row r="579" ht="15.75" customHeight="1">
      <c r="L579" s="13"/>
    </row>
    <row r="580" ht="15.75" customHeight="1">
      <c r="L580" s="13"/>
    </row>
    <row r="581" ht="15.75" customHeight="1">
      <c r="L581" s="13"/>
    </row>
    <row r="582" ht="15.75" customHeight="1">
      <c r="L582" s="13"/>
    </row>
    <row r="583" ht="15.75" customHeight="1">
      <c r="L583" s="13"/>
    </row>
    <row r="584" ht="15.75" customHeight="1">
      <c r="L584" s="13"/>
    </row>
    <row r="585" ht="15.75" customHeight="1">
      <c r="L585" s="13"/>
    </row>
    <row r="586" ht="15.75" customHeight="1">
      <c r="L586" s="13"/>
    </row>
    <row r="587" ht="15.75" customHeight="1">
      <c r="L587" s="13"/>
    </row>
    <row r="588" ht="15.75" customHeight="1">
      <c r="L588" s="13"/>
    </row>
    <row r="589" ht="15.75" customHeight="1">
      <c r="L589" s="13"/>
    </row>
    <row r="590" ht="15.75" customHeight="1">
      <c r="L590" s="13"/>
    </row>
    <row r="591" ht="15.75" customHeight="1">
      <c r="L591" s="13"/>
    </row>
    <row r="592" ht="15.75" customHeight="1">
      <c r="L592" s="13"/>
    </row>
    <row r="593" ht="15.75" customHeight="1">
      <c r="L593" s="13"/>
    </row>
    <row r="594" ht="15.75" customHeight="1">
      <c r="L594" s="13"/>
    </row>
    <row r="595" ht="15.75" customHeight="1">
      <c r="L595" s="13"/>
    </row>
    <row r="596" ht="15.75" customHeight="1">
      <c r="L596" s="13"/>
    </row>
    <row r="597" ht="15.75" customHeight="1">
      <c r="L597" s="13"/>
    </row>
    <row r="598" ht="15.75" customHeight="1">
      <c r="L598" s="13"/>
    </row>
    <row r="599" ht="15.75" customHeight="1">
      <c r="L599" s="13"/>
    </row>
    <row r="600" ht="15.75" customHeight="1">
      <c r="L600" s="13"/>
    </row>
    <row r="601" ht="15.75" customHeight="1">
      <c r="L601" s="13"/>
    </row>
    <row r="602" ht="15.75" customHeight="1">
      <c r="L602" s="13"/>
    </row>
    <row r="603" ht="15.75" customHeight="1">
      <c r="L603" s="13"/>
    </row>
    <row r="604" ht="15.75" customHeight="1">
      <c r="L604" s="13"/>
    </row>
    <row r="605" ht="15.75" customHeight="1">
      <c r="L605" s="13"/>
    </row>
    <row r="606" ht="15.75" customHeight="1">
      <c r="L606" s="13"/>
    </row>
    <row r="607" ht="15.75" customHeight="1">
      <c r="L607" s="13"/>
    </row>
    <row r="608" ht="15.75" customHeight="1">
      <c r="L608" s="13"/>
    </row>
    <row r="609" ht="15.75" customHeight="1">
      <c r="L609" s="13"/>
    </row>
    <row r="610" ht="15.75" customHeight="1">
      <c r="L610" s="13"/>
    </row>
    <row r="611" ht="15.75" customHeight="1">
      <c r="L611" s="13"/>
    </row>
    <row r="612" ht="15.75" customHeight="1">
      <c r="L612" s="13"/>
    </row>
    <row r="613" ht="15.75" customHeight="1">
      <c r="L613" s="13"/>
    </row>
    <row r="614" ht="15.75" customHeight="1">
      <c r="L614" s="13"/>
    </row>
    <row r="615" ht="15.75" customHeight="1">
      <c r="L615" s="13"/>
    </row>
    <row r="616" ht="15.75" customHeight="1">
      <c r="L616" s="13"/>
    </row>
    <row r="617" ht="15.75" customHeight="1">
      <c r="L617" s="13"/>
    </row>
    <row r="618" ht="15.75" customHeight="1">
      <c r="L618" s="13"/>
    </row>
    <row r="619" ht="15.75" customHeight="1">
      <c r="L619" s="13"/>
    </row>
    <row r="620" ht="15.75" customHeight="1">
      <c r="L620" s="13"/>
    </row>
    <row r="621" ht="15.75" customHeight="1">
      <c r="L621" s="13"/>
    </row>
    <row r="622" ht="15.75" customHeight="1">
      <c r="L622" s="13"/>
    </row>
    <row r="623" ht="15.75" customHeight="1">
      <c r="L623" s="13"/>
    </row>
    <row r="624" ht="15.75" customHeight="1">
      <c r="L624" s="13"/>
    </row>
    <row r="625" ht="15.75" customHeight="1">
      <c r="L625" s="13"/>
    </row>
    <row r="626" ht="15.75" customHeight="1">
      <c r="L626" s="13"/>
    </row>
    <row r="627" ht="15.75" customHeight="1">
      <c r="L627" s="13"/>
    </row>
    <row r="628" ht="15.75" customHeight="1">
      <c r="L628" s="13"/>
    </row>
    <row r="629" ht="15.75" customHeight="1">
      <c r="L629" s="13"/>
    </row>
    <row r="630" ht="15.75" customHeight="1">
      <c r="L630" s="13"/>
    </row>
    <row r="631" ht="15.75" customHeight="1">
      <c r="L631" s="13"/>
    </row>
    <row r="632" ht="15.75" customHeight="1">
      <c r="L632" s="13"/>
    </row>
    <row r="633" ht="15.75" customHeight="1">
      <c r="L633" s="13"/>
    </row>
    <row r="634" ht="15.75" customHeight="1">
      <c r="L634" s="13"/>
    </row>
    <row r="635" ht="15.75" customHeight="1">
      <c r="L635" s="13"/>
    </row>
    <row r="636" ht="15.75" customHeight="1">
      <c r="L636" s="13"/>
    </row>
    <row r="637" ht="15.75" customHeight="1">
      <c r="L637" s="13"/>
    </row>
    <row r="638" ht="15.75" customHeight="1">
      <c r="L638" s="13"/>
    </row>
    <row r="639" ht="15.75" customHeight="1">
      <c r="L639" s="13"/>
    </row>
    <row r="640" ht="15.75" customHeight="1">
      <c r="L640" s="13"/>
    </row>
    <row r="641" ht="15.75" customHeight="1">
      <c r="L641" s="13"/>
    </row>
    <row r="642" ht="15.75" customHeight="1">
      <c r="L642" s="13"/>
    </row>
    <row r="643" ht="15.75" customHeight="1">
      <c r="L643" s="13"/>
    </row>
    <row r="644" ht="15.75" customHeight="1">
      <c r="L644" s="13"/>
    </row>
    <row r="645" ht="15.75" customHeight="1">
      <c r="L645" s="13"/>
    </row>
    <row r="646" ht="15.75" customHeight="1">
      <c r="L646" s="13"/>
    </row>
    <row r="647" ht="15.75" customHeight="1">
      <c r="L647" s="13"/>
    </row>
    <row r="648" ht="15.75" customHeight="1">
      <c r="L648" s="13"/>
    </row>
    <row r="649" ht="15.75" customHeight="1">
      <c r="L649" s="13"/>
    </row>
    <row r="650" ht="15.75" customHeight="1">
      <c r="L650" s="13"/>
    </row>
    <row r="651" ht="15.75" customHeight="1">
      <c r="L651" s="13"/>
    </row>
    <row r="652" ht="15.75" customHeight="1">
      <c r="L652" s="13"/>
    </row>
    <row r="653" ht="15.75" customHeight="1">
      <c r="L653" s="13"/>
    </row>
    <row r="654" ht="15.75" customHeight="1">
      <c r="L654" s="13"/>
    </row>
    <row r="655" ht="15.75" customHeight="1">
      <c r="L655" s="13"/>
    </row>
    <row r="656" ht="15.75" customHeight="1">
      <c r="L656" s="13"/>
    </row>
    <row r="657" ht="15.75" customHeight="1">
      <c r="L657" s="13"/>
    </row>
    <row r="658" ht="15.75" customHeight="1">
      <c r="L658" s="13"/>
    </row>
    <row r="659" ht="15.75" customHeight="1">
      <c r="L659" s="13"/>
    </row>
    <row r="660" ht="15.75" customHeight="1">
      <c r="L660" s="13"/>
    </row>
    <row r="661" ht="15.75" customHeight="1">
      <c r="L661" s="13"/>
    </row>
    <row r="662" ht="15.75" customHeight="1">
      <c r="L662" s="13"/>
    </row>
    <row r="663" ht="15.75" customHeight="1">
      <c r="L663" s="13"/>
    </row>
    <row r="664" ht="15.75" customHeight="1">
      <c r="L664" s="13"/>
    </row>
    <row r="665" ht="15.75" customHeight="1">
      <c r="L665" s="13"/>
    </row>
    <row r="666" ht="15.75" customHeight="1">
      <c r="L666" s="13"/>
    </row>
    <row r="667" ht="15.75" customHeight="1">
      <c r="L667" s="13"/>
    </row>
    <row r="668" ht="15.75" customHeight="1">
      <c r="L668" s="13"/>
    </row>
    <row r="669" ht="15.75" customHeight="1">
      <c r="L669" s="13"/>
    </row>
    <row r="670" ht="15.75" customHeight="1">
      <c r="L670" s="13"/>
    </row>
    <row r="671" ht="15.75" customHeight="1">
      <c r="L671" s="13"/>
    </row>
    <row r="672" ht="15.75" customHeight="1">
      <c r="L672" s="13"/>
    </row>
    <row r="673" ht="15.75" customHeight="1">
      <c r="L673" s="13"/>
    </row>
    <row r="674" ht="15.75" customHeight="1">
      <c r="L674" s="13"/>
    </row>
    <row r="675" ht="15.75" customHeight="1">
      <c r="L675" s="13"/>
    </row>
    <row r="676" ht="15.75" customHeight="1">
      <c r="L676" s="13"/>
    </row>
    <row r="677" ht="15.75" customHeight="1">
      <c r="L677" s="13"/>
    </row>
    <row r="678" ht="15.75" customHeight="1">
      <c r="L678" s="13"/>
    </row>
    <row r="679" ht="15.75" customHeight="1">
      <c r="L679" s="13"/>
    </row>
    <row r="680" ht="15.75" customHeight="1">
      <c r="L680" s="13"/>
    </row>
    <row r="681" ht="15.75" customHeight="1">
      <c r="L681" s="13"/>
    </row>
    <row r="682" ht="15.75" customHeight="1">
      <c r="L682" s="13"/>
    </row>
    <row r="683" ht="15.75" customHeight="1">
      <c r="L683" s="13"/>
    </row>
    <row r="684" ht="15.75" customHeight="1">
      <c r="L684" s="13"/>
    </row>
    <row r="685" ht="15.75" customHeight="1">
      <c r="L685" s="13"/>
    </row>
    <row r="686" ht="15.75" customHeight="1">
      <c r="L686" s="13"/>
    </row>
    <row r="687" ht="15.75" customHeight="1">
      <c r="L687" s="13"/>
    </row>
    <row r="688" ht="15.75" customHeight="1">
      <c r="L688" s="13"/>
    </row>
    <row r="689" ht="15.75" customHeight="1">
      <c r="L689" s="13"/>
    </row>
    <row r="690" ht="15.75" customHeight="1">
      <c r="L690" s="13"/>
    </row>
    <row r="691" ht="15.75" customHeight="1">
      <c r="L691" s="13"/>
    </row>
    <row r="692" ht="15.75" customHeight="1">
      <c r="L692" s="13"/>
    </row>
    <row r="693" ht="15.75" customHeight="1">
      <c r="L693" s="13"/>
    </row>
    <row r="694" ht="15.75" customHeight="1">
      <c r="L694" s="13"/>
    </row>
    <row r="695" ht="15.75" customHeight="1">
      <c r="L695" s="13"/>
    </row>
    <row r="696" ht="15.75" customHeight="1">
      <c r="L696" s="13"/>
    </row>
    <row r="697" ht="15.75" customHeight="1">
      <c r="L697" s="13"/>
    </row>
    <row r="698" ht="15.75" customHeight="1">
      <c r="L698" s="13"/>
    </row>
    <row r="699" ht="15.75" customHeight="1">
      <c r="L699" s="13"/>
    </row>
    <row r="700" ht="15.75" customHeight="1">
      <c r="L700" s="13"/>
    </row>
    <row r="701" ht="15.75" customHeight="1">
      <c r="L701" s="13"/>
    </row>
    <row r="702" ht="15.75" customHeight="1">
      <c r="L702" s="13"/>
    </row>
    <row r="703" ht="15.75" customHeight="1">
      <c r="L703" s="13"/>
    </row>
    <row r="704" ht="15.75" customHeight="1">
      <c r="L704" s="13"/>
    </row>
    <row r="705" ht="15.75" customHeight="1">
      <c r="L705" s="13"/>
    </row>
    <row r="706" ht="15.75" customHeight="1">
      <c r="L706" s="13"/>
    </row>
    <row r="707" ht="15.75" customHeight="1">
      <c r="L707" s="13"/>
    </row>
    <row r="708" ht="15.75" customHeight="1">
      <c r="L708" s="13"/>
    </row>
    <row r="709" ht="15.75" customHeight="1">
      <c r="L709" s="13"/>
    </row>
    <row r="710" ht="15.75" customHeight="1">
      <c r="L710" s="13"/>
    </row>
    <row r="711" ht="15.75" customHeight="1">
      <c r="L711" s="13"/>
    </row>
    <row r="712" ht="15.75" customHeight="1">
      <c r="L712" s="13"/>
    </row>
    <row r="713" ht="15.75" customHeight="1">
      <c r="L713" s="13"/>
    </row>
    <row r="714" ht="15.75" customHeight="1">
      <c r="L714" s="13"/>
    </row>
    <row r="715" ht="15.75" customHeight="1">
      <c r="L715" s="13"/>
    </row>
    <row r="716" ht="15.75" customHeight="1">
      <c r="L716" s="13"/>
    </row>
    <row r="717" ht="15.75" customHeight="1">
      <c r="L717" s="13"/>
    </row>
    <row r="718" ht="15.75" customHeight="1">
      <c r="L718" s="13"/>
    </row>
    <row r="719" ht="15.75" customHeight="1">
      <c r="L719" s="13"/>
    </row>
    <row r="720" ht="15.75" customHeight="1">
      <c r="L720" s="13"/>
    </row>
    <row r="721" ht="15.75" customHeight="1">
      <c r="L721" s="13"/>
    </row>
    <row r="722" ht="15.75" customHeight="1">
      <c r="L722" s="13"/>
    </row>
    <row r="723" ht="15.75" customHeight="1">
      <c r="L723" s="13"/>
    </row>
    <row r="724" ht="15.75" customHeight="1">
      <c r="L724" s="13"/>
    </row>
    <row r="725" ht="15.75" customHeight="1">
      <c r="L725" s="13"/>
    </row>
    <row r="726" ht="15.75" customHeight="1">
      <c r="L726" s="13"/>
    </row>
    <row r="727" ht="15.75" customHeight="1">
      <c r="L727" s="13"/>
    </row>
    <row r="728" ht="15.75" customHeight="1">
      <c r="L728" s="13"/>
    </row>
    <row r="729" ht="15.75" customHeight="1">
      <c r="L729" s="13"/>
    </row>
    <row r="730" ht="15.75" customHeight="1">
      <c r="L730" s="13"/>
    </row>
    <row r="731" ht="15.75" customHeight="1">
      <c r="L731" s="13"/>
    </row>
    <row r="732" ht="15.75" customHeight="1">
      <c r="L732" s="13"/>
    </row>
    <row r="733" ht="15.75" customHeight="1">
      <c r="L733" s="13"/>
    </row>
    <row r="734" ht="15.75" customHeight="1">
      <c r="L734" s="13"/>
    </row>
    <row r="735" ht="15.75" customHeight="1">
      <c r="L735" s="13"/>
    </row>
    <row r="736" ht="15.75" customHeight="1">
      <c r="L736" s="13"/>
    </row>
    <row r="737" ht="15.75" customHeight="1">
      <c r="L737" s="13"/>
    </row>
    <row r="738" ht="15.75" customHeight="1">
      <c r="L738" s="13"/>
    </row>
    <row r="739" ht="15.75" customHeight="1">
      <c r="L739" s="13"/>
    </row>
    <row r="740" ht="15.75" customHeight="1">
      <c r="L740" s="13"/>
    </row>
    <row r="741" ht="15.75" customHeight="1">
      <c r="L741" s="13"/>
    </row>
    <row r="742" ht="15.75" customHeight="1">
      <c r="L742" s="13"/>
    </row>
    <row r="743" ht="15.75" customHeight="1">
      <c r="L743" s="13"/>
    </row>
    <row r="744" ht="15.75" customHeight="1">
      <c r="L744" s="13"/>
    </row>
    <row r="745" ht="15.75" customHeight="1">
      <c r="L745" s="13"/>
    </row>
    <row r="746" ht="15.75" customHeight="1">
      <c r="L746" s="13"/>
    </row>
    <row r="747" ht="15.75" customHeight="1">
      <c r="L747" s="13"/>
    </row>
    <row r="748" ht="15.75" customHeight="1">
      <c r="L748" s="13"/>
    </row>
    <row r="749" ht="15.75" customHeight="1">
      <c r="L749" s="13"/>
    </row>
    <row r="750" ht="15.75" customHeight="1">
      <c r="L750" s="13"/>
    </row>
    <row r="751" ht="15.75" customHeight="1">
      <c r="L751" s="13"/>
    </row>
    <row r="752" ht="15.75" customHeight="1">
      <c r="L752" s="13"/>
    </row>
    <row r="753" ht="15.75" customHeight="1">
      <c r="L753" s="13"/>
    </row>
    <row r="754" ht="15.75" customHeight="1">
      <c r="L754" s="13"/>
    </row>
    <row r="755" ht="15.75" customHeight="1">
      <c r="L755" s="13"/>
    </row>
    <row r="756" ht="15.75" customHeight="1">
      <c r="L756" s="13"/>
    </row>
    <row r="757" ht="15.75" customHeight="1">
      <c r="L757" s="13"/>
    </row>
    <row r="758" ht="15.75" customHeight="1">
      <c r="L758" s="13"/>
    </row>
    <row r="759" ht="15.75" customHeight="1">
      <c r="L759" s="13"/>
    </row>
    <row r="760" ht="15.75" customHeight="1">
      <c r="L760" s="13"/>
    </row>
    <row r="761" ht="15.75" customHeight="1">
      <c r="L761" s="13"/>
    </row>
    <row r="762" ht="15.75" customHeight="1">
      <c r="L762" s="13"/>
    </row>
    <row r="763" ht="15.75" customHeight="1">
      <c r="L763" s="13"/>
    </row>
    <row r="764" ht="15.75" customHeight="1">
      <c r="L764" s="13"/>
    </row>
    <row r="765" ht="15.75" customHeight="1">
      <c r="L765" s="13"/>
    </row>
    <row r="766" ht="15.75" customHeight="1">
      <c r="L766" s="13"/>
    </row>
    <row r="767" ht="15.75" customHeight="1">
      <c r="L767" s="13"/>
    </row>
    <row r="768" ht="15.75" customHeight="1">
      <c r="L768" s="13"/>
    </row>
    <row r="769" ht="15.75" customHeight="1">
      <c r="L769" s="13"/>
    </row>
    <row r="770" ht="15.75" customHeight="1">
      <c r="L770" s="13"/>
    </row>
    <row r="771" ht="15.75" customHeight="1">
      <c r="L771" s="13"/>
    </row>
    <row r="772" ht="15.75" customHeight="1">
      <c r="L772" s="13"/>
    </row>
    <row r="773" ht="15.75" customHeight="1">
      <c r="L773" s="13"/>
    </row>
    <row r="774" ht="15.75" customHeight="1">
      <c r="L774" s="13"/>
    </row>
    <row r="775" ht="15.75" customHeight="1">
      <c r="L775" s="13"/>
    </row>
    <row r="776" ht="15.75" customHeight="1">
      <c r="L776" s="13"/>
    </row>
    <row r="777" ht="15.75" customHeight="1">
      <c r="L777" s="13"/>
    </row>
    <row r="778" ht="15.75" customHeight="1">
      <c r="L778" s="13"/>
    </row>
    <row r="779" ht="15.75" customHeight="1">
      <c r="L779" s="13"/>
    </row>
    <row r="780" ht="15.75" customHeight="1">
      <c r="L780" s="13"/>
    </row>
    <row r="781" ht="15.75" customHeight="1">
      <c r="L781" s="13"/>
    </row>
    <row r="782" ht="15.75" customHeight="1">
      <c r="L782" s="13"/>
    </row>
    <row r="783" ht="15.75" customHeight="1">
      <c r="L783" s="13"/>
    </row>
    <row r="784" ht="15.75" customHeight="1">
      <c r="L784" s="13"/>
    </row>
    <row r="785" ht="15.75" customHeight="1">
      <c r="L785" s="13"/>
    </row>
    <row r="786" ht="15.75" customHeight="1">
      <c r="L786" s="13"/>
    </row>
    <row r="787" ht="15.75" customHeight="1">
      <c r="L787" s="13"/>
    </row>
    <row r="788" ht="15.75" customHeight="1">
      <c r="L788" s="13"/>
    </row>
    <row r="789" ht="15.75" customHeight="1">
      <c r="L789" s="13"/>
    </row>
    <row r="790" ht="15.75" customHeight="1">
      <c r="L790" s="13"/>
    </row>
    <row r="791" ht="15.75" customHeight="1">
      <c r="L791" s="13"/>
    </row>
    <row r="792" ht="15.75" customHeight="1">
      <c r="L792" s="13"/>
    </row>
    <row r="793" ht="15.75" customHeight="1">
      <c r="L793" s="13"/>
    </row>
    <row r="794" ht="15.75" customHeight="1">
      <c r="L794" s="13"/>
    </row>
    <row r="795" ht="15.75" customHeight="1">
      <c r="L795" s="13"/>
    </row>
    <row r="796" ht="15.75" customHeight="1">
      <c r="L796" s="13"/>
    </row>
    <row r="797" ht="15.75" customHeight="1">
      <c r="L797" s="13"/>
    </row>
    <row r="798" ht="15.75" customHeight="1">
      <c r="L798" s="13"/>
    </row>
    <row r="799" ht="15.75" customHeight="1">
      <c r="L799" s="13"/>
    </row>
    <row r="800" ht="15.75" customHeight="1">
      <c r="L800" s="13"/>
    </row>
    <row r="801" ht="15.75" customHeight="1">
      <c r="L801" s="13"/>
    </row>
    <row r="802" ht="15.75" customHeight="1">
      <c r="L802" s="13"/>
    </row>
    <row r="803" ht="15.75" customHeight="1">
      <c r="L803" s="13"/>
    </row>
    <row r="804" ht="15.75" customHeight="1">
      <c r="L804" s="13"/>
    </row>
    <row r="805" ht="15.75" customHeight="1">
      <c r="L805" s="13"/>
    </row>
    <row r="806" ht="15.75" customHeight="1">
      <c r="L806" s="13"/>
    </row>
    <row r="807" ht="15.75" customHeight="1">
      <c r="L807" s="13"/>
    </row>
    <row r="808" ht="15.75" customHeight="1">
      <c r="L808" s="13"/>
    </row>
    <row r="809" ht="15.75" customHeight="1">
      <c r="L809" s="13"/>
    </row>
    <row r="810" ht="15.75" customHeight="1">
      <c r="L810" s="13"/>
    </row>
    <row r="811" ht="15.75" customHeight="1">
      <c r="L811" s="13"/>
    </row>
    <row r="812" ht="15.75" customHeight="1">
      <c r="L812" s="13"/>
    </row>
    <row r="813" ht="15.75" customHeight="1">
      <c r="L813" s="13"/>
    </row>
    <row r="814" ht="15.75" customHeight="1">
      <c r="L814" s="13"/>
    </row>
    <row r="815" ht="15.75" customHeight="1">
      <c r="L815" s="13"/>
    </row>
    <row r="816" ht="15.75" customHeight="1">
      <c r="L816" s="13"/>
    </row>
    <row r="817" ht="15.75" customHeight="1">
      <c r="L817" s="13"/>
    </row>
    <row r="818" ht="15.75" customHeight="1">
      <c r="L818" s="13"/>
    </row>
    <row r="819" ht="15.75" customHeight="1">
      <c r="L819" s="13"/>
    </row>
    <row r="820" ht="15.75" customHeight="1">
      <c r="L820" s="13"/>
    </row>
    <row r="821" ht="15.75" customHeight="1">
      <c r="L821" s="13"/>
    </row>
    <row r="822" ht="15.75" customHeight="1">
      <c r="L822" s="13"/>
    </row>
    <row r="823" ht="15.75" customHeight="1">
      <c r="L823" s="13"/>
    </row>
    <row r="824" ht="15.75" customHeight="1">
      <c r="L824" s="13"/>
    </row>
    <row r="825" ht="15.75" customHeight="1">
      <c r="L825" s="13"/>
    </row>
    <row r="826" ht="15.75" customHeight="1">
      <c r="L826" s="13"/>
    </row>
    <row r="827" ht="15.75" customHeight="1">
      <c r="L827" s="13"/>
    </row>
    <row r="828" ht="15.75" customHeight="1">
      <c r="L828" s="13"/>
    </row>
    <row r="829" ht="15.75" customHeight="1">
      <c r="L829" s="13"/>
    </row>
    <row r="830" ht="15.75" customHeight="1">
      <c r="L830" s="13"/>
    </row>
    <row r="831" ht="15.75" customHeight="1">
      <c r="L831" s="13"/>
    </row>
    <row r="832" ht="15.75" customHeight="1">
      <c r="L832" s="13"/>
    </row>
    <row r="833" ht="15.75" customHeight="1">
      <c r="L833" s="13"/>
    </row>
    <row r="834" ht="15.75" customHeight="1">
      <c r="L834" s="13"/>
    </row>
    <row r="835" ht="15.75" customHeight="1">
      <c r="L835" s="13"/>
    </row>
    <row r="836" ht="15.75" customHeight="1">
      <c r="L836" s="13"/>
    </row>
    <row r="837" ht="15.75" customHeight="1">
      <c r="L837" s="13"/>
    </row>
    <row r="838" ht="15.75" customHeight="1">
      <c r="L838" s="13"/>
    </row>
    <row r="839" ht="15.75" customHeight="1">
      <c r="L839" s="13"/>
    </row>
    <row r="840" ht="15.75" customHeight="1">
      <c r="L840" s="13"/>
    </row>
    <row r="841" ht="15.75" customHeight="1">
      <c r="L841" s="13"/>
    </row>
    <row r="842" ht="15.75" customHeight="1">
      <c r="L842" s="13"/>
    </row>
    <row r="843" ht="15.75" customHeight="1">
      <c r="L843" s="13"/>
    </row>
    <row r="844" ht="15.75" customHeight="1">
      <c r="L844" s="13"/>
    </row>
    <row r="845" ht="15.75" customHeight="1">
      <c r="L845" s="13"/>
    </row>
    <row r="846" ht="15.75" customHeight="1">
      <c r="L846" s="13"/>
    </row>
    <row r="847" ht="15.75" customHeight="1">
      <c r="L847" s="13"/>
    </row>
    <row r="848" ht="15.75" customHeight="1">
      <c r="L848" s="13"/>
    </row>
    <row r="849" ht="15.75" customHeight="1">
      <c r="L849" s="13"/>
    </row>
    <row r="850" ht="15.75" customHeight="1">
      <c r="L850" s="13"/>
    </row>
    <row r="851" ht="15.75" customHeight="1">
      <c r="L851" s="13"/>
    </row>
    <row r="852" ht="15.75" customHeight="1">
      <c r="L852" s="13"/>
    </row>
    <row r="853" ht="15.75" customHeight="1">
      <c r="L853" s="13"/>
    </row>
    <row r="854" ht="15.75" customHeight="1">
      <c r="L854" s="13"/>
    </row>
    <row r="855" ht="15.75" customHeight="1">
      <c r="L855" s="13"/>
    </row>
    <row r="856" ht="15.75" customHeight="1">
      <c r="L856" s="13"/>
    </row>
    <row r="857" ht="15.75" customHeight="1">
      <c r="L857" s="13"/>
    </row>
    <row r="858" ht="15.75" customHeight="1">
      <c r="L858" s="13"/>
    </row>
    <row r="859" ht="15.75" customHeight="1">
      <c r="L859" s="13"/>
    </row>
    <row r="860" ht="15.75" customHeight="1">
      <c r="L860" s="13"/>
    </row>
    <row r="861" ht="15.75" customHeight="1">
      <c r="L861" s="13"/>
    </row>
    <row r="862" ht="15.75" customHeight="1">
      <c r="L862" s="13"/>
    </row>
    <row r="863" ht="15.75" customHeight="1">
      <c r="L863" s="13"/>
    </row>
    <row r="864" ht="15.75" customHeight="1">
      <c r="L864" s="13"/>
    </row>
    <row r="865" ht="15.75" customHeight="1">
      <c r="L865" s="13"/>
    </row>
    <row r="866" ht="15.75" customHeight="1">
      <c r="L866" s="13"/>
    </row>
    <row r="867" ht="15.75" customHeight="1">
      <c r="L867" s="13"/>
    </row>
    <row r="868" ht="15.75" customHeight="1">
      <c r="L868" s="13"/>
    </row>
    <row r="869" ht="15.75" customHeight="1">
      <c r="L869" s="13"/>
    </row>
    <row r="870" ht="15.75" customHeight="1">
      <c r="L870" s="13"/>
    </row>
    <row r="871" ht="15.75" customHeight="1">
      <c r="L871" s="13"/>
    </row>
    <row r="872" ht="15.75" customHeight="1">
      <c r="L872" s="13"/>
    </row>
    <row r="873" ht="15.75" customHeight="1">
      <c r="L873" s="13"/>
    </row>
    <row r="874" ht="15.75" customHeight="1">
      <c r="L874" s="13"/>
    </row>
    <row r="875" ht="15.75" customHeight="1">
      <c r="L875" s="13"/>
    </row>
    <row r="876" ht="15.75" customHeight="1">
      <c r="L876" s="13"/>
    </row>
    <row r="877" ht="15.75" customHeight="1">
      <c r="L877" s="13"/>
    </row>
    <row r="878" ht="15.75" customHeight="1">
      <c r="L878" s="13"/>
    </row>
    <row r="879" ht="15.75" customHeight="1">
      <c r="L879" s="13"/>
    </row>
    <row r="880" ht="15.75" customHeight="1">
      <c r="L880" s="13"/>
    </row>
    <row r="881" ht="15.75" customHeight="1">
      <c r="L881" s="13"/>
    </row>
    <row r="882" ht="15.75" customHeight="1">
      <c r="L882" s="13"/>
    </row>
    <row r="883" ht="15.75" customHeight="1">
      <c r="L883" s="13"/>
    </row>
    <row r="884" ht="15.75" customHeight="1">
      <c r="L884" s="13"/>
    </row>
    <row r="885" ht="15.75" customHeight="1">
      <c r="L885" s="13"/>
    </row>
    <row r="886" ht="15.75" customHeight="1">
      <c r="L886" s="13"/>
    </row>
    <row r="887" ht="15.75" customHeight="1">
      <c r="L887" s="13"/>
    </row>
    <row r="888" ht="15.75" customHeight="1">
      <c r="L888" s="13"/>
    </row>
    <row r="889" ht="15.75" customHeight="1">
      <c r="L889" s="13"/>
    </row>
    <row r="890" ht="15.75" customHeight="1">
      <c r="L890" s="13"/>
    </row>
    <row r="891" ht="15.75" customHeight="1">
      <c r="L891" s="13"/>
    </row>
    <row r="892" ht="15.75" customHeight="1">
      <c r="L892" s="13"/>
    </row>
    <row r="893" ht="15.75" customHeight="1">
      <c r="L893" s="13"/>
    </row>
    <row r="894" ht="15.75" customHeight="1">
      <c r="L894" s="13"/>
    </row>
    <row r="895" ht="15.75" customHeight="1">
      <c r="L895" s="13"/>
    </row>
    <row r="896" ht="15.75" customHeight="1">
      <c r="L896" s="13"/>
    </row>
    <row r="897" ht="15.75" customHeight="1">
      <c r="L897" s="13"/>
    </row>
    <row r="898" ht="15.75" customHeight="1">
      <c r="L898" s="13"/>
    </row>
    <row r="899" ht="15.75" customHeight="1">
      <c r="L899" s="13"/>
    </row>
    <row r="900" ht="15.75" customHeight="1">
      <c r="L900" s="13"/>
    </row>
    <row r="901" ht="15.75" customHeight="1">
      <c r="L901" s="13"/>
    </row>
    <row r="902" ht="15.75" customHeight="1">
      <c r="L902" s="13"/>
    </row>
    <row r="903" ht="15.75" customHeight="1">
      <c r="L903" s="13"/>
    </row>
    <row r="904" ht="15.75" customHeight="1">
      <c r="L904" s="13"/>
    </row>
    <row r="905" ht="15.75" customHeight="1">
      <c r="L905" s="13"/>
    </row>
    <row r="906" ht="15.75" customHeight="1">
      <c r="L906" s="13"/>
    </row>
    <row r="907" ht="15.75" customHeight="1">
      <c r="L907" s="13"/>
    </row>
    <row r="908" ht="15.75" customHeight="1">
      <c r="L908" s="13"/>
    </row>
    <row r="909" ht="15.75" customHeight="1">
      <c r="L909" s="13"/>
    </row>
    <row r="910" ht="15.75" customHeight="1">
      <c r="L910" s="13"/>
    </row>
    <row r="911" ht="15.75" customHeight="1">
      <c r="L911" s="13"/>
    </row>
    <row r="912" ht="15.75" customHeight="1">
      <c r="L912" s="13"/>
    </row>
    <row r="913" ht="15.75" customHeight="1">
      <c r="L913" s="13"/>
    </row>
    <row r="914" ht="15.75" customHeight="1">
      <c r="L914" s="13"/>
    </row>
    <row r="915" ht="15.75" customHeight="1">
      <c r="L915" s="13"/>
    </row>
    <row r="916" ht="15.75" customHeight="1">
      <c r="L916" s="13"/>
    </row>
    <row r="917" ht="15.75" customHeight="1">
      <c r="L917" s="13"/>
    </row>
    <row r="918" ht="15.75" customHeight="1">
      <c r="L918" s="13"/>
    </row>
    <row r="919" ht="15.75" customHeight="1">
      <c r="L919" s="13"/>
    </row>
    <row r="920" ht="15.75" customHeight="1">
      <c r="L920" s="13"/>
    </row>
    <row r="921" ht="15.75" customHeight="1">
      <c r="L921" s="13"/>
    </row>
    <row r="922" ht="15.75" customHeight="1">
      <c r="L922" s="13"/>
    </row>
    <row r="923" ht="15.75" customHeight="1">
      <c r="L923" s="13"/>
    </row>
    <row r="924" ht="15.75" customHeight="1">
      <c r="L924" s="13"/>
    </row>
    <row r="925" ht="15.75" customHeight="1">
      <c r="L925" s="13"/>
    </row>
    <row r="926" ht="15.75" customHeight="1">
      <c r="L926" s="13"/>
    </row>
    <row r="927" ht="15.75" customHeight="1">
      <c r="L927" s="13"/>
    </row>
    <row r="928" ht="15.75" customHeight="1">
      <c r="L928" s="13"/>
    </row>
    <row r="929" ht="15.75" customHeight="1">
      <c r="L929" s="13"/>
    </row>
    <row r="930" ht="15.75" customHeight="1">
      <c r="L930" s="13"/>
    </row>
    <row r="931" ht="15.75" customHeight="1">
      <c r="L931" s="13"/>
    </row>
    <row r="932" ht="15.75" customHeight="1">
      <c r="L932" s="13"/>
    </row>
    <row r="933" ht="15.75" customHeight="1">
      <c r="L933" s="13"/>
    </row>
    <row r="934" ht="15.75" customHeight="1">
      <c r="L934" s="13"/>
    </row>
    <row r="935" ht="15.75" customHeight="1">
      <c r="L935" s="13"/>
    </row>
    <row r="936" ht="15.75" customHeight="1">
      <c r="L936" s="13"/>
    </row>
    <row r="937" ht="15.75" customHeight="1">
      <c r="L937" s="13"/>
    </row>
    <row r="938" ht="15.75" customHeight="1">
      <c r="L938" s="13"/>
    </row>
    <row r="939" ht="15.75" customHeight="1">
      <c r="L939" s="13"/>
    </row>
    <row r="940" ht="15.75" customHeight="1">
      <c r="L940" s="13"/>
    </row>
    <row r="941" ht="15.75" customHeight="1">
      <c r="L941" s="13"/>
    </row>
    <row r="942" ht="15.75" customHeight="1">
      <c r="L942" s="13"/>
    </row>
    <row r="943" ht="15.75" customHeight="1">
      <c r="L943" s="13"/>
    </row>
    <row r="944" ht="15.75" customHeight="1">
      <c r="L944" s="13"/>
    </row>
    <row r="945" ht="15.75" customHeight="1">
      <c r="L945" s="13"/>
    </row>
    <row r="946" ht="15.75" customHeight="1">
      <c r="L946" s="13"/>
    </row>
    <row r="947" ht="15.75" customHeight="1">
      <c r="L947" s="13"/>
    </row>
    <row r="948" ht="15.75" customHeight="1">
      <c r="L948" s="13"/>
    </row>
    <row r="949" ht="15.75" customHeight="1">
      <c r="L949" s="13"/>
    </row>
    <row r="950" ht="15.75" customHeight="1">
      <c r="L950" s="13"/>
    </row>
    <row r="951" ht="15.75" customHeight="1">
      <c r="L951" s="13"/>
    </row>
    <row r="952" ht="15.75" customHeight="1">
      <c r="L952" s="13"/>
    </row>
    <row r="953" ht="15.75" customHeight="1">
      <c r="L953" s="13"/>
    </row>
    <row r="954" ht="15.75" customHeight="1">
      <c r="L954" s="13"/>
    </row>
    <row r="955" ht="15.75" customHeight="1">
      <c r="L955" s="13"/>
    </row>
    <row r="956" ht="15.75" customHeight="1">
      <c r="L956" s="13"/>
    </row>
    <row r="957" ht="15.75" customHeight="1">
      <c r="L957" s="13"/>
    </row>
    <row r="958" ht="15.75" customHeight="1">
      <c r="L958" s="13"/>
    </row>
    <row r="959" ht="15.75" customHeight="1">
      <c r="L959" s="13"/>
    </row>
    <row r="960" ht="15.75" customHeight="1">
      <c r="L960" s="13"/>
    </row>
    <row r="961" ht="15.75" customHeight="1">
      <c r="L961" s="13"/>
    </row>
    <row r="962" ht="15.75" customHeight="1">
      <c r="L962" s="13"/>
    </row>
    <row r="963" ht="15.75" customHeight="1">
      <c r="L963" s="13"/>
    </row>
    <row r="964" ht="15.75" customHeight="1">
      <c r="L964" s="13"/>
    </row>
    <row r="965" ht="15.75" customHeight="1">
      <c r="L965" s="13"/>
    </row>
    <row r="966" ht="15.75" customHeight="1">
      <c r="L966" s="13"/>
    </row>
    <row r="967" ht="15.75" customHeight="1">
      <c r="L967" s="13"/>
    </row>
    <row r="968" ht="15.75" customHeight="1">
      <c r="L968" s="13"/>
    </row>
    <row r="969" ht="15.75" customHeight="1">
      <c r="L969" s="13"/>
    </row>
    <row r="970" ht="15.75" customHeight="1">
      <c r="L970" s="13"/>
    </row>
    <row r="971" ht="15.75" customHeight="1">
      <c r="L971" s="13"/>
    </row>
    <row r="972" ht="15.75" customHeight="1">
      <c r="L972" s="13"/>
    </row>
    <row r="973" ht="15.75" customHeight="1">
      <c r="L973" s="13"/>
    </row>
    <row r="974" ht="15.75" customHeight="1">
      <c r="L974" s="13"/>
    </row>
    <row r="975" ht="15.75" customHeight="1">
      <c r="L975" s="13"/>
    </row>
    <row r="976" ht="15.75" customHeight="1">
      <c r="L976" s="13"/>
    </row>
    <row r="977" ht="15.75" customHeight="1">
      <c r="L977" s="13"/>
    </row>
    <row r="978" ht="15.75" customHeight="1">
      <c r="L978" s="13"/>
    </row>
    <row r="979" ht="15.75" customHeight="1">
      <c r="L979" s="13"/>
    </row>
    <row r="980" ht="15.75" customHeight="1">
      <c r="L980" s="13"/>
    </row>
    <row r="981" ht="15.75" customHeight="1">
      <c r="L981" s="13"/>
    </row>
    <row r="982" ht="15.75" customHeight="1">
      <c r="L982" s="13"/>
    </row>
    <row r="983" ht="15.75" customHeight="1">
      <c r="L983" s="13"/>
    </row>
    <row r="984" ht="15.75" customHeight="1">
      <c r="L984" s="13"/>
    </row>
    <row r="985" ht="15.75" customHeight="1">
      <c r="L985" s="13"/>
    </row>
    <row r="986" ht="15.75" customHeight="1">
      <c r="L986" s="13"/>
    </row>
    <row r="987" ht="15.75" customHeight="1">
      <c r="L987" s="13"/>
    </row>
    <row r="988" ht="15.75" customHeight="1">
      <c r="L988" s="13"/>
    </row>
    <row r="989" ht="15.75" customHeight="1">
      <c r="L989" s="13"/>
    </row>
    <row r="990" ht="15.75" customHeight="1">
      <c r="L990" s="13"/>
    </row>
    <row r="991" ht="15.75" customHeight="1">
      <c r="L991" s="13"/>
    </row>
    <row r="992" ht="15.75" customHeight="1">
      <c r="L992" s="13"/>
    </row>
    <row r="993" ht="15.75" customHeight="1">
      <c r="L993" s="13"/>
    </row>
    <row r="994" ht="15.75" customHeight="1">
      <c r="L994" s="13"/>
    </row>
    <row r="995" ht="15.75" customHeight="1">
      <c r="L995" s="13"/>
    </row>
    <row r="996" ht="15.75" customHeight="1">
      <c r="L996" s="13"/>
    </row>
    <row r="997" ht="15.75" customHeight="1">
      <c r="L997" s="13"/>
    </row>
    <row r="998" ht="15.75" customHeight="1">
      <c r="L998" s="13"/>
    </row>
    <row r="999" ht="15.75" customHeight="1">
      <c r="L999" s="13"/>
    </row>
    <row r="1000" ht="15.75" customHeight="1">
      <c r="L1000" s="13"/>
    </row>
  </sheetData>
  <mergeCells count="1">
    <mergeCell ref="E186:H186"/>
  </mergeCells>
  <printOptions/>
  <pageMargins bottom="1.0" footer="0.0" header="0.0" left="0.7500000000000001" right="0.7500000000000001" top="1.0"/>
  <pageSetup orientation="portrait"/>
  <drawing r:id="rId1"/>
</worksheet>
</file>