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tflix" sheetId="1" r:id="rId4"/>
    <sheet state="visible" name="Data Cleaning" sheetId="2" r:id="rId5"/>
    <sheet state="visible" name="Q2." sheetId="3" r:id="rId6"/>
    <sheet state="visible" name="Q3" sheetId="4" r:id="rId7"/>
    <sheet state="visible" name="Q4." sheetId="5" r:id="rId8"/>
    <sheet state="visible" name="Q5." sheetId="6" r:id="rId9"/>
    <sheet state="visible" name="Q6." sheetId="7" r:id="rId10"/>
  </sheets>
  <definedNames/>
  <calcPr/>
  <pivotCaches>
    <pivotCache cacheId="0" r:id="rId11"/>
    <pivotCache cacheId="1" r:id="rId12"/>
    <pivotCache cacheId="2" r:id="rId13"/>
    <pivotCache cacheId="3" r:id="rId14"/>
  </pivotCaches>
</workbook>
</file>

<file path=xl/sharedStrings.xml><?xml version="1.0" encoding="utf-8"?>
<sst xmlns="http://schemas.openxmlformats.org/spreadsheetml/2006/main" count="816" uniqueCount="412">
  <si>
    <t>Title Unclean</t>
  </si>
  <si>
    <t>Title Cleaned</t>
  </si>
  <si>
    <t>Title</t>
  </si>
  <si>
    <t>Genre</t>
  </si>
  <si>
    <t>Premiere</t>
  </si>
  <si>
    <t>Date</t>
  </si>
  <si>
    <t>Runtime</t>
  </si>
  <si>
    <t>Language</t>
  </si>
  <si>
    <t>Date Month</t>
  </si>
  <si>
    <t>Month Number</t>
  </si>
  <si>
    <t>Runtime Hr</t>
  </si>
  <si>
    <t>Runtime Min</t>
  </si>
  <si>
    <t>Runtime Mins Corrected</t>
  </si>
  <si>
    <t>FullTime in Mins</t>
  </si>
  <si>
    <t>*The Pale Blue Eye*</t>
  </si>
  <si>
    <t>Historical thriller drama</t>
  </si>
  <si>
    <t>2 h 10 min</t>
  </si>
  <si>
    <t>English</t>
  </si>
  <si>
    <t>My cleaning strategy: (1) Removed stars from titles using MID. (2) Removed Awaiting Release Row (3) Removed the Last Film because it was not dated to release in 2023. (4)Removed Hyperlink Numberings in Titles (5) Redid some dates with numbers after them (6)Added Month number of Months to sort (7) added months column (7)added Runtime conversion column</t>
  </si>
  <si>
    <t>*Noise*</t>
  </si>
  <si>
    <t>Drama</t>
  </si>
  <si>
    <t>1 h 45 min</t>
  </si>
  <si>
    <t>Spanish</t>
  </si>
  <si>
    <t>*Dog Gone*</t>
  </si>
  <si>
    <t>Family drama</t>
  </si>
  <si>
    <t>1 h 35 min</t>
  </si>
  <si>
    <t>*Disconnect: The Wedding Planner*</t>
  </si>
  <si>
    <t>Romantic comedy</t>
  </si>
  <si>
    <t>1 h 47 min</t>
  </si>
  <si>
    <t>*Alkhallat+*</t>
  </si>
  <si>
    <t>Satiricalthriller</t>
  </si>
  <si>
    <t>1 h 57 min</t>
  </si>
  <si>
    <t>Arabic</t>
  </si>
  <si>
    <t>*Jung E*</t>
  </si>
  <si>
    <t>Sci-fiaction / adventure</t>
  </si>
  <si>
    <t>1 h 39 min</t>
  </si>
  <si>
    <t>Korean</t>
  </si>
  <si>
    <t>*Mission Majnu*</t>
  </si>
  <si>
    <t>Spy thriller</t>
  </si>
  <si>
    <t>2 h 9 min</t>
  </si>
  <si>
    <t>Hindi</t>
  </si>
  <si>
    <t>*The Price of Family*</t>
  </si>
  <si>
    <t>Comedy</t>
  </si>
  <si>
    <t>1 h 30 min</t>
  </si>
  <si>
    <t>Italian</t>
  </si>
  <si>
    <t>*You People*</t>
  </si>
  <si>
    <t>1 h 58 min</t>
  </si>
  <si>
    <t>*True Spirit*</t>
  </si>
  <si>
    <t>Biopic</t>
  </si>
  <si>
    <t>1 h 49 min</t>
  </si>
  <si>
    <t>*Infiesto*</t>
  </si>
  <si>
    <t>Thriller</t>
  </si>
  <si>
    <t>1 h 36 min</t>
  </si>
  <si>
    <t>*Dear David*</t>
  </si>
  <si>
    <t>Coming-of-ageromantic drama</t>
  </si>
  <si>
    <t>Indonesian</t>
  </si>
  <si>
    <t>*Your Place or Mine*</t>
  </si>
  <si>
    <t>1 h 51 min</t>
  </si>
  <si>
    <t>*Squared Love All Over Again*</t>
  </si>
  <si>
    <t>1 h 40 min</t>
  </si>
  <si>
    <t>Polish</t>
  </si>
  <si>
    <t>*All the Places*</t>
  </si>
  <si>
    <t>Comedy-drama</t>
  </si>
  <si>
    <t>1 h 37 min</t>
  </si>
  <si>
    <t>*Unlocked*</t>
  </si>
  <si>
    <t>*The Strays*</t>
  </si>
  <si>
    <t>*Call Me Chihiro*</t>
  </si>
  <si>
    <t>2 h 11 min</t>
  </si>
  <si>
    <t>Japanese</t>
  </si>
  <si>
    <t>*We Have a Ghost*</t>
  </si>
  <si>
    <t>Familyadventure</t>
  </si>
  <si>
    <t>2 h 7 min</t>
  </si>
  <si>
    <t>*Tonight You're Sleeping with Me*</t>
  </si>
  <si>
    <t>Romantic drama</t>
  </si>
  <si>
    <t>1 h 33 min</t>
  </si>
  <si>
    <t>*10 Days of a Good Man*</t>
  </si>
  <si>
    <t>2 h 4 min</t>
  </si>
  <si>
    <t>Turkish</t>
  </si>
  <si>
    <t>*Love at First Kiss*</t>
  </si>
  <si>
    <t>*Faraway*</t>
  </si>
  <si>
    <t>*Have a Nice Day!*</t>
  </si>
  <si>
    <t>*Luther: The Fallen Sun*</t>
  </si>
  <si>
    <t>Crime drama</t>
  </si>
  <si>
    <t>*In His Shadow*</t>
  </si>
  <si>
    <t>1 h 29 min</t>
  </si>
  <si>
    <t>French</t>
  </si>
  <si>
    <t>Dutch</t>
  </si>
  <si>
    <t>*The Magician's Elephant*</t>
  </si>
  <si>
    <t>Animation</t>
  </si>
  <si>
    <t>1 h 43 min</t>
  </si>
  <si>
    <t>*Chor Nikal Ke Bhaga*</t>
  </si>
  <si>
    <t>Heistthriller</t>
  </si>
  <si>
    <t>1 h 50 min</t>
  </si>
  <si>
    <t>*Kill Boksoon*</t>
  </si>
  <si>
    <t>Crime thriller</t>
  </si>
  <si>
    <t>2 h 19 min</t>
  </si>
  <si>
    <t>*Murder Mystery 2*</t>
  </si>
  <si>
    <t>Mystery comedy</t>
  </si>
  <si>
    <t>*Chupa*</t>
  </si>
  <si>
    <t>Fantasyadventure</t>
  </si>
  <si>
    <t>1 h 38 min</t>
  </si>
  <si>
    <t>*Kings of Mulberry Street: Let Love Reign*</t>
  </si>
  <si>
    <t>*Oh Belinda*</t>
  </si>
  <si>
    <t>*Hunger*</t>
  </si>
  <si>
    <t>Thriller drama</t>
  </si>
  <si>
    <t>Thai</t>
  </si>
  <si>
    <t>*Queens on the Run*</t>
  </si>
  <si>
    <t>*Phenomena*</t>
  </si>
  <si>
    <t>1 h 34 min</t>
  </si>
  <si>
    <t>*A Tourist's Guide to Love*</t>
  </si>
  <si>
    <t>*Chokehold*</t>
  </si>
  <si>
    <t>1 h 52 min</t>
  </si>
  <si>
    <t>*One More Time*</t>
  </si>
  <si>
    <t>1 h 25 min</t>
  </si>
  <si>
    <t>Swedish</t>
  </si>
  <si>
    <t>*Kiss, Kiss!*</t>
  </si>
  <si>
    <t>*The Matchmaker*</t>
  </si>
  <si>
    <t>Psychological thriller</t>
  </si>
  <si>
    <t>1 h 21 min</t>
  </si>
  <si>
    <t>*AKA*</t>
  </si>
  <si>
    <t>Action thriller</t>
  </si>
  <si>
    <t>*Royalteen: Princess Margrethe*</t>
  </si>
  <si>
    <t>Coming-of-age</t>
  </si>
  <si>
    <t>Norwegian</t>
  </si>
  <si>
    <t>*The Mother*</t>
  </si>
  <si>
    <t>Action drama</t>
  </si>
  <si>
    <t>*Fanfic*</t>
  </si>
  <si>
    <t>*Kathal – A Jackfruit Mystery*</t>
  </si>
  <si>
    <t>Darkcrimedramedy</t>
  </si>
  <si>
    <t>1 h 55 min</t>
  </si>
  <si>
    <t>*Hard Feelings*</t>
  </si>
  <si>
    <t>German</t>
  </si>
  <si>
    <t>*Mother's Day*</t>
  </si>
  <si>
    <t>Action</t>
  </si>
  <si>
    <t>*Blood and Gold*</t>
  </si>
  <si>
    <t>Western</t>
  </si>
  <si>
    <t>*Where the Tracks End*</t>
  </si>
  <si>
    <t>Family film</t>
  </si>
  <si>
    <t>*A Beautiful Life*</t>
  </si>
  <si>
    <t>Danish</t>
  </si>
  <si>
    <t>*Missed Connections*</t>
  </si>
  <si>
    <t>Filipino</t>
  </si>
  <si>
    <t>*Rich in Love 2*</t>
  </si>
  <si>
    <t>Portuguese</t>
  </si>
  <si>
    <t>*The Wonder Weeks*</t>
  </si>
  <si>
    <t>Comedy drama</t>
  </si>
  <si>
    <t>*You Do You*</t>
  </si>
  <si>
    <t>*Black Clover: Sword of the Wizard King*</t>
  </si>
  <si>
    <t>Anime</t>
  </si>
  <si>
    <t>1 h 53 min</t>
  </si>
  <si>
    <t>*Extraction 2*</t>
  </si>
  <si>
    <t>2 h 3 min</t>
  </si>
  <si>
    <t>*iNumber Number: Jozi Gold*</t>
  </si>
  <si>
    <t>*Make Me Believe*</t>
  </si>
  <si>
    <t>1 h 44 min</t>
  </si>
  <si>
    <t>*The Perfect Find*</t>
  </si>
  <si>
    <t>*Through My Window: Across the Sea*</t>
  </si>
  <si>
    <t>Romance</t>
  </si>
  <si>
    <t>*Lust Stories 2*</t>
  </si>
  <si>
    <t>Anthology film</t>
  </si>
  <si>
    <t>2 h 12 min</t>
  </si>
  <si>
    <t>*Nimona*</t>
  </si>
  <si>
    <t>Animatedscience fiction</t>
  </si>
  <si>
    <t>1 h 42 min</t>
  </si>
  <si>
    <t>*Gold Brick*</t>
  </si>
  <si>
    <t>*Seasons*</t>
  </si>
  <si>
    <t>*The Out-Laws*</t>
  </si>
  <si>
    <t>Action comedy</t>
  </si>
  <si>
    <t>*Mr. Car and the Knights Templar*</t>
  </si>
  <si>
    <t>*Bird Box Barcelona*</t>
  </si>
  <si>
    <t>Post-apocalyptichorror-thriller</t>
  </si>
  <si>
    <t>*Love Tactics 2*</t>
  </si>
  <si>
    <t>*The (Almost) Legends*</t>
  </si>
  <si>
    <t>*They Cloned Tyrone*</t>
  </si>
  <si>
    <t>Sci-ficomedy mystery</t>
  </si>
  <si>
    <t>1 h 59 min</t>
  </si>
  <si>
    <t>*Happiness for Beginners*</t>
  </si>
  <si>
    <t>*Paradise*</t>
  </si>
  <si>
    <t>Sci-fiaction-thriller</t>
  </si>
  <si>
    <t>*The Murderer*</t>
  </si>
  <si>
    <t>Black comedy</t>
  </si>
  <si>
    <t>2 h</t>
  </si>
  <si>
    <t>*Today We'll Talk About That Day*</t>
  </si>
  <si>
    <t>Melodrama</t>
  </si>
  <si>
    <t>*Big Nunu's Little Heist*</t>
  </si>
  <si>
    <t>1 h 32 min</t>
  </si>
  <si>
    <t>Zulu</t>
  </si>
  <si>
    <t>*Soulcatcher*</t>
  </si>
  <si>
    <t>*Head to Head*</t>
  </si>
  <si>
    <t>Thrillercomedy</t>
  </si>
  <si>
    <t>*Zom 100: Bucket List of the Dead*</t>
  </si>
  <si>
    <t>Zombie apocalypse / comedy</t>
  </si>
  <si>
    <t>*Heart of Stone*</t>
  </si>
  <si>
    <t>Spythriller</t>
  </si>
  <si>
    <t>2 h 5 min</t>
  </si>
  <si>
    <t>*10 Days of a Bad Man*[2]</t>
  </si>
  <si>
    <t>August 18, 2023[3]</t>
  </si>
  <si>
    <t>*Love, Sex &amp; 30 Candles*[4]</t>
  </si>
  <si>
    <t>TBA</t>
  </si>
  <si>
    <t>*The Monkey King*[5]</t>
  </si>
  <si>
    <t>Animatedaction comedy</t>
  </si>
  <si>
    <t>August 18, 2023[6]</t>
  </si>
  <si>
    <t>*Squared Love Everlasting*[7]</t>
  </si>
  <si>
    <t>August 23, 2023[8]</t>
  </si>
  <si>
    <t>*Killer Book Club*[9]</t>
  </si>
  <si>
    <t>Slasher</t>
  </si>
  <si>
    <t>August 25, 2023[10]</t>
  </si>
  <si>
    <t>1 h 27 min</t>
  </si>
  <si>
    <t>*You Are So Not Invited To My Bat Mitzvah*[11]</t>
  </si>
  <si>
    <t>August 25, 2023[6]</t>
  </si>
  <si>
    <t>1 h 41 min</t>
  </si>
  <si>
    <t>*The Great Seduction*[12]</t>
  </si>
  <si>
    <t>Dramedy</t>
  </si>
  <si>
    <t>*A Day and a Half*[13]</t>
  </si>
  <si>
    <t>September 1, 2023[14]</t>
  </si>
  <si>
    <t>*Friday Night Plan*[15]</t>
  </si>
  <si>
    <t>*Happy Ending*[16]</t>
  </si>
  <si>
    <t>September 1, 2023[17]</t>
  </si>
  <si>
    <t>*What If?*[18]</t>
  </si>
  <si>
    <t>*Freestyle*[19]</t>
  </si>
  <si>
    <t>September 13, 2023[20]</t>
  </si>
  <si>
    <t>*Ehrengard: The Art of Seduction*[21]</t>
  </si>
  <si>
    <t>September 14, 2023[22][23]</t>
  </si>
  <si>
    <t>*Once Upon a Crime*</t>
  </si>
  <si>
    <t>Fantasy</t>
  </si>
  <si>
    <t>September 14, 2023[24]</t>
  </si>
  <si>
    <t>*El Conde*[25]</t>
  </si>
  <si>
    <t>September 15, 2023[26]</t>
  </si>
  <si>
    <t>*Love at First Sight*[27]</t>
  </si>
  <si>
    <t>September 15, 2023[28]</t>
  </si>
  <si>
    <t>*Spy Kids: Armageddon*[29][30]</t>
  </si>
  <si>
    <t>Action-adventure</t>
  </si>
  <si>
    <t>September 22, 2023[31]</t>
  </si>
  <si>
    <t>*Street Flow 2*[32]</t>
  </si>
  <si>
    <t>September 27, 2023[33]</t>
  </si>
  <si>
    <t>*Overhaul*[34]</t>
  </si>
  <si>
    <t>September 27, 2023[35]</t>
  </si>
  <si>
    <t>*Nowhere*[36]</t>
  </si>
  <si>
    <t>September 29, 2023[37]</t>
  </si>
  <si>
    <t>*Ballerina*[38]</t>
  </si>
  <si>
    <t>October 6, 2023[35]</t>
  </si>
  <si>
    <t>*Reptile*[39][40]</t>
  </si>
  <si>
    <t>October 6, 2023[41][42]</t>
  </si>
  <si>
    <t>2 h 14 min</t>
  </si>
  <si>
    <t>*Fair Play*[43]</t>
  </si>
  <si>
    <t>Erotic thriller</t>
  </si>
  <si>
    <t>October 13, 2023[44]</t>
  </si>
  <si>
    <t>*Pain Hustlers*[45][46][47]</t>
  </si>
  <si>
    <t>October 27, 2023[48][42]</t>
  </si>
  <si>
    <t>2 h 2 min</t>
  </si>
  <si>
    <t>*Wingwomen*[49][50]</t>
  </si>
  <si>
    <t>Actiondramedy</t>
  </si>
  <si>
    <t>November 1, 2023[51]</t>
  </si>
  <si>
    <t>1 h 54 min</t>
  </si>
  <si>
    <t>*The Killer*[52][53]</t>
  </si>
  <si>
    <t>Neo-noiraction thriller</t>
  </si>
  <si>
    <t>November 10, 2023[48][42]</t>
  </si>
  <si>
    <t>*Best. Christmas. Ever.*[54][55]</t>
  </si>
  <si>
    <t>November 16, 2023[42][56]</t>
  </si>
  <si>
    <t>*Rustin*[57]</t>
  </si>
  <si>
    <t>Biographical drama</t>
  </si>
  <si>
    <t>November 17, 2023[58]</t>
  </si>
  <si>
    <t>*Cryptoshlag*</t>
  </si>
  <si>
    <t>November 17, 2023[33]</t>
  </si>
  <si>
    <t>*Leo*[59]</t>
  </si>
  <si>
    <t>Animatedmusical</t>
  </si>
  <si>
    <t>November 21, 2023[48][60]</t>
  </si>
  <si>
    <t>*Leave the World Behind*[61]</t>
  </si>
  <si>
    <t>December 8, 2023[48][42]</t>
  </si>
  <si>
    <t>*Chicken Run: Dawn of the Nugget*[62]</t>
  </si>
  <si>
    <t>Stop motioncomedy</t>
  </si>
  <si>
    <t>December 15, 2023[63][64]</t>
  </si>
  <si>
    <t>*Maestro*[65][66]</t>
  </si>
  <si>
    <t>December 20, 2023[67]</t>
  </si>
  <si>
    <t>*Rebel Moon*[68][69][70]</t>
  </si>
  <si>
    <t>Space opera</t>
  </si>
  <si>
    <t>December 22, 2023[48][42]</t>
  </si>
  <si>
    <t>Num of Movies</t>
  </si>
  <si>
    <t>Num of Movies by Genre</t>
  </si>
  <si>
    <t>Grand Total</t>
  </si>
  <si>
    <t xml:space="preserve">January </t>
  </si>
  <si>
    <t xml:space="preserve">February </t>
  </si>
  <si>
    <t xml:space="preserve">March </t>
  </si>
  <si>
    <t xml:space="preserve">April </t>
  </si>
  <si>
    <t xml:space="preserve">May </t>
  </si>
  <si>
    <t xml:space="preserve">June </t>
  </si>
  <si>
    <t xml:space="preserve">July </t>
  </si>
  <si>
    <t xml:space="preserve">August </t>
  </si>
  <si>
    <t xml:space="preserve">September </t>
  </si>
  <si>
    <t xml:space="preserve">October </t>
  </si>
  <si>
    <t xml:space="preserve">November </t>
  </si>
  <si>
    <t xml:space="preserve">December </t>
  </si>
  <si>
    <t>Month and Language Wise Movies</t>
  </si>
  <si>
    <t>10 Days of a Bad Man</t>
  </si>
  <si>
    <t>10 Days of a Good Man</t>
  </si>
  <si>
    <t>A Beautiful Life</t>
  </si>
  <si>
    <t>A Day and a Half</t>
  </si>
  <si>
    <t>A Tourist's Guide to Love</t>
  </si>
  <si>
    <t>AKA</t>
  </si>
  <si>
    <t>Alkhallat+</t>
  </si>
  <si>
    <t>All the Places</t>
  </si>
  <si>
    <t>Ballerina</t>
  </si>
  <si>
    <t>Best. Christmas. Ever.</t>
  </si>
  <si>
    <t>Big Nunu's Little Heist</t>
  </si>
  <si>
    <t>Bird Box Barcelona</t>
  </si>
  <si>
    <t>Black Clover: Sword of the Wizard King</t>
  </si>
  <si>
    <t>Blood and Gold</t>
  </si>
  <si>
    <t>Call Me Chihiro</t>
  </si>
  <si>
    <t>Chicken Run: Dawn of the Nugget</t>
  </si>
  <si>
    <t>Chokehold</t>
  </si>
  <si>
    <t>Chor Nikal Ke Bhaga</t>
  </si>
  <si>
    <t>Chupa</t>
  </si>
  <si>
    <t>Cryptoshlag</t>
  </si>
  <si>
    <t>Dear David</t>
  </si>
  <si>
    <t>Disconnect: The Wedding Planner</t>
  </si>
  <si>
    <t>Dog Gone</t>
  </si>
  <si>
    <t>Ehrengard: The Art of Seduction</t>
  </si>
  <si>
    <t>El Conde</t>
  </si>
  <si>
    <t>Extraction 2</t>
  </si>
  <si>
    <t>Fair Play</t>
  </si>
  <si>
    <t>Fanfic</t>
  </si>
  <si>
    <t>Faraway</t>
  </si>
  <si>
    <t>Freestyle</t>
  </si>
  <si>
    <t>Friday Night Plan</t>
  </si>
  <si>
    <t>Gold Brick</t>
  </si>
  <si>
    <t>Happiness for Beginners</t>
  </si>
  <si>
    <t>Happy Ending</t>
  </si>
  <si>
    <t>Hard Feelings</t>
  </si>
  <si>
    <t>Have a Nice Day!</t>
  </si>
  <si>
    <t>Head to Head</t>
  </si>
  <si>
    <t>Heart of Stone</t>
  </si>
  <si>
    <t>Hunger</t>
  </si>
  <si>
    <t>In His Shadow</t>
  </si>
  <si>
    <t>Infiesto</t>
  </si>
  <si>
    <t>iNumber Number: Jozi Gold</t>
  </si>
  <si>
    <t>Jung E</t>
  </si>
  <si>
    <t>Kathal – A Jackfruit Mystery</t>
  </si>
  <si>
    <t>Kill Boksoon</t>
  </si>
  <si>
    <t>Killer Book Club</t>
  </si>
  <si>
    <t>Kings of Mulberry Street: Let Love Reign</t>
  </si>
  <si>
    <t>Kiss, Kiss!</t>
  </si>
  <si>
    <t>Leave the World Behind</t>
  </si>
  <si>
    <t>Leo</t>
  </si>
  <si>
    <t>Love at First Kiss</t>
  </si>
  <si>
    <t>Love at First Sight</t>
  </si>
  <si>
    <t>Love Tactics 2</t>
  </si>
  <si>
    <t>Love, Sex &amp; 30 Candles</t>
  </si>
  <si>
    <t>Lust Stories 2</t>
  </si>
  <si>
    <t>Luther: The Fallen Sun</t>
  </si>
  <si>
    <t>Maestro</t>
  </si>
  <si>
    <t>Make Me Believe</t>
  </si>
  <si>
    <t>Missed Connections</t>
  </si>
  <si>
    <t>Mission Majnu</t>
  </si>
  <si>
    <t>Mother's Day</t>
  </si>
  <si>
    <t>Mr. Car and the Knights Templar</t>
  </si>
  <si>
    <t>Murder Mystery 2</t>
  </si>
  <si>
    <t>Nimona</t>
  </si>
  <si>
    <t>Noise</t>
  </si>
  <si>
    <t>Nowhere</t>
  </si>
  <si>
    <t>Oh Belinda</t>
  </si>
  <si>
    <t>Once Upon a Crime</t>
  </si>
  <si>
    <t>One More Time</t>
  </si>
  <si>
    <t>Overhaul</t>
  </si>
  <si>
    <t>Pain Hustlers</t>
  </si>
  <si>
    <t>Paradise</t>
  </si>
  <si>
    <t>Phenomena</t>
  </si>
  <si>
    <t>Queens on the Run</t>
  </si>
  <si>
    <t>Rebel Moon</t>
  </si>
  <si>
    <t>Reptile</t>
  </si>
  <si>
    <t>Rich in Love 2</t>
  </si>
  <si>
    <t>Royalteen: Princess Margrethe</t>
  </si>
  <si>
    <t>Rustin</t>
  </si>
  <si>
    <t>Seasons</t>
  </si>
  <si>
    <t>Soulcatcher</t>
  </si>
  <si>
    <t>Spy Kids: Armageddon</t>
  </si>
  <si>
    <t>Squared Love All Over Again</t>
  </si>
  <si>
    <t>Squared Love Everlasting</t>
  </si>
  <si>
    <t>Street Flow 2</t>
  </si>
  <si>
    <t>The (Almost) Legends</t>
  </si>
  <si>
    <t>The Great Seduction</t>
  </si>
  <si>
    <t>The Killer</t>
  </si>
  <si>
    <t>The Magician's Elephant</t>
  </si>
  <si>
    <t>The Matchmaker</t>
  </si>
  <si>
    <t>The Monkey King</t>
  </si>
  <si>
    <t>The Mother</t>
  </si>
  <si>
    <t>The Murderer</t>
  </si>
  <si>
    <t>The Out-Laws</t>
  </si>
  <si>
    <t>The Pale Blue Eye</t>
  </si>
  <si>
    <t>The Perfect Find</t>
  </si>
  <si>
    <t>The Price of Family</t>
  </si>
  <si>
    <t>The Strays</t>
  </si>
  <si>
    <t>The Wonder Weeks</t>
  </si>
  <si>
    <t>They Cloned Tyrone</t>
  </si>
  <si>
    <t>Through My Window: Across the Sea</t>
  </si>
  <si>
    <t>Today We'll Talk About That Day</t>
  </si>
  <si>
    <t>Tonight You're Sleeping with Me</t>
  </si>
  <si>
    <t>True Spirit</t>
  </si>
  <si>
    <t>Unlocked</t>
  </si>
  <si>
    <t>We Have a Ghost</t>
  </si>
  <si>
    <t>What If?</t>
  </si>
  <si>
    <t>Where the Tracks End</t>
  </si>
  <si>
    <t>Wingwomen</t>
  </si>
  <si>
    <t>You Are So Not Invited To My Bat Mitzvah</t>
  </si>
  <si>
    <t>You Do You</t>
  </si>
  <si>
    <t>You People</t>
  </si>
  <si>
    <t>Your Place or Mine</t>
  </si>
  <si>
    <t>Zom 100: Bucket List of the Dead</t>
  </si>
  <si>
    <t>Movies Count by Genre</t>
  </si>
  <si>
    <t xml:space="preserve">Top 3 Genres are </t>
  </si>
  <si>
    <t>1. Romantic Comedy</t>
  </si>
  <si>
    <t>2. Drama</t>
  </si>
  <si>
    <t>3. Comedy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</si>
</sst>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5">
    <font>
      <sz val="10.0"/>
      <color rgb="FF000000"/>
      <name val="Arial"/>
      <scheme val="minor"/>
    </font>
    <font>
      <color theme="1"/>
      <name val="Arial"/>
      <scheme val="minor"/>
    </font>
    <font>
      <b/>
      <color theme="1"/>
      <name val="Arial"/>
      <scheme val="minor"/>
    </font>
    <font>
      <color rgb="FF000000"/>
      <name val="&quot;Arial&quot;"/>
    </font>
    <font>
      <b/>
      <color rgb="FF000000"/>
      <name val="&quot;Arial&quot;"/>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2" numFmtId="0" xfId="0" applyFont="1"/>
    <xf borderId="0" fillId="0" fontId="1" numFmtId="0" xfId="0" applyAlignment="1" applyFont="1">
      <alignment readingOrder="0"/>
    </xf>
    <xf borderId="0" fillId="0" fontId="1" numFmtId="164" xfId="0" applyFont="1" applyNumberFormat="1"/>
    <xf borderId="0" fillId="0" fontId="1" numFmtId="0" xfId="0" applyFont="1"/>
    <xf borderId="0" fillId="0" fontId="3" numFmtId="0" xfId="0" applyAlignment="1" applyFont="1">
      <alignment readingOrder="0" shrinkToFit="0" wrapText="1"/>
    </xf>
    <xf borderId="0" fillId="0" fontId="3" numFmtId="0" xfId="0" applyAlignment="1" applyFont="1">
      <alignment horizontal="center" readingOrder="0" shrinkToFit="0" wrapText="1"/>
    </xf>
    <xf borderId="0" fillId="0" fontId="4" numFmtId="0" xfId="0" applyAlignment="1" applyFont="1">
      <alignment readingOrder="0" shrinkToFit="0" wrapText="1"/>
    </xf>
    <xf borderId="0" fillId="0" fontId="2" numFmtId="0" xfId="0" applyAlignment="1" applyFont="1">
      <alignment readingOrder="0" shrinkToFit="0" wrapText="1"/>
    </xf>
    <xf borderId="0" fillId="0" fontId="1"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3" Type="http://schemas.openxmlformats.org/officeDocument/2006/relationships/pivotCacheDefinition" Target="pivotCache/pivotCacheDefinition3.xml"/><Relationship Id="rId12" Type="http://schemas.openxmlformats.org/officeDocument/2006/relationships/pivotCacheDefinition" Target="pivotCache/pivotCacheDefinition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pivotCacheDefinition" Target="pivotCache/pivotCacheDefinition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 vs. Number of Movies</a:t>
            </a:r>
          </a:p>
        </c:rich>
      </c:tx>
      <c:overlay val="0"/>
    </c:title>
    <c:plotArea>
      <c:layout/>
      <c:barChart>
        <c:barDir val="col"/>
        <c:grouping val="stacked"/>
        <c:ser>
          <c:idx val="0"/>
          <c:order val="0"/>
          <c:tx>
            <c:strRef>
              <c:f>'Q3'!$C$1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'Q3'!$B$2:$B$13</c:f>
            </c:strRef>
          </c:cat>
          <c:val>
            <c:numRef>
              <c:f>'Q3'!$C$2:$C$13</c:f>
              <c:numCache/>
            </c:numRef>
          </c:val>
        </c:ser>
        <c:overlap val="100"/>
        <c:axId val="62081495"/>
        <c:axId val="1126288482"/>
      </c:barChart>
      <c:catAx>
        <c:axId val="620814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126288482"/>
      </c:catAx>
      <c:valAx>
        <c:axId val="11262884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Movies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08149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 Wise Stacked Language Movies</a:t>
            </a:r>
          </a:p>
        </c:rich>
      </c:tx>
      <c:overlay val="0"/>
    </c:title>
    <c:plotArea>
      <c:layout/>
      <c:barChart>
        <c:barDir val="col"/>
        <c:grouping val="stacked"/>
        <c:ser>
          <c:idx val="0"/>
          <c:order val="0"/>
          <c:tx>
            <c:strRef>
              <c:f>Q4.!$C$1:$C$2</c:f>
            </c:strRef>
          </c:tx>
          <c:spPr>
            <a:solidFill>
              <a:schemeClr val="accent1"/>
            </a:solidFill>
            <a:ln cmpd="sng">
              <a:solidFill>
                <a:srgbClr val="000000"/>
              </a:solidFill>
            </a:ln>
          </c:spPr>
          <c:cat>
            <c:strRef>
              <c:f>Q4.!$B$3:$B$14</c:f>
            </c:strRef>
          </c:cat>
          <c:val>
            <c:numRef>
              <c:f>Q4.!$C$3:$C$14</c:f>
              <c:numCache/>
            </c:numRef>
          </c:val>
        </c:ser>
        <c:ser>
          <c:idx val="1"/>
          <c:order val="1"/>
          <c:tx>
            <c:strRef>
              <c:f>Q4.!$D$1:$D$2</c:f>
            </c:strRef>
          </c:tx>
          <c:spPr>
            <a:solidFill>
              <a:schemeClr val="accent2"/>
            </a:solidFill>
            <a:ln cmpd="sng">
              <a:solidFill>
                <a:srgbClr val="000000"/>
              </a:solidFill>
            </a:ln>
          </c:spPr>
          <c:cat>
            <c:strRef>
              <c:f>Q4.!$B$3:$B$14</c:f>
            </c:strRef>
          </c:cat>
          <c:val>
            <c:numRef>
              <c:f>Q4.!$D$3:$D$14</c:f>
              <c:numCache/>
            </c:numRef>
          </c:val>
        </c:ser>
        <c:ser>
          <c:idx val="2"/>
          <c:order val="2"/>
          <c:tx>
            <c:strRef>
              <c:f>Q4.!$E$1:$E$2</c:f>
            </c:strRef>
          </c:tx>
          <c:spPr>
            <a:solidFill>
              <a:schemeClr val="accent3"/>
            </a:solidFill>
            <a:ln cmpd="sng">
              <a:solidFill>
                <a:srgbClr val="000000"/>
              </a:solidFill>
            </a:ln>
          </c:spPr>
          <c:cat>
            <c:strRef>
              <c:f>Q4.!$B$3:$B$14</c:f>
            </c:strRef>
          </c:cat>
          <c:val>
            <c:numRef>
              <c:f>Q4.!$E$3:$E$14</c:f>
              <c:numCache/>
            </c:numRef>
          </c:val>
        </c:ser>
        <c:ser>
          <c:idx val="3"/>
          <c:order val="3"/>
          <c:tx>
            <c:strRef>
              <c:f>Q4.!$F$1:$F$2</c:f>
            </c:strRef>
          </c:tx>
          <c:spPr>
            <a:solidFill>
              <a:schemeClr val="accent4"/>
            </a:solidFill>
            <a:ln cmpd="sng">
              <a:solidFill>
                <a:srgbClr val="000000"/>
              </a:solidFill>
            </a:ln>
          </c:spPr>
          <c:cat>
            <c:strRef>
              <c:f>Q4.!$B$3:$B$14</c:f>
            </c:strRef>
          </c:cat>
          <c:val>
            <c:numRef>
              <c:f>Q4.!$F$3:$F$14</c:f>
              <c:numCache/>
            </c:numRef>
          </c:val>
        </c:ser>
        <c:ser>
          <c:idx val="4"/>
          <c:order val="4"/>
          <c:tx>
            <c:strRef>
              <c:f>Q4.!$G$1:$G$2</c:f>
            </c:strRef>
          </c:tx>
          <c:spPr>
            <a:solidFill>
              <a:schemeClr val="accent5"/>
            </a:solidFill>
            <a:ln cmpd="sng">
              <a:solidFill>
                <a:srgbClr val="000000"/>
              </a:solidFill>
            </a:ln>
          </c:spPr>
          <c:cat>
            <c:strRef>
              <c:f>Q4.!$B$3:$B$14</c:f>
            </c:strRef>
          </c:cat>
          <c:val>
            <c:numRef>
              <c:f>Q4.!$G$3:$G$14</c:f>
              <c:numCache/>
            </c:numRef>
          </c:val>
        </c:ser>
        <c:ser>
          <c:idx val="5"/>
          <c:order val="5"/>
          <c:tx>
            <c:strRef>
              <c:f>Q4.!$H$1:$H$2</c:f>
            </c:strRef>
          </c:tx>
          <c:spPr>
            <a:solidFill>
              <a:schemeClr val="accent6"/>
            </a:solidFill>
            <a:ln cmpd="sng">
              <a:solidFill>
                <a:srgbClr val="000000"/>
              </a:solidFill>
            </a:ln>
          </c:spPr>
          <c:cat>
            <c:strRef>
              <c:f>Q4.!$B$3:$B$14</c:f>
            </c:strRef>
          </c:cat>
          <c:val>
            <c:numRef>
              <c:f>Q4.!$H$3:$H$14</c:f>
              <c:numCache/>
            </c:numRef>
          </c:val>
        </c:ser>
        <c:ser>
          <c:idx val="6"/>
          <c:order val="6"/>
          <c:tx>
            <c:strRef>
              <c:f>Q4.!$I$1:$I$2</c:f>
            </c:strRef>
          </c:tx>
          <c:spPr>
            <a:solidFill>
              <a:schemeClr val="accent1">
                <a:lumOff val="30000"/>
              </a:schemeClr>
            </a:solidFill>
            <a:ln cmpd="sng">
              <a:solidFill>
                <a:srgbClr val="000000"/>
              </a:solidFill>
            </a:ln>
          </c:spPr>
          <c:cat>
            <c:strRef>
              <c:f>Q4.!$B$3:$B$14</c:f>
            </c:strRef>
          </c:cat>
          <c:val>
            <c:numRef>
              <c:f>Q4.!$I$3:$I$14</c:f>
              <c:numCache/>
            </c:numRef>
          </c:val>
        </c:ser>
        <c:ser>
          <c:idx val="7"/>
          <c:order val="7"/>
          <c:tx>
            <c:strRef>
              <c:f>Q4.!$J$1:$J$2</c:f>
            </c:strRef>
          </c:tx>
          <c:spPr>
            <a:solidFill>
              <a:schemeClr val="accent2">
                <a:lumOff val="30000"/>
              </a:schemeClr>
            </a:solidFill>
            <a:ln cmpd="sng">
              <a:solidFill>
                <a:srgbClr val="000000"/>
              </a:solidFill>
            </a:ln>
          </c:spPr>
          <c:cat>
            <c:strRef>
              <c:f>Q4.!$B$3:$B$14</c:f>
            </c:strRef>
          </c:cat>
          <c:val>
            <c:numRef>
              <c:f>Q4.!$J$3:$J$14</c:f>
              <c:numCache/>
            </c:numRef>
          </c:val>
        </c:ser>
        <c:ser>
          <c:idx val="8"/>
          <c:order val="8"/>
          <c:tx>
            <c:strRef>
              <c:f>Q4.!$K$1:$K$2</c:f>
            </c:strRef>
          </c:tx>
          <c:spPr>
            <a:solidFill>
              <a:schemeClr val="accent3">
                <a:lumOff val="30000"/>
              </a:schemeClr>
            </a:solidFill>
            <a:ln cmpd="sng">
              <a:solidFill>
                <a:srgbClr val="000000"/>
              </a:solidFill>
            </a:ln>
          </c:spPr>
          <c:cat>
            <c:strRef>
              <c:f>Q4.!$B$3:$B$14</c:f>
            </c:strRef>
          </c:cat>
          <c:val>
            <c:numRef>
              <c:f>Q4.!$K$3:$K$14</c:f>
              <c:numCache/>
            </c:numRef>
          </c:val>
        </c:ser>
        <c:ser>
          <c:idx val="9"/>
          <c:order val="9"/>
          <c:tx>
            <c:strRef>
              <c:f>Q4.!$L$1:$L$2</c:f>
            </c:strRef>
          </c:tx>
          <c:spPr>
            <a:solidFill>
              <a:schemeClr val="accent4">
                <a:lumOff val="30000"/>
              </a:schemeClr>
            </a:solidFill>
            <a:ln cmpd="sng">
              <a:solidFill>
                <a:srgbClr val="000000"/>
              </a:solidFill>
            </a:ln>
          </c:spPr>
          <c:cat>
            <c:strRef>
              <c:f>Q4.!$B$3:$B$14</c:f>
            </c:strRef>
          </c:cat>
          <c:val>
            <c:numRef>
              <c:f>Q4.!$L$3:$L$14</c:f>
              <c:numCache/>
            </c:numRef>
          </c:val>
        </c:ser>
        <c:ser>
          <c:idx val="10"/>
          <c:order val="10"/>
          <c:tx>
            <c:strRef>
              <c:f>Q4.!$M$1:$M$2</c:f>
            </c:strRef>
          </c:tx>
          <c:spPr>
            <a:solidFill>
              <a:schemeClr val="accent5">
                <a:lumOff val="30000"/>
              </a:schemeClr>
            </a:solidFill>
            <a:ln cmpd="sng">
              <a:solidFill>
                <a:srgbClr val="000000"/>
              </a:solidFill>
            </a:ln>
          </c:spPr>
          <c:cat>
            <c:strRef>
              <c:f>Q4.!$B$3:$B$14</c:f>
            </c:strRef>
          </c:cat>
          <c:val>
            <c:numRef>
              <c:f>Q4.!$M$3:$M$14</c:f>
              <c:numCache/>
            </c:numRef>
          </c:val>
        </c:ser>
        <c:ser>
          <c:idx val="11"/>
          <c:order val="11"/>
          <c:tx>
            <c:strRef>
              <c:f>Q4.!$N$1:$N$2</c:f>
            </c:strRef>
          </c:tx>
          <c:spPr>
            <a:solidFill>
              <a:schemeClr val="accent6">
                <a:lumOff val="30000"/>
              </a:schemeClr>
            </a:solidFill>
            <a:ln cmpd="sng">
              <a:solidFill>
                <a:srgbClr val="000000"/>
              </a:solidFill>
            </a:ln>
          </c:spPr>
          <c:cat>
            <c:strRef>
              <c:f>Q4.!$B$3:$B$14</c:f>
            </c:strRef>
          </c:cat>
          <c:val>
            <c:numRef>
              <c:f>Q4.!$N$3:$N$14</c:f>
              <c:numCache/>
            </c:numRef>
          </c:val>
        </c:ser>
        <c:ser>
          <c:idx val="12"/>
          <c:order val="12"/>
          <c:tx>
            <c:strRef>
              <c:f>Q4.!$O$1:$O$2</c:f>
            </c:strRef>
          </c:tx>
          <c:spPr>
            <a:solidFill>
              <a:schemeClr val="accent1">
                <a:lumOff val="60000"/>
              </a:schemeClr>
            </a:solidFill>
            <a:ln cmpd="sng">
              <a:solidFill>
                <a:srgbClr val="000000"/>
              </a:solidFill>
            </a:ln>
          </c:spPr>
          <c:cat>
            <c:strRef>
              <c:f>Q4.!$B$3:$B$14</c:f>
            </c:strRef>
          </c:cat>
          <c:val>
            <c:numRef>
              <c:f>Q4.!$O$3:$O$14</c:f>
              <c:numCache/>
            </c:numRef>
          </c:val>
        </c:ser>
        <c:ser>
          <c:idx val="13"/>
          <c:order val="13"/>
          <c:tx>
            <c:strRef>
              <c:f>Q4.!$P$1:$P$2</c:f>
            </c:strRef>
          </c:tx>
          <c:spPr>
            <a:solidFill>
              <a:schemeClr val="accent2">
                <a:lumOff val="60000"/>
              </a:schemeClr>
            </a:solidFill>
            <a:ln cmpd="sng">
              <a:solidFill>
                <a:srgbClr val="000000"/>
              </a:solidFill>
            </a:ln>
          </c:spPr>
          <c:cat>
            <c:strRef>
              <c:f>Q4.!$B$3:$B$14</c:f>
            </c:strRef>
          </c:cat>
          <c:val>
            <c:numRef>
              <c:f>Q4.!$P$3:$P$14</c:f>
              <c:numCache/>
            </c:numRef>
          </c:val>
        </c:ser>
        <c:ser>
          <c:idx val="14"/>
          <c:order val="14"/>
          <c:tx>
            <c:strRef>
              <c:f>Q4.!$Q$1:$Q$2</c:f>
            </c:strRef>
          </c:tx>
          <c:spPr>
            <a:solidFill>
              <a:schemeClr val="accent3">
                <a:lumOff val="60000"/>
              </a:schemeClr>
            </a:solidFill>
            <a:ln cmpd="sng">
              <a:solidFill>
                <a:srgbClr val="000000"/>
              </a:solidFill>
            </a:ln>
          </c:spPr>
          <c:cat>
            <c:strRef>
              <c:f>Q4.!$B$3:$B$14</c:f>
            </c:strRef>
          </c:cat>
          <c:val>
            <c:numRef>
              <c:f>Q4.!$Q$3:$Q$14</c:f>
              <c:numCache/>
            </c:numRef>
          </c:val>
        </c:ser>
        <c:ser>
          <c:idx val="15"/>
          <c:order val="15"/>
          <c:tx>
            <c:strRef>
              <c:f>Q4.!$R$1:$R$2</c:f>
            </c:strRef>
          </c:tx>
          <c:spPr>
            <a:solidFill>
              <a:schemeClr val="accent4">
                <a:lumOff val="60000"/>
              </a:schemeClr>
            </a:solidFill>
            <a:ln cmpd="sng">
              <a:solidFill>
                <a:srgbClr val="000000"/>
              </a:solidFill>
            </a:ln>
          </c:spPr>
          <c:cat>
            <c:strRef>
              <c:f>Q4.!$B$3:$B$14</c:f>
            </c:strRef>
          </c:cat>
          <c:val>
            <c:numRef>
              <c:f>Q4.!$R$3:$R$14</c:f>
              <c:numCache/>
            </c:numRef>
          </c:val>
        </c:ser>
        <c:ser>
          <c:idx val="16"/>
          <c:order val="16"/>
          <c:tx>
            <c:strRef>
              <c:f>Q4.!$S$1:$S$2</c:f>
            </c:strRef>
          </c:tx>
          <c:spPr>
            <a:solidFill>
              <a:schemeClr val="accent5">
                <a:lumOff val="60000"/>
              </a:schemeClr>
            </a:solidFill>
            <a:ln cmpd="sng">
              <a:solidFill>
                <a:srgbClr val="000000"/>
              </a:solidFill>
            </a:ln>
          </c:spPr>
          <c:cat>
            <c:strRef>
              <c:f>Q4.!$B$3:$B$14</c:f>
            </c:strRef>
          </c:cat>
          <c:val>
            <c:numRef>
              <c:f>Q4.!$S$3:$S$14</c:f>
              <c:numCache/>
            </c:numRef>
          </c:val>
        </c:ser>
        <c:ser>
          <c:idx val="17"/>
          <c:order val="17"/>
          <c:tx>
            <c:strRef>
              <c:f>Q4.!$T$1:$T$2</c:f>
            </c:strRef>
          </c:tx>
          <c:spPr>
            <a:solidFill>
              <a:schemeClr val="accent6">
                <a:lumOff val="60000"/>
              </a:schemeClr>
            </a:solidFill>
            <a:ln cmpd="sng">
              <a:solidFill>
                <a:srgbClr val="000000"/>
              </a:solidFill>
            </a:ln>
          </c:spPr>
          <c:cat>
            <c:strRef>
              <c:f>Q4.!$B$3:$B$14</c:f>
            </c:strRef>
          </c:cat>
          <c:val>
            <c:numRef>
              <c:f>Q4.!$T$3:$T$14</c:f>
              <c:numCache/>
            </c:numRef>
          </c:val>
        </c:ser>
        <c:ser>
          <c:idx val="18"/>
          <c:order val="18"/>
          <c:tx>
            <c:strRef>
              <c:f>Q4.!$U$1:$U$2</c:f>
            </c:strRef>
          </c:tx>
          <c:spPr>
            <a:solidFill>
              <a:schemeClr val="accent1">
                <a:lumOff val="90000"/>
              </a:schemeClr>
            </a:solidFill>
            <a:ln cmpd="sng">
              <a:solidFill>
                <a:srgbClr val="000000"/>
              </a:solidFill>
            </a:ln>
          </c:spPr>
          <c:cat>
            <c:strRef>
              <c:f>Q4.!$B$3:$B$14</c:f>
            </c:strRef>
          </c:cat>
          <c:val>
            <c:numRef>
              <c:f>Q4.!$U$3:$U$14</c:f>
              <c:numCache/>
            </c:numRef>
          </c:val>
        </c:ser>
        <c:ser>
          <c:idx val="19"/>
          <c:order val="19"/>
          <c:tx>
            <c:strRef>
              <c:f>Q4.!$V$1:$V$2</c:f>
            </c:strRef>
          </c:tx>
          <c:spPr>
            <a:solidFill>
              <a:schemeClr val="accent2">
                <a:lumOff val="90000"/>
              </a:schemeClr>
            </a:solidFill>
            <a:ln cmpd="sng">
              <a:solidFill>
                <a:srgbClr val="000000"/>
              </a:solidFill>
            </a:ln>
          </c:spPr>
          <c:cat>
            <c:strRef>
              <c:f>Q4.!$B$3:$B$14</c:f>
            </c:strRef>
          </c:cat>
          <c:val>
            <c:numRef>
              <c:f>Q4.!$V$3:$V$14</c:f>
              <c:numCache/>
            </c:numRef>
          </c:val>
        </c:ser>
        <c:overlap val="100"/>
        <c:axId val="180975656"/>
        <c:axId val="885195741"/>
      </c:barChart>
      <c:catAx>
        <c:axId val="1809756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885195741"/>
      </c:catAx>
      <c:valAx>
        <c:axId val="8851957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0975656"/>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571500</xdr:colOff>
      <xdr:row>7</xdr:row>
      <xdr:rowOff>38100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504825</xdr:colOff>
      <xdr:row>19</xdr:row>
      <xdr:rowOff>85725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H116" sheet="Data Cleaning"/>
  </cacheSource>
  <cacheFields>
    <cacheField name="Title" numFmtId="0">
      <sharedItems>
        <s v="The Pale Blue Eye"/>
        <s v="Noise"/>
        <s v="Dog Gone"/>
        <s v="Disconnect: The Wedding Planner"/>
        <s v="Alkhallat+"/>
        <s v="Jung E"/>
        <s v="Mission Majnu"/>
        <s v="The Price of Family"/>
        <s v="You People"/>
        <s v="True Spirit"/>
        <s v="Infiesto"/>
        <s v="Dear David"/>
        <s v="Your Place or Mine"/>
        <s v="Squared Love All Over Again"/>
        <s v="All the Places"/>
        <s v="Unlocked"/>
        <s v="The Strays"/>
        <s v="Call Me Chihiro"/>
        <s v="We Have a Ghost"/>
        <s v="Tonight You're Sleeping with Me"/>
        <s v="10 Days of a Good Man"/>
        <s v="Love at First Kiss"/>
        <s v="Faraway"/>
        <s v="Have a Nice Day!"/>
        <s v="Luther: The Fallen Sun"/>
        <s v="In His Shadow"/>
        <s v="The Magician's Elephant"/>
        <s v="Chor Nikal Ke Bhaga"/>
        <s v="Kill Boksoon"/>
        <s v="Murder Mystery 2"/>
        <s v="Chupa"/>
        <s v="Kings of Mulberry Street: Let Love Reign"/>
        <s v="Oh Belinda"/>
        <s v="Hunger"/>
        <s v="Queens on the Run"/>
        <s v="Phenomena"/>
        <s v="A Tourist's Guide to Love"/>
        <s v="Chokehold"/>
        <s v="One More Time"/>
        <s v="Kiss, Kiss!"/>
        <s v="The Matchmaker"/>
        <s v="AKA"/>
        <s v="Royalteen: Princess Margrethe"/>
        <s v="The Mother"/>
        <s v="Fanfic"/>
        <s v="Kathal – A Jackfruit Mystery"/>
        <s v="Hard Feelings"/>
        <s v="Mother's Day"/>
        <s v="Blood and Gold"/>
        <s v="Where the Tracks End"/>
        <s v="A Beautiful Life"/>
        <s v="Missed Connections"/>
        <s v="Rich in Love 2"/>
        <s v="The Wonder Weeks"/>
        <s v="You Do You"/>
        <s v="Black Clover: Sword of the Wizard King"/>
        <s v="Extraction 2"/>
        <s v="iNumber Number: Jozi Gold"/>
        <s v="Make Me Believe"/>
        <s v="The Perfect Find"/>
        <s v="Through My Window: Across the Sea"/>
        <s v="Lust Stories 2"/>
        <s v="Nimona"/>
        <s v="Gold Brick"/>
        <s v="Seasons"/>
        <s v="The Out-Laws"/>
        <s v="Mr. Car and the Knights Templar"/>
        <s v="Bird Box Barcelona"/>
        <s v="Love Tactics 2"/>
        <s v="The (Almost) Legends"/>
        <s v="They Cloned Tyrone"/>
        <s v="Happiness for Beginners"/>
        <s v="Paradise"/>
        <s v="The Murderer"/>
        <s v="Today We'll Talk About That Day"/>
        <s v="Big Nunu's Little Heist"/>
        <s v="Soulcatcher"/>
        <s v="Head to Head"/>
        <s v="Zom 100: Bucket List of the Dead"/>
        <s v="Heart of Stone"/>
        <s v="10 Days of a Bad Man"/>
        <s v="Love, Sex &amp; 30 Candles"/>
        <s v="The Monkey King"/>
        <s v="Squared Love Everlasting"/>
        <s v="Killer Book Club"/>
        <s v="You Are So Not Invited To My Bat Mitzvah"/>
        <s v="The Great Seduction"/>
        <s v="A Day and a Half"/>
        <s v="Friday Night Plan"/>
        <s v="Happy Ending"/>
        <s v="What If?"/>
        <s v="Freestyle"/>
        <s v="Ehrengard: The Art of Seduction"/>
        <s v="Once Upon a Crime"/>
        <s v="El Conde"/>
        <s v="Love at First Sight"/>
        <s v="Spy Kids: Armageddon"/>
        <s v="Street Flow 2"/>
        <s v="Overhaul"/>
        <s v="Nowhere"/>
        <s v="Ballerina"/>
        <s v="Reptile"/>
        <s v="Fair Play"/>
        <s v="Pain Hustlers"/>
        <s v="Wingwomen"/>
        <s v="The Killer"/>
        <s v="Best. Christmas. Ever."/>
        <s v="Rustin"/>
        <s v="Cryptoshlag"/>
        <s v="Leo"/>
        <s v="Leave the World Behind"/>
        <s v="Chicken Run: Dawn of the Nugget"/>
        <s v="Maestro"/>
        <s v="Rebel Moon"/>
      </sharedItems>
    </cacheField>
    <cacheField name="Genre" numFmtId="0">
      <sharedItems>
        <s v="Historical thriller drama"/>
        <s v="Drama"/>
        <s v="Family drama"/>
        <s v="Romantic comedy"/>
        <s v="Satiricalthriller"/>
        <s v="Sci-fiaction / adventure"/>
        <s v="Spy thriller"/>
        <s v="Comedy"/>
        <s v="Biopic"/>
        <s v="Thriller"/>
        <s v="Coming-of-ageromantic drama"/>
        <s v="Comedy-drama"/>
        <s v="Familyadventure"/>
        <s v="Romantic drama"/>
        <s v="Crime drama"/>
        <s v="Animation"/>
        <s v="Heistthriller"/>
        <s v="Crime thriller"/>
        <s v="Mystery comedy"/>
        <s v="Fantasyadventure"/>
        <s v="Thriller drama"/>
        <s v="Psychological thriller"/>
        <s v="Action thriller"/>
        <s v="Coming-of-age"/>
        <s v="Action drama"/>
        <s v="Darkcrimedramedy"/>
        <s v="Action"/>
        <s v="Western"/>
        <s v="Family film"/>
        <s v="Comedy drama"/>
        <s v="Anime"/>
        <s v="Romance"/>
        <s v="Anthology film"/>
        <s v="Animatedscience fiction"/>
        <s v="Action comedy"/>
        <s v="Post-apocalyptichorror-thriller"/>
        <s v="Sci-ficomedy mystery"/>
        <s v="Sci-fiaction-thriller"/>
        <s v="Black comedy"/>
        <s v="Melodrama"/>
        <s v="Thrillercomedy"/>
        <s v="Zombie apocalypse / comedy"/>
        <s v="Spythriller"/>
        <s v="Animatedaction comedy"/>
        <s v="Slasher"/>
        <s v="Dramedy"/>
        <s v="Fantasy"/>
        <s v="Action-adventure"/>
        <s v="Erotic thriller"/>
        <s v="Actiondramedy"/>
        <s v="Neo-noiraction thriller"/>
        <s v="Biographical drama"/>
        <s v="Animatedmusical"/>
        <s v="Stop motioncomedy"/>
        <s v="Space opera"/>
      </sharedItems>
    </cacheField>
    <cacheField name="Premiere">
      <sharedItems containsDate="1" containsMixedTypes="1">
        <d v="2023-01-06T00:00:00Z"/>
        <d v="2023-01-11T00:00:00Z"/>
        <d v="2023-01-13T00:00:00Z"/>
        <d v="2023-01-19T00:00:00Z"/>
        <d v="2023-01-20T00:00:00Z"/>
        <d v="2023-01-25T00:00:00Z"/>
        <d v="2023-01-27T00:00:00Z"/>
        <d v="2023-02-03T00:00:00Z"/>
        <d v="2023-02-09T00:00:00Z"/>
        <d v="2023-02-10T00:00:00Z"/>
        <d v="2023-02-13T00:00:00Z"/>
        <d v="2023-02-14T00:00:00Z"/>
        <d v="2023-02-17T00:00:00Z"/>
        <d v="2023-02-22T00:00:00Z"/>
        <d v="2023-02-23T00:00:00Z"/>
        <d v="2023-02-24T00:00:00Z"/>
        <d v="2023-03-01T00:00:00Z"/>
        <d v="2023-03-03T00:00:00Z"/>
        <d v="2023-03-08T00:00:00Z"/>
        <d v="2023-03-10T00:00:00Z"/>
        <d v="2023-03-17T00:00:00Z"/>
        <d v="2023-03-24T00:00:00Z"/>
        <d v="2023-03-31T00:00:00Z"/>
        <d v="2023-04-07T00:00:00Z"/>
        <d v="2023-04-08T00:00:00Z"/>
        <d v="2023-04-14T00:00:00Z"/>
        <d v="2023-04-21T00:00:00Z"/>
        <d v="2023-04-26T00:00:00Z"/>
        <d v="2023-04-27T00:00:00Z"/>
        <d v="2023-04-28T00:00:00Z"/>
        <d v="2023-05-11T00:00:00Z"/>
        <d v="2023-05-12T00:00:00Z"/>
        <d v="2023-05-17T00:00:00Z"/>
        <d v="2023-05-19T00:00:00Z"/>
        <d v="2023-05-24T00:00:00Z"/>
        <d v="2023-05-26T00:00:00Z"/>
        <d v="2023-06-01T00:00:00Z"/>
        <d v="2023-06-02T00:00:00Z"/>
        <d v="2023-06-09T00:00:00Z"/>
        <d v="2023-06-16T00:00:00Z"/>
        <d v="2023-06-23T00:00:00Z"/>
        <d v="2023-06-29T00:00:00Z"/>
        <d v="2023-06-30T00:00:00Z"/>
        <d v="2023-07-06T00:00:00Z"/>
        <d v="2023-07-07T00:00:00Z"/>
        <d v="2023-07-12T00:00:00Z"/>
        <d v="2023-07-14T00:00:00Z"/>
        <d v="2023-07-19T00:00:00Z"/>
        <d v="2023-07-21T00:00:00Z"/>
        <d v="2023-07-27T00:00:00Z"/>
        <d v="2023-07-28T00:00:00Z"/>
        <d v="2023-08-02T00:00:00Z"/>
        <d v="2023-08-03T00:00:00Z"/>
        <d v="2023-08-11T00:00:00Z"/>
        <s v="August 18, 2023[3]"/>
        <d v="2023-08-18T00:00:00Z"/>
        <s v="August 18, 2023[6]"/>
        <s v="August 23, 2023[8]"/>
        <s v="August 25, 2023[10]"/>
        <s v="August 25, 2023[6]"/>
        <d v="2023-08-30T00:00:00Z"/>
        <s v="September 1, 2023[14]"/>
        <d v="2023-09-01T00:00:00Z"/>
        <s v="September 1, 2023[17]"/>
        <d v="2023-09-07T00:00:00Z"/>
        <s v="September 13, 2023[20]"/>
        <s v="September 14, 2023[22][23]"/>
        <s v="September 14, 2023[24]"/>
        <s v="September 15, 2023[26]"/>
        <s v="September 15, 2023[28]"/>
        <s v="September 22, 2023[31]"/>
        <s v="September 27, 2023[33]"/>
        <s v="September 27, 2023[35]"/>
        <s v="September 29, 2023[37]"/>
        <s v="October 6, 2023[35]"/>
        <s v="October 6, 2023[41][42]"/>
        <s v="October 13, 2023[44]"/>
        <s v="October 27, 2023[48][42]"/>
        <s v="November 1, 2023[51]"/>
        <s v="November 10, 2023[48][42]"/>
        <s v="November 16, 2023[42][56]"/>
        <s v="November 17, 2023[58]"/>
        <s v="November 17, 2023[33]"/>
        <s v="November 21, 2023[48][60]"/>
        <s v="December 8, 2023[48][42]"/>
        <s v="December 15, 2023[63][64]"/>
        <s v="December 20, 2023[67]"/>
        <s v="December 22, 2023[48][42]"/>
      </sharedItems>
    </cacheField>
    <cacheField name="Date">
      <sharedItems containsDate="1" containsMixedTypes="1">
        <d v="2023-01-06T00:00:00Z"/>
        <d v="2023-01-11T00:00:00Z"/>
        <d v="2023-01-13T00:00:00Z"/>
        <d v="2023-01-19T00:00:00Z"/>
        <d v="2023-01-20T00:00:00Z"/>
        <d v="2023-01-25T00:00:00Z"/>
        <d v="2023-01-27T00:00:00Z"/>
        <d v="2023-02-03T00:00:00Z"/>
        <d v="2023-02-09T00:00:00Z"/>
        <d v="2023-02-10T00:00:00Z"/>
        <d v="2023-02-13T00:00:00Z"/>
        <d v="2023-02-14T00:00:00Z"/>
        <d v="2023-02-17T00:00:00Z"/>
        <d v="2023-02-22T00:00:00Z"/>
        <d v="2023-02-23T00:00:00Z"/>
        <d v="2023-02-24T00:00:00Z"/>
        <d v="2023-03-01T00:00:00Z"/>
        <d v="2023-03-03T00:00:00Z"/>
        <d v="2023-03-08T00:00:00Z"/>
        <d v="2023-03-10T00:00:00Z"/>
        <d v="2023-03-17T00:00:00Z"/>
        <d v="2023-03-24T00:00:00Z"/>
        <d v="2023-03-31T00:00:00Z"/>
        <d v="2023-04-07T00:00:00Z"/>
        <d v="2023-04-08T00:00:00Z"/>
        <d v="2023-04-14T00:00:00Z"/>
        <d v="2023-04-21T00:00:00Z"/>
        <d v="2023-04-26T00:00:00Z"/>
        <d v="2023-04-27T00:00:00Z"/>
        <d v="2023-04-28T00:00:00Z"/>
        <d v="2023-05-11T00:00:00Z"/>
        <d v="2023-05-12T00:00:00Z"/>
        <d v="2023-05-17T00:00:00Z"/>
        <d v="2023-05-19T00:00:00Z"/>
        <d v="2023-05-24T00:00:00Z"/>
        <d v="2023-05-26T00:00:00Z"/>
        <d v="2023-06-01T00:00:00Z"/>
        <d v="2023-06-02T00:00:00Z"/>
        <d v="2023-06-09T00:00:00Z"/>
        <d v="2023-06-16T00:00:00Z"/>
        <d v="2023-06-23T00:00:00Z"/>
        <d v="2023-06-29T00:00:00Z"/>
        <d v="2023-06-30T00:00:00Z"/>
        <d v="2023-07-06T00:00:00Z"/>
        <d v="2023-07-07T00:00:00Z"/>
        <d v="2023-07-12T00:00:00Z"/>
        <d v="2023-07-14T00:00:00Z"/>
        <d v="2023-07-19T00:00:00Z"/>
        <d v="2023-07-21T00:00:00Z"/>
        <d v="2023-07-27T00:00:00Z"/>
        <d v="2023-07-28T00:00:00Z"/>
        <d v="2023-08-02T00:00:00Z"/>
        <d v="2023-08-03T00:00:00Z"/>
        <d v="2023-08-11T00:00:00Z"/>
        <s v="August 18, 2023"/>
        <d v="2023-08-18T00:00:00Z"/>
        <s v="August 23, 2023"/>
        <s v="August 25, 2023"/>
        <d v="2023-08-30T00:00:00Z"/>
        <s v="September 1, 2023"/>
        <d v="2023-09-01T00:00:00Z"/>
        <d v="2023-09-07T00:00:00Z"/>
        <s v="September 13, 2023"/>
        <s v="September 14, 2023"/>
        <s v="September 15, 2023"/>
        <s v="September 22, 2023"/>
        <s v="September 27, 2023"/>
        <s v="September 29, 2023"/>
        <s v="October 6, 2023"/>
        <s v="October 13, 2023"/>
        <s v="October 27, 2023"/>
        <s v="November 1, 2023"/>
        <s v="November 10, 2023"/>
        <s v="November 16, 2023"/>
        <s v="November 17, 2023"/>
        <s v="November 21, 2023"/>
        <s v="December 8, 2023"/>
        <s v="December 15, 2023"/>
        <s v="December 20, 2023"/>
        <s v="December 22, 2023"/>
      </sharedItems>
    </cacheField>
    <cacheField name="Runtime" numFmtId="0">
      <sharedItems>
        <s v="2 h 10 min"/>
        <s v="1 h 45 min"/>
        <s v="1 h 35 min"/>
        <s v="1 h 47 min"/>
        <s v="1 h 57 min"/>
        <s v="1 h 39 min"/>
        <s v="2 h 9 min"/>
        <s v="1 h 30 min"/>
        <s v="1 h 58 min"/>
        <s v="1 h 49 min"/>
        <s v="1 h 36 min"/>
        <s v="1 h 51 min"/>
        <s v="1 h 40 min"/>
        <s v="1 h 37 min"/>
        <s v="2 h 11 min"/>
        <s v="2 h 7 min"/>
        <s v="1 h 33 min"/>
        <s v="2 h 4 min"/>
        <s v="1 h 29 min"/>
        <s v="1 h 43 min"/>
        <s v="1 h 50 min"/>
        <s v="2 h 19 min"/>
        <s v="1 h 38 min"/>
        <s v="1 h 34 min"/>
        <s v="1 h 52 min"/>
        <s v="1 h 25 min"/>
        <s v="1 h 21 min"/>
        <s v="1 h 55 min"/>
        <s v="1 h 53 min"/>
        <s v="2 h 3 min"/>
        <s v="1 h 44 min"/>
        <s v="2 h 12 min"/>
        <s v="1 h 42 min"/>
        <s v="1 h 59 min"/>
        <s v="2 h"/>
        <s v="1 h 32 min"/>
        <s v="2 h 5 min"/>
        <s v="TBA"/>
        <s v="1 h 27 min"/>
        <s v="1 h 41 min"/>
        <s v="2 h 14 min"/>
        <s v="2 h 2 min"/>
        <s v="1 h 54 min"/>
      </sharedItems>
    </cacheField>
    <cacheField name="Language" numFmtId="0">
      <sharedItems>
        <s v="English"/>
        <s v="Spanish"/>
        <s v="Arabic"/>
        <s v="Korean"/>
        <s v="Hindi"/>
        <s v="Italian"/>
        <s v="Indonesian"/>
        <s v="Polish"/>
        <s v="Japanese"/>
        <s v="Turkish"/>
        <s v="French"/>
        <s v="Dutch"/>
        <s v="Thai"/>
        <s v="Swedish"/>
        <s v="Norwegian"/>
        <s v="German"/>
        <s v="Danish"/>
        <s v="Filipino"/>
        <s v="Portuguese"/>
        <s v="Zulu"/>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J116" sheet="Data Cleaning"/>
  </cacheSource>
  <cacheFields>
    <cacheField name="Title" numFmtId="0">
      <sharedItems>
        <s v="The Pale Blue Eye"/>
        <s v="Noise"/>
        <s v="Dog Gone"/>
        <s v="Disconnect: The Wedding Planner"/>
        <s v="Alkhallat+"/>
        <s v="Jung E"/>
        <s v="Mission Majnu"/>
        <s v="The Price of Family"/>
        <s v="You People"/>
        <s v="True Spirit"/>
        <s v="Infiesto"/>
        <s v="Dear David"/>
        <s v="Your Place or Mine"/>
        <s v="Squared Love All Over Again"/>
        <s v="All the Places"/>
        <s v="Unlocked"/>
        <s v="The Strays"/>
        <s v="Call Me Chihiro"/>
        <s v="We Have a Ghost"/>
        <s v="Tonight You're Sleeping with Me"/>
        <s v="10 Days of a Good Man"/>
        <s v="Love at First Kiss"/>
        <s v="Faraway"/>
        <s v="Have a Nice Day!"/>
        <s v="Luther: The Fallen Sun"/>
        <s v="In His Shadow"/>
        <s v="The Magician's Elephant"/>
        <s v="Chor Nikal Ke Bhaga"/>
        <s v="Kill Boksoon"/>
        <s v="Murder Mystery 2"/>
        <s v="Chupa"/>
        <s v="Kings of Mulberry Street: Let Love Reign"/>
        <s v="Oh Belinda"/>
        <s v="Hunger"/>
        <s v="Queens on the Run"/>
        <s v="Phenomena"/>
        <s v="A Tourist's Guide to Love"/>
        <s v="Chokehold"/>
        <s v="One More Time"/>
        <s v="Kiss, Kiss!"/>
        <s v="The Matchmaker"/>
        <s v="AKA"/>
        <s v="Royalteen: Princess Margrethe"/>
        <s v="The Mother"/>
        <s v="Fanfic"/>
        <s v="Kathal – A Jackfruit Mystery"/>
        <s v="Hard Feelings"/>
        <s v="Mother's Day"/>
        <s v="Blood and Gold"/>
        <s v="Where the Tracks End"/>
        <s v="A Beautiful Life"/>
        <s v="Missed Connections"/>
        <s v="Rich in Love 2"/>
        <s v="The Wonder Weeks"/>
        <s v="You Do You"/>
        <s v="Black Clover: Sword of the Wizard King"/>
        <s v="Extraction 2"/>
        <s v="iNumber Number: Jozi Gold"/>
        <s v="Make Me Believe"/>
        <s v="The Perfect Find"/>
        <s v="Through My Window: Across the Sea"/>
        <s v="Lust Stories 2"/>
        <s v="Nimona"/>
        <s v="Gold Brick"/>
        <s v="Seasons"/>
        <s v="The Out-Laws"/>
        <s v="Mr. Car and the Knights Templar"/>
        <s v="Bird Box Barcelona"/>
        <s v="Love Tactics 2"/>
        <s v="The (Almost) Legends"/>
        <s v="They Cloned Tyrone"/>
        <s v="Happiness for Beginners"/>
        <s v="Paradise"/>
        <s v="The Murderer"/>
        <s v="Today We'll Talk About That Day"/>
        <s v="Big Nunu's Little Heist"/>
        <s v="Soulcatcher"/>
        <s v="Head to Head"/>
        <s v="Zom 100: Bucket List of the Dead"/>
        <s v="Heart of Stone"/>
        <s v="10 Days of a Bad Man"/>
        <s v="Love, Sex &amp; 30 Candles"/>
        <s v="The Monkey King"/>
        <s v="Squared Love Everlasting"/>
        <s v="Killer Book Club"/>
        <s v="You Are So Not Invited To My Bat Mitzvah"/>
        <s v="The Great Seduction"/>
        <s v="A Day and a Half"/>
        <s v="Friday Night Plan"/>
        <s v="Happy Ending"/>
        <s v="What If?"/>
        <s v="Freestyle"/>
        <s v="Ehrengard: The Art of Seduction"/>
        <s v="Once Upon a Crime"/>
        <s v="El Conde"/>
        <s v="Love at First Sight"/>
        <s v="Spy Kids: Armageddon"/>
        <s v="Street Flow 2"/>
        <s v="Overhaul"/>
        <s v="Nowhere"/>
        <s v="Ballerina"/>
        <s v="Reptile"/>
        <s v="Fair Play"/>
        <s v="Pain Hustlers"/>
        <s v="Wingwomen"/>
        <s v="The Killer"/>
        <s v="Best. Christmas. Ever."/>
        <s v="Rustin"/>
        <s v="Cryptoshlag"/>
        <s v="Leo"/>
        <s v="Leave the World Behind"/>
        <s v="Chicken Run: Dawn of the Nugget"/>
        <s v="Maestro"/>
        <s v="Rebel Moon"/>
      </sharedItems>
    </cacheField>
    <cacheField name="Genre" numFmtId="0">
      <sharedItems>
        <s v="Historical thriller drama"/>
        <s v="Drama"/>
        <s v="Family drama"/>
        <s v="Romantic comedy"/>
        <s v="Satiricalthriller"/>
        <s v="Sci-fiaction / adventure"/>
        <s v="Spy thriller"/>
        <s v="Comedy"/>
        <s v="Biopic"/>
        <s v="Thriller"/>
        <s v="Coming-of-ageromantic drama"/>
        <s v="Comedy-drama"/>
        <s v="Familyadventure"/>
        <s v="Romantic drama"/>
        <s v="Crime drama"/>
        <s v="Animation"/>
        <s v="Heistthriller"/>
        <s v="Crime thriller"/>
        <s v="Mystery comedy"/>
        <s v="Fantasyadventure"/>
        <s v="Thriller drama"/>
        <s v="Psychological thriller"/>
        <s v="Action thriller"/>
        <s v="Coming-of-age"/>
        <s v="Action drama"/>
        <s v="Darkcrimedramedy"/>
        <s v="Action"/>
        <s v="Western"/>
        <s v="Family film"/>
        <s v="Comedy drama"/>
        <s v="Anime"/>
        <s v="Romance"/>
        <s v="Anthology film"/>
        <s v="Animatedscience fiction"/>
        <s v="Action comedy"/>
        <s v="Post-apocalyptichorror-thriller"/>
        <s v="Sci-ficomedy mystery"/>
        <s v="Sci-fiaction-thriller"/>
        <s v="Black comedy"/>
        <s v="Melodrama"/>
        <s v="Thrillercomedy"/>
        <s v="Zombie apocalypse / comedy"/>
        <s v="Spythriller"/>
        <s v="Animatedaction comedy"/>
        <s v="Slasher"/>
        <s v="Dramedy"/>
        <s v="Fantasy"/>
        <s v="Action-adventure"/>
        <s v="Erotic thriller"/>
        <s v="Actiondramedy"/>
        <s v="Neo-noiraction thriller"/>
        <s v="Biographical drama"/>
        <s v="Animatedmusical"/>
        <s v="Stop motioncomedy"/>
        <s v="Space opera"/>
      </sharedItems>
    </cacheField>
    <cacheField name="Premiere">
      <sharedItems containsDate="1" containsMixedTypes="1">
        <d v="2023-01-06T00:00:00Z"/>
        <d v="2023-01-11T00:00:00Z"/>
        <d v="2023-01-13T00:00:00Z"/>
        <d v="2023-01-19T00:00:00Z"/>
        <d v="2023-01-20T00:00:00Z"/>
        <d v="2023-01-25T00:00:00Z"/>
        <d v="2023-01-27T00:00:00Z"/>
        <d v="2023-02-03T00:00:00Z"/>
        <d v="2023-02-09T00:00:00Z"/>
        <d v="2023-02-10T00:00:00Z"/>
        <d v="2023-02-13T00:00:00Z"/>
        <d v="2023-02-14T00:00:00Z"/>
        <d v="2023-02-17T00:00:00Z"/>
        <d v="2023-02-22T00:00:00Z"/>
        <d v="2023-02-23T00:00:00Z"/>
        <d v="2023-02-24T00:00:00Z"/>
        <d v="2023-03-01T00:00:00Z"/>
        <d v="2023-03-03T00:00:00Z"/>
        <d v="2023-03-08T00:00:00Z"/>
        <d v="2023-03-10T00:00:00Z"/>
        <d v="2023-03-17T00:00:00Z"/>
        <d v="2023-03-24T00:00:00Z"/>
        <d v="2023-03-31T00:00:00Z"/>
        <d v="2023-04-07T00:00:00Z"/>
        <d v="2023-04-08T00:00:00Z"/>
        <d v="2023-04-14T00:00:00Z"/>
        <d v="2023-04-21T00:00:00Z"/>
        <d v="2023-04-26T00:00:00Z"/>
        <d v="2023-04-27T00:00:00Z"/>
        <d v="2023-04-28T00:00:00Z"/>
        <d v="2023-05-11T00:00:00Z"/>
        <d v="2023-05-12T00:00:00Z"/>
        <d v="2023-05-17T00:00:00Z"/>
        <d v="2023-05-19T00:00:00Z"/>
        <d v="2023-05-24T00:00:00Z"/>
        <d v="2023-05-26T00:00:00Z"/>
        <d v="2023-06-01T00:00:00Z"/>
        <d v="2023-06-02T00:00:00Z"/>
        <d v="2023-06-09T00:00:00Z"/>
        <d v="2023-06-16T00:00:00Z"/>
        <d v="2023-06-23T00:00:00Z"/>
        <d v="2023-06-29T00:00:00Z"/>
        <d v="2023-06-30T00:00:00Z"/>
        <d v="2023-07-06T00:00:00Z"/>
        <d v="2023-07-07T00:00:00Z"/>
        <d v="2023-07-12T00:00:00Z"/>
        <d v="2023-07-14T00:00:00Z"/>
        <d v="2023-07-19T00:00:00Z"/>
        <d v="2023-07-21T00:00:00Z"/>
        <d v="2023-07-27T00:00:00Z"/>
        <d v="2023-07-28T00:00:00Z"/>
        <d v="2023-08-02T00:00:00Z"/>
        <d v="2023-08-03T00:00:00Z"/>
        <d v="2023-08-11T00:00:00Z"/>
        <s v="August 18, 2023[3]"/>
        <d v="2023-08-18T00:00:00Z"/>
        <s v="August 18, 2023[6]"/>
        <s v="August 23, 2023[8]"/>
        <s v="August 25, 2023[10]"/>
        <s v="August 25, 2023[6]"/>
        <d v="2023-08-30T00:00:00Z"/>
        <s v="September 1, 2023[14]"/>
        <d v="2023-09-01T00:00:00Z"/>
        <s v="September 1, 2023[17]"/>
        <d v="2023-09-07T00:00:00Z"/>
        <s v="September 13, 2023[20]"/>
        <s v="September 14, 2023[22][23]"/>
        <s v="September 14, 2023[24]"/>
        <s v="September 15, 2023[26]"/>
        <s v="September 15, 2023[28]"/>
        <s v="September 22, 2023[31]"/>
        <s v="September 27, 2023[33]"/>
        <s v="September 27, 2023[35]"/>
        <s v="September 29, 2023[37]"/>
        <s v="October 6, 2023[35]"/>
        <s v="October 6, 2023[41][42]"/>
        <s v="October 13, 2023[44]"/>
        <s v="October 27, 2023[48][42]"/>
        <s v="November 1, 2023[51]"/>
        <s v="November 10, 2023[48][42]"/>
        <s v="November 16, 2023[42][56]"/>
        <s v="November 17, 2023[58]"/>
        <s v="November 17, 2023[33]"/>
        <s v="November 21, 2023[48][60]"/>
        <s v="December 8, 2023[48][42]"/>
        <s v="December 15, 2023[63][64]"/>
        <s v="December 20, 2023[67]"/>
        <s v="December 22, 2023[48][42]"/>
      </sharedItems>
    </cacheField>
    <cacheField name="Date">
      <sharedItems containsDate="1" containsMixedTypes="1">
        <d v="2023-01-06T00:00:00Z"/>
        <d v="2023-01-11T00:00:00Z"/>
        <d v="2023-01-13T00:00:00Z"/>
        <d v="2023-01-19T00:00:00Z"/>
        <d v="2023-01-20T00:00:00Z"/>
        <d v="2023-01-25T00:00:00Z"/>
        <d v="2023-01-27T00:00:00Z"/>
        <d v="2023-02-03T00:00:00Z"/>
        <d v="2023-02-09T00:00:00Z"/>
        <d v="2023-02-10T00:00:00Z"/>
        <d v="2023-02-13T00:00:00Z"/>
        <d v="2023-02-14T00:00:00Z"/>
        <d v="2023-02-17T00:00:00Z"/>
        <d v="2023-02-22T00:00:00Z"/>
        <d v="2023-02-23T00:00:00Z"/>
        <d v="2023-02-24T00:00:00Z"/>
        <d v="2023-03-01T00:00:00Z"/>
        <d v="2023-03-03T00:00:00Z"/>
        <d v="2023-03-08T00:00:00Z"/>
        <d v="2023-03-10T00:00:00Z"/>
        <d v="2023-03-17T00:00:00Z"/>
        <d v="2023-03-24T00:00:00Z"/>
        <d v="2023-03-31T00:00:00Z"/>
        <d v="2023-04-07T00:00:00Z"/>
        <d v="2023-04-08T00:00:00Z"/>
        <d v="2023-04-14T00:00:00Z"/>
        <d v="2023-04-21T00:00:00Z"/>
        <d v="2023-04-26T00:00:00Z"/>
        <d v="2023-04-27T00:00:00Z"/>
        <d v="2023-04-28T00:00:00Z"/>
        <d v="2023-05-11T00:00:00Z"/>
        <d v="2023-05-12T00:00:00Z"/>
        <d v="2023-05-17T00:00:00Z"/>
        <d v="2023-05-19T00:00:00Z"/>
        <d v="2023-05-24T00:00:00Z"/>
        <d v="2023-05-26T00:00:00Z"/>
        <d v="2023-06-01T00:00:00Z"/>
        <d v="2023-06-02T00:00:00Z"/>
        <d v="2023-06-09T00:00:00Z"/>
        <d v="2023-06-16T00:00:00Z"/>
        <d v="2023-06-23T00:00:00Z"/>
        <d v="2023-06-29T00:00:00Z"/>
        <d v="2023-06-30T00:00:00Z"/>
        <d v="2023-07-06T00:00:00Z"/>
        <d v="2023-07-07T00:00:00Z"/>
        <d v="2023-07-12T00:00:00Z"/>
        <d v="2023-07-14T00:00:00Z"/>
        <d v="2023-07-19T00:00:00Z"/>
        <d v="2023-07-21T00:00:00Z"/>
        <d v="2023-07-27T00:00:00Z"/>
        <d v="2023-07-28T00:00:00Z"/>
        <d v="2023-08-02T00:00:00Z"/>
        <d v="2023-08-03T00:00:00Z"/>
        <d v="2023-08-11T00:00:00Z"/>
        <s v="August 18, 2023"/>
        <d v="2023-08-18T00:00:00Z"/>
        <s v="August 23, 2023"/>
        <s v="August 25, 2023"/>
        <d v="2023-08-30T00:00:00Z"/>
        <s v="September 1, 2023"/>
        <d v="2023-09-01T00:00:00Z"/>
        <d v="2023-09-07T00:00:00Z"/>
        <s v="September 13, 2023"/>
        <s v="September 14, 2023"/>
        <s v="September 15, 2023"/>
        <s v="September 22, 2023"/>
        <s v="September 27, 2023"/>
        <s v="September 29, 2023"/>
        <s v="October 6, 2023"/>
        <s v="October 13, 2023"/>
        <s v="October 27, 2023"/>
        <s v="November 1, 2023"/>
        <s v="November 10, 2023"/>
        <s v="November 16, 2023"/>
        <s v="November 17, 2023"/>
        <s v="November 21, 2023"/>
        <s v="December 8, 2023"/>
        <s v="December 15, 2023"/>
        <s v="December 20, 2023"/>
        <s v="December 22, 2023"/>
      </sharedItems>
    </cacheField>
    <cacheField name="Runtime" numFmtId="0">
      <sharedItems>
        <s v="2 h 10 min"/>
        <s v="1 h 45 min"/>
        <s v="1 h 35 min"/>
        <s v="1 h 47 min"/>
        <s v="1 h 57 min"/>
        <s v="1 h 39 min"/>
        <s v="2 h 9 min"/>
        <s v="1 h 30 min"/>
        <s v="1 h 58 min"/>
        <s v="1 h 49 min"/>
        <s v="1 h 36 min"/>
        <s v="1 h 51 min"/>
        <s v="1 h 40 min"/>
        <s v="1 h 37 min"/>
        <s v="2 h 11 min"/>
        <s v="2 h 7 min"/>
        <s v="1 h 33 min"/>
        <s v="2 h 4 min"/>
        <s v="1 h 29 min"/>
        <s v="1 h 43 min"/>
        <s v="1 h 50 min"/>
        <s v="2 h 19 min"/>
        <s v="1 h 38 min"/>
        <s v="1 h 34 min"/>
        <s v="1 h 52 min"/>
        <s v="1 h 25 min"/>
        <s v="1 h 21 min"/>
        <s v="1 h 55 min"/>
        <s v="1 h 53 min"/>
        <s v="2 h 3 min"/>
        <s v="1 h 44 min"/>
        <s v="2 h 12 min"/>
        <s v="1 h 42 min"/>
        <s v="1 h 59 min"/>
        <s v="2 h"/>
        <s v="1 h 32 min"/>
        <s v="2 h 5 min"/>
        <s v="TBA"/>
        <s v="1 h 27 min"/>
        <s v="1 h 41 min"/>
        <s v="2 h 14 min"/>
        <s v="2 h 2 min"/>
        <s v="1 h 54 min"/>
      </sharedItems>
    </cacheField>
    <cacheField name="Language" numFmtId="0">
      <sharedItems>
        <s v="English"/>
        <s v="Spanish"/>
        <s v="Arabic"/>
        <s v="Korean"/>
        <s v="Hindi"/>
        <s v="Italian"/>
        <s v="Indonesian"/>
        <s v="Polish"/>
        <s v="Japanese"/>
        <s v="Turkish"/>
        <s v="French"/>
        <s v="Dutch"/>
        <s v="Thai"/>
        <s v="Swedish"/>
        <s v="Norwegian"/>
        <s v="German"/>
        <s v="Danish"/>
        <s v="Filipino"/>
        <s v="Portuguese"/>
        <s v="Zulu"/>
      </sharedItems>
    </cacheField>
    <cacheField name="Date Month" numFmtId="0">
      <sharedItems>
        <s v="January "/>
        <s v="February "/>
        <s v="March "/>
        <s v="April "/>
        <s v="May "/>
        <s v="June "/>
        <s v="July "/>
        <s v="August "/>
        <s v="September "/>
        <s v="October "/>
        <s v="November "/>
        <s v="December "/>
      </sharedItems>
    </cacheField>
    <cacheField name="Month Number" numFmtId="0">
      <sharedItems containsSemiMixedTypes="0" containsString="0" containsNumber="1" containsInteger="1">
        <n v="1.0"/>
        <n v="2.0"/>
        <n v="3.0"/>
        <n v="4.0"/>
        <n v="5.0"/>
        <n v="6.0"/>
        <n v="7.0"/>
        <n v="8.0"/>
        <n v="9.0"/>
        <n v="10.0"/>
        <n v="11.0"/>
        <n v="12.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N116" sheet="Data Cleaning"/>
  </cacheSource>
  <cacheFields>
    <cacheField name="Title Cleaned" numFmtId="0">
      <sharedItems>
        <s v="The Pale Blue Eye"/>
        <s v="Noise"/>
        <s v="Dog Gone"/>
        <s v="Disconnect: The Wedding Planner"/>
        <s v="Alkhallat+"/>
        <s v="Jung E"/>
        <s v="Mission Majnu"/>
        <s v="The Price of Family"/>
        <s v="You People"/>
        <s v="True Spirit"/>
        <s v="Infiesto"/>
        <s v="Dear David"/>
        <s v="Your Place or Mine"/>
        <s v="Squared Love All Over Again"/>
        <s v="All the Places"/>
        <s v="Unlocked"/>
        <s v="The Strays"/>
        <s v="Call Me Chihiro"/>
        <s v="We Have a Ghost"/>
        <s v="Tonight You're Sleeping with Me"/>
        <s v="10 Days of a Good Man"/>
        <s v="Love at First Kiss"/>
        <s v="Faraway"/>
        <s v="Have a Nice Day!"/>
        <s v="Luther: The Fallen Sun"/>
        <s v="In His Shadow"/>
        <s v="The Magician's Elephant"/>
        <s v="Chor Nikal Ke Bhaga"/>
        <s v="Kill Boksoon"/>
        <s v="Murder Mystery 2"/>
        <s v="Chupa"/>
        <s v="Kings of Mulberry Street: Let Love Reign"/>
        <s v="Oh Belinda"/>
        <s v="Hunger"/>
        <s v="Queens on the Run"/>
        <s v="Phenomena"/>
        <s v="A Tourist's Guide to Love"/>
        <s v="Chokehold"/>
        <s v="One More Time"/>
        <s v="Kiss, Kiss!"/>
        <s v="The Matchmaker"/>
        <s v="AKA"/>
        <s v="Royalteen: Princess Margrethe"/>
        <s v="The Mother"/>
        <s v="Fanfic"/>
        <s v="Kathal – A Jackfruit Mystery"/>
        <s v="Hard Feelings"/>
        <s v="Mother's Day"/>
        <s v="Blood and Gold"/>
        <s v="Where the Tracks End"/>
        <s v="A Beautiful Life"/>
        <s v="Missed Connections"/>
        <s v="Rich in Love 2"/>
        <s v="The Wonder Weeks"/>
        <s v="You Do You"/>
        <s v="Black Clover: Sword of the Wizard King"/>
        <s v="Extraction 2"/>
        <s v="iNumber Number: Jozi Gold"/>
        <s v="Make Me Believe"/>
        <s v="The Perfect Find"/>
        <s v="Through My Window: Across the Sea"/>
        <s v="Lust Stories 2"/>
        <s v="Nimona"/>
        <s v="Gold Brick"/>
        <s v="Seasons"/>
        <s v="The Out-Laws"/>
        <s v="Mr. Car and the Knights Templar"/>
        <s v="Bird Box Barcelona"/>
        <s v="Love Tactics 2"/>
        <s v="The (Almost) Legends"/>
        <s v="They Cloned Tyrone"/>
        <s v="Happiness for Beginners"/>
        <s v="Paradise"/>
        <s v="The Murderer"/>
        <s v="Today We'll Talk About That Day"/>
        <s v="Big Nunu's Little Heist"/>
        <s v="Soulcatcher"/>
        <s v="Head to Head"/>
        <s v="Zom 100: Bucket List of the Dead"/>
        <s v="Heart of Stone"/>
        <s v="*10 Days of a Bad Man*"/>
        <s v="*Love, Sex &amp; 30 Candles*"/>
        <s v="*The Monkey King*"/>
        <s v="*Squared Love Everlasting*"/>
        <s v="*Killer Book Club*"/>
        <s v="*You Are So Not Invited To My Bat Mitzvah*"/>
        <s v="*The Great Seduction*"/>
        <s v="*A Day and a Half*"/>
        <s v="*Friday Night Plan*"/>
        <s v="*Happy Ending*"/>
        <s v="*What If?*"/>
        <s v="*Freestyle*"/>
        <s v="*Ehrengard: The Art of Seduction*"/>
        <s v="*Once Upon a Crime*"/>
        <s v="*El Conde*"/>
        <s v="*Love at First Sight*"/>
        <s v="*Spy Kids: Armageddon*"/>
        <s v="*Street Flow 2*"/>
        <s v="*Overhaul*"/>
        <s v="*Nowhere*"/>
        <s v="*Ballerina*"/>
        <s v="*Reptile*"/>
        <s v="*Fair Play*"/>
        <s v="*Pain Hustlers*"/>
        <s v="*Wingwomen*"/>
        <s v="*The Killer*"/>
        <s v="*Best. Christmas. Ever.*"/>
        <s v="*Rustin*"/>
        <s v="*Cryptoshlag*"/>
        <s v="*Leo*"/>
        <s v="*Leave the World Behind*"/>
        <s v="*Chicken Run: Dawn of the Nugget*"/>
        <s v="*Maestro*"/>
        <s v="*Rebel Moon*"/>
      </sharedItems>
    </cacheField>
    <cacheField name="Title" numFmtId="0">
      <sharedItems>
        <s v="The Pale Blue Eye"/>
        <s v="Noise"/>
        <s v="Dog Gone"/>
        <s v="Disconnect: The Wedding Planner"/>
        <s v="Alkhallat+"/>
        <s v="Jung E"/>
        <s v="Mission Majnu"/>
        <s v="The Price of Family"/>
        <s v="You People"/>
        <s v="True Spirit"/>
        <s v="Infiesto"/>
        <s v="Dear David"/>
        <s v="Your Place or Mine"/>
        <s v="Squared Love All Over Again"/>
        <s v="All the Places"/>
        <s v="Unlocked"/>
        <s v="The Strays"/>
        <s v="Call Me Chihiro"/>
        <s v="We Have a Ghost"/>
        <s v="Tonight You're Sleeping with Me"/>
        <s v="10 Days of a Good Man"/>
        <s v="Love at First Kiss"/>
        <s v="Faraway"/>
        <s v="Have a Nice Day!"/>
        <s v="Luther: The Fallen Sun"/>
        <s v="In His Shadow"/>
        <s v="The Magician's Elephant"/>
        <s v="Chor Nikal Ke Bhaga"/>
        <s v="Kill Boksoon"/>
        <s v="Murder Mystery 2"/>
        <s v="Chupa"/>
        <s v="Kings of Mulberry Street: Let Love Reign"/>
        <s v="Oh Belinda"/>
        <s v="Hunger"/>
        <s v="Queens on the Run"/>
        <s v="Phenomena"/>
        <s v="A Tourist's Guide to Love"/>
        <s v="Chokehold"/>
        <s v="One More Time"/>
        <s v="Kiss, Kiss!"/>
        <s v="The Matchmaker"/>
        <s v="AKA"/>
        <s v="Royalteen: Princess Margrethe"/>
        <s v="The Mother"/>
        <s v="Fanfic"/>
        <s v="Kathal – A Jackfruit Mystery"/>
        <s v="Hard Feelings"/>
        <s v="Mother's Day"/>
        <s v="Blood and Gold"/>
        <s v="Where the Tracks End"/>
        <s v="A Beautiful Life"/>
        <s v="Missed Connections"/>
        <s v="Rich in Love 2"/>
        <s v="The Wonder Weeks"/>
        <s v="You Do You"/>
        <s v="Black Clover: Sword of the Wizard King"/>
        <s v="Extraction 2"/>
        <s v="iNumber Number: Jozi Gold"/>
        <s v="Make Me Believe"/>
        <s v="The Perfect Find"/>
        <s v="Through My Window: Across the Sea"/>
        <s v="Lust Stories 2"/>
        <s v="Nimona"/>
        <s v="Gold Brick"/>
        <s v="Seasons"/>
        <s v="The Out-Laws"/>
        <s v="Mr. Car and the Knights Templar"/>
        <s v="Bird Box Barcelona"/>
        <s v="Love Tactics 2"/>
        <s v="The (Almost) Legends"/>
        <s v="They Cloned Tyrone"/>
        <s v="Happiness for Beginners"/>
        <s v="Paradise"/>
        <s v="The Murderer"/>
        <s v="Today We'll Talk About That Day"/>
        <s v="Big Nunu's Little Heist"/>
        <s v="Soulcatcher"/>
        <s v="Head to Head"/>
        <s v="Zom 100: Bucket List of the Dead"/>
        <s v="Heart of Stone"/>
        <s v="10 Days of a Bad Man"/>
        <s v="Love, Sex &amp; 30 Candles"/>
        <s v="The Monkey King"/>
        <s v="Squared Love Everlasting"/>
        <s v="Killer Book Club"/>
        <s v="You Are So Not Invited To My Bat Mitzvah"/>
        <s v="The Great Seduction"/>
        <s v="A Day and a Half"/>
        <s v="Friday Night Plan"/>
        <s v="Happy Ending"/>
        <s v="What If?"/>
        <s v="Freestyle"/>
        <s v="Ehrengard: The Art of Seduction"/>
        <s v="Once Upon a Crime"/>
        <s v="El Conde"/>
        <s v="Love at First Sight"/>
        <s v="Spy Kids: Armageddon"/>
        <s v="Street Flow 2"/>
        <s v="Overhaul"/>
        <s v="Nowhere"/>
        <s v="Ballerina"/>
        <s v="Reptile"/>
        <s v="Fair Play"/>
        <s v="Pain Hustlers"/>
        <s v="Wingwomen"/>
        <s v="The Killer"/>
        <s v="Best. Christmas. Ever."/>
        <s v="Rustin"/>
        <s v="Cryptoshlag"/>
        <s v="Leo"/>
        <s v="Leave the World Behind"/>
        <s v="Chicken Run: Dawn of the Nugget"/>
        <s v="Maestro"/>
        <s v="Rebel Moon"/>
      </sharedItems>
    </cacheField>
    <cacheField name="Genre" numFmtId="0">
      <sharedItems>
        <s v="Historical thriller drama"/>
        <s v="Drama"/>
        <s v="Family drama"/>
        <s v="Romantic comedy"/>
        <s v="Satiricalthriller"/>
        <s v="Sci-fiaction / adventure"/>
        <s v="Spy thriller"/>
        <s v="Comedy"/>
        <s v="Biopic"/>
        <s v="Thriller"/>
        <s v="Coming-of-ageromantic drama"/>
        <s v="Comedy-drama"/>
        <s v="Familyadventure"/>
        <s v="Romantic drama"/>
        <s v="Crime drama"/>
        <s v="Animation"/>
        <s v="Heistthriller"/>
        <s v="Crime thriller"/>
        <s v="Mystery comedy"/>
        <s v="Fantasyadventure"/>
        <s v="Thriller drama"/>
        <s v="Psychological thriller"/>
        <s v="Action thriller"/>
        <s v="Coming-of-age"/>
        <s v="Action drama"/>
        <s v="Darkcrimedramedy"/>
        <s v="Action"/>
        <s v="Western"/>
        <s v="Family film"/>
        <s v="Comedy drama"/>
        <s v="Anime"/>
        <s v="Romance"/>
        <s v="Anthology film"/>
        <s v="Animatedscience fiction"/>
        <s v="Action comedy"/>
        <s v="Post-apocalyptichorror-thriller"/>
        <s v="Sci-ficomedy mystery"/>
        <s v="Sci-fiaction-thriller"/>
        <s v="Black comedy"/>
        <s v="Melodrama"/>
        <s v="Thrillercomedy"/>
        <s v="Zombie apocalypse / comedy"/>
        <s v="Spythriller"/>
        <s v="Animatedaction comedy"/>
        <s v="Slasher"/>
        <s v="Dramedy"/>
        <s v="Fantasy"/>
        <s v="Action-adventure"/>
        <s v="Erotic thriller"/>
        <s v="Actiondramedy"/>
        <s v="Neo-noiraction thriller"/>
        <s v="Biographical drama"/>
        <s v="Animatedmusical"/>
        <s v="Stop motioncomedy"/>
        <s v="Space opera"/>
      </sharedItems>
    </cacheField>
    <cacheField name="Premiere">
      <sharedItems containsDate="1" containsMixedTypes="1">
        <d v="2023-01-06T00:00:00Z"/>
        <d v="2023-01-11T00:00:00Z"/>
        <d v="2023-01-13T00:00:00Z"/>
        <d v="2023-01-19T00:00:00Z"/>
        <d v="2023-01-20T00:00:00Z"/>
        <d v="2023-01-25T00:00:00Z"/>
        <d v="2023-01-27T00:00:00Z"/>
        <d v="2023-02-03T00:00:00Z"/>
        <d v="2023-02-09T00:00:00Z"/>
        <d v="2023-02-10T00:00:00Z"/>
        <d v="2023-02-13T00:00:00Z"/>
        <d v="2023-02-14T00:00:00Z"/>
        <d v="2023-02-17T00:00:00Z"/>
        <d v="2023-02-22T00:00:00Z"/>
        <d v="2023-02-23T00:00:00Z"/>
        <d v="2023-02-24T00:00:00Z"/>
        <d v="2023-03-01T00:00:00Z"/>
        <d v="2023-03-03T00:00:00Z"/>
        <d v="2023-03-08T00:00:00Z"/>
        <d v="2023-03-10T00:00:00Z"/>
        <d v="2023-03-17T00:00:00Z"/>
        <d v="2023-03-24T00:00:00Z"/>
        <d v="2023-03-31T00:00:00Z"/>
        <d v="2023-04-07T00:00:00Z"/>
        <d v="2023-04-08T00:00:00Z"/>
        <d v="2023-04-14T00:00:00Z"/>
        <d v="2023-04-21T00:00:00Z"/>
        <d v="2023-04-26T00:00:00Z"/>
        <d v="2023-04-27T00:00:00Z"/>
        <d v="2023-04-28T00:00:00Z"/>
        <d v="2023-05-11T00:00:00Z"/>
        <d v="2023-05-12T00:00:00Z"/>
        <d v="2023-05-17T00:00:00Z"/>
        <d v="2023-05-19T00:00:00Z"/>
        <d v="2023-05-24T00:00:00Z"/>
        <d v="2023-05-26T00:00:00Z"/>
        <d v="2023-06-01T00:00:00Z"/>
        <d v="2023-06-02T00:00:00Z"/>
        <d v="2023-06-09T00:00:00Z"/>
        <d v="2023-06-16T00:00:00Z"/>
        <d v="2023-06-23T00:00:00Z"/>
        <d v="2023-06-29T00:00:00Z"/>
        <d v="2023-06-30T00:00:00Z"/>
        <d v="2023-07-06T00:00:00Z"/>
        <d v="2023-07-07T00:00:00Z"/>
        <d v="2023-07-12T00:00:00Z"/>
        <d v="2023-07-14T00:00:00Z"/>
        <d v="2023-07-19T00:00:00Z"/>
        <d v="2023-07-21T00:00:00Z"/>
        <d v="2023-07-27T00:00:00Z"/>
        <d v="2023-07-28T00:00:00Z"/>
        <d v="2023-08-02T00:00:00Z"/>
        <d v="2023-08-03T00:00:00Z"/>
        <d v="2023-08-11T00:00:00Z"/>
        <s v="August 18, 2023[3]"/>
        <d v="2023-08-18T00:00:00Z"/>
        <s v="August 18, 2023[6]"/>
        <s v="August 23, 2023[8]"/>
        <s v="August 25, 2023[10]"/>
        <s v="August 25, 2023[6]"/>
        <d v="2023-08-30T00:00:00Z"/>
        <s v="September 1, 2023[14]"/>
        <d v="2023-09-01T00:00:00Z"/>
        <s v="September 1, 2023[17]"/>
        <d v="2023-09-07T00:00:00Z"/>
        <s v="September 13, 2023[20]"/>
        <s v="September 14, 2023[22][23]"/>
        <s v="September 14, 2023[24]"/>
        <s v="September 15, 2023[26]"/>
        <s v="September 15, 2023[28]"/>
        <s v="September 22, 2023[31]"/>
        <s v="September 27, 2023[33]"/>
        <s v="September 27, 2023[35]"/>
        <s v="September 29, 2023[37]"/>
        <s v="October 6, 2023[35]"/>
        <s v="October 6, 2023[41][42]"/>
        <s v="October 13, 2023[44]"/>
        <s v="October 27, 2023[48][42]"/>
        <s v="November 1, 2023[51]"/>
        <s v="November 10, 2023[48][42]"/>
        <s v="November 16, 2023[42][56]"/>
        <s v="November 17, 2023[58]"/>
        <s v="November 17, 2023[33]"/>
        <s v="November 21, 2023[48][60]"/>
        <s v="December 8, 2023[48][42]"/>
        <s v="December 15, 2023[63][64]"/>
        <s v="December 20, 2023[67]"/>
        <s v="December 22, 2023[48][42]"/>
      </sharedItems>
    </cacheField>
    <cacheField name="Date">
      <sharedItems containsDate="1" containsMixedTypes="1">
        <d v="2023-01-06T00:00:00Z"/>
        <d v="2023-01-11T00:00:00Z"/>
        <d v="2023-01-13T00:00:00Z"/>
        <d v="2023-01-19T00:00:00Z"/>
        <d v="2023-01-20T00:00:00Z"/>
        <d v="2023-01-25T00:00:00Z"/>
        <d v="2023-01-27T00:00:00Z"/>
        <d v="2023-02-03T00:00:00Z"/>
        <d v="2023-02-09T00:00:00Z"/>
        <d v="2023-02-10T00:00:00Z"/>
        <d v="2023-02-13T00:00:00Z"/>
        <d v="2023-02-14T00:00:00Z"/>
        <d v="2023-02-17T00:00:00Z"/>
        <d v="2023-02-22T00:00:00Z"/>
        <d v="2023-02-23T00:00:00Z"/>
        <d v="2023-02-24T00:00:00Z"/>
        <d v="2023-03-01T00:00:00Z"/>
        <d v="2023-03-03T00:00:00Z"/>
        <d v="2023-03-08T00:00:00Z"/>
        <d v="2023-03-10T00:00:00Z"/>
        <d v="2023-03-17T00:00:00Z"/>
        <d v="2023-03-24T00:00:00Z"/>
        <d v="2023-03-31T00:00:00Z"/>
        <d v="2023-04-07T00:00:00Z"/>
        <d v="2023-04-08T00:00:00Z"/>
        <d v="2023-04-14T00:00:00Z"/>
        <d v="2023-04-21T00:00:00Z"/>
        <d v="2023-04-26T00:00:00Z"/>
        <d v="2023-04-27T00:00:00Z"/>
        <d v="2023-04-28T00:00:00Z"/>
        <d v="2023-05-11T00:00:00Z"/>
        <d v="2023-05-12T00:00:00Z"/>
        <d v="2023-05-17T00:00:00Z"/>
        <d v="2023-05-19T00:00:00Z"/>
        <d v="2023-05-24T00:00:00Z"/>
        <d v="2023-05-26T00:00:00Z"/>
        <d v="2023-06-01T00:00:00Z"/>
        <d v="2023-06-02T00:00:00Z"/>
        <d v="2023-06-09T00:00:00Z"/>
        <d v="2023-06-16T00:00:00Z"/>
        <d v="2023-06-23T00:00:00Z"/>
        <d v="2023-06-29T00:00:00Z"/>
        <d v="2023-06-30T00:00:00Z"/>
        <d v="2023-07-06T00:00:00Z"/>
        <d v="2023-07-07T00:00:00Z"/>
        <d v="2023-07-12T00:00:00Z"/>
        <d v="2023-07-14T00:00:00Z"/>
        <d v="2023-07-19T00:00:00Z"/>
        <d v="2023-07-21T00:00:00Z"/>
        <d v="2023-07-27T00:00:00Z"/>
        <d v="2023-07-28T00:00:00Z"/>
        <d v="2023-08-02T00:00:00Z"/>
        <d v="2023-08-03T00:00:00Z"/>
        <d v="2023-08-11T00:00:00Z"/>
        <s v="August 18, 2023"/>
        <d v="2023-08-18T00:00:00Z"/>
        <s v="August 23, 2023"/>
        <s v="August 25, 2023"/>
        <d v="2023-08-30T00:00:00Z"/>
        <s v="September 1, 2023"/>
        <d v="2023-09-01T00:00:00Z"/>
        <d v="2023-09-07T00:00:00Z"/>
        <s v="September 13, 2023"/>
        <s v="September 14, 2023"/>
        <s v="September 15, 2023"/>
        <s v="September 22, 2023"/>
        <s v="September 27, 2023"/>
        <s v="September 29, 2023"/>
        <s v="October 6, 2023"/>
        <s v="October 13, 2023"/>
        <s v="October 27, 2023"/>
        <s v="November 1, 2023"/>
        <s v="November 10, 2023"/>
        <s v="November 16, 2023"/>
        <s v="November 17, 2023"/>
        <s v="November 21, 2023"/>
        <s v="December 8, 2023"/>
        <s v="December 15, 2023"/>
        <s v="December 20, 2023"/>
        <s v="December 22, 2023"/>
      </sharedItems>
    </cacheField>
    <cacheField name="Runtime" numFmtId="0">
      <sharedItems>
        <s v="2 h 10 min"/>
        <s v="1 h 45 min"/>
        <s v="1 h 35 min"/>
        <s v="1 h 47 min"/>
        <s v="1 h 57 min"/>
        <s v="1 h 39 min"/>
        <s v="2 h 9 min"/>
        <s v="1 h 30 min"/>
        <s v="1 h 58 min"/>
        <s v="1 h 49 min"/>
        <s v="1 h 36 min"/>
        <s v="1 h 51 min"/>
        <s v="1 h 40 min"/>
        <s v="1 h 37 min"/>
        <s v="2 h 11 min"/>
        <s v="2 h 7 min"/>
        <s v="1 h 33 min"/>
        <s v="2 h 4 min"/>
        <s v="1 h 29 min"/>
        <s v="1 h 43 min"/>
        <s v="1 h 50 min"/>
        <s v="2 h 19 min"/>
        <s v="1 h 38 min"/>
        <s v="1 h 34 min"/>
        <s v="1 h 52 min"/>
        <s v="1 h 25 min"/>
        <s v="1 h 21 min"/>
        <s v="1 h 55 min"/>
        <s v="1 h 53 min"/>
        <s v="2 h 3 min"/>
        <s v="1 h 44 min"/>
        <s v="2 h 12 min"/>
        <s v="1 h 42 min"/>
        <s v="1 h 59 min"/>
        <s v="2 h"/>
        <s v="1 h 32 min"/>
        <s v="2 h 5 min"/>
        <s v="TBA"/>
        <s v="1 h 27 min"/>
        <s v="1 h 41 min"/>
        <s v="2 h 14 min"/>
        <s v="2 h 2 min"/>
        <s v="1 h 54 min"/>
      </sharedItems>
    </cacheField>
    <cacheField name="Language" numFmtId="0">
      <sharedItems>
        <s v="English"/>
        <s v="Spanish"/>
        <s v="Arabic"/>
        <s v="Korean"/>
        <s v="Hindi"/>
        <s v="Italian"/>
        <s v="Indonesian"/>
        <s v="Polish"/>
        <s v="Japanese"/>
        <s v="Turkish"/>
        <s v="French"/>
        <s v="Dutch"/>
        <s v="Thai"/>
        <s v="Swedish"/>
        <s v="Norwegian"/>
        <s v="German"/>
        <s v="Danish"/>
        <s v="Filipino"/>
        <s v="Portuguese"/>
        <s v="Zulu"/>
      </sharedItems>
    </cacheField>
    <cacheField name="Date Month" numFmtId="0">
      <sharedItems>
        <s v="January "/>
        <s v="February "/>
        <s v="March "/>
        <s v="April "/>
        <s v="May "/>
        <s v="June "/>
        <s v="July "/>
        <s v="August "/>
        <s v="September "/>
        <s v="October "/>
        <s v="November "/>
        <s v="December "/>
      </sharedItems>
    </cacheField>
    <cacheField name="Month Number" numFmtId="0">
      <sharedItems containsSemiMixedTypes="0" containsString="0" containsNumber="1" containsInteger="1">
        <n v="1.0"/>
        <n v="2.0"/>
        <n v="3.0"/>
        <n v="4.0"/>
        <n v="5.0"/>
        <n v="6.0"/>
        <n v="7.0"/>
        <n v="8.0"/>
        <n v="9.0"/>
        <n v="10.0"/>
        <n v="11.0"/>
        <n v="12.0"/>
      </sharedItems>
    </cacheField>
    <cacheField name="Runtime Hr">
      <sharedItems containsMixedTypes="1" containsNumber="1" containsInteger="1">
        <n v="2.0"/>
        <n v="1.0"/>
        <s v="TBA"/>
      </sharedItems>
    </cacheField>
    <cacheField name="Runtime Min" numFmtId="0">
      <sharedItems containsBlank="1">
        <s v=" 10 min"/>
        <s v=" 45 min"/>
        <s v=" 35 min"/>
        <s v=" 47 min"/>
        <s v=" 57 min"/>
        <s v=" 39 min"/>
        <s v=" 9 min"/>
        <s v=" 30 min"/>
        <s v=" 58 min"/>
        <s v=" 49 min"/>
        <s v=" 36 min"/>
        <s v=" 51 min"/>
        <s v=" 40 min"/>
        <s v=" 37 min"/>
        <s v=" 11 min"/>
        <s v=" 7 min"/>
        <s v=" 33 min"/>
        <s v=" 4 min"/>
        <s v=" 29 min"/>
        <s v=" 43 min"/>
        <s v=" 50 min"/>
        <s v=" 19 min"/>
        <s v=" 38 min"/>
        <s v=" 34 min"/>
        <s v=" 52 min"/>
        <s v=" 25 min"/>
        <s v=" 21 min"/>
        <s v=" 55 min"/>
        <s v=" 53 min"/>
        <s v=" 3 min"/>
        <s v=" 44 min"/>
        <s v=" 12 min"/>
        <s v=" 42 min"/>
        <s v=" 59 min"/>
        <m/>
        <s v=" 32 min"/>
        <s v=" 5 min"/>
        <s v=" 27 min"/>
        <s v=" 41 min"/>
        <s v=" 14 min"/>
        <s v=" 2 min"/>
        <s v=" 54 min"/>
      </sharedItems>
    </cacheField>
    <cacheField name="Runtime Mins Corrected">
      <sharedItems containsMixedTypes="1" containsNumber="1" containsInteger="1">
        <s v=" 10"/>
        <s v=" 45"/>
        <s v=" 35"/>
        <s v=" 47"/>
        <s v=" 57"/>
        <s v=" 39"/>
        <s v=" 9 "/>
        <s v=" 30"/>
        <s v=" 58"/>
        <s v=" 49"/>
        <s v=" 36"/>
        <s v=" 51"/>
        <s v=" 40"/>
        <s v=" 37"/>
        <s v=" 11"/>
        <s v=" 7 "/>
        <s v=" 33"/>
        <s v=" 4 "/>
        <s v=" 29"/>
        <s v=" 43"/>
        <s v=" 50"/>
        <s v=" 19"/>
        <s v=" 38"/>
        <s v=" 34"/>
        <s v=" 52"/>
        <s v=" 25"/>
        <s v=" 21"/>
        <s v=" 55"/>
        <s v=" 53"/>
        <s v=" 3 "/>
        <s v=" 44"/>
        <s v=" 12"/>
        <s v=" 42"/>
        <s v=" 59"/>
        <n v="0.0"/>
        <s v=" 32"/>
        <s v=" 5 "/>
        <s v=" 27"/>
        <s v=" 41"/>
        <s v=" 14"/>
        <s v=" 2 "/>
        <s v=" 54"/>
      </sharedItems>
    </cacheField>
    <cacheField name="FullTime in Mins" numFmtId="0">
      <sharedItems containsSemiMixedTypes="0" containsString="0" containsNumber="1" containsInteger="1">
        <n v="130.0"/>
        <n v="105.0"/>
        <n v="95.0"/>
        <n v="107.0"/>
        <n v="117.0"/>
        <n v="99.0"/>
        <n v="129.0"/>
        <n v="90.0"/>
        <n v="118.0"/>
        <n v="109.0"/>
        <n v="96.0"/>
        <n v="111.0"/>
        <n v="100.0"/>
        <n v="97.0"/>
        <n v="131.0"/>
        <n v="127.0"/>
        <n v="93.0"/>
        <n v="124.0"/>
        <n v="89.0"/>
        <n v="103.0"/>
        <n v="110.0"/>
        <n v="139.0"/>
        <n v="98.0"/>
        <n v="94.0"/>
        <n v="112.0"/>
        <n v="85.0"/>
        <n v="81.0"/>
        <n v="115.0"/>
        <n v="113.0"/>
        <n v="123.0"/>
        <n v="104.0"/>
        <n v="132.0"/>
        <n v="102.0"/>
        <n v="119.0"/>
        <n v="120.0"/>
        <n v="92.0"/>
        <n v="125.0"/>
        <n v="0.0"/>
        <n v="87.0"/>
        <n v="101.0"/>
        <n v="134.0"/>
        <n v="122.0"/>
        <n v="114.0"/>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D116" sheet="Data Cleaning"/>
  </cacheSource>
  <cacheFields>
    <cacheField name="Title" numFmtId="0">
      <sharedItems>
        <s v="The Pale Blue Eye"/>
        <s v="Noise"/>
        <s v="Dog Gone"/>
        <s v="Disconnect: The Wedding Planner"/>
        <s v="Alkhallat+"/>
        <s v="Jung E"/>
        <s v="Mission Majnu"/>
        <s v="The Price of Family"/>
        <s v="You People"/>
        <s v="True Spirit"/>
        <s v="Infiesto"/>
        <s v="Dear David"/>
        <s v="Your Place or Mine"/>
        <s v="Squared Love All Over Again"/>
        <s v="All the Places"/>
        <s v="Unlocked"/>
        <s v="The Strays"/>
        <s v="Call Me Chihiro"/>
        <s v="We Have a Ghost"/>
        <s v="Tonight You're Sleeping with Me"/>
        <s v="10 Days of a Good Man"/>
        <s v="Love at First Kiss"/>
        <s v="Faraway"/>
        <s v="Have a Nice Day!"/>
        <s v="Luther: The Fallen Sun"/>
        <s v="In His Shadow"/>
        <s v="The Magician's Elephant"/>
        <s v="Chor Nikal Ke Bhaga"/>
        <s v="Kill Boksoon"/>
        <s v="Murder Mystery 2"/>
        <s v="Chupa"/>
        <s v="Kings of Mulberry Street: Let Love Reign"/>
        <s v="Oh Belinda"/>
        <s v="Hunger"/>
        <s v="Queens on the Run"/>
        <s v="Phenomena"/>
        <s v="A Tourist's Guide to Love"/>
        <s v="Chokehold"/>
        <s v="One More Time"/>
        <s v="Kiss, Kiss!"/>
        <s v="The Matchmaker"/>
        <s v="AKA"/>
        <s v="Royalteen: Princess Margrethe"/>
        <s v="The Mother"/>
        <s v="Fanfic"/>
        <s v="Kathal – A Jackfruit Mystery"/>
        <s v="Hard Feelings"/>
        <s v="Mother's Day"/>
        <s v="Blood and Gold"/>
        <s v="Where the Tracks End"/>
        <s v="A Beautiful Life"/>
        <s v="Missed Connections"/>
        <s v="Rich in Love 2"/>
        <s v="The Wonder Weeks"/>
        <s v="You Do You"/>
        <s v="Black Clover: Sword of the Wizard King"/>
        <s v="Extraction 2"/>
        <s v="iNumber Number: Jozi Gold"/>
        <s v="Make Me Believe"/>
        <s v="The Perfect Find"/>
        <s v="Through My Window: Across the Sea"/>
        <s v="Lust Stories 2"/>
        <s v="Nimona"/>
        <s v="Gold Brick"/>
        <s v="Seasons"/>
        <s v="The Out-Laws"/>
        <s v="Mr. Car and the Knights Templar"/>
        <s v="Bird Box Barcelona"/>
        <s v="Love Tactics 2"/>
        <s v="The (Almost) Legends"/>
        <s v="They Cloned Tyrone"/>
        <s v="Happiness for Beginners"/>
        <s v="Paradise"/>
        <s v="The Murderer"/>
        <s v="Today We'll Talk About That Day"/>
        <s v="Big Nunu's Little Heist"/>
        <s v="Soulcatcher"/>
        <s v="Head to Head"/>
        <s v="Zom 100: Bucket List of the Dead"/>
        <s v="Heart of Stone"/>
        <s v="10 Days of a Bad Man"/>
        <s v="Love, Sex &amp; 30 Candles"/>
        <s v="The Monkey King"/>
        <s v="Squared Love Everlasting"/>
        <s v="Killer Book Club"/>
        <s v="You Are So Not Invited To My Bat Mitzvah"/>
        <s v="The Great Seduction"/>
        <s v="A Day and a Half"/>
        <s v="Friday Night Plan"/>
        <s v="Happy Ending"/>
        <s v="What If?"/>
        <s v="Freestyle"/>
        <s v="Ehrengard: The Art of Seduction"/>
        <s v="Once Upon a Crime"/>
        <s v="El Conde"/>
        <s v="Love at First Sight"/>
        <s v="Spy Kids: Armageddon"/>
        <s v="Street Flow 2"/>
        <s v="Overhaul"/>
        <s v="Nowhere"/>
        <s v="Ballerina"/>
        <s v="Reptile"/>
        <s v="Fair Play"/>
        <s v="Pain Hustlers"/>
        <s v="Wingwomen"/>
        <s v="The Killer"/>
        <s v="Best. Christmas. Ever."/>
        <s v="Rustin"/>
        <s v="Cryptoshlag"/>
        <s v="Leo"/>
        <s v="Leave the World Behind"/>
        <s v="Chicken Run: Dawn of the Nugget"/>
        <s v="Maestro"/>
        <s v="Rebel Moon"/>
      </sharedItems>
    </cacheField>
    <cacheField name="Genre" numFmtId="0">
      <sharedItems>
        <s v="Historical thriller drama"/>
        <s v="Drama"/>
        <s v="Family drama"/>
        <s v="Romantic comedy"/>
        <s v="Satiricalthriller"/>
        <s v="Sci-fiaction / adventure"/>
        <s v="Spy thriller"/>
        <s v="Comedy"/>
        <s v="Biopic"/>
        <s v="Thriller"/>
        <s v="Coming-of-ageromantic drama"/>
        <s v="Comedy-drama"/>
        <s v="Familyadventure"/>
        <s v="Romantic drama"/>
        <s v="Crime drama"/>
        <s v="Animation"/>
        <s v="Heistthriller"/>
        <s v="Crime thriller"/>
        <s v="Mystery comedy"/>
        <s v="Fantasyadventure"/>
        <s v="Thriller drama"/>
        <s v="Psychological thriller"/>
        <s v="Action thriller"/>
        <s v="Coming-of-age"/>
        <s v="Action drama"/>
        <s v="Darkcrimedramedy"/>
        <s v="Action"/>
        <s v="Western"/>
        <s v="Family film"/>
        <s v="Comedy drama"/>
        <s v="Anime"/>
        <s v="Romance"/>
        <s v="Anthology film"/>
        <s v="Animatedscience fiction"/>
        <s v="Action comedy"/>
        <s v="Post-apocalyptichorror-thriller"/>
        <s v="Sci-ficomedy mystery"/>
        <s v="Sci-fiaction-thriller"/>
        <s v="Black comedy"/>
        <s v="Melodrama"/>
        <s v="Thrillercomedy"/>
        <s v="Zombie apocalypse / comedy"/>
        <s v="Spythriller"/>
        <s v="Animatedaction comedy"/>
        <s v="Slasher"/>
        <s v="Dramedy"/>
        <s v="Fantasy"/>
        <s v="Action-adventure"/>
        <s v="Erotic thriller"/>
        <s v="Actiondramedy"/>
        <s v="Neo-noiraction thriller"/>
        <s v="Biographical drama"/>
        <s v="Animatedmusical"/>
        <s v="Stop motioncomedy"/>
        <s v="Space oper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Q2." cacheId="0" dataCaption="" compact="0" compactData="0">
  <location ref="A1:B22" firstHeaderRow="0" firstDataRow="1" firstDataCol="0"/>
  <pivotFields>
    <pivotField name="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Gen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Premie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name="Run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Language" axis="axisRow" compact="0" outline="0" multipleItemSelectionAllowed="1" showAll="0" sortType="ascending">
      <items>
        <item x="2"/>
        <item x="16"/>
        <item x="11"/>
        <item x="0"/>
        <item x="17"/>
        <item x="10"/>
        <item x="15"/>
        <item x="4"/>
        <item x="6"/>
        <item x="5"/>
        <item x="8"/>
        <item x="3"/>
        <item x="14"/>
        <item x="7"/>
        <item x="18"/>
        <item x="1"/>
        <item x="13"/>
        <item x="12"/>
        <item x="9"/>
        <item x="19"/>
        <item t="default"/>
      </items>
    </pivotField>
  </pivotFields>
  <rowFields>
    <field x="5"/>
  </rowFields>
  <dataFields>
    <dataField name="Num of Movies" fld="0" subtotal="count" baseField="0"/>
  </dataFields>
</pivotTableDefinition>
</file>

<file path=xl/pivotTables/pivotTable2.xml><?xml version="1.0" encoding="utf-8"?>
<pivotTableDefinition xmlns="http://schemas.openxmlformats.org/spreadsheetml/2006/main" name="Q2. 2" cacheId="0" dataCaption="" compact="0" compactData="0">
  <location ref="E1:F57" firstHeaderRow="0" firstDataRow="1" firstDataCol="0"/>
  <pivotFields>
    <pivotField name="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Genre" axis="axisRow" compact="0" outline="0" multipleItemSelectionAllowed="1" showAll="0" sortType="ascending">
      <items>
        <item x="26"/>
        <item x="34"/>
        <item x="24"/>
        <item x="22"/>
        <item x="47"/>
        <item x="49"/>
        <item x="43"/>
        <item x="52"/>
        <item x="33"/>
        <item x="15"/>
        <item x="30"/>
        <item x="32"/>
        <item x="51"/>
        <item x="8"/>
        <item x="38"/>
        <item x="7"/>
        <item x="29"/>
        <item x="11"/>
        <item x="23"/>
        <item x="10"/>
        <item x="14"/>
        <item x="17"/>
        <item x="25"/>
        <item x="1"/>
        <item x="45"/>
        <item x="48"/>
        <item x="2"/>
        <item x="28"/>
        <item x="12"/>
        <item x="46"/>
        <item x="19"/>
        <item x="16"/>
        <item x="0"/>
        <item x="39"/>
        <item x="18"/>
        <item x="50"/>
        <item x="35"/>
        <item x="21"/>
        <item x="31"/>
        <item x="3"/>
        <item x="13"/>
        <item x="4"/>
        <item x="5"/>
        <item x="37"/>
        <item x="36"/>
        <item x="44"/>
        <item x="54"/>
        <item x="6"/>
        <item x="42"/>
        <item x="53"/>
        <item x="9"/>
        <item x="20"/>
        <item x="40"/>
        <item x="27"/>
        <item x="41"/>
        <item t="default"/>
      </items>
    </pivotField>
    <pivotField name="Premie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name="Run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Language" compact="0" outline="0" multipleItemSelectionAllowed="1" showAll="0">
      <items>
        <item x="0"/>
        <item x="1"/>
        <item x="2"/>
        <item x="3"/>
        <item x="4"/>
        <item x="5"/>
        <item x="6"/>
        <item x="7"/>
        <item x="8"/>
        <item x="9"/>
        <item x="10"/>
        <item x="11"/>
        <item x="12"/>
        <item x="13"/>
        <item x="14"/>
        <item x="15"/>
        <item x="16"/>
        <item x="17"/>
        <item x="18"/>
        <item x="19"/>
        <item t="default"/>
      </items>
    </pivotField>
  </pivotFields>
  <rowFields>
    <field x="1"/>
  </rowFields>
  <dataFields>
    <dataField name="Num of Movies by Genre" fld="0" subtotal="count" baseField="0"/>
  </dataFields>
</pivotTableDefinition>
</file>

<file path=xl/pivotTables/pivotTable3.xml><?xml version="1.0" encoding="utf-8"?>
<pivotTableDefinition xmlns="http://schemas.openxmlformats.org/spreadsheetml/2006/main" name="Q3" cacheId="1" dataCaption="" rowGrandTotals="0" compact="0" compactData="0">
  <location ref="A1:C13" firstHeaderRow="0" firstDataRow="2" firstDataCol="0"/>
  <pivotFields>
    <pivotField name="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Gen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Premie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name="Run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Languag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e Month" axis="axisRow" compact="0" outline="0" multipleItemSelectionAllowed="1" showAll="0" sortType="ascending">
      <items>
        <item x="3"/>
        <item x="7"/>
        <item x="11"/>
        <item x="1"/>
        <item x="0"/>
        <item x="6"/>
        <item x="5"/>
        <item x="2"/>
        <item x="4"/>
        <item x="10"/>
        <item x="9"/>
        <item x="8"/>
        <item t="default"/>
      </items>
    </pivotField>
    <pivotField name="Month Number" axis="axisRow" compact="0" outline="0" multipleItemSelectionAllowed="1" showAll="0" sortType="ascending" defaultSubtotal="0">
      <items>
        <item x="0"/>
        <item x="1"/>
        <item x="2"/>
        <item x="3"/>
        <item x="4"/>
        <item x="5"/>
        <item x="6"/>
        <item x="7"/>
        <item x="8"/>
        <item x="9"/>
        <item x="10"/>
        <item x="11"/>
      </items>
    </pivotField>
  </pivotFields>
  <rowFields>
    <field x="7"/>
    <field x="6"/>
  </rowFields>
  <dataFields>
    <dataField name="Num of Movies" fld="0" subtotal="count" baseField="0"/>
  </dataFields>
</pivotTableDefinition>
</file>

<file path=xl/pivotTables/pivotTable4.xml><?xml version="1.0" encoding="utf-8"?>
<pivotTableDefinition xmlns="http://schemas.openxmlformats.org/spreadsheetml/2006/main" name="Q4." cacheId="1" dataCaption="" rowGrandTotals="0" colGrandTotals="0" compact="0" compactData="0">
  <location ref="A1:V14" firstHeaderRow="0" firstDataRow="2" firstDataCol="1"/>
  <pivotFields>
    <pivotField name="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Gen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Premie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name="Run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Language" axis="axisCol" compact="0" outline="0" multipleItemSelectionAllowed="1" showAll="0" sortType="ascending">
      <items>
        <item x="2"/>
        <item x="16"/>
        <item x="11"/>
        <item x="0"/>
        <item x="17"/>
        <item x="10"/>
        <item x="15"/>
        <item x="4"/>
        <item x="6"/>
        <item x="5"/>
        <item x="8"/>
        <item x="3"/>
        <item x="14"/>
        <item x="7"/>
        <item x="18"/>
        <item x="1"/>
        <item x="13"/>
        <item x="12"/>
        <item x="9"/>
        <item x="19"/>
        <item t="default"/>
      </items>
    </pivotField>
    <pivotField name="Date Month" axis="axisRow" compact="0" outline="0" multipleItemSelectionAllowed="1" showAll="0" sortType="ascending">
      <items>
        <item x="3"/>
        <item x="7"/>
        <item x="11"/>
        <item x="1"/>
        <item x="0"/>
        <item x="6"/>
        <item x="5"/>
        <item x="2"/>
        <item x="4"/>
        <item x="10"/>
        <item x="9"/>
        <item x="8"/>
        <item t="default"/>
      </items>
    </pivotField>
    <pivotField name="Month Number" axis="axisRow" compact="0" outline="0" multipleItemSelectionAllowed="1" showAll="0" sortType="ascending" defaultSubtotal="0">
      <items>
        <item x="0"/>
        <item x="1"/>
        <item x="2"/>
        <item x="3"/>
        <item x="4"/>
        <item x="5"/>
        <item x="6"/>
        <item x="7"/>
        <item x="8"/>
        <item x="9"/>
        <item x="10"/>
        <item x="11"/>
      </items>
    </pivotField>
  </pivotFields>
  <rowFields>
    <field x="7"/>
    <field x="6"/>
  </rowFields>
  <colFields>
    <field x="5"/>
  </colFields>
  <dataFields>
    <dataField name="Month and Language Wise Movies" fld="0" subtotal="count" baseField="0"/>
  </dataFields>
</pivotTableDefinition>
</file>

<file path=xl/pivotTables/pivotTable5.xml><?xml version="1.0" encoding="utf-8"?>
<pivotTableDefinition xmlns="http://schemas.openxmlformats.org/spreadsheetml/2006/main" name="Q5." cacheId="2" dataCaption="" compact="0" compactData="0">
  <location ref="A1:B116" firstHeaderRow="0" firstDataRow="1" firstDataCol="0"/>
  <pivotFields>
    <pivotField name="Title Clean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Title" axis="axisRow" compact="0" outline="0" multipleItemSelectionAllowed="1" showAll="0" sortType="ascending">
      <items>
        <item x="80"/>
        <item x="20"/>
        <item x="50"/>
        <item x="87"/>
        <item x="36"/>
        <item x="41"/>
        <item x="4"/>
        <item x="14"/>
        <item x="100"/>
        <item x="106"/>
        <item x="75"/>
        <item x="67"/>
        <item x="55"/>
        <item x="48"/>
        <item x="17"/>
        <item x="111"/>
        <item x="37"/>
        <item x="27"/>
        <item x="30"/>
        <item x="108"/>
        <item x="11"/>
        <item x="3"/>
        <item x="2"/>
        <item x="92"/>
        <item x="94"/>
        <item x="56"/>
        <item x="102"/>
        <item x="44"/>
        <item x="22"/>
        <item x="91"/>
        <item x="88"/>
        <item x="63"/>
        <item x="71"/>
        <item x="89"/>
        <item x="46"/>
        <item x="23"/>
        <item x="77"/>
        <item x="79"/>
        <item x="33"/>
        <item x="25"/>
        <item x="10"/>
        <item x="57"/>
        <item x="5"/>
        <item x="45"/>
        <item x="28"/>
        <item x="84"/>
        <item x="31"/>
        <item x="39"/>
        <item x="110"/>
        <item x="109"/>
        <item x="21"/>
        <item x="95"/>
        <item x="68"/>
        <item x="81"/>
        <item x="61"/>
        <item x="24"/>
        <item x="112"/>
        <item x="58"/>
        <item x="51"/>
        <item x="6"/>
        <item x="47"/>
        <item x="66"/>
        <item x="29"/>
        <item x="62"/>
        <item x="1"/>
        <item x="99"/>
        <item x="32"/>
        <item x="93"/>
        <item x="38"/>
        <item x="98"/>
        <item x="103"/>
        <item x="72"/>
        <item x="35"/>
        <item x="34"/>
        <item x="113"/>
        <item x="101"/>
        <item x="52"/>
        <item x="42"/>
        <item x="107"/>
        <item x="64"/>
        <item x="76"/>
        <item x="96"/>
        <item x="13"/>
        <item x="83"/>
        <item x="97"/>
        <item x="69"/>
        <item x="86"/>
        <item x="105"/>
        <item x="26"/>
        <item x="40"/>
        <item x="82"/>
        <item x="43"/>
        <item x="73"/>
        <item x="65"/>
        <item x="0"/>
        <item x="59"/>
        <item x="7"/>
        <item x="16"/>
        <item x="53"/>
        <item x="70"/>
        <item x="60"/>
        <item x="74"/>
        <item x="19"/>
        <item x="9"/>
        <item x="15"/>
        <item x="18"/>
        <item x="90"/>
        <item x="49"/>
        <item x="104"/>
        <item x="85"/>
        <item x="54"/>
        <item x="8"/>
        <item x="12"/>
        <item x="78"/>
        <item t="default"/>
      </items>
    </pivotField>
    <pivotField name="Gen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Premie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name="Run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Languag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e Month" compact="0" outline="0" multipleItemSelectionAllowed="1" showAll="0">
      <items>
        <item x="0"/>
        <item x="1"/>
        <item x="2"/>
        <item x="3"/>
        <item x="4"/>
        <item x="5"/>
        <item x="6"/>
        <item x="7"/>
        <item x="8"/>
        <item x="9"/>
        <item x="10"/>
        <item x="11"/>
        <item t="default"/>
      </items>
    </pivotField>
    <pivotField name="Month Number" compact="0" outline="0" multipleItemSelectionAllowed="1" showAll="0">
      <items>
        <item x="0"/>
        <item x="1"/>
        <item x="2"/>
        <item x="3"/>
        <item x="4"/>
        <item x="5"/>
        <item x="6"/>
        <item x="7"/>
        <item x="8"/>
        <item x="9"/>
        <item x="10"/>
        <item x="11"/>
        <item t="default"/>
      </items>
    </pivotField>
    <pivotField name="Runtime Hr" compact="0" outline="0" multipleItemSelectionAllowed="1" showAll="0">
      <items>
        <item x="0"/>
        <item x="1"/>
        <item x="2"/>
        <item t="default"/>
      </items>
    </pivotField>
    <pivotField name="Runtime M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Runtime Mins Correc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FullTime in Mi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s>
  <rowFields>
    <field x="1"/>
  </rowFields>
  <dataFields>
    <dataField name="FullTime in Mins" fld="12" baseField="0"/>
  </dataFields>
</pivotTableDefinition>
</file>

<file path=xl/pivotTables/pivotTable6.xml><?xml version="1.0" encoding="utf-8"?>
<pivotTableDefinition xmlns="http://schemas.openxmlformats.org/spreadsheetml/2006/main" name="Q6." cacheId="3" dataCaption="" compact="0" compactData="0">
  <location ref="A1:B57" firstHeaderRow="0" firstDataRow="1" firstDataCol="0"/>
  <pivotFields>
    <pivotField name="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Genre"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autoSortScope>
        <pivotArea>
          <references>
            <reference field="4294967294">
              <x v="0"/>
            </reference>
          </references>
        </pivotArea>
      </autoSortScope>
    </pivotField>
  </pivotFields>
  <rowFields>
    <field x="1"/>
  </rowFields>
  <dataFields>
    <dataField name="Movies Count by Genre"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75"/>
    <col customWidth="1" min="2" max="2" width="23.5"/>
    <col customWidth="1" min="3" max="3" width="21.5"/>
    <col customWidth="1" min="4" max="4" width="8.75"/>
  </cols>
  <sheetData>
    <row r="1">
      <c r="A1" s="1" t="str">
        <f>IFERROR(__xludf.DUMMYFUNCTION("IMPORTHTML(""https://en.wikipedia.org/wiki/List_of_Netflix_original_films_(since_2023)"", ""table"",1)"),"")</f>
        <v/>
      </c>
      <c r="B1" s="1" t="str">
        <f>IFERROR(__xludf.DUMMYFUNCTION("""COMPUTED_VALUE"""),"Graphs are unavailable due to technical issues. There is more info on 
Phabricator and on MediaWiki.org.")</f>
        <v>Graphs are unavailable due to technical issues. There is more info on 
Phabricator and on MediaWiki.org.</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75"/>
    <col customWidth="1" min="2" max="2" width="30.88"/>
    <col customWidth="1" min="3" max="3" width="33.0"/>
    <col customWidth="1" min="4" max="4" width="23.5"/>
    <col customWidth="1" min="5" max="6" width="21.5"/>
    <col customWidth="1" min="11" max="11" width="16.25"/>
    <col customWidth="1" min="13" max="13" width="20.25"/>
    <col customWidth="1" min="14" max="14" width="14.0"/>
  </cols>
  <sheetData>
    <row r="1">
      <c r="A1" s="2" t="s">
        <v>0</v>
      </c>
      <c r="B1" s="2" t="s">
        <v>1</v>
      </c>
      <c r="C1" s="2" t="s">
        <v>2</v>
      </c>
      <c r="D1" s="3" t="s">
        <v>3</v>
      </c>
      <c r="E1" s="3" t="s">
        <v>4</v>
      </c>
      <c r="F1" s="2" t="s">
        <v>5</v>
      </c>
      <c r="G1" s="3" t="s">
        <v>6</v>
      </c>
      <c r="H1" s="3" t="s">
        <v>7</v>
      </c>
      <c r="I1" s="2" t="s">
        <v>8</v>
      </c>
      <c r="J1" s="2" t="s">
        <v>9</v>
      </c>
      <c r="K1" s="2" t="s">
        <v>10</v>
      </c>
      <c r="L1" s="2" t="s">
        <v>11</v>
      </c>
      <c r="M1" s="2" t="s">
        <v>12</v>
      </c>
      <c r="N1" s="2" t="s">
        <v>13</v>
      </c>
    </row>
    <row r="2">
      <c r="A2" s="1" t="s">
        <v>14</v>
      </c>
      <c r="B2" s="4" t="str">
        <f t="shared" ref="B2:B82" si="1">mid(A2,2,len(A2)-2)</f>
        <v>The Pale Blue Eye</v>
      </c>
      <c r="C2" s="1" t="str">
        <f t="shared" ref="C2:C82" si="2">B2</f>
        <v>The Pale Blue Eye</v>
      </c>
      <c r="D2" s="1" t="s">
        <v>15</v>
      </c>
      <c r="E2" s="5">
        <v>44932.0</v>
      </c>
      <c r="F2" s="5">
        <f t="shared" ref="F2:F82" si="3">E2</f>
        <v>44932</v>
      </c>
      <c r="G2" s="6" t="s">
        <v>16</v>
      </c>
      <c r="H2" s="1" t="s">
        <v>17</v>
      </c>
      <c r="I2" s="1" t="str">
        <f t="shared" ref="I2:I116" si="4">LEFT(F2,search(" ",F2,1))</f>
        <v>January </v>
      </c>
      <c r="J2" s="7">
        <v>1.0</v>
      </c>
      <c r="K2" s="7">
        <f>IFERROR(__xludf.DUMMYFUNCTION("SPLIT(G2,""h"")"),2.0)</f>
        <v>2</v>
      </c>
      <c r="L2" s="7" t="str">
        <f>IFERROR(__xludf.DUMMYFUNCTION("""COMPUTED_VALUE""")," 10 min")</f>
        <v> 10 min</v>
      </c>
      <c r="M2" s="8" t="str">
        <f t="shared" ref="M2:M116" si="5">if(L2="",0, left(L2,3))</f>
        <v> 10</v>
      </c>
      <c r="N2" s="7">
        <f t="shared" ref="N2:N116" si="6">if(K2="TBA",0, K2*60+M2)</f>
        <v>130</v>
      </c>
      <c r="O2" s="9"/>
      <c r="P2" s="9"/>
      <c r="Q2" s="9" t="s">
        <v>18</v>
      </c>
    </row>
    <row r="3">
      <c r="A3" s="1" t="s">
        <v>19</v>
      </c>
      <c r="B3" s="4" t="str">
        <f t="shared" si="1"/>
        <v>Noise</v>
      </c>
      <c r="C3" s="1" t="str">
        <f t="shared" si="2"/>
        <v>Noise</v>
      </c>
      <c r="D3" s="1" t="s">
        <v>20</v>
      </c>
      <c r="E3" s="5">
        <v>44937.0</v>
      </c>
      <c r="F3" s="5">
        <f t="shared" si="3"/>
        <v>44937</v>
      </c>
      <c r="G3" s="1" t="s">
        <v>21</v>
      </c>
      <c r="H3" s="1" t="s">
        <v>22</v>
      </c>
      <c r="I3" s="1" t="str">
        <f t="shared" si="4"/>
        <v>January </v>
      </c>
      <c r="J3" s="7">
        <v>1.0</v>
      </c>
      <c r="K3" s="7">
        <f>IFERROR(__xludf.DUMMYFUNCTION("SPLIT(G3,""h"")"),1.0)</f>
        <v>1</v>
      </c>
      <c r="L3" s="7" t="str">
        <f>IFERROR(__xludf.DUMMYFUNCTION("""COMPUTED_VALUE""")," 45 min")</f>
        <v> 45 min</v>
      </c>
      <c r="M3" s="8" t="str">
        <f t="shared" si="5"/>
        <v> 45</v>
      </c>
      <c r="N3" s="7">
        <f t="shared" si="6"/>
        <v>105</v>
      </c>
      <c r="O3" s="9"/>
      <c r="P3" s="9"/>
    </row>
    <row r="4">
      <c r="A4" s="1" t="s">
        <v>23</v>
      </c>
      <c r="B4" s="4" t="str">
        <f t="shared" si="1"/>
        <v>Dog Gone</v>
      </c>
      <c r="C4" s="1" t="str">
        <f t="shared" si="2"/>
        <v>Dog Gone</v>
      </c>
      <c r="D4" s="1" t="s">
        <v>24</v>
      </c>
      <c r="E4" s="5">
        <v>44939.0</v>
      </c>
      <c r="F4" s="5">
        <f t="shared" si="3"/>
        <v>44939</v>
      </c>
      <c r="G4" s="1" t="s">
        <v>25</v>
      </c>
      <c r="H4" s="1" t="s">
        <v>17</v>
      </c>
      <c r="I4" s="1" t="str">
        <f t="shared" si="4"/>
        <v>January </v>
      </c>
      <c r="J4" s="7">
        <v>1.0</v>
      </c>
      <c r="K4" s="7">
        <f>IFERROR(__xludf.DUMMYFUNCTION("SPLIT(G4,""h"")"),1.0)</f>
        <v>1</v>
      </c>
      <c r="L4" s="7" t="str">
        <f>IFERROR(__xludf.DUMMYFUNCTION("""COMPUTED_VALUE""")," 35 min")</f>
        <v> 35 min</v>
      </c>
      <c r="M4" s="8" t="str">
        <f t="shared" si="5"/>
        <v> 35</v>
      </c>
      <c r="N4" s="7">
        <f t="shared" si="6"/>
        <v>95</v>
      </c>
      <c r="O4" s="9"/>
      <c r="P4" s="9"/>
    </row>
    <row r="5">
      <c r="A5" s="1" t="s">
        <v>26</v>
      </c>
      <c r="B5" s="4" t="str">
        <f t="shared" si="1"/>
        <v>Disconnect: The Wedding Planner</v>
      </c>
      <c r="C5" s="1" t="str">
        <f t="shared" si="2"/>
        <v>Disconnect: The Wedding Planner</v>
      </c>
      <c r="D5" s="1" t="s">
        <v>27</v>
      </c>
      <c r="E5" s="5">
        <v>44939.0</v>
      </c>
      <c r="F5" s="5">
        <f t="shared" si="3"/>
        <v>44939</v>
      </c>
      <c r="G5" s="1" t="s">
        <v>28</v>
      </c>
      <c r="H5" s="1" t="s">
        <v>17</v>
      </c>
      <c r="I5" s="1" t="str">
        <f t="shared" si="4"/>
        <v>January </v>
      </c>
      <c r="J5" s="7">
        <v>1.0</v>
      </c>
      <c r="K5" s="7">
        <f>IFERROR(__xludf.DUMMYFUNCTION("SPLIT(G5,""h"")"),1.0)</f>
        <v>1</v>
      </c>
      <c r="L5" s="7" t="str">
        <f>IFERROR(__xludf.DUMMYFUNCTION("""COMPUTED_VALUE""")," 47 min")</f>
        <v> 47 min</v>
      </c>
      <c r="M5" s="8" t="str">
        <f t="shared" si="5"/>
        <v> 47</v>
      </c>
      <c r="N5" s="7">
        <f t="shared" si="6"/>
        <v>107</v>
      </c>
      <c r="O5" s="9"/>
      <c r="P5" s="9"/>
    </row>
    <row r="6">
      <c r="A6" s="1" t="s">
        <v>29</v>
      </c>
      <c r="B6" s="4" t="str">
        <f t="shared" si="1"/>
        <v>Alkhallat+</v>
      </c>
      <c r="C6" s="1" t="str">
        <f t="shared" si="2"/>
        <v>Alkhallat+</v>
      </c>
      <c r="D6" s="1" t="s">
        <v>30</v>
      </c>
      <c r="E6" s="5">
        <v>44945.0</v>
      </c>
      <c r="F6" s="5">
        <f t="shared" si="3"/>
        <v>44945</v>
      </c>
      <c r="G6" s="1" t="s">
        <v>31</v>
      </c>
      <c r="H6" s="1" t="s">
        <v>32</v>
      </c>
      <c r="I6" s="1" t="str">
        <f t="shared" si="4"/>
        <v>January </v>
      </c>
      <c r="J6" s="7">
        <v>1.0</v>
      </c>
      <c r="K6" s="7">
        <f>IFERROR(__xludf.DUMMYFUNCTION("SPLIT(G6,""h"")"),1.0)</f>
        <v>1</v>
      </c>
      <c r="L6" s="7" t="str">
        <f>IFERROR(__xludf.DUMMYFUNCTION("""COMPUTED_VALUE""")," 57 min")</f>
        <v> 57 min</v>
      </c>
      <c r="M6" s="8" t="str">
        <f t="shared" si="5"/>
        <v> 57</v>
      </c>
      <c r="N6" s="7">
        <f t="shared" si="6"/>
        <v>117</v>
      </c>
      <c r="O6" s="9"/>
      <c r="P6" s="9"/>
    </row>
    <row r="7">
      <c r="A7" s="1" t="s">
        <v>33</v>
      </c>
      <c r="B7" s="4" t="str">
        <f t="shared" si="1"/>
        <v>Jung E</v>
      </c>
      <c r="C7" s="1" t="str">
        <f t="shared" si="2"/>
        <v>Jung E</v>
      </c>
      <c r="D7" s="1" t="s">
        <v>34</v>
      </c>
      <c r="E7" s="5">
        <v>44946.0</v>
      </c>
      <c r="F7" s="5">
        <f t="shared" si="3"/>
        <v>44946</v>
      </c>
      <c r="G7" s="1" t="s">
        <v>35</v>
      </c>
      <c r="H7" s="1" t="s">
        <v>36</v>
      </c>
      <c r="I7" s="1" t="str">
        <f t="shared" si="4"/>
        <v>January </v>
      </c>
      <c r="J7" s="7">
        <v>1.0</v>
      </c>
      <c r="K7" s="7">
        <f>IFERROR(__xludf.DUMMYFUNCTION("SPLIT(G7,""h"")"),1.0)</f>
        <v>1</v>
      </c>
      <c r="L7" s="7" t="str">
        <f>IFERROR(__xludf.DUMMYFUNCTION("""COMPUTED_VALUE""")," 39 min")</f>
        <v> 39 min</v>
      </c>
      <c r="M7" s="8" t="str">
        <f t="shared" si="5"/>
        <v> 39</v>
      </c>
      <c r="N7" s="7">
        <f t="shared" si="6"/>
        <v>99</v>
      </c>
      <c r="O7" s="9"/>
      <c r="P7" s="9"/>
    </row>
    <row r="8">
      <c r="A8" s="1" t="s">
        <v>37</v>
      </c>
      <c r="B8" s="4" t="str">
        <f t="shared" si="1"/>
        <v>Mission Majnu</v>
      </c>
      <c r="C8" s="1" t="str">
        <f t="shared" si="2"/>
        <v>Mission Majnu</v>
      </c>
      <c r="D8" s="1" t="s">
        <v>38</v>
      </c>
      <c r="E8" s="5">
        <v>44946.0</v>
      </c>
      <c r="F8" s="5">
        <f t="shared" si="3"/>
        <v>44946</v>
      </c>
      <c r="G8" s="1" t="s">
        <v>39</v>
      </c>
      <c r="H8" s="1" t="s">
        <v>40</v>
      </c>
      <c r="I8" s="1" t="str">
        <f t="shared" si="4"/>
        <v>January </v>
      </c>
      <c r="J8" s="7">
        <v>1.0</v>
      </c>
      <c r="K8" s="7">
        <f>IFERROR(__xludf.DUMMYFUNCTION("SPLIT(G8,""h"")"),2.0)</f>
        <v>2</v>
      </c>
      <c r="L8" s="7" t="str">
        <f>IFERROR(__xludf.DUMMYFUNCTION("""COMPUTED_VALUE""")," 9 min")</f>
        <v> 9 min</v>
      </c>
      <c r="M8" s="8" t="str">
        <f t="shared" si="5"/>
        <v> 9 </v>
      </c>
      <c r="N8" s="7">
        <f t="shared" si="6"/>
        <v>129</v>
      </c>
      <c r="O8" s="9"/>
      <c r="P8" s="9"/>
    </row>
    <row r="9">
      <c r="A9" s="1" t="s">
        <v>41</v>
      </c>
      <c r="B9" s="4" t="str">
        <f t="shared" si="1"/>
        <v>The Price of Family</v>
      </c>
      <c r="C9" s="1" t="str">
        <f t="shared" si="2"/>
        <v>The Price of Family</v>
      </c>
      <c r="D9" s="1" t="s">
        <v>42</v>
      </c>
      <c r="E9" s="5">
        <v>44951.0</v>
      </c>
      <c r="F9" s="5">
        <f t="shared" si="3"/>
        <v>44951</v>
      </c>
      <c r="G9" s="1" t="s">
        <v>43</v>
      </c>
      <c r="H9" s="1" t="s">
        <v>44</v>
      </c>
      <c r="I9" s="1" t="str">
        <f t="shared" si="4"/>
        <v>January </v>
      </c>
      <c r="J9" s="7">
        <v>1.0</v>
      </c>
      <c r="K9" s="7">
        <f>IFERROR(__xludf.DUMMYFUNCTION("SPLIT(G9,""h"")"),1.0)</f>
        <v>1</v>
      </c>
      <c r="L9" s="7" t="str">
        <f>IFERROR(__xludf.DUMMYFUNCTION("""COMPUTED_VALUE""")," 30 min")</f>
        <v> 30 min</v>
      </c>
      <c r="M9" s="8" t="str">
        <f t="shared" si="5"/>
        <v> 30</v>
      </c>
      <c r="N9" s="7">
        <f t="shared" si="6"/>
        <v>90</v>
      </c>
      <c r="O9" s="9"/>
      <c r="P9" s="9"/>
    </row>
    <row r="10">
      <c r="A10" s="1" t="s">
        <v>45</v>
      </c>
      <c r="B10" s="4" t="str">
        <f t="shared" si="1"/>
        <v>You People</v>
      </c>
      <c r="C10" s="1" t="str">
        <f t="shared" si="2"/>
        <v>You People</v>
      </c>
      <c r="D10" s="1" t="s">
        <v>42</v>
      </c>
      <c r="E10" s="5">
        <v>44953.0</v>
      </c>
      <c r="F10" s="5">
        <f t="shared" si="3"/>
        <v>44953</v>
      </c>
      <c r="G10" s="1" t="s">
        <v>46</v>
      </c>
      <c r="H10" s="1" t="s">
        <v>17</v>
      </c>
      <c r="I10" s="1" t="str">
        <f t="shared" si="4"/>
        <v>January </v>
      </c>
      <c r="J10" s="7">
        <v>1.0</v>
      </c>
      <c r="K10" s="7">
        <f>IFERROR(__xludf.DUMMYFUNCTION("SPLIT(G10,""h"")"),1.0)</f>
        <v>1</v>
      </c>
      <c r="L10" s="7" t="str">
        <f>IFERROR(__xludf.DUMMYFUNCTION("""COMPUTED_VALUE""")," 58 min")</f>
        <v> 58 min</v>
      </c>
      <c r="M10" s="8" t="str">
        <f t="shared" si="5"/>
        <v> 58</v>
      </c>
      <c r="N10" s="7">
        <f t="shared" si="6"/>
        <v>118</v>
      </c>
      <c r="O10" s="9"/>
      <c r="P10" s="9"/>
    </row>
    <row r="11">
      <c r="A11" s="1" t="s">
        <v>47</v>
      </c>
      <c r="B11" s="4" t="str">
        <f t="shared" si="1"/>
        <v>True Spirit</v>
      </c>
      <c r="C11" s="1" t="str">
        <f t="shared" si="2"/>
        <v>True Spirit</v>
      </c>
      <c r="D11" s="1" t="s">
        <v>48</v>
      </c>
      <c r="E11" s="5">
        <v>44960.0</v>
      </c>
      <c r="F11" s="5">
        <f t="shared" si="3"/>
        <v>44960</v>
      </c>
      <c r="G11" s="1" t="s">
        <v>49</v>
      </c>
      <c r="H11" s="1" t="s">
        <v>17</v>
      </c>
      <c r="I11" s="1" t="str">
        <f t="shared" si="4"/>
        <v>February </v>
      </c>
      <c r="J11" s="4">
        <v>2.0</v>
      </c>
      <c r="K11" s="7">
        <f>IFERROR(__xludf.DUMMYFUNCTION("SPLIT(G11,""h"")"),1.0)</f>
        <v>1</v>
      </c>
      <c r="L11" s="7" t="str">
        <f>IFERROR(__xludf.DUMMYFUNCTION("""COMPUTED_VALUE""")," 49 min")</f>
        <v> 49 min</v>
      </c>
      <c r="M11" s="8" t="str">
        <f t="shared" si="5"/>
        <v> 49</v>
      </c>
      <c r="N11" s="7">
        <f t="shared" si="6"/>
        <v>109</v>
      </c>
      <c r="O11" s="9"/>
      <c r="P11" s="9"/>
    </row>
    <row r="12">
      <c r="A12" s="1" t="s">
        <v>50</v>
      </c>
      <c r="B12" s="4" t="str">
        <f t="shared" si="1"/>
        <v>Infiesto</v>
      </c>
      <c r="C12" s="1" t="str">
        <f t="shared" si="2"/>
        <v>Infiesto</v>
      </c>
      <c r="D12" s="1" t="s">
        <v>51</v>
      </c>
      <c r="E12" s="5">
        <v>44960.0</v>
      </c>
      <c r="F12" s="5">
        <f t="shared" si="3"/>
        <v>44960</v>
      </c>
      <c r="G12" s="1" t="s">
        <v>52</v>
      </c>
      <c r="H12" s="1" t="s">
        <v>22</v>
      </c>
      <c r="I12" s="1" t="str">
        <f t="shared" si="4"/>
        <v>February </v>
      </c>
      <c r="J12" s="4">
        <v>2.0</v>
      </c>
      <c r="K12" s="7">
        <f>IFERROR(__xludf.DUMMYFUNCTION("SPLIT(G12,""h"")"),1.0)</f>
        <v>1</v>
      </c>
      <c r="L12" s="1" t="str">
        <f>IFERROR(__xludf.DUMMYFUNCTION("""COMPUTED_VALUE""")," 36 min")</f>
        <v> 36 min</v>
      </c>
      <c r="M12" s="8" t="str">
        <f t="shared" si="5"/>
        <v> 36</v>
      </c>
      <c r="N12" s="7">
        <f t="shared" si="6"/>
        <v>96</v>
      </c>
    </row>
    <row r="13">
      <c r="A13" s="1" t="s">
        <v>53</v>
      </c>
      <c r="B13" s="4" t="str">
        <f t="shared" si="1"/>
        <v>Dear David</v>
      </c>
      <c r="C13" s="1" t="str">
        <f t="shared" si="2"/>
        <v>Dear David</v>
      </c>
      <c r="D13" s="1" t="s">
        <v>54</v>
      </c>
      <c r="E13" s="5">
        <v>44966.0</v>
      </c>
      <c r="F13" s="5">
        <f t="shared" si="3"/>
        <v>44966</v>
      </c>
      <c r="G13" s="1" t="s">
        <v>46</v>
      </c>
      <c r="H13" s="1" t="s">
        <v>55</v>
      </c>
      <c r="I13" s="1" t="str">
        <f t="shared" si="4"/>
        <v>February </v>
      </c>
      <c r="J13" s="4">
        <v>2.0</v>
      </c>
      <c r="K13" s="7">
        <f>IFERROR(__xludf.DUMMYFUNCTION("SPLIT(G13,""h"")"),1.0)</f>
        <v>1</v>
      </c>
      <c r="L13" s="1" t="str">
        <f>IFERROR(__xludf.DUMMYFUNCTION("""COMPUTED_VALUE""")," 58 min")</f>
        <v> 58 min</v>
      </c>
      <c r="M13" s="8" t="str">
        <f t="shared" si="5"/>
        <v> 58</v>
      </c>
      <c r="N13" s="7">
        <f t="shared" si="6"/>
        <v>118</v>
      </c>
    </row>
    <row r="14">
      <c r="A14" s="1" t="s">
        <v>56</v>
      </c>
      <c r="B14" s="4" t="str">
        <f t="shared" si="1"/>
        <v>Your Place or Mine</v>
      </c>
      <c r="C14" s="1" t="str">
        <f t="shared" si="2"/>
        <v>Your Place or Mine</v>
      </c>
      <c r="D14" s="1" t="s">
        <v>27</v>
      </c>
      <c r="E14" s="5">
        <v>44967.0</v>
      </c>
      <c r="F14" s="5">
        <f t="shared" si="3"/>
        <v>44967</v>
      </c>
      <c r="G14" s="1" t="s">
        <v>57</v>
      </c>
      <c r="H14" s="1" t="s">
        <v>17</v>
      </c>
      <c r="I14" s="1" t="str">
        <f t="shared" si="4"/>
        <v>February </v>
      </c>
      <c r="J14" s="4">
        <v>2.0</v>
      </c>
      <c r="K14" s="7">
        <f>IFERROR(__xludf.DUMMYFUNCTION("SPLIT(G14,""h"")"),1.0)</f>
        <v>1</v>
      </c>
      <c r="L14" s="1" t="str">
        <f>IFERROR(__xludf.DUMMYFUNCTION("""COMPUTED_VALUE""")," 51 min")</f>
        <v> 51 min</v>
      </c>
      <c r="M14" s="8" t="str">
        <f t="shared" si="5"/>
        <v> 51</v>
      </c>
      <c r="N14" s="7">
        <f t="shared" si="6"/>
        <v>111</v>
      </c>
    </row>
    <row r="15">
      <c r="A15" s="1" t="s">
        <v>58</v>
      </c>
      <c r="B15" s="4" t="str">
        <f t="shared" si="1"/>
        <v>Squared Love All Over Again</v>
      </c>
      <c r="C15" s="1" t="str">
        <f t="shared" si="2"/>
        <v>Squared Love All Over Again</v>
      </c>
      <c r="D15" s="1" t="s">
        <v>27</v>
      </c>
      <c r="E15" s="5">
        <v>44970.0</v>
      </c>
      <c r="F15" s="5">
        <f t="shared" si="3"/>
        <v>44970</v>
      </c>
      <c r="G15" s="1" t="s">
        <v>59</v>
      </c>
      <c r="H15" s="1" t="s">
        <v>60</v>
      </c>
      <c r="I15" s="1" t="str">
        <f t="shared" si="4"/>
        <v>February </v>
      </c>
      <c r="J15" s="4">
        <v>2.0</v>
      </c>
      <c r="K15" s="7">
        <f>IFERROR(__xludf.DUMMYFUNCTION("SPLIT(G15,""h"")"),1.0)</f>
        <v>1</v>
      </c>
      <c r="L15" s="1" t="str">
        <f>IFERROR(__xludf.DUMMYFUNCTION("""COMPUTED_VALUE""")," 40 min")</f>
        <v> 40 min</v>
      </c>
      <c r="M15" s="8" t="str">
        <f t="shared" si="5"/>
        <v> 40</v>
      </c>
      <c r="N15" s="7">
        <f t="shared" si="6"/>
        <v>100</v>
      </c>
    </row>
    <row r="16">
      <c r="A16" s="1" t="s">
        <v>61</v>
      </c>
      <c r="B16" s="4" t="str">
        <f t="shared" si="1"/>
        <v>All the Places</v>
      </c>
      <c r="C16" s="1" t="str">
        <f t="shared" si="2"/>
        <v>All the Places</v>
      </c>
      <c r="D16" s="1" t="s">
        <v>62</v>
      </c>
      <c r="E16" s="5">
        <v>44971.0</v>
      </c>
      <c r="F16" s="5">
        <f t="shared" si="3"/>
        <v>44971</v>
      </c>
      <c r="G16" s="1" t="s">
        <v>63</v>
      </c>
      <c r="H16" s="1" t="s">
        <v>22</v>
      </c>
      <c r="I16" s="1" t="str">
        <f t="shared" si="4"/>
        <v>February </v>
      </c>
      <c r="J16" s="4">
        <v>2.0</v>
      </c>
      <c r="K16" s="7">
        <f>IFERROR(__xludf.DUMMYFUNCTION("SPLIT(G16,""h"")"),1.0)</f>
        <v>1</v>
      </c>
      <c r="L16" s="1" t="str">
        <f>IFERROR(__xludf.DUMMYFUNCTION("""COMPUTED_VALUE""")," 37 min")</f>
        <v> 37 min</v>
      </c>
      <c r="M16" s="8" t="str">
        <f t="shared" si="5"/>
        <v> 37</v>
      </c>
      <c r="N16" s="7">
        <f t="shared" si="6"/>
        <v>97</v>
      </c>
    </row>
    <row r="17">
      <c r="A17" s="1" t="s">
        <v>64</v>
      </c>
      <c r="B17" s="4" t="str">
        <f t="shared" si="1"/>
        <v>Unlocked</v>
      </c>
      <c r="C17" s="1" t="str">
        <f t="shared" si="2"/>
        <v>Unlocked</v>
      </c>
      <c r="D17" s="1" t="s">
        <v>51</v>
      </c>
      <c r="E17" s="5">
        <v>44974.0</v>
      </c>
      <c r="F17" s="5">
        <f t="shared" si="3"/>
        <v>44974</v>
      </c>
      <c r="G17" s="1" t="s">
        <v>31</v>
      </c>
      <c r="H17" s="1" t="s">
        <v>36</v>
      </c>
      <c r="I17" s="1" t="str">
        <f t="shared" si="4"/>
        <v>February </v>
      </c>
      <c r="J17" s="4">
        <v>2.0</v>
      </c>
      <c r="K17" s="7">
        <f>IFERROR(__xludf.DUMMYFUNCTION("SPLIT(G17,""h"")"),1.0)</f>
        <v>1</v>
      </c>
      <c r="L17" s="1" t="str">
        <f>IFERROR(__xludf.DUMMYFUNCTION("""COMPUTED_VALUE""")," 57 min")</f>
        <v> 57 min</v>
      </c>
      <c r="M17" s="8" t="str">
        <f t="shared" si="5"/>
        <v> 57</v>
      </c>
      <c r="N17" s="7">
        <f t="shared" si="6"/>
        <v>117</v>
      </c>
    </row>
    <row r="18">
      <c r="A18" s="1" t="s">
        <v>65</v>
      </c>
      <c r="B18" s="4" t="str">
        <f t="shared" si="1"/>
        <v>The Strays</v>
      </c>
      <c r="C18" s="1" t="str">
        <f t="shared" si="2"/>
        <v>The Strays</v>
      </c>
      <c r="D18" s="1" t="s">
        <v>20</v>
      </c>
      <c r="E18" s="5">
        <v>44979.0</v>
      </c>
      <c r="F18" s="5">
        <f t="shared" si="3"/>
        <v>44979</v>
      </c>
      <c r="G18" s="1" t="s">
        <v>63</v>
      </c>
      <c r="H18" s="1" t="s">
        <v>17</v>
      </c>
      <c r="I18" s="1" t="str">
        <f t="shared" si="4"/>
        <v>February </v>
      </c>
      <c r="J18" s="4">
        <v>2.0</v>
      </c>
      <c r="K18" s="7">
        <f>IFERROR(__xludf.DUMMYFUNCTION("SPLIT(G18,""h"")"),1.0)</f>
        <v>1</v>
      </c>
      <c r="L18" s="1" t="str">
        <f>IFERROR(__xludf.DUMMYFUNCTION("""COMPUTED_VALUE""")," 37 min")</f>
        <v> 37 min</v>
      </c>
      <c r="M18" s="8" t="str">
        <f t="shared" si="5"/>
        <v> 37</v>
      </c>
      <c r="N18" s="7">
        <f t="shared" si="6"/>
        <v>97</v>
      </c>
    </row>
    <row r="19">
      <c r="A19" s="1" t="s">
        <v>66</v>
      </c>
      <c r="B19" s="4" t="str">
        <f t="shared" si="1"/>
        <v>Call Me Chihiro</v>
      </c>
      <c r="C19" s="1" t="str">
        <f t="shared" si="2"/>
        <v>Call Me Chihiro</v>
      </c>
      <c r="D19" s="1" t="s">
        <v>20</v>
      </c>
      <c r="E19" s="5">
        <v>44980.0</v>
      </c>
      <c r="F19" s="5">
        <f t="shared" si="3"/>
        <v>44980</v>
      </c>
      <c r="G19" s="1" t="s">
        <v>67</v>
      </c>
      <c r="H19" s="1" t="s">
        <v>68</v>
      </c>
      <c r="I19" s="1" t="str">
        <f t="shared" si="4"/>
        <v>February </v>
      </c>
      <c r="J19" s="4">
        <v>2.0</v>
      </c>
      <c r="K19" s="7">
        <f>IFERROR(__xludf.DUMMYFUNCTION("SPLIT(G19,""h"")"),2.0)</f>
        <v>2</v>
      </c>
      <c r="L19" s="1" t="str">
        <f>IFERROR(__xludf.DUMMYFUNCTION("""COMPUTED_VALUE""")," 11 min")</f>
        <v> 11 min</v>
      </c>
      <c r="M19" s="8" t="str">
        <f t="shared" si="5"/>
        <v> 11</v>
      </c>
      <c r="N19" s="7">
        <f t="shared" si="6"/>
        <v>131</v>
      </c>
    </row>
    <row r="20">
      <c r="A20" s="1" t="s">
        <v>69</v>
      </c>
      <c r="B20" s="4" t="str">
        <f t="shared" si="1"/>
        <v>We Have a Ghost</v>
      </c>
      <c r="C20" s="1" t="str">
        <f t="shared" si="2"/>
        <v>We Have a Ghost</v>
      </c>
      <c r="D20" s="1" t="s">
        <v>70</v>
      </c>
      <c r="E20" s="5">
        <v>44981.0</v>
      </c>
      <c r="F20" s="5">
        <f t="shared" si="3"/>
        <v>44981</v>
      </c>
      <c r="G20" s="1" t="s">
        <v>71</v>
      </c>
      <c r="H20" s="1" t="s">
        <v>17</v>
      </c>
      <c r="I20" s="1" t="str">
        <f t="shared" si="4"/>
        <v>February </v>
      </c>
      <c r="J20" s="4">
        <v>2.0</v>
      </c>
      <c r="K20" s="7">
        <f>IFERROR(__xludf.DUMMYFUNCTION("SPLIT(G20,""h"")"),2.0)</f>
        <v>2</v>
      </c>
      <c r="L20" s="1" t="str">
        <f>IFERROR(__xludf.DUMMYFUNCTION("""COMPUTED_VALUE""")," 7 min")</f>
        <v> 7 min</v>
      </c>
      <c r="M20" s="8" t="str">
        <f t="shared" si="5"/>
        <v> 7 </v>
      </c>
      <c r="N20" s="7">
        <f t="shared" si="6"/>
        <v>127</v>
      </c>
    </row>
    <row r="21">
      <c r="A21" s="1" t="s">
        <v>72</v>
      </c>
      <c r="B21" s="4" t="str">
        <f t="shared" si="1"/>
        <v>Tonight You're Sleeping with Me</v>
      </c>
      <c r="C21" s="1" t="str">
        <f t="shared" si="2"/>
        <v>Tonight You're Sleeping with Me</v>
      </c>
      <c r="D21" s="1" t="s">
        <v>73</v>
      </c>
      <c r="E21" s="5">
        <v>44986.0</v>
      </c>
      <c r="F21" s="5">
        <f t="shared" si="3"/>
        <v>44986</v>
      </c>
      <c r="G21" s="1" t="s">
        <v>74</v>
      </c>
      <c r="H21" s="1" t="s">
        <v>60</v>
      </c>
      <c r="I21" s="1" t="str">
        <f t="shared" si="4"/>
        <v>March </v>
      </c>
      <c r="J21" s="4">
        <v>3.0</v>
      </c>
      <c r="K21" s="7">
        <f>IFERROR(__xludf.DUMMYFUNCTION("SPLIT(G21,""h"")"),1.0)</f>
        <v>1</v>
      </c>
      <c r="L21" s="1" t="str">
        <f>IFERROR(__xludf.DUMMYFUNCTION("""COMPUTED_VALUE""")," 33 min")</f>
        <v> 33 min</v>
      </c>
      <c r="M21" s="8" t="str">
        <f t="shared" si="5"/>
        <v> 33</v>
      </c>
      <c r="N21" s="7">
        <f t="shared" si="6"/>
        <v>93</v>
      </c>
    </row>
    <row r="22">
      <c r="A22" s="1" t="s">
        <v>75</v>
      </c>
      <c r="B22" s="4" t="str">
        <f t="shared" si="1"/>
        <v>10 Days of a Good Man</v>
      </c>
      <c r="C22" s="1" t="str">
        <f t="shared" si="2"/>
        <v>10 Days of a Good Man</v>
      </c>
      <c r="D22" s="1" t="s">
        <v>20</v>
      </c>
      <c r="E22" s="5">
        <v>44988.0</v>
      </c>
      <c r="F22" s="5">
        <f t="shared" si="3"/>
        <v>44988</v>
      </c>
      <c r="G22" s="1" t="s">
        <v>76</v>
      </c>
      <c r="H22" s="1" t="s">
        <v>77</v>
      </c>
      <c r="I22" s="1" t="str">
        <f t="shared" si="4"/>
        <v>March </v>
      </c>
      <c r="J22" s="4">
        <v>3.0</v>
      </c>
      <c r="K22" s="7">
        <f>IFERROR(__xludf.DUMMYFUNCTION("SPLIT(G22,""h"")"),2.0)</f>
        <v>2</v>
      </c>
      <c r="L22" s="1" t="str">
        <f>IFERROR(__xludf.DUMMYFUNCTION("""COMPUTED_VALUE""")," 4 min")</f>
        <v> 4 min</v>
      </c>
      <c r="M22" s="8" t="str">
        <f t="shared" si="5"/>
        <v> 4 </v>
      </c>
      <c r="N22" s="7">
        <f t="shared" si="6"/>
        <v>124</v>
      </c>
    </row>
    <row r="23">
      <c r="A23" s="1" t="s">
        <v>78</v>
      </c>
      <c r="B23" s="4" t="str">
        <f t="shared" si="1"/>
        <v>Love at First Kiss</v>
      </c>
      <c r="C23" s="1" t="str">
        <f t="shared" si="2"/>
        <v>Love at First Kiss</v>
      </c>
      <c r="D23" s="1" t="s">
        <v>27</v>
      </c>
      <c r="E23" s="5">
        <v>44988.0</v>
      </c>
      <c r="F23" s="5">
        <f t="shared" si="3"/>
        <v>44988</v>
      </c>
      <c r="G23" s="1" t="s">
        <v>52</v>
      </c>
      <c r="H23" s="1" t="s">
        <v>22</v>
      </c>
      <c r="I23" s="1" t="str">
        <f t="shared" si="4"/>
        <v>March </v>
      </c>
      <c r="J23" s="4">
        <v>3.0</v>
      </c>
      <c r="K23" s="7">
        <f>IFERROR(__xludf.DUMMYFUNCTION("SPLIT(G23,""h"")"),1.0)</f>
        <v>1</v>
      </c>
      <c r="L23" s="1" t="str">
        <f>IFERROR(__xludf.DUMMYFUNCTION("""COMPUTED_VALUE""")," 36 min")</f>
        <v> 36 min</v>
      </c>
      <c r="M23" s="8" t="str">
        <f t="shared" si="5"/>
        <v> 36</v>
      </c>
      <c r="N23" s="7">
        <f t="shared" si="6"/>
        <v>96</v>
      </c>
    </row>
    <row r="24">
      <c r="A24" s="1" t="s">
        <v>79</v>
      </c>
      <c r="B24" s="4" t="str">
        <f t="shared" si="1"/>
        <v>Faraway</v>
      </c>
      <c r="C24" s="1" t="str">
        <f t="shared" si="2"/>
        <v>Faraway</v>
      </c>
      <c r="D24" s="1" t="s">
        <v>27</v>
      </c>
      <c r="E24" s="5">
        <v>44993.0</v>
      </c>
      <c r="F24" s="5">
        <f t="shared" si="3"/>
        <v>44993</v>
      </c>
      <c r="G24" s="1" t="s">
        <v>49</v>
      </c>
      <c r="H24" s="1" t="s">
        <v>17</v>
      </c>
      <c r="I24" s="1" t="str">
        <f t="shared" si="4"/>
        <v>March </v>
      </c>
      <c r="J24" s="4">
        <v>3.0</v>
      </c>
      <c r="K24" s="7">
        <f>IFERROR(__xludf.DUMMYFUNCTION("SPLIT(G24,""h"")"),1.0)</f>
        <v>1</v>
      </c>
      <c r="L24" s="1" t="str">
        <f>IFERROR(__xludf.DUMMYFUNCTION("""COMPUTED_VALUE""")," 49 min")</f>
        <v> 49 min</v>
      </c>
      <c r="M24" s="8" t="str">
        <f t="shared" si="5"/>
        <v> 49</v>
      </c>
      <c r="N24" s="7">
        <f t="shared" si="6"/>
        <v>109</v>
      </c>
    </row>
    <row r="25">
      <c r="A25" s="1" t="s">
        <v>80</v>
      </c>
      <c r="B25" s="4" t="str">
        <f t="shared" si="1"/>
        <v>Have a Nice Day!</v>
      </c>
      <c r="C25" s="1" t="str">
        <f t="shared" si="2"/>
        <v>Have a Nice Day!</v>
      </c>
      <c r="D25" s="1" t="s">
        <v>42</v>
      </c>
      <c r="E25" s="5">
        <v>44995.0</v>
      </c>
      <c r="F25" s="5">
        <f t="shared" si="3"/>
        <v>44995</v>
      </c>
      <c r="G25" s="1" t="s">
        <v>74</v>
      </c>
      <c r="H25" s="1" t="s">
        <v>22</v>
      </c>
      <c r="I25" s="1" t="str">
        <f t="shared" si="4"/>
        <v>March </v>
      </c>
      <c r="J25" s="4">
        <v>3.0</v>
      </c>
      <c r="K25" s="7">
        <f>IFERROR(__xludf.DUMMYFUNCTION("SPLIT(G25,""h"")"),1.0)</f>
        <v>1</v>
      </c>
      <c r="L25" s="1" t="str">
        <f>IFERROR(__xludf.DUMMYFUNCTION("""COMPUTED_VALUE""")," 33 min")</f>
        <v> 33 min</v>
      </c>
      <c r="M25" s="8" t="str">
        <f t="shared" si="5"/>
        <v> 33</v>
      </c>
      <c r="N25" s="7">
        <f t="shared" si="6"/>
        <v>93</v>
      </c>
    </row>
    <row r="26">
      <c r="A26" s="1" t="s">
        <v>81</v>
      </c>
      <c r="B26" s="4" t="str">
        <f t="shared" si="1"/>
        <v>Luther: The Fallen Sun</v>
      </c>
      <c r="C26" s="1" t="str">
        <f t="shared" si="2"/>
        <v>Luther: The Fallen Sun</v>
      </c>
      <c r="D26" s="1" t="s">
        <v>82</v>
      </c>
      <c r="E26" s="5">
        <v>44995.0</v>
      </c>
      <c r="F26" s="5">
        <f t="shared" si="3"/>
        <v>44995</v>
      </c>
      <c r="G26" s="1" t="s">
        <v>16</v>
      </c>
      <c r="H26" s="1" t="s">
        <v>17</v>
      </c>
      <c r="I26" s="1" t="str">
        <f t="shared" si="4"/>
        <v>March </v>
      </c>
      <c r="J26" s="4">
        <v>3.0</v>
      </c>
      <c r="K26" s="7">
        <f>IFERROR(__xludf.DUMMYFUNCTION("SPLIT(G26,""h"")"),2.0)</f>
        <v>2</v>
      </c>
      <c r="L26" s="1" t="str">
        <f>IFERROR(__xludf.DUMMYFUNCTION("""COMPUTED_VALUE""")," 10 min")</f>
        <v> 10 min</v>
      </c>
      <c r="M26" s="8" t="str">
        <f t="shared" si="5"/>
        <v> 10</v>
      </c>
      <c r="N26" s="7">
        <f t="shared" si="6"/>
        <v>130</v>
      </c>
    </row>
    <row r="27">
      <c r="A27" s="1" t="s">
        <v>83</v>
      </c>
      <c r="B27" s="4" t="str">
        <f t="shared" si="1"/>
        <v>In His Shadow</v>
      </c>
      <c r="C27" s="1" t="str">
        <f t="shared" si="2"/>
        <v>In His Shadow</v>
      </c>
      <c r="D27" s="1" t="s">
        <v>20</v>
      </c>
      <c r="E27" s="5">
        <v>45002.0</v>
      </c>
      <c r="F27" s="5">
        <f t="shared" si="3"/>
        <v>45002</v>
      </c>
      <c r="G27" s="1" t="s">
        <v>84</v>
      </c>
      <c r="H27" s="1" t="s">
        <v>85</v>
      </c>
      <c r="I27" s="1" t="str">
        <f t="shared" si="4"/>
        <v>March </v>
      </c>
      <c r="J27" s="4">
        <v>3.0</v>
      </c>
      <c r="K27" s="7">
        <f>IFERROR(__xludf.DUMMYFUNCTION("SPLIT(G27,""h"")"),1.0)</f>
        <v>1</v>
      </c>
      <c r="L27" s="1" t="str">
        <f>IFERROR(__xludf.DUMMYFUNCTION("""COMPUTED_VALUE""")," 29 min")</f>
        <v> 29 min</v>
      </c>
      <c r="M27" s="8" t="str">
        <f t="shared" si="5"/>
        <v> 29</v>
      </c>
      <c r="N27" s="7">
        <f t="shared" si="6"/>
        <v>89</v>
      </c>
    </row>
    <row r="28">
      <c r="A28" s="1" t="s">
        <v>19</v>
      </c>
      <c r="B28" s="4" t="str">
        <f t="shared" si="1"/>
        <v>Noise</v>
      </c>
      <c r="C28" s="1" t="str">
        <f t="shared" si="2"/>
        <v>Noise</v>
      </c>
      <c r="D28" s="1" t="s">
        <v>51</v>
      </c>
      <c r="E28" s="5">
        <v>45002.0</v>
      </c>
      <c r="F28" s="5">
        <f t="shared" si="3"/>
        <v>45002</v>
      </c>
      <c r="G28" s="1" t="s">
        <v>43</v>
      </c>
      <c r="H28" s="1" t="s">
        <v>86</v>
      </c>
      <c r="I28" s="1" t="str">
        <f t="shared" si="4"/>
        <v>March </v>
      </c>
      <c r="J28" s="4">
        <v>3.0</v>
      </c>
      <c r="K28" s="7">
        <f>IFERROR(__xludf.DUMMYFUNCTION("SPLIT(G28,""h"")"),1.0)</f>
        <v>1</v>
      </c>
      <c r="L28" s="1" t="str">
        <f>IFERROR(__xludf.DUMMYFUNCTION("""COMPUTED_VALUE""")," 30 min")</f>
        <v> 30 min</v>
      </c>
      <c r="M28" s="8" t="str">
        <f t="shared" si="5"/>
        <v> 30</v>
      </c>
      <c r="N28" s="7">
        <f t="shared" si="6"/>
        <v>90</v>
      </c>
    </row>
    <row r="29">
      <c r="A29" s="1" t="s">
        <v>87</v>
      </c>
      <c r="B29" s="4" t="str">
        <f t="shared" si="1"/>
        <v>The Magician's Elephant</v>
      </c>
      <c r="C29" s="1" t="str">
        <f t="shared" si="2"/>
        <v>The Magician's Elephant</v>
      </c>
      <c r="D29" s="1" t="s">
        <v>88</v>
      </c>
      <c r="E29" s="5">
        <v>45002.0</v>
      </c>
      <c r="F29" s="5">
        <f t="shared" si="3"/>
        <v>45002</v>
      </c>
      <c r="G29" s="1" t="s">
        <v>89</v>
      </c>
      <c r="H29" s="1" t="s">
        <v>17</v>
      </c>
      <c r="I29" s="1" t="str">
        <f t="shared" si="4"/>
        <v>March </v>
      </c>
      <c r="J29" s="4">
        <v>3.0</v>
      </c>
      <c r="K29" s="7">
        <f>IFERROR(__xludf.DUMMYFUNCTION("SPLIT(G29,""h"")"),1.0)</f>
        <v>1</v>
      </c>
      <c r="L29" s="1" t="str">
        <f>IFERROR(__xludf.DUMMYFUNCTION("""COMPUTED_VALUE""")," 43 min")</f>
        <v> 43 min</v>
      </c>
      <c r="M29" s="8" t="str">
        <f t="shared" si="5"/>
        <v> 43</v>
      </c>
      <c r="N29" s="7">
        <f t="shared" si="6"/>
        <v>103</v>
      </c>
    </row>
    <row r="30">
      <c r="A30" s="1" t="s">
        <v>90</v>
      </c>
      <c r="B30" s="4" t="str">
        <f t="shared" si="1"/>
        <v>Chor Nikal Ke Bhaga</v>
      </c>
      <c r="C30" s="1" t="str">
        <f t="shared" si="2"/>
        <v>Chor Nikal Ke Bhaga</v>
      </c>
      <c r="D30" s="1" t="s">
        <v>91</v>
      </c>
      <c r="E30" s="5">
        <v>45009.0</v>
      </c>
      <c r="F30" s="5">
        <f t="shared" si="3"/>
        <v>45009</v>
      </c>
      <c r="G30" s="1" t="s">
        <v>92</v>
      </c>
      <c r="H30" s="1" t="s">
        <v>40</v>
      </c>
      <c r="I30" s="1" t="str">
        <f t="shared" si="4"/>
        <v>March </v>
      </c>
      <c r="J30" s="4">
        <v>3.0</v>
      </c>
      <c r="K30" s="7">
        <f>IFERROR(__xludf.DUMMYFUNCTION("SPLIT(G30,""h"")"),1.0)</f>
        <v>1</v>
      </c>
      <c r="L30" s="1" t="str">
        <f>IFERROR(__xludf.DUMMYFUNCTION("""COMPUTED_VALUE""")," 50 min")</f>
        <v> 50 min</v>
      </c>
      <c r="M30" s="8" t="str">
        <f t="shared" si="5"/>
        <v> 50</v>
      </c>
      <c r="N30" s="7">
        <f t="shared" si="6"/>
        <v>110</v>
      </c>
    </row>
    <row r="31">
      <c r="A31" s="1" t="s">
        <v>93</v>
      </c>
      <c r="B31" s="4" t="str">
        <f t="shared" si="1"/>
        <v>Kill Boksoon</v>
      </c>
      <c r="C31" s="1" t="str">
        <f t="shared" si="2"/>
        <v>Kill Boksoon</v>
      </c>
      <c r="D31" s="1" t="s">
        <v>94</v>
      </c>
      <c r="E31" s="5">
        <v>45016.0</v>
      </c>
      <c r="F31" s="5">
        <f t="shared" si="3"/>
        <v>45016</v>
      </c>
      <c r="G31" s="1" t="s">
        <v>95</v>
      </c>
      <c r="H31" s="1" t="s">
        <v>36</v>
      </c>
      <c r="I31" s="1" t="str">
        <f t="shared" si="4"/>
        <v>March </v>
      </c>
      <c r="J31" s="4">
        <v>3.0</v>
      </c>
      <c r="K31" s="7">
        <f>IFERROR(__xludf.DUMMYFUNCTION("SPLIT(G31,""h"")"),2.0)</f>
        <v>2</v>
      </c>
      <c r="L31" s="1" t="str">
        <f>IFERROR(__xludf.DUMMYFUNCTION("""COMPUTED_VALUE""")," 19 min")</f>
        <v> 19 min</v>
      </c>
      <c r="M31" s="8" t="str">
        <f t="shared" si="5"/>
        <v> 19</v>
      </c>
      <c r="N31" s="7">
        <f t="shared" si="6"/>
        <v>139</v>
      </c>
    </row>
    <row r="32">
      <c r="A32" s="1" t="s">
        <v>96</v>
      </c>
      <c r="B32" s="4" t="str">
        <f t="shared" si="1"/>
        <v>Murder Mystery 2</v>
      </c>
      <c r="C32" s="1" t="str">
        <f t="shared" si="2"/>
        <v>Murder Mystery 2</v>
      </c>
      <c r="D32" s="1" t="s">
        <v>97</v>
      </c>
      <c r="E32" s="5">
        <v>45016.0</v>
      </c>
      <c r="F32" s="5">
        <f t="shared" si="3"/>
        <v>45016</v>
      </c>
      <c r="G32" s="1" t="s">
        <v>43</v>
      </c>
      <c r="H32" s="1" t="s">
        <v>17</v>
      </c>
      <c r="I32" s="1" t="str">
        <f t="shared" si="4"/>
        <v>March </v>
      </c>
      <c r="J32" s="4">
        <v>3.0</v>
      </c>
      <c r="K32" s="7">
        <f>IFERROR(__xludf.DUMMYFUNCTION("SPLIT(G32,""h"")"),1.0)</f>
        <v>1</v>
      </c>
      <c r="L32" s="1" t="str">
        <f>IFERROR(__xludf.DUMMYFUNCTION("""COMPUTED_VALUE""")," 30 min")</f>
        <v> 30 min</v>
      </c>
      <c r="M32" s="8" t="str">
        <f t="shared" si="5"/>
        <v> 30</v>
      </c>
      <c r="N32" s="7">
        <f t="shared" si="6"/>
        <v>90</v>
      </c>
    </row>
    <row r="33">
      <c r="A33" s="1" t="s">
        <v>98</v>
      </c>
      <c r="B33" s="4" t="str">
        <f t="shared" si="1"/>
        <v>Chupa</v>
      </c>
      <c r="C33" s="1" t="str">
        <f t="shared" si="2"/>
        <v>Chupa</v>
      </c>
      <c r="D33" s="1" t="s">
        <v>99</v>
      </c>
      <c r="E33" s="5">
        <v>45023.0</v>
      </c>
      <c r="F33" s="5">
        <f t="shared" si="3"/>
        <v>45023</v>
      </c>
      <c r="G33" s="1" t="s">
        <v>100</v>
      </c>
      <c r="H33" s="1" t="s">
        <v>17</v>
      </c>
      <c r="I33" s="1" t="str">
        <f t="shared" si="4"/>
        <v>April </v>
      </c>
      <c r="J33" s="4">
        <v>4.0</v>
      </c>
      <c r="K33" s="7">
        <f>IFERROR(__xludf.DUMMYFUNCTION("SPLIT(G33,""h"")"),1.0)</f>
        <v>1</v>
      </c>
      <c r="L33" s="1" t="str">
        <f>IFERROR(__xludf.DUMMYFUNCTION("""COMPUTED_VALUE""")," 38 min")</f>
        <v> 38 min</v>
      </c>
      <c r="M33" s="8" t="str">
        <f t="shared" si="5"/>
        <v> 38</v>
      </c>
      <c r="N33" s="7">
        <f t="shared" si="6"/>
        <v>98</v>
      </c>
    </row>
    <row r="34">
      <c r="A34" s="1" t="s">
        <v>101</v>
      </c>
      <c r="B34" s="4" t="str">
        <f t="shared" si="1"/>
        <v>Kings of Mulberry Street: Let Love Reign</v>
      </c>
      <c r="C34" s="1" t="str">
        <f t="shared" si="2"/>
        <v>Kings of Mulberry Street: Let Love Reign</v>
      </c>
      <c r="D34" s="1" t="s">
        <v>42</v>
      </c>
      <c r="E34" s="5">
        <v>45023.0</v>
      </c>
      <c r="F34" s="5">
        <f t="shared" si="3"/>
        <v>45023</v>
      </c>
      <c r="G34" s="1" t="s">
        <v>49</v>
      </c>
      <c r="H34" s="1" t="s">
        <v>17</v>
      </c>
      <c r="I34" s="1" t="str">
        <f t="shared" si="4"/>
        <v>April </v>
      </c>
      <c r="J34" s="4">
        <v>4.0</v>
      </c>
      <c r="K34" s="7">
        <f>IFERROR(__xludf.DUMMYFUNCTION("SPLIT(G34,""h"")"),1.0)</f>
        <v>1</v>
      </c>
      <c r="L34" s="1" t="str">
        <f>IFERROR(__xludf.DUMMYFUNCTION("""COMPUTED_VALUE""")," 49 min")</f>
        <v> 49 min</v>
      </c>
      <c r="M34" s="8" t="str">
        <f t="shared" si="5"/>
        <v> 49</v>
      </c>
      <c r="N34" s="7">
        <f t="shared" si="6"/>
        <v>109</v>
      </c>
    </row>
    <row r="35">
      <c r="A35" s="1" t="s">
        <v>102</v>
      </c>
      <c r="B35" s="4" t="str">
        <f t="shared" si="1"/>
        <v>Oh Belinda</v>
      </c>
      <c r="C35" s="1" t="str">
        <f t="shared" si="2"/>
        <v>Oh Belinda</v>
      </c>
      <c r="D35" s="1" t="s">
        <v>20</v>
      </c>
      <c r="E35" s="5">
        <v>45023.0</v>
      </c>
      <c r="F35" s="5">
        <f t="shared" si="3"/>
        <v>45023</v>
      </c>
      <c r="G35" s="1" t="s">
        <v>63</v>
      </c>
      <c r="H35" s="1" t="s">
        <v>77</v>
      </c>
      <c r="I35" s="1" t="str">
        <f t="shared" si="4"/>
        <v>April </v>
      </c>
      <c r="J35" s="4">
        <v>4.0</v>
      </c>
      <c r="K35" s="7">
        <f>IFERROR(__xludf.DUMMYFUNCTION("SPLIT(G35,""h"")"),1.0)</f>
        <v>1</v>
      </c>
      <c r="L35" s="1" t="str">
        <f>IFERROR(__xludf.DUMMYFUNCTION("""COMPUTED_VALUE""")," 37 min")</f>
        <v> 37 min</v>
      </c>
      <c r="M35" s="8" t="str">
        <f t="shared" si="5"/>
        <v> 37</v>
      </c>
      <c r="N35" s="7">
        <f t="shared" si="6"/>
        <v>97</v>
      </c>
    </row>
    <row r="36">
      <c r="A36" s="1" t="s">
        <v>103</v>
      </c>
      <c r="B36" s="4" t="str">
        <f t="shared" si="1"/>
        <v>Hunger</v>
      </c>
      <c r="C36" s="1" t="str">
        <f t="shared" si="2"/>
        <v>Hunger</v>
      </c>
      <c r="D36" s="1" t="s">
        <v>104</v>
      </c>
      <c r="E36" s="5">
        <v>45024.0</v>
      </c>
      <c r="F36" s="5">
        <f t="shared" si="3"/>
        <v>45024</v>
      </c>
      <c r="G36" s="1" t="s">
        <v>16</v>
      </c>
      <c r="H36" s="1" t="s">
        <v>105</v>
      </c>
      <c r="I36" s="1" t="str">
        <f t="shared" si="4"/>
        <v>April </v>
      </c>
      <c r="J36" s="4">
        <v>4.0</v>
      </c>
      <c r="K36" s="7">
        <f>IFERROR(__xludf.DUMMYFUNCTION("SPLIT(G36,""h"")"),2.0)</f>
        <v>2</v>
      </c>
      <c r="L36" s="1" t="str">
        <f>IFERROR(__xludf.DUMMYFUNCTION("""COMPUTED_VALUE""")," 10 min")</f>
        <v> 10 min</v>
      </c>
      <c r="M36" s="8" t="str">
        <f t="shared" si="5"/>
        <v> 10</v>
      </c>
      <c r="N36" s="7">
        <f t="shared" si="6"/>
        <v>130</v>
      </c>
    </row>
    <row r="37">
      <c r="A37" s="1" t="s">
        <v>106</v>
      </c>
      <c r="B37" s="4" t="str">
        <f t="shared" si="1"/>
        <v>Queens on the Run</v>
      </c>
      <c r="C37" s="1" t="str">
        <f t="shared" si="2"/>
        <v>Queens on the Run</v>
      </c>
      <c r="D37" s="1" t="s">
        <v>42</v>
      </c>
      <c r="E37" s="5">
        <v>45030.0</v>
      </c>
      <c r="F37" s="5">
        <f t="shared" si="3"/>
        <v>45030</v>
      </c>
      <c r="G37" s="1" t="s">
        <v>63</v>
      </c>
      <c r="H37" s="1" t="s">
        <v>22</v>
      </c>
      <c r="I37" s="1" t="str">
        <f t="shared" si="4"/>
        <v>April </v>
      </c>
      <c r="J37" s="4">
        <v>4.0</v>
      </c>
      <c r="K37" s="7">
        <f>IFERROR(__xludf.DUMMYFUNCTION("SPLIT(G37,""h"")"),1.0)</f>
        <v>1</v>
      </c>
      <c r="L37" s="1" t="str">
        <f>IFERROR(__xludf.DUMMYFUNCTION("""COMPUTED_VALUE""")," 37 min")</f>
        <v> 37 min</v>
      </c>
      <c r="M37" s="8" t="str">
        <f t="shared" si="5"/>
        <v> 37</v>
      </c>
      <c r="N37" s="7">
        <f t="shared" si="6"/>
        <v>97</v>
      </c>
    </row>
    <row r="38">
      <c r="A38" s="1" t="s">
        <v>107</v>
      </c>
      <c r="B38" s="4" t="str">
        <f t="shared" si="1"/>
        <v>Phenomena</v>
      </c>
      <c r="C38" s="1" t="str">
        <f t="shared" si="2"/>
        <v>Phenomena</v>
      </c>
      <c r="D38" s="1" t="s">
        <v>42</v>
      </c>
      <c r="E38" s="5">
        <v>45030.0</v>
      </c>
      <c r="F38" s="5">
        <f t="shared" si="3"/>
        <v>45030</v>
      </c>
      <c r="G38" s="1" t="s">
        <v>108</v>
      </c>
      <c r="H38" s="1" t="s">
        <v>22</v>
      </c>
      <c r="I38" s="1" t="str">
        <f t="shared" si="4"/>
        <v>April </v>
      </c>
      <c r="J38" s="4">
        <v>4.0</v>
      </c>
      <c r="K38" s="7">
        <f>IFERROR(__xludf.DUMMYFUNCTION("SPLIT(G38,""h"")"),1.0)</f>
        <v>1</v>
      </c>
      <c r="L38" s="1" t="str">
        <f>IFERROR(__xludf.DUMMYFUNCTION("""COMPUTED_VALUE""")," 34 min")</f>
        <v> 34 min</v>
      </c>
      <c r="M38" s="8" t="str">
        <f t="shared" si="5"/>
        <v> 34</v>
      </c>
      <c r="N38" s="7">
        <f t="shared" si="6"/>
        <v>94</v>
      </c>
    </row>
    <row r="39">
      <c r="A39" s="1" t="s">
        <v>109</v>
      </c>
      <c r="B39" s="4" t="str">
        <f t="shared" si="1"/>
        <v>A Tourist's Guide to Love</v>
      </c>
      <c r="C39" s="1" t="str">
        <f t="shared" si="2"/>
        <v>A Tourist's Guide to Love</v>
      </c>
      <c r="D39" s="1" t="s">
        <v>27</v>
      </c>
      <c r="E39" s="5">
        <v>45037.0</v>
      </c>
      <c r="F39" s="5">
        <f t="shared" si="3"/>
        <v>45037</v>
      </c>
      <c r="G39" s="1" t="s">
        <v>52</v>
      </c>
      <c r="H39" s="1" t="s">
        <v>17</v>
      </c>
      <c r="I39" s="1" t="str">
        <f t="shared" si="4"/>
        <v>April </v>
      </c>
      <c r="J39" s="4">
        <v>4.0</v>
      </c>
      <c r="K39" s="7">
        <f>IFERROR(__xludf.DUMMYFUNCTION("SPLIT(G39,""h"")"),1.0)</f>
        <v>1</v>
      </c>
      <c r="L39" s="1" t="str">
        <f>IFERROR(__xludf.DUMMYFUNCTION("""COMPUTED_VALUE""")," 36 min")</f>
        <v> 36 min</v>
      </c>
      <c r="M39" s="8" t="str">
        <f t="shared" si="5"/>
        <v> 36</v>
      </c>
      <c r="N39" s="7">
        <f t="shared" si="6"/>
        <v>96</v>
      </c>
    </row>
    <row r="40">
      <c r="A40" s="1" t="s">
        <v>110</v>
      </c>
      <c r="B40" s="4" t="str">
        <f t="shared" si="1"/>
        <v>Chokehold</v>
      </c>
      <c r="C40" s="1" t="str">
        <f t="shared" si="2"/>
        <v>Chokehold</v>
      </c>
      <c r="D40" s="1" t="s">
        <v>51</v>
      </c>
      <c r="E40" s="5">
        <v>45037.0</v>
      </c>
      <c r="F40" s="5">
        <f t="shared" si="3"/>
        <v>45037</v>
      </c>
      <c r="G40" s="1" t="s">
        <v>111</v>
      </c>
      <c r="H40" s="1" t="s">
        <v>77</v>
      </c>
      <c r="I40" s="1" t="str">
        <f t="shared" si="4"/>
        <v>April </v>
      </c>
      <c r="J40" s="4">
        <v>4.0</v>
      </c>
      <c r="K40" s="7">
        <f>IFERROR(__xludf.DUMMYFUNCTION("SPLIT(G40,""h"")"),1.0)</f>
        <v>1</v>
      </c>
      <c r="L40" s="1" t="str">
        <f>IFERROR(__xludf.DUMMYFUNCTION("""COMPUTED_VALUE""")," 52 min")</f>
        <v> 52 min</v>
      </c>
      <c r="M40" s="8" t="str">
        <f t="shared" si="5"/>
        <v> 52</v>
      </c>
      <c r="N40" s="7">
        <f t="shared" si="6"/>
        <v>112</v>
      </c>
    </row>
    <row r="41">
      <c r="A41" s="1" t="s">
        <v>112</v>
      </c>
      <c r="B41" s="4" t="str">
        <f t="shared" si="1"/>
        <v>One More Time</v>
      </c>
      <c r="C41" s="1" t="str">
        <f t="shared" si="2"/>
        <v>One More Time</v>
      </c>
      <c r="D41" s="1" t="s">
        <v>42</v>
      </c>
      <c r="E41" s="5">
        <v>45037.0</v>
      </c>
      <c r="F41" s="5">
        <f t="shared" si="3"/>
        <v>45037</v>
      </c>
      <c r="G41" s="1" t="s">
        <v>113</v>
      </c>
      <c r="H41" s="1" t="s">
        <v>114</v>
      </c>
      <c r="I41" s="1" t="str">
        <f t="shared" si="4"/>
        <v>April </v>
      </c>
      <c r="J41" s="4">
        <v>4.0</v>
      </c>
      <c r="K41" s="7">
        <f>IFERROR(__xludf.DUMMYFUNCTION("SPLIT(G41,""h"")"),1.0)</f>
        <v>1</v>
      </c>
      <c r="L41" s="1" t="str">
        <f>IFERROR(__xludf.DUMMYFUNCTION("""COMPUTED_VALUE""")," 25 min")</f>
        <v> 25 min</v>
      </c>
      <c r="M41" s="8" t="str">
        <f t="shared" si="5"/>
        <v> 25</v>
      </c>
      <c r="N41" s="7">
        <f t="shared" si="6"/>
        <v>85</v>
      </c>
    </row>
    <row r="42">
      <c r="A42" s="1" t="s">
        <v>115</v>
      </c>
      <c r="B42" s="4" t="str">
        <f t="shared" si="1"/>
        <v>Kiss, Kiss!</v>
      </c>
      <c r="C42" s="1" t="str">
        <f t="shared" si="2"/>
        <v>Kiss, Kiss!</v>
      </c>
      <c r="D42" s="1" t="s">
        <v>27</v>
      </c>
      <c r="E42" s="5">
        <v>45042.0</v>
      </c>
      <c r="F42" s="5">
        <f t="shared" si="3"/>
        <v>45042</v>
      </c>
      <c r="G42" s="1" t="s">
        <v>28</v>
      </c>
      <c r="H42" s="1" t="s">
        <v>60</v>
      </c>
      <c r="I42" s="1" t="str">
        <f t="shared" si="4"/>
        <v>April </v>
      </c>
      <c r="J42" s="4">
        <v>4.0</v>
      </c>
      <c r="K42" s="7">
        <f>IFERROR(__xludf.DUMMYFUNCTION("SPLIT(G42,""h"")"),1.0)</f>
        <v>1</v>
      </c>
      <c r="L42" s="1" t="str">
        <f>IFERROR(__xludf.DUMMYFUNCTION("""COMPUTED_VALUE""")," 47 min")</f>
        <v> 47 min</v>
      </c>
      <c r="M42" s="8" t="str">
        <f t="shared" si="5"/>
        <v> 47</v>
      </c>
      <c r="N42" s="7">
        <f t="shared" si="6"/>
        <v>107</v>
      </c>
    </row>
    <row r="43">
      <c r="A43" s="1" t="s">
        <v>116</v>
      </c>
      <c r="B43" s="4" t="str">
        <f t="shared" si="1"/>
        <v>The Matchmaker</v>
      </c>
      <c r="C43" s="1" t="str">
        <f t="shared" si="2"/>
        <v>The Matchmaker</v>
      </c>
      <c r="D43" s="1" t="s">
        <v>117</v>
      </c>
      <c r="E43" s="5">
        <v>45043.0</v>
      </c>
      <c r="F43" s="5">
        <f t="shared" si="3"/>
        <v>45043</v>
      </c>
      <c r="G43" s="1" t="s">
        <v>118</v>
      </c>
      <c r="H43" s="1" t="s">
        <v>32</v>
      </c>
      <c r="I43" s="1" t="str">
        <f t="shared" si="4"/>
        <v>April </v>
      </c>
      <c r="J43" s="4">
        <v>4.0</v>
      </c>
      <c r="K43" s="7">
        <f>IFERROR(__xludf.DUMMYFUNCTION("SPLIT(G43,""h"")"),1.0)</f>
        <v>1</v>
      </c>
      <c r="L43" s="1" t="str">
        <f>IFERROR(__xludf.DUMMYFUNCTION("""COMPUTED_VALUE""")," 21 min")</f>
        <v> 21 min</v>
      </c>
      <c r="M43" s="8" t="str">
        <f t="shared" si="5"/>
        <v> 21</v>
      </c>
      <c r="N43" s="7">
        <f t="shared" si="6"/>
        <v>81</v>
      </c>
    </row>
    <row r="44">
      <c r="A44" s="1" t="s">
        <v>119</v>
      </c>
      <c r="B44" s="4" t="str">
        <f t="shared" si="1"/>
        <v>AKA</v>
      </c>
      <c r="C44" s="1" t="str">
        <f t="shared" si="2"/>
        <v>AKA</v>
      </c>
      <c r="D44" s="1" t="s">
        <v>120</v>
      </c>
      <c r="E44" s="5">
        <v>45044.0</v>
      </c>
      <c r="F44" s="5">
        <f t="shared" si="3"/>
        <v>45044</v>
      </c>
      <c r="G44" s="1" t="s">
        <v>76</v>
      </c>
      <c r="H44" s="1" t="s">
        <v>85</v>
      </c>
      <c r="I44" s="1" t="str">
        <f t="shared" si="4"/>
        <v>April </v>
      </c>
      <c r="J44" s="4">
        <v>4.0</v>
      </c>
      <c r="K44" s="7">
        <f>IFERROR(__xludf.DUMMYFUNCTION("SPLIT(G44,""h"")"),2.0)</f>
        <v>2</v>
      </c>
      <c r="L44" s="1" t="str">
        <f>IFERROR(__xludf.DUMMYFUNCTION("""COMPUTED_VALUE""")," 4 min")</f>
        <v> 4 min</v>
      </c>
      <c r="M44" s="8" t="str">
        <f t="shared" si="5"/>
        <v> 4 </v>
      </c>
      <c r="N44" s="7">
        <f t="shared" si="6"/>
        <v>124</v>
      </c>
    </row>
    <row r="45">
      <c r="A45" s="1" t="s">
        <v>121</v>
      </c>
      <c r="B45" s="4" t="str">
        <f t="shared" si="1"/>
        <v>Royalteen: Princess Margrethe</v>
      </c>
      <c r="C45" s="1" t="str">
        <f t="shared" si="2"/>
        <v>Royalteen: Princess Margrethe</v>
      </c>
      <c r="D45" s="1" t="s">
        <v>122</v>
      </c>
      <c r="E45" s="5">
        <v>45057.0</v>
      </c>
      <c r="F45" s="5">
        <f t="shared" si="3"/>
        <v>45057</v>
      </c>
      <c r="G45" s="1" t="s">
        <v>100</v>
      </c>
      <c r="H45" s="1" t="s">
        <v>123</v>
      </c>
      <c r="I45" s="1" t="str">
        <f t="shared" si="4"/>
        <v>May </v>
      </c>
      <c r="J45" s="4">
        <v>5.0</v>
      </c>
      <c r="K45" s="7">
        <f>IFERROR(__xludf.DUMMYFUNCTION("SPLIT(G45,""h"")"),1.0)</f>
        <v>1</v>
      </c>
      <c r="L45" s="1" t="str">
        <f>IFERROR(__xludf.DUMMYFUNCTION("""COMPUTED_VALUE""")," 38 min")</f>
        <v> 38 min</v>
      </c>
      <c r="M45" s="8" t="str">
        <f t="shared" si="5"/>
        <v> 38</v>
      </c>
      <c r="N45" s="7">
        <f t="shared" si="6"/>
        <v>98</v>
      </c>
    </row>
    <row r="46">
      <c r="A46" s="1" t="s">
        <v>124</v>
      </c>
      <c r="B46" s="4" t="str">
        <f t="shared" si="1"/>
        <v>The Mother</v>
      </c>
      <c r="C46" s="1" t="str">
        <f t="shared" si="2"/>
        <v>The Mother</v>
      </c>
      <c r="D46" s="1" t="s">
        <v>125</v>
      </c>
      <c r="E46" s="5">
        <v>45058.0</v>
      </c>
      <c r="F46" s="5">
        <f t="shared" si="3"/>
        <v>45058</v>
      </c>
      <c r="G46" s="1" t="s">
        <v>31</v>
      </c>
      <c r="H46" s="1" t="s">
        <v>17</v>
      </c>
      <c r="I46" s="1" t="str">
        <f t="shared" si="4"/>
        <v>May </v>
      </c>
      <c r="J46" s="4">
        <v>5.0</v>
      </c>
      <c r="K46" s="7">
        <f>IFERROR(__xludf.DUMMYFUNCTION("SPLIT(G46,""h"")"),1.0)</f>
        <v>1</v>
      </c>
      <c r="L46" s="1" t="str">
        <f>IFERROR(__xludf.DUMMYFUNCTION("""COMPUTED_VALUE""")," 57 min")</f>
        <v> 57 min</v>
      </c>
      <c r="M46" s="8" t="str">
        <f t="shared" si="5"/>
        <v> 57</v>
      </c>
      <c r="N46" s="7">
        <f t="shared" si="6"/>
        <v>117</v>
      </c>
    </row>
    <row r="47">
      <c r="A47" s="1" t="s">
        <v>126</v>
      </c>
      <c r="B47" s="4" t="str">
        <f t="shared" si="1"/>
        <v>Fanfic</v>
      </c>
      <c r="C47" s="1" t="str">
        <f t="shared" si="2"/>
        <v>Fanfic</v>
      </c>
      <c r="D47" s="1" t="s">
        <v>20</v>
      </c>
      <c r="E47" s="5">
        <v>45063.0</v>
      </c>
      <c r="F47" s="5">
        <f t="shared" si="3"/>
        <v>45063</v>
      </c>
      <c r="G47" s="1" t="s">
        <v>25</v>
      </c>
      <c r="H47" s="1" t="s">
        <v>60</v>
      </c>
      <c r="I47" s="1" t="str">
        <f t="shared" si="4"/>
        <v>May </v>
      </c>
      <c r="J47" s="4">
        <v>5.0</v>
      </c>
      <c r="K47" s="7">
        <f>IFERROR(__xludf.DUMMYFUNCTION("SPLIT(G47,""h"")"),1.0)</f>
        <v>1</v>
      </c>
      <c r="L47" s="1" t="str">
        <f>IFERROR(__xludf.DUMMYFUNCTION("""COMPUTED_VALUE""")," 35 min")</f>
        <v> 35 min</v>
      </c>
      <c r="M47" s="8" t="str">
        <f t="shared" si="5"/>
        <v> 35</v>
      </c>
      <c r="N47" s="7">
        <f t="shared" si="6"/>
        <v>95</v>
      </c>
    </row>
    <row r="48">
      <c r="A48" s="1" t="s">
        <v>127</v>
      </c>
      <c r="B48" s="4" t="str">
        <f t="shared" si="1"/>
        <v>Kathal – A Jackfruit Mystery</v>
      </c>
      <c r="C48" s="1" t="str">
        <f t="shared" si="2"/>
        <v>Kathal – A Jackfruit Mystery</v>
      </c>
      <c r="D48" s="1" t="s">
        <v>128</v>
      </c>
      <c r="E48" s="5">
        <v>45065.0</v>
      </c>
      <c r="F48" s="5">
        <f t="shared" si="3"/>
        <v>45065</v>
      </c>
      <c r="G48" s="1" t="s">
        <v>129</v>
      </c>
      <c r="H48" s="1" t="s">
        <v>40</v>
      </c>
      <c r="I48" s="1" t="str">
        <f t="shared" si="4"/>
        <v>May </v>
      </c>
      <c r="J48" s="4">
        <v>5.0</v>
      </c>
      <c r="K48" s="7">
        <f>IFERROR(__xludf.DUMMYFUNCTION("SPLIT(G48,""h"")"),1.0)</f>
        <v>1</v>
      </c>
      <c r="L48" s="1" t="str">
        <f>IFERROR(__xludf.DUMMYFUNCTION("""COMPUTED_VALUE""")," 55 min")</f>
        <v> 55 min</v>
      </c>
      <c r="M48" s="8" t="str">
        <f t="shared" si="5"/>
        <v> 55</v>
      </c>
      <c r="N48" s="7">
        <f t="shared" si="6"/>
        <v>115</v>
      </c>
    </row>
    <row r="49">
      <c r="A49" s="1" t="s">
        <v>130</v>
      </c>
      <c r="B49" s="4" t="str">
        <f t="shared" si="1"/>
        <v>Hard Feelings</v>
      </c>
      <c r="C49" s="1" t="str">
        <f t="shared" si="2"/>
        <v>Hard Feelings</v>
      </c>
      <c r="D49" s="1" t="s">
        <v>42</v>
      </c>
      <c r="E49" s="5">
        <v>45070.0</v>
      </c>
      <c r="F49" s="5">
        <f t="shared" si="3"/>
        <v>45070</v>
      </c>
      <c r="G49" s="1" t="s">
        <v>89</v>
      </c>
      <c r="H49" s="1" t="s">
        <v>131</v>
      </c>
      <c r="I49" s="1" t="str">
        <f t="shared" si="4"/>
        <v>May </v>
      </c>
      <c r="J49" s="4">
        <v>5.0</v>
      </c>
      <c r="K49" s="7">
        <f>IFERROR(__xludf.DUMMYFUNCTION("SPLIT(G49,""h"")"),1.0)</f>
        <v>1</v>
      </c>
      <c r="L49" s="1" t="str">
        <f>IFERROR(__xludf.DUMMYFUNCTION("""COMPUTED_VALUE""")," 43 min")</f>
        <v> 43 min</v>
      </c>
      <c r="M49" s="8" t="str">
        <f t="shared" si="5"/>
        <v> 43</v>
      </c>
      <c r="N49" s="7">
        <f t="shared" si="6"/>
        <v>103</v>
      </c>
    </row>
    <row r="50">
      <c r="A50" s="1" t="s">
        <v>132</v>
      </c>
      <c r="B50" s="4" t="str">
        <f t="shared" si="1"/>
        <v>Mother's Day</v>
      </c>
      <c r="C50" s="1" t="str">
        <f t="shared" si="2"/>
        <v>Mother's Day</v>
      </c>
      <c r="D50" s="1" t="s">
        <v>133</v>
      </c>
      <c r="E50" s="5">
        <v>45070.0</v>
      </c>
      <c r="F50" s="5">
        <f t="shared" si="3"/>
        <v>45070</v>
      </c>
      <c r="G50" s="1" t="s">
        <v>108</v>
      </c>
      <c r="H50" s="1" t="s">
        <v>60</v>
      </c>
      <c r="I50" s="1" t="str">
        <f t="shared" si="4"/>
        <v>May </v>
      </c>
      <c r="J50" s="4">
        <v>5.0</v>
      </c>
      <c r="K50" s="7">
        <f>IFERROR(__xludf.DUMMYFUNCTION("SPLIT(G50,""h"")"),1.0)</f>
        <v>1</v>
      </c>
      <c r="L50" s="1" t="str">
        <f>IFERROR(__xludf.DUMMYFUNCTION("""COMPUTED_VALUE""")," 34 min")</f>
        <v> 34 min</v>
      </c>
      <c r="M50" s="8" t="str">
        <f t="shared" si="5"/>
        <v> 34</v>
      </c>
      <c r="N50" s="7">
        <f t="shared" si="6"/>
        <v>94</v>
      </c>
    </row>
    <row r="51">
      <c r="A51" s="1" t="s">
        <v>134</v>
      </c>
      <c r="B51" s="4" t="str">
        <f t="shared" si="1"/>
        <v>Blood and Gold</v>
      </c>
      <c r="C51" s="1" t="str">
        <f t="shared" si="2"/>
        <v>Blood and Gold</v>
      </c>
      <c r="D51" s="1" t="s">
        <v>135</v>
      </c>
      <c r="E51" s="5">
        <v>45072.0</v>
      </c>
      <c r="F51" s="5">
        <f t="shared" si="3"/>
        <v>45072</v>
      </c>
      <c r="G51" s="1" t="s">
        <v>59</v>
      </c>
      <c r="H51" s="1" t="s">
        <v>131</v>
      </c>
      <c r="I51" s="1" t="str">
        <f t="shared" si="4"/>
        <v>May </v>
      </c>
      <c r="J51" s="4">
        <v>5.0</v>
      </c>
      <c r="K51" s="7">
        <f>IFERROR(__xludf.DUMMYFUNCTION("SPLIT(G51,""h"")"),1.0)</f>
        <v>1</v>
      </c>
      <c r="L51" s="1" t="str">
        <f>IFERROR(__xludf.DUMMYFUNCTION("""COMPUTED_VALUE""")," 40 min")</f>
        <v> 40 min</v>
      </c>
      <c r="M51" s="8" t="str">
        <f t="shared" si="5"/>
        <v> 40</v>
      </c>
      <c r="N51" s="7">
        <f t="shared" si="6"/>
        <v>100</v>
      </c>
    </row>
    <row r="52">
      <c r="A52" s="1" t="s">
        <v>136</v>
      </c>
      <c r="B52" s="4" t="str">
        <f t="shared" si="1"/>
        <v>Where the Tracks End</v>
      </c>
      <c r="C52" s="1" t="str">
        <f t="shared" si="2"/>
        <v>Where the Tracks End</v>
      </c>
      <c r="D52" s="1" t="s">
        <v>137</v>
      </c>
      <c r="E52" s="5">
        <v>45072.0</v>
      </c>
      <c r="F52" s="5">
        <f t="shared" si="3"/>
        <v>45072</v>
      </c>
      <c r="G52" s="1" t="s">
        <v>25</v>
      </c>
      <c r="H52" s="1" t="s">
        <v>22</v>
      </c>
      <c r="I52" s="1" t="str">
        <f t="shared" si="4"/>
        <v>May </v>
      </c>
      <c r="J52" s="4">
        <v>5.0</v>
      </c>
      <c r="K52" s="7">
        <f>IFERROR(__xludf.DUMMYFUNCTION("SPLIT(G52,""h"")"),1.0)</f>
        <v>1</v>
      </c>
      <c r="L52" s="1" t="str">
        <f>IFERROR(__xludf.DUMMYFUNCTION("""COMPUTED_VALUE""")," 35 min")</f>
        <v> 35 min</v>
      </c>
      <c r="M52" s="8" t="str">
        <f t="shared" si="5"/>
        <v> 35</v>
      </c>
      <c r="N52" s="7">
        <f t="shared" si="6"/>
        <v>95</v>
      </c>
    </row>
    <row r="53">
      <c r="A53" s="1" t="s">
        <v>138</v>
      </c>
      <c r="B53" s="4" t="str">
        <f t="shared" si="1"/>
        <v>A Beautiful Life</v>
      </c>
      <c r="C53" s="1" t="str">
        <f t="shared" si="2"/>
        <v>A Beautiful Life</v>
      </c>
      <c r="D53" s="1" t="s">
        <v>20</v>
      </c>
      <c r="E53" s="5">
        <v>45078.0</v>
      </c>
      <c r="F53" s="5">
        <f t="shared" si="3"/>
        <v>45078</v>
      </c>
      <c r="G53" s="1" t="s">
        <v>35</v>
      </c>
      <c r="H53" s="1" t="s">
        <v>139</v>
      </c>
      <c r="I53" s="1" t="str">
        <f t="shared" si="4"/>
        <v>June </v>
      </c>
      <c r="J53" s="4">
        <v>6.0</v>
      </c>
      <c r="K53" s="7">
        <f>IFERROR(__xludf.DUMMYFUNCTION("SPLIT(G53,""h"")"),1.0)</f>
        <v>1</v>
      </c>
      <c r="L53" s="1" t="str">
        <f>IFERROR(__xludf.DUMMYFUNCTION("""COMPUTED_VALUE""")," 39 min")</f>
        <v> 39 min</v>
      </c>
      <c r="M53" s="8" t="str">
        <f t="shared" si="5"/>
        <v> 39</v>
      </c>
      <c r="N53" s="7">
        <f t="shared" si="6"/>
        <v>99</v>
      </c>
    </row>
    <row r="54">
      <c r="A54" s="1" t="s">
        <v>140</v>
      </c>
      <c r="B54" s="4" t="str">
        <f t="shared" si="1"/>
        <v>Missed Connections</v>
      </c>
      <c r="C54" s="1" t="str">
        <f t="shared" si="2"/>
        <v>Missed Connections</v>
      </c>
      <c r="D54" s="1" t="s">
        <v>27</v>
      </c>
      <c r="E54" s="5">
        <v>45079.0</v>
      </c>
      <c r="F54" s="5">
        <f t="shared" si="3"/>
        <v>45079</v>
      </c>
      <c r="G54" s="1" t="s">
        <v>28</v>
      </c>
      <c r="H54" s="1" t="s">
        <v>141</v>
      </c>
      <c r="I54" s="1" t="str">
        <f t="shared" si="4"/>
        <v>June </v>
      </c>
      <c r="J54" s="4">
        <v>6.0</v>
      </c>
      <c r="K54" s="7">
        <f>IFERROR(__xludf.DUMMYFUNCTION("SPLIT(G54,""h"")"),1.0)</f>
        <v>1</v>
      </c>
      <c r="L54" s="1" t="str">
        <f>IFERROR(__xludf.DUMMYFUNCTION("""COMPUTED_VALUE""")," 47 min")</f>
        <v> 47 min</v>
      </c>
      <c r="M54" s="8" t="str">
        <f t="shared" si="5"/>
        <v> 47</v>
      </c>
      <c r="N54" s="7">
        <f t="shared" si="6"/>
        <v>107</v>
      </c>
    </row>
    <row r="55">
      <c r="A55" s="1" t="s">
        <v>142</v>
      </c>
      <c r="B55" s="4" t="str">
        <f t="shared" si="1"/>
        <v>Rich in Love 2</v>
      </c>
      <c r="C55" s="1" t="str">
        <f t="shared" si="2"/>
        <v>Rich in Love 2</v>
      </c>
      <c r="D55" s="1" t="s">
        <v>27</v>
      </c>
      <c r="E55" s="5">
        <v>45079.0</v>
      </c>
      <c r="F55" s="5">
        <f t="shared" si="3"/>
        <v>45079</v>
      </c>
      <c r="G55" s="1" t="s">
        <v>84</v>
      </c>
      <c r="H55" s="1" t="s">
        <v>143</v>
      </c>
      <c r="I55" s="1" t="str">
        <f t="shared" si="4"/>
        <v>June </v>
      </c>
      <c r="J55" s="4">
        <v>6.0</v>
      </c>
      <c r="K55" s="7">
        <f>IFERROR(__xludf.DUMMYFUNCTION("SPLIT(G55,""h"")"),1.0)</f>
        <v>1</v>
      </c>
      <c r="L55" s="1" t="str">
        <f>IFERROR(__xludf.DUMMYFUNCTION("""COMPUTED_VALUE""")," 29 min")</f>
        <v> 29 min</v>
      </c>
      <c r="M55" s="8" t="str">
        <f t="shared" si="5"/>
        <v> 29</v>
      </c>
      <c r="N55" s="7">
        <f t="shared" si="6"/>
        <v>89</v>
      </c>
    </row>
    <row r="56">
      <c r="A56" s="1" t="s">
        <v>144</v>
      </c>
      <c r="B56" s="4" t="str">
        <f t="shared" si="1"/>
        <v>The Wonder Weeks</v>
      </c>
      <c r="C56" s="1" t="str">
        <f t="shared" si="2"/>
        <v>The Wonder Weeks</v>
      </c>
      <c r="D56" s="1" t="s">
        <v>145</v>
      </c>
      <c r="E56" s="5">
        <v>45086.0</v>
      </c>
      <c r="F56" s="5">
        <f t="shared" si="3"/>
        <v>45086</v>
      </c>
      <c r="G56" s="1" t="s">
        <v>92</v>
      </c>
      <c r="H56" s="1" t="s">
        <v>86</v>
      </c>
      <c r="I56" s="1" t="str">
        <f t="shared" si="4"/>
        <v>June </v>
      </c>
      <c r="J56" s="4">
        <v>6.0</v>
      </c>
      <c r="K56" s="7">
        <f>IFERROR(__xludf.DUMMYFUNCTION("SPLIT(G56,""h"")"),1.0)</f>
        <v>1</v>
      </c>
      <c r="L56" s="1" t="str">
        <f>IFERROR(__xludf.DUMMYFUNCTION("""COMPUTED_VALUE""")," 50 min")</f>
        <v> 50 min</v>
      </c>
      <c r="M56" s="8" t="str">
        <f t="shared" si="5"/>
        <v> 50</v>
      </c>
      <c r="N56" s="7">
        <f t="shared" si="6"/>
        <v>110</v>
      </c>
    </row>
    <row r="57">
      <c r="A57" s="1" t="s">
        <v>146</v>
      </c>
      <c r="B57" s="4" t="str">
        <f t="shared" si="1"/>
        <v>You Do You</v>
      </c>
      <c r="C57" s="1" t="str">
        <f t="shared" si="2"/>
        <v>You Do You</v>
      </c>
      <c r="D57" s="1" t="s">
        <v>27</v>
      </c>
      <c r="E57" s="5">
        <v>45086.0</v>
      </c>
      <c r="F57" s="5">
        <f t="shared" si="3"/>
        <v>45086</v>
      </c>
      <c r="G57" s="1" t="s">
        <v>35</v>
      </c>
      <c r="H57" s="1" t="s">
        <v>77</v>
      </c>
      <c r="I57" s="1" t="str">
        <f t="shared" si="4"/>
        <v>June </v>
      </c>
      <c r="J57" s="4">
        <v>6.0</v>
      </c>
      <c r="K57" s="7">
        <f>IFERROR(__xludf.DUMMYFUNCTION("SPLIT(G57,""h"")"),1.0)</f>
        <v>1</v>
      </c>
      <c r="L57" s="1" t="str">
        <f>IFERROR(__xludf.DUMMYFUNCTION("""COMPUTED_VALUE""")," 39 min")</f>
        <v> 39 min</v>
      </c>
      <c r="M57" s="8" t="str">
        <f t="shared" si="5"/>
        <v> 39</v>
      </c>
      <c r="N57" s="7">
        <f t="shared" si="6"/>
        <v>99</v>
      </c>
    </row>
    <row r="58">
      <c r="A58" s="1" t="s">
        <v>147</v>
      </c>
      <c r="B58" s="4" t="str">
        <f t="shared" si="1"/>
        <v>Black Clover: Sword of the Wizard King</v>
      </c>
      <c r="C58" s="1" t="str">
        <f t="shared" si="2"/>
        <v>Black Clover: Sword of the Wizard King</v>
      </c>
      <c r="D58" s="1" t="s">
        <v>148</v>
      </c>
      <c r="E58" s="5">
        <v>45093.0</v>
      </c>
      <c r="F58" s="5">
        <f t="shared" si="3"/>
        <v>45093</v>
      </c>
      <c r="G58" s="1" t="s">
        <v>149</v>
      </c>
      <c r="H58" s="1" t="s">
        <v>68</v>
      </c>
      <c r="I58" s="1" t="str">
        <f t="shared" si="4"/>
        <v>June </v>
      </c>
      <c r="J58" s="4">
        <v>6.0</v>
      </c>
      <c r="K58" s="7">
        <f>IFERROR(__xludf.DUMMYFUNCTION("SPLIT(G58,""h"")"),1.0)</f>
        <v>1</v>
      </c>
      <c r="L58" s="1" t="str">
        <f>IFERROR(__xludf.DUMMYFUNCTION("""COMPUTED_VALUE""")," 53 min")</f>
        <v> 53 min</v>
      </c>
      <c r="M58" s="8" t="str">
        <f t="shared" si="5"/>
        <v> 53</v>
      </c>
      <c r="N58" s="7">
        <f t="shared" si="6"/>
        <v>113</v>
      </c>
    </row>
    <row r="59">
      <c r="A59" s="1" t="s">
        <v>150</v>
      </c>
      <c r="B59" s="4" t="str">
        <f t="shared" si="1"/>
        <v>Extraction 2</v>
      </c>
      <c r="C59" s="1" t="str">
        <f t="shared" si="2"/>
        <v>Extraction 2</v>
      </c>
      <c r="D59" s="1" t="s">
        <v>120</v>
      </c>
      <c r="E59" s="5">
        <v>45093.0</v>
      </c>
      <c r="F59" s="5">
        <f t="shared" si="3"/>
        <v>45093</v>
      </c>
      <c r="G59" s="1" t="s">
        <v>151</v>
      </c>
      <c r="H59" s="1" t="s">
        <v>17</v>
      </c>
      <c r="I59" s="1" t="str">
        <f t="shared" si="4"/>
        <v>June </v>
      </c>
      <c r="J59" s="4">
        <v>6.0</v>
      </c>
      <c r="K59" s="7">
        <f>IFERROR(__xludf.DUMMYFUNCTION("SPLIT(G59,""h"")"),2.0)</f>
        <v>2</v>
      </c>
      <c r="L59" s="1" t="str">
        <f>IFERROR(__xludf.DUMMYFUNCTION("""COMPUTED_VALUE""")," 3 min")</f>
        <v> 3 min</v>
      </c>
      <c r="M59" s="8" t="str">
        <f t="shared" si="5"/>
        <v> 3 </v>
      </c>
      <c r="N59" s="7">
        <f t="shared" si="6"/>
        <v>123</v>
      </c>
      <c r="R59" s="10"/>
      <c r="S59" s="10"/>
      <c r="T59" s="10"/>
    </row>
    <row r="60">
      <c r="A60" s="1" t="s">
        <v>152</v>
      </c>
      <c r="B60" s="4" t="str">
        <f t="shared" si="1"/>
        <v>iNumber Number: Jozi Gold</v>
      </c>
      <c r="C60" s="1" t="str">
        <f t="shared" si="2"/>
        <v>iNumber Number: Jozi Gold</v>
      </c>
      <c r="D60" s="1" t="s">
        <v>51</v>
      </c>
      <c r="E60" s="5">
        <v>45100.0</v>
      </c>
      <c r="F60" s="5">
        <f t="shared" si="3"/>
        <v>45100</v>
      </c>
      <c r="G60" s="1" t="s">
        <v>149</v>
      </c>
      <c r="H60" s="1" t="s">
        <v>17</v>
      </c>
      <c r="I60" s="1" t="str">
        <f t="shared" si="4"/>
        <v>June </v>
      </c>
      <c r="J60" s="4">
        <v>6.0</v>
      </c>
      <c r="K60" s="7">
        <f>IFERROR(__xludf.DUMMYFUNCTION("SPLIT(G60,""h"")"),1.0)</f>
        <v>1</v>
      </c>
      <c r="L60" s="1" t="str">
        <f>IFERROR(__xludf.DUMMYFUNCTION("""COMPUTED_VALUE""")," 53 min")</f>
        <v> 53 min</v>
      </c>
      <c r="M60" s="8" t="str">
        <f t="shared" si="5"/>
        <v> 53</v>
      </c>
      <c r="N60" s="7">
        <f t="shared" si="6"/>
        <v>113</v>
      </c>
      <c r="R60" s="10"/>
      <c r="S60" s="10"/>
      <c r="T60" s="10"/>
    </row>
    <row r="61">
      <c r="A61" s="1" t="s">
        <v>153</v>
      </c>
      <c r="B61" s="4" t="str">
        <f t="shared" si="1"/>
        <v>Make Me Believe</v>
      </c>
      <c r="C61" s="1" t="str">
        <f t="shared" si="2"/>
        <v>Make Me Believe</v>
      </c>
      <c r="D61" s="1" t="s">
        <v>27</v>
      </c>
      <c r="E61" s="5">
        <v>45100.0</v>
      </c>
      <c r="F61" s="5">
        <f t="shared" si="3"/>
        <v>45100</v>
      </c>
      <c r="G61" s="1" t="s">
        <v>154</v>
      </c>
      <c r="H61" s="1" t="s">
        <v>77</v>
      </c>
      <c r="I61" s="1" t="str">
        <f t="shared" si="4"/>
        <v>June </v>
      </c>
      <c r="J61" s="4">
        <v>6.0</v>
      </c>
      <c r="K61" s="7">
        <f>IFERROR(__xludf.DUMMYFUNCTION("SPLIT(G61,""h"")"),1.0)</f>
        <v>1</v>
      </c>
      <c r="L61" s="1" t="str">
        <f>IFERROR(__xludf.DUMMYFUNCTION("""COMPUTED_VALUE""")," 44 min")</f>
        <v> 44 min</v>
      </c>
      <c r="M61" s="8" t="str">
        <f t="shared" si="5"/>
        <v> 44</v>
      </c>
      <c r="N61" s="7">
        <f t="shared" si="6"/>
        <v>104</v>
      </c>
      <c r="R61" s="10"/>
      <c r="S61" s="10"/>
      <c r="T61" s="10"/>
    </row>
    <row r="62">
      <c r="A62" s="1" t="s">
        <v>155</v>
      </c>
      <c r="B62" s="4" t="str">
        <f t="shared" si="1"/>
        <v>The Perfect Find</v>
      </c>
      <c r="C62" s="1" t="str">
        <f t="shared" si="2"/>
        <v>The Perfect Find</v>
      </c>
      <c r="D62" s="1" t="s">
        <v>27</v>
      </c>
      <c r="E62" s="5">
        <v>45100.0</v>
      </c>
      <c r="F62" s="5">
        <f t="shared" si="3"/>
        <v>45100</v>
      </c>
      <c r="G62" s="1" t="s">
        <v>35</v>
      </c>
      <c r="H62" s="1" t="s">
        <v>17</v>
      </c>
      <c r="I62" s="1" t="str">
        <f t="shared" si="4"/>
        <v>June </v>
      </c>
      <c r="J62" s="4">
        <v>6.0</v>
      </c>
      <c r="K62" s="7">
        <f>IFERROR(__xludf.DUMMYFUNCTION("SPLIT(G62,""h"")"),1.0)</f>
        <v>1</v>
      </c>
      <c r="L62" s="1" t="str">
        <f>IFERROR(__xludf.DUMMYFUNCTION("""COMPUTED_VALUE""")," 39 min")</f>
        <v> 39 min</v>
      </c>
      <c r="M62" s="8" t="str">
        <f t="shared" si="5"/>
        <v> 39</v>
      </c>
      <c r="N62" s="7">
        <f t="shared" si="6"/>
        <v>99</v>
      </c>
      <c r="R62" s="10"/>
      <c r="S62" s="10"/>
      <c r="T62" s="10"/>
    </row>
    <row r="63">
      <c r="A63" s="1" t="s">
        <v>156</v>
      </c>
      <c r="B63" s="4" t="str">
        <f t="shared" si="1"/>
        <v>Through My Window: Across the Sea</v>
      </c>
      <c r="C63" s="1" t="str">
        <f t="shared" si="2"/>
        <v>Through My Window: Across the Sea</v>
      </c>
      <c r="D63" s="1" t="s">
        <v>157</v>
      </c>
      <c r="E63" s="5">
        <v>45100.0</v>
      </c>
      <c r="F63" s="5">
        <f t="shared" si="3"/>
        <v>45100</v>
      </c>
      <c r="G63" s="1" t="s">
        <v>57</v>
      </c>
      <c r="H63" s="1" t="s">
        <v>22</v>
      </c>
      <c r="I63" s="1" t="str">
        <f t="shared" si="4"/>
        <v>June </v>
      </c>
      <c r="J63" s="4">
        <v>6.0</v>
      </c>
      <c r="K63" s="7">
        <f>IFERROR(__xludf.DUMMYFUNCTION("SPLIT(G63,""h"")"),1.0)</f>
        <v>1</v>
      </c>
      <c r="L63" s="1" t="str">
        <f>IFERROR(__xludf.DUMMYFUNCTION("""COMPUTED_VALUE""")," 51 min")</f>
        <v> 51 min</v>
      </c>
      <c r="M63" s="8" t="str">
        <f t="shared" si="5"/>
        <v> 51</v>
      </c>
      <c r="N63" s="7">
        <f t="shared" si="6"/>
        <v>111</v>
      </c>
      <c r="R63" s="10"/>
      <c r="S63" s="10"/>
      <c r="T63" s="10"/>
    </row>
    <row r="64">
      <c r="A64" s="1" t="s">
        <v>158</v>
      </c>
      <c r="B64" s="4" t="str">
        <f t="shared" si="1"/>
        <v>Lust Stories 2</v>
      </c>
      <c r="C64" s="1" t="str">
        <f t="shared" si="2"/>
        <v>Lust Stories 2</v>
      </c>
      <c r="D64" s="1" t="s">
        <v>159</v>
      </c>
      <c r="E64" s="5">
        <v>45106.0</v>
      </c>
      <c r="F64" s="5">
        <f t="shared" si="3"/>
        <v>45106</v>
      </c>
      <c r="G64" s="1" t="s">
        <v>160</v>
      </c>
      <c r="H64" s="1" t="s">
        <v>40</v>
      </c>
      <c r="I64" s="1" t="str">
        <f t="shared" si="4"/>
        <v>June </v>
      </c>
      <c r="J64" s="4">
        <v>6.0</v>
      </c>
      <c r="K64" s="7">
        <f>IFERROR(__xludf.DUMMYFUNCTION("SPLIT(G64,""h"")"),2.0)</f>
        <v>2</v>
      </c>
      <c r="L64" s="1" t="str">
        <f>IFERROR(__xludf.DUMMYFUNCTION("""COMPUTED_VALUE""")," 12 min")</f>
        <v> 12 min</v>
      </c>
      <c r="M64" s="8" t="str">
        <f t="shared" si="5"/>
        <v> 12</v>
      </c>
      <c r="N64" s="7">
        <f t="shared" si="6"/>
        <v>132</v>
      </c>
      <c r="R64" s="10"/>
      <c r="S64" s="10"/>
      <c r="T64" s="10"/>
    </row>
    <row r="65">
      <c r="A65" s="1" t="s">
        <v>161</v>
      </c>
      <c r="B65" s="4" t="str">
        <f t="shared" si="1"/>
        <v>Nimona</v>
      </c>
      <c r="C65" s="1" t="str">
        <f t="shared" si="2"/>
        <v>Nimona</v>
      </c>
      <c r="D65" s="1" t="s">
        <v>162</v>
      </c>
      <c r="E65" s="5">
        <v>45107.0</v>
      </c>
      <c r="F65" s="5">
        <f t="shared" si="3"/>
        <v>45107</v>
      </c>
      <c r="G65" s="1" t="s">
        <v>163</v>
      </c>
      <c r="H65" s="1" t="s">
        <v>17</v>
      </c>
      <c r="I65" s="1" t="str">
        <f t="shared" si="4"/>
        <v>June </v>
      </c>
      <c r="J65" s="4">
        <v>6.0</v>
      </c>
      <c r="K65" s="7">
        <f>IFERROR(__xludf.DUMMYFUNCTION("SPLIT(G65,""h"")"),1.0)</f>
        <v>1</v>
      </c>
      <c r="L65" s="1" t="str">
        <f>IFERROR(__xludf.DUMMYFUNCTION("""COMPUTED_VALUE""")," 42 min")</f>
        <v> 42 min</v>
      </c>
      <c r="M65" s="8" t="str">
        <f t="shared" si="5"/>
        <v> 42</v>
      </c>
      <c r="N65" s="7">
        <f t="shared" si="6"/>
        <v>102</v>
      </c>
      <c r="R65" s="10"/>
      <c r="S65" s="10"/>
      <c r="T65" s="10"/>
    </row>
    <row r="66">
      <c r="A66" s="1" t="s">
        <v>164</v>
      </c>
      <c r="B66" s="4" t="str">
        <f t="shared" si="1"/>
        <v>Gold Brick</v>
      </c>
      <c r="C66" s="1" t="str">
        <f t="shared" si="2"/>
        <v>Gold Brick</v>
      </c>
      <c r="D66" s="1" t="s">
        <v>42</v>
      </c>
      <c r="E66" s="5">
        <v>45113.0</v>
      </c>
      <c r="F66" s="5">
        <f t="shared" si="3"/>
        <v>45113</v>
      </c>
      <c r="G66" s="1" t="s">
        <v>25</v>
      </c>
      <c r="H66" s="1" t="s">
        <v>85</v>
      </c>
      <c r="I66" s="1" t="str">
        <f t="shared" si="4"/>
        <v>July </v>
      </c>
      <c r="J66" s="4">
        <v>7.0</v>
      </c>
      <c r="K66" s="7">
        <f>IFERROR(__xludf.DUMMYFUNCTION("SPLIT(G66,""h"")"),1.0)</f>
        <v>1</v>
      </c>
      <c r="L66" s="1" t="str">
        <f>IFERROR(__xludf.DUMMYFUNCTION("""COMPUTED_VALUE""")," 35 min")</f>
        <v> 35 min</v>
      </c>
      <c r="M66" s="8" t="str">
        <f t="shared" si="5"/>
        <v> 35</v>
      </c>
      <c r="N66" s="7">
        <f t="shared" si="6"/>
        <v>95</v>
      </c>
      <c r="R66" s="10"/>
      <c r="S66" s="10"/>
      <c r="T66" s="10"/>
    </row>
    <row r="67">
      <c r="A67" s="1" t="s">
        <v>165</v>
      </c>
      <c r="B67" s="4" t="str">
        <f t="shared" si="1"/>
        <v>Seasons</v>
      </c>
      <c r="C67" s="1" t="str">
        <f t="shared" si="2"/>
        <v>Seasons</v>
      </c>
      <c r="D67" s="1" t="s">
        <v>157</v>
      </c>
      <c r="E67" s="5">
        <v>45114.0</v>
      </c>
      <c r="F67" s="5">
        <f t="shared" si="3"/>
        <v>45114</v>
      </c>
      <c r="G67" s="1" t="s">
        <v>49</v>
      </c>
      <c r="H67" s="1" t="s">
        <v>141</v>
      </c>
      <c r="I67" s="1" t="str">
        <f t="shared" si="4"/>
        <v>July </v>
      </c>
      <c r="J67" s="4">
        <v>7.0</v>
      </c>
      <c r="K67" s="7">
        <f>IFERROR(__xludf.DUMMYFUNCTION("SPLIT(G67,""h"")"),1.0)</f>
        <v>1</v>
      </c>
      <c r="L67" s="1" t="str">
        <f>IFERROR(__xludf.DUMMYFUNCTION("""COMPUTED_VALUE""")," 49 min")</f>
        <v> 49 min</v>
      </c>
      <c r="M67" s="8" t="str">
        <f t="shared" si="5"/>
        <v> 49</v>
      </c>
      <c r="N67" s="7">
        <f t="shared" si="6"/>
        <v>109</v>
      </c>
    </row>
    <row r="68">
      <c r="A68" s="1" t="s">
        <v>166</v>
      </c>
      <c r="B68" s="4" t="str">
        <f t="shared" si="1"/>
        <v>The Out-Laws</v>
      </c>
      <c r="C68" s="1" t="str">
        <f t="shared" si="2"/>
        <v>The Out-Laws</v>
      </c>
      <c r="D68" s="1" t="s">
        <v>167</v>
      </c>
      <c r="E68" s="5">
        <v>45114.0</v>
      </c>
      <c r="F68" s="5">
        <f t="shared" si="3"/>
        <v>45114</v>
      </c>
      <c r="G68" s="1" t="s">
        <v>25</v>
      </c>
      <c r="H68" s="1" t="s">
        <v>17</v>
      </c>
      <c r="I68" s="1" t="str">
        <f t="shared" si="4"/>
        <v>July </v>
      </c>
      <c r="J68" s="4">
        <v>7.0</v>
      </c>
      <c r="K68" s="7">
        <f>IFERROR(__xludf.DUMMYFUNCTION("SPLIT(G68,""h"")"),1.0)</f>
        <v>1</v>
      </c>
      <c r="L68" s="1" t="str">
        <f>IFERROR(__xludf.DUMMYFUNCTION("""COMPUTED_VALUE""")," 35 min")</f>
        <v> 35 min</v>
      </c>
      <c r="M68" s="8" t="str">
        <f t="shared" si="5"/>
        <v> 35</v>
      </c>
      <c r="N68" s="7">
        <f t="shared" si="6"/>
        <v>95</v>
      </c>
    </row>
    <row r="69">
      <c r="A69" s="1" t="s">
        <v>168</v>
      </c>
      <c r="B69" s="4" t="str">
        <f t="shared" si="1"/>
        <v>Mr. Car and the Knights Templar</v>
      </c>
      <c r="C69" s="1" t="str">
        <f t="shared" si="2"/>
        <v>Mr. Car and the Knights Templar</v>
      </c>
      <c r="D69" s="1" t="s">
        <v>20</v>
      </c>
      <c r="E69" s="5">
        <v>45119.0</v>
      </c>
      <c r="F69" s="5">
        <f t="shared" si="3"/>
        <v>45119</v>
      </c>
      <c r="G69" s="1" t="s">
        <v>92</v>
      </c>
      <c r="H69" s="1" t="s">
        <v>60</v>
      </c>
      <c r="I69" s="1" t="str">
        <f t="shared" si="4"/>
        <v>July </v>
      </c>
      <c r="J69" s="4">
        <v>7.0</v>
      </c>
      <c r="K69" s="7">
        <f>IFERROR(__xludf.DUMMYFUNCTION("SPLIT(G69,""h"")"),1.0)</f>
        <v>1</v>
      </c>
      <c r="L69" s="1" t="str">
        <f>IFERROR(__xludf.DUMMYFUNCTION("""COMPUTED_VALUE""")," 50 min")</f>
        <v> 50 min</v>
      </c>
      <c r="M69" s="8" t="str">
        <f t="shared" si="5"/>
        <v> 50</v>
      </c>
      <c r="N69" s="7">
        <f t="shared" si="6"/>
        <v>110</v>
      </c>
    </row>
    <row r="70">
      <c r="A70" s="1" t="s">
        <v>169</v>
      </c>
      <c r="B70" s="4" t="str">
        <f t="shared" si="1"/>
        <v>Bird Box Barcelona</v>
      </c>
      <c r="C70" s="1" t="str">
        <f t="shared" si="2"/>
        <v>Bird Box Barcelona</v>
      </c>
      <c r="D70" s="1" t="s">
        <v>170</v>
      </c>
      <c r="E70" s="5">
        <v>45121.0</v>
      </c>
      <c r="F70" s="5">
        <f t="shared" si="3"/>
        <v>45121</v>
      </c>
      <c r="G70" s="1" t="s">
        <v>57</v>
      </c>
      <c r="H70" s="1" t="s">
        <v>22</v>
      </c>
      <c r="I70" s="1" t="str">
        <f t="shared" si="4"/>
        <v>July </v>
      </c>
      <c r="J70" s="4">
        <v>7.0</v>
      </c>
      <c r="K70" s="7">
        <f>IFERROR(__xludf.DUMMYFUNCTION("SPLIT(G70,""h"")"),1.0)</f>
        <v>1</v>
      </c>
      <c r="L70" s="1" t="str">
        <f>IFERROR(__xludf.DUMMYFUNCTION("""COMPUTED_VALUE""")," 51 min")</f>
        <v> 51 min</v>
      </c>
      <c r="M70" s="8" t="str">
        <f t="shared" si="5"/>
        <v> 51</v>
      </c>
      <c r="N70" s="7">
        <f t="shared" si="6"/>
        <v>111</v>
      </c>
    </row>
    <row r="71">
      <c r="A71" s="1" t="s">
        <v>171</v>
      </c>
      <c r="B71" s="4" t="str">
        <f t="shared" si="1"/>
        <v>Love Tactics 2</v>
      </c>
      <c r="C71" s="1" t="str">
        <f t="shared" si="2"/>
        <v>Love Tactics 2</v>
      </c>
      <c r="D71" s="1" t="s">
        <v>27</v>
      </c>
      <c r="E71" s="5">
        <v>45121.0</v>
      </c>
      <c r="F71" s="5">
        <f t="shared" si="3"/>
        <v>45121</v>
      </c>
      <c r="G71" s="1" t="s">
        <v>100</v>
      </c>
      <c r="H71" s="1" t="s">
        <v>77</v>
      </c>
      <c r="I71" s="1" t="str">
        <f t="shared" si="4"/>
        <v>July </v>
      </c>
      <c r="J71" s="4">
        <v>7.0</v>
      </c>
      <c r="K71" s="7">
        <f>IFERROR(__xludf.DUMMYFUNCTION("SPLIT(G71,""h"")"),1.0)</f>
        <v>1</v>
      </c>
      <c r="L71" s="1" t="str">
        <f>IFERROR(__xludf.DUMMYFUNCTION("""COMPUTED_VALUE""")," 38 min")</f>
        <v> 38 min</v>
      </c>
      <c r="M71" s="8" t="str">
        <f t="shared" si="5"/>
        <v> 38</v>
      </c>
      <c r="N71" s="7">
        <f t="shared" si="6"/>
        <v>98</v>
      </c>
    </row>
    <row r="72">
      <c r="A72" s="1" t="s">
        <v>172</v>
      </c>
      <c r="B72" s="4" t="str">
        <f t="shared" si="1"/>
        <v>The (Almost) Legends</v>
      </c>
      <c r="C72" s="1" t="str">
        <f t="shared" si="2"/>
        <v>The (Almost) Legends</v>
      </c>
      <c r="D72" s="1" t="s">
        <v>42</v>
      </c>
      <c r="E72" s="5">
        <v>45126.0</v>
      </c>
      <c r="F72" s="5">
        <f t="shared" si="3"/>
        <v>45126</v>
      </c>
      <c r="G72" s="1" t="s">
        <v>52</v>
      </c>
      <c r="H72" s="1" t="s">
        <v>22</v>
      </c>
      <c r="I72" s="1" t="str">
        <f t="shared" si="4"/>
        <v>July </v>
      </c>
      <c r="J72" s="4">
        <v>7.0</v>
      </c>
      <c r="K72" s="7">
        <f>IFERROR(__xludf.DUMMYFUNCTION("SPLIT(G72,""h"")"),1.0)</f>
        <v>1</v>
      </c>
      <c r="L72" s="1" t="str">
        <f>IFERROR(__xludf.DUMMYFUNCTION("""COMPUTED_VALUE""")," 36 min")</f>
        <v> 36 min</v>
      </c>
      <c r="M72" s="8" t="str">
        <f t="shared" si="5"/>
        <v> 36</v>
      </c>
      <c r="N72" s="7">
        <f t="shared" si="6"/>
        <v>96</v>
      </c>
    </row>
    <row r="73">
      <c r="A73" s="1" t="s">
        <v>173</v>
      </c>
      <c r="B73" s="4" t="str">
        <f t="shared" si="1"/>
        <v>They Cloned Tyrone</v>
      </c>
      <c r="C73" s="1" t="str">
        <f t="shared" si="2"/>
        <v>They Cloned Tyrone</v>
      </c>
      <c r="D73" s="1" t="s">
        <v>174</v>
      </c>
      <c r="E73" s="5">
        <v>45128.0</v>
      </c>
      <c r="F73" s="5">
        <f t="shared" si="3"/>
        <v>45128</v>
      </c>
      <c r="G73" s="1" t="s">
        <v>175</v>
      </c>
      <c r="H73" s="1" t="s">
        <v>17</v>
      </c>
      <c r="I73" s="1" t="str">
        <f t="shared" si="4"/>
        <v>July </v>
      </c>
      <c r="J73" s="4">
        <v>7.0</v>
      </c>
      <c r="K73" s="7">
        <f>IFERROR(__xludf.DUMMYFUNCTION("SPLIT(G73,""h"")"),1.0)</f>
        <v>1</v>
      </c>
      <c r="L73" s="1" t="str">
        <f>IFERROR(__xludf.DUMMYFUNCTION("""COMPUTED_VALUE""")," 59 min")</f>
        <v> 59 min</v>
      </c>
      <c r="M73" s="8" t="str">
        <f t="shared" si="5"/>
        <v> 59</v>
      </c>
      <c r="N73" s="7">
        <f t="shared" si="6"/>
        <v>119</v>
      </c>
    </row>
    <row r="74">
      <c r="A74" s="1" t="s">
        <v>176</v>
      </c>
      <c r="B74" s="4" t="str">
        <f t="shared" si="1"/>
        <v>Happiness for Beginners</v>
      </c>
      <c r="C74" s="1" t="str">
        <f t="shared" si="2"/>
        <v>Happiness for Beginners</v>
      </c>
      <c r="D74" s="1" t="s">
        <v>27</v>
      </c>
      <c r="E74" s="5">
        <v>45134.0</v>
      </c>
      <c r="F74" s="5">
        <f t="shared" si="3"/>
        <v>45134</v>
      </c>
      <c r="G74" s="1" t="s">
        <v>89</v>
      </c>
      <c r="H74" s="1" t="s">
        <v>17</v>
      </c>
      <c r="I74" s="1" t="str">
        <f t="shared" si="4"/>
        <v>July </v>
      </c>
      <c r="J74" s="4">
        <v>7.0</v>
      </c>
      <c r="K74" s="7">
        <f>IFERROR(__xludf.DUMMYFUNCTION("SPLIT(G74,""h"")"),1.0)</f>
        <v>1</v>
      </c>
      <c r="L74" s="1" t="str">
        <f>IFERROR(__xludf.DUMMYFUNCTION("""COMPUTED_VALUE""")," 43 min")</f>
        <v> 43 min</v>
      </c>
      <c r="M74" s="8" t="str">
        <f t="shared" si="5"/>
        <v> 43</v>
      </c>
      <c r="N74" s="7">
        <f t="shared" si="6"/>
        <v>103</v>
      </c>
    </row>
    <row r="75">
      <c r="A75" s="1" t="s">
        <v>177</v>
      </c>
      <c r="B75" s="4" t="str">
        <f t="shared" si="1"/>
        <v>Paradise</v>
      </c>
      <c r="C75" s="1" t="str">
        <f t="shared" si="2"/>
        <v>Paradise</v>
      </c>
      <c r="D75" s="1" t="s">
        <v>178</v>
      </c>
      <c r="E75" s="5">
        <v>45134.0</v>
      </c>
      <c r="F75" s="5">
        <f t="shared" si="3"/>
        <v>45134</v>
      </c>
      <c r="G75" s="1" t="s">
        <v>46</v>
      </c>
      <c r="H75" s="1" t="s">
        <v>131</v>
      </c>
      <c r="I75" s="1" t="str">
        <f t="shared" si="4"/>
        <v>July </v>
      </c>
      <c r="J75" s="4">
        <v>7.0</v>
      </c>
      <c r="K75" s="7">
        <f>IFERROR(__xludf.DUMMYFUNCTION("SPLIT(G75,""h"")"),1.0)</f>
        <v>1</v>
      </c>
      <c r="L75" s="1" t="str">
        <f>IFERROR(__xludf.DUMMYFUNCTION("""COMPUTED_VALUE""")," 58 min")</f>
        <v> 58 min</v>
      </c>
      <c r="M75" s="8" t="str">
        <f t="shared" si="5"/>
        <v> 58</v>
      </c>
      <c r="N75" s="7">
        <f t="shared" si="6"/>
        <v>118</v>
      </c>
    </row>
    <row r="76">
      <c r="A76" s="1" t="s">
        <v>179</v>
      </c>
      <c r="B76" s="4" t="str">
        <f t="shared" si="1"/>
        <v>The Murderer</v>
      </c>
      <c r="C76" s="1" t="str">
        <f t="shared" si="2"/>
        <v>The Murderer</v>
      </c>
      <c r="D76" s="1" t="s">
        <v>180</v>
      </c>
      <c r="E76" s="5">
        <v>45134.0</v>
      </c>
      <c r="F76" s="5">
        <f t="shared" si="3"/>
        <v>45134</v>
      </c>
      <c r="G76" s="1" t="s">
        <v>181</v>
      </c>
      <c r="H76" s="1" t="s">
        <v>105</v>
      </c>
      <c r="I76" s="1" t="str">
        <f t="shared" si="4"/>
        <v>July </v>
      </c>
      <c r="J76" s="4">
        <v>7.0</v>
      </c>
      <c r="K76" s="7">
        <f>IFERROR(__xludf.DUMMYFUNCTION("SPLIT(G76,""h"")"),2.0)</f>
        <v>2</v>
      </c>
      <c r="M76" s="8">
        <f t="shared" si="5"/>
        <v>0</v>
      </c>
      <c r="N76" s="7">
        <f t="shared" si="6"/>
        <v>120</v>
      </c>
    </row>
    <row r="77">
      <c r="A77" s="1" t="s">
        <v>182</v>
      </c>
      <c r="B77" s="4" t="str">
        <f t="shared" si="1"/>
        <v>Today We'll Talk About That Day</v>
      </c>
      <c r="C77" s="1" t="str">
        <f t="shared" si="2"/>
        <v>Today We'll Talk About That Day</v>
      </c>
      <c r="D77" s="1" t="s">
        <v>183</v>
      </c>
      <c r="E77" s="5">
        <v>45134.0</v>
      </c>
      <c r="F77" s="5">
        <f t="shared" si="3"/>
        <v>45134</v>
      </c>
      <c r="G77" s="1" t="s">
        <v>46</v>
      </c>
      <c r="H77" s="1" t="s">
        <v>55</v>
      </c>
      <c r="I77" s="1" t="str">
        <f t="shared" si="4"/>
        <v>July </v>
      </c>
      <c r="J77" s="4">
        <v>7.0</v>
      </c>
      <c r="K77" s="7">
        <f>IFERROR(__xludf.DUMMYFUNCTION("SPLIT(G77,""h"")"),1.0)</f>
        <v>1</v>
      </c>
      <c r="L77" s="1" t="str">
        <f>IFERROR(__xludf.DUMMYFUNCTION("""COMPUTED_VALUE""")," 58 min")</f>
        <v> 58 min</v>
      </c>
      <c r="M77" s="8" t="str">
        <f t="shared" si="5"/>
        <v> 58</v>
      </c>
      <c r="N77" s="7">
        <f t="shared" si="6"/>
        <v>118</v>
      </c>
    </row>
    <row r="78">
      <c r="A78" s="1" t="s">
        <v>184</v>
      </c>
      <c r="B78" s="4" t="str">
        <f t="shared" si="1"/>
        <v>Big Nunu's Little Heist</v>
      </c>
      <c r="C78" s="1" t="str">
        <f t="shared" si="2"/>
        <v>Big Nunu's Little Heist</v>
      </c>
      <c r="D78" s="1" t="s">
        <v>42</v>
      </c>
      <c r="E78" s="5">
        <v>45135.0</v>
      </c>
      <c r="F78" s="5">
        <f t="shared" si="3"/>
        <v>45135</v>
      </c>
      <c r="G78" s="1" t="s">
        <v>185</v>
      </c>
      <c r="H78" s="1" t="s">
        <v>186</v>
      </c>
      <c r="I78" s="1" t="str">
        <f t="shared" si="4"/>
        <v>July </v>
      </c>
      <c r="J78" s="4">
        <v>7.0</v>
      </c>
      <c r="K78" s="7">
        <f>IFERROR(__xludf.DUMMYFUNCTION("SPLIT(G78,""h"")"),1.0)</f>
        <v>1</v>
      </c>
      <c r="L78" s="1" t="str">
        <f>IFERROR(__xludf.DUMMYFUNCTION("""COMPUTED_VALUE""")," 32 min")</f>
        <v> 32 min</v>
      </c>
      <c r="M78" s="8" t="str">
        <f t="shared" si="5"/>
        <v> 32</v>
      </c>
      <c r="N78" s="7">
        <f t="shared" si="6"/>
        <v>92</v>
      </c>
    </row>
    <row r="79">
      <c r="A79" s="1" t="s">
        <v>187</v>
      </c>
      <c r="B79" s="4" t="str">
        <f t="shared" si="1"/>
        <v>Soulcatcher</v>
      </c>
      <c r="C79" s="1" t="str">
        <f t="shared" si="2"/>
        <v>Soulcatcher</v>
      </c>
      <c r="D79" s="1" t="s">
        <v>51</v>
      </c>
      <c r="E79" s="5">
        <v>45140.0</v>
      </c>
      <c r="F79" s="5">
        <f t="shared" si="3"/>
        <v>45140</v>
      </c>
      <c r="G79" s="1" t="s">
        <v>100</v>
      </c>
      <c r="H79" s="1" t="s">
        <v>60</v>
      </c>
      <c r="I79" s="1" t="str">
        <f t="shared" si="4"/>
        <v>August </v>
      </c>
      <c r="J79" s="4">
        <v>8.0</v>
      </c>
      <c r="K79" s="7">
        <f>IFERROR(__xludf.DUMMYFUNCTION("SPLIT(G79,""h"")"),1.0)</f>
        <v>1</v>
      </c>
      <c r="L79" s="1" t="str">
        <f>IFERROR(__xludf.DUMMYFUNCTION("""COMPUTED_VALUE""")," 38 min")</f>
        <v> 38 min</v>
      </c>
      <c r="M79" s="8" t="str">
        <f t="shared" si="5"/>
        <v> 38</v>
      </c>
      <c r="N79" s="7">
        <f t="shared" si="6"/>
        <v>98</v>
      </c>
    </row>
    <row r="80">
      <c r="A80" s="1" t="s">
        <v>188</v>
      </c>
      <c r="B80" s="4" t="str">
        <f t="shared" si="1"/>
        <v>Head to Head</v>
      </c>
      <c r="C80" s="1" t="str">
        <f t="shared" si="2"/>
        <v>Head to Head</v>
      </c>
      <c r="D80" s="1" t="s">
        <v>189</v>
      </c>
      <c r="E80" s="5">
        <v>45141.0</v>
      </c>
      <c r="F80" s="5">
        <f t="shared" si="3"/>
        <v>45141</v>
      </c>
      <c r="G80" s="1" t="s">
        <v>108</v>
      </c>
      <c r="H80" s="1" t="s">
        <v>32</v>
      </c>
      <c r="I80" s="1" t="str">
        <f t="shared" si="4"/>
        <v>August </v>
      </c>
      <c r="J80" s="4">
        <v>8.0</v>
      </c>
      <c r="K80" s="7">
        <f>IFERROR(__xludf.DUMMYFUNCTION("SPLIT(G80,""h"")"),1.0)</f>
        <v>1</v>
      </c>
      <c r="L80" s="1" t="str">
        <f>IFERROR(__xludf.DUMMYFUNCTION("""COMPUTED_VALUE""")," 34 min")</f>
        <v> 34 min</v>
      </c>
      <c r="M80" s="8" t="str">
        <f t="shared" si="5"/>
        <v> 34</v>
      </c>
      <c r="N80" s="7">
        <f t="shared" si="6"/>
        <v>94</v>
      </c>
    </row>
    <row r="81">
      <c r="A81" s="1" t="s">
        <v>190</v>
      </c>
      <c r="B81" s="4" t="str">
        <f t="shared" si="1"/>
        <v>Zom 100: Bucket List of the Dead</v>
      </c>
      <c r="C81" s="1" t="str">
        <f t="shared" si="2"/>
        <v>Zom 100: Bucket List of the Dead</v>
      </c>
      <c r="D81" s="1" t="s">
        <v>191</v>
      </c>
      <c r="E81" s="5">
        <v>45141.0</v>
      </c>
      <c r="F81" s="5">
        <f t="shared" si="3"/>
        <v>45141</v>
      </c>
      <c r="G81" s="1" t="s">
        <v>39</v>
      </c>
      <c r="H81" s="1" t="s">
        <v>68</v>
      </c>
      <c r="I81" s="1" t="str">
        <f t="shared" si="4"/>
        <v>August </v>
      </c>
      <c r="J81" s="4">
        <v>8.0</v>
      </c>
      <c r="K81" s="7">
        <f>IFERROR(__xludf.DUMMYFUNCTION("SPLIT(G81,""h"")"),2.0)</f>
        <v>2</v>
      </c>
      <c r="L81" s="1" t="str">
        <f>IFERROR(__xludf.DUMMYFUNCTION("""COMPUTED_VALUE""")," 9 min")</f>
        <v> 9 min</v>
      </c>
      <c r="M81" s="8" t="str">
        <f t="shared" si="5"/>
        <v> 9 </v>
      </c>
      <c r="N81" s="7">
        <f t="shared" si="6"/>
        <v>129</v>
      </c>
    </row>
    <row r="82">
      <c r="A82" s="1" t="s">
        <v>192</v>
      </c>
      <c r="B82" s="4" t="str">
        <f t="shared" si="1"/>
        <v>Heart of Stone</v>
      </c>
      <c r="C82" s="1" t="str">
        <f t="shared" si="2"/>
        <v>Heart of Stone</v>
      </c>
      <c r="D82" s="1" t="s">
        <v>193</v>
      </c>
      <c r="E82" s="5">
        <v>45149.0</v>
      </c>
      <c r="F82" s="5">
        <f t="shared" si="3"/>
        <v>45149</v>
      </c>
      <c r="G82" s="1" t="s">
        <v>194</v>
      </c>
      <c r="H82" s="1" t="s">
        <v>17</v>
      </c>
      <c r="I82" s="1" t="str">
        <f t="shared" si="4"/>
        <v>August </v>
      </c>
      <c r="J82" s="4">
        <v>8.0</v>
      </c>
      <c r="K82" s="7">
        <f>IFERROR(__xludf.DUMMYFUNCTION("SPLIT(G82,""h"")"),2.0)</f>
        <v>2</v>
      </c>
      <c r="L82" s="1" t="str">
        <f>IFERROR(__xludf.DUMMYFUNCTION("""COMPUTED_VALUE""")," 5 min")</f>
        <v> 5 min</v>
      </c>
      <c r="M82" s="8" t="str">
        <f t="shared" si="5"/>
        <v> 5 </v>
      </c>
      <c r="N82" s="7">
        <f t="shared" si="6"/>
        <v>125</v>
      </c>
    </row>
    <row r="83">
      <c r="A83" s="1" t="s">
        <v>195</v>
      </c>
      <c r="B83" s="4" t="str">
        <f t="shared" ref="B83:B95" si="7">left(A83, SEARCH("[", A83)-1)</f>
        <v>*10 Days of a Bad Man*</v>
      </c>
      <c r="C83" s="1" t="str">
        <f t="shared" ref="C83:C116" si="8">mid(B83, 2, len(B83)-2)</f>
        <v>10 Days of a Bad Man</v>
      </c>
      <c r="D83" s="1" t="s">
        <v>20</v>
      </c>
      <c r="E83" s="1" t="s">
        <v>196</v>
      </c>
      <c r="F83" s="11" t="str">
        <f>left(E83, SEARCH("[", E83)-1)</f>
        <v>August 18, 2023</v>
      </c>
      <c r="G83" s="1" t="s">
        <v>151</v>
      </c>
      <c r="H83" s="1" t="s">
        <v>77</v>
      </c>
      <c r="I83" s="1" t="str">
        <f t="shared" si="4"/>
        <v>August </v>
      </c>
      <c r="J83" s="4">
        <v>8.0</v>
      </c>
      <c r="K83" s="7">
        <f>IFERROR(__xludf.DUMMYFUNCTION("SPLIT(G83,""h"")"),2.0)</f>
        <v>2</v>
      </c>
      <c r="L83" s="1" t="str">
        <f>IFERROR(__xludf.DUMMYFUNCTION("""COMPUTED_VALUE""")," 3 min")</f>
        <v> 3 min</v>
      </c>
      <c r="M83" s="8" t="str">
        <f t="shared" si="5"/>
        <v> 3 </v>
      </c>
      <c r="N83" s="7">
        <f t="shared" si="6"/>
        <v>123</v>
      </c>
    </row>
    <row r="84">
      <c r="A84" s="1" t="s">
        <v>197</v>
      </c>
      <c r="B84" s="4" t="str">
        <f t="shared" si="7"/>
        <v>*Love, Sex &amp; 30 Candles*</v>
      </c>
      <c r="C84" s="1" t="str">
        <f t="shared" si="8"/>
        <v>Love, Sex &amp; 30 Candles</v>
      </c>
      <c r="D84" s="1" t="s">
        <v>20</v>
      </c>
      <c r="E84" s="5">
        <v>45156.0</v>
      </c>
      <c r="F84" s="5">
        <f>E84</f>
        <v>45156</v>
      </c>
      <c r="G84" s="1" t="s">
        <v>198</v>
      </c>
      <c r="H84" s="1" t="s">
        <v>17</v>
      </c>
      <c r="I84" s="1" t="str">
        <f t="shared" si="4"/>
        <v>August </v>
      </c>
      <c r="J84" s="4">
        <v>8.0</v>
      </c>
      <c r="K84" s="7" t="str">
        <f>IFERROR(__xludf.DUMMYFUNCTION("SPLIT(G84,""h"")"),"TBA")</f>
        <v>TBA</v>
      </c>
      <c r="M84" s="8">
        <f t="shared" si="5"/>
        <v>0</v>
      </c>
      <c r="N84" s="7">
        <f t="shared" si="6"/>
        <v>0</v>
      </c>
    </row>
    <row r="85">
      <c r="A85" s="1" t="s">
        <v>199</v>
      </c>
      <c r="B85" s="4" t="str">
        <f t="shared" si="7"/>
        <v>*The Monkey King*</v>
      </c>
      <c r="C85" s="1" t="str">
        <f t="shared" si="8"/>
        <v>The Monkey King</v>
      </c>
      <c r="D85" s="1" t="s">
        <v>200</v>
      </c>
      <c r="E85" s="1" t="s">
        <v>201</v>
      </c>
      <c r="F85" s="11" t="str">
        <f t="shared" ref="F85:F88" si="9">left(E85, SEARCH("[", E85)-1)</f>
        <v>August 18, 2023</v>
      </c>
      <c r="G85" s="1" t="s">
        <v>52</v>
      </c>
      <c r="H85" s="1" t="s">
        <v>17</v>
      </c>
      <c r="I85" s="1" t="str">
        <f t="shared" si="4"/>
        <v>August </v>
      </c>
      <c r="J85" s="4">
        <v>8.0</v>
      </c>
      <c r="K85" s="7">
        <f>IFERROR(__xludf.DUMMYFUNCTION("SPLIT(G85,""h"")"),1.0)</f>
        <v>1</v>
      </c>
      <c r="L85" s="1" t="str">
        <f>IFERROR(__xludf.DUMMYFUNCTION("""COMPUTED_VALUE""")," 36 min")</f>
        <v> 36 min</v>
      </c>
      <c r="M85" s="8" t="str">
        <f t="shared" si="5"/>
        <v> 36</v>
      </c>
      <c r="N85" s="7">
        <f t="shared" si="6"/>
        <v>96</v>
      </c>
    </row>
    <row r="86">
      <c r="A86" s="1" t="s">
        <v>202</v>
      </c>
      <c r="B86" s="4" t="str">
        <f t="shared" si="7"/>
        <v>*Squared Love Everlasting*</v>
      </c>
      <c r="C86" s="1" t="str">
        <f t="shared" si="8"/>
        <v>Squared Love Everlasting</v>
      </c>
      <c r="D86" s="1" t="s">
        <v>27</v>
      </c>
      <c r="E86" s="1" t="s">
        <v>203</v>
      </c>
      <c r="F86" s="11" t="str">
        <f t="shared" si="9"/>
        <v>August 23, 2023</v>
      </c>
      <c r="G86" s="1" t="s">
        <v>163</v>
      </c>
      <c r="H86" s="1" t="s">
        <v>60</v>
      </c>
      <c r="I86" s="1" t="str">
        <f t="shared" si="4"/>
        <v>August </v>
      </c>
      <c r="J86" s="4">
        <v>8.0</v>
      </c>
      <c r="K86" s="7">
        <f>IFERROR(__xludf.DUMMYFUNCTION("SPLIT(G86,""h"")"),1.0)</f>
        <v>1</v>
      </c>
      <c r="L86" s="1" t="str">
        <f>IFERROR(__xludf.DUMMYFUNCTION("""COMPUTED_VALUE""")," 42 min")</f>
        <v> 42 min</v>
      </c>
      <c r="M86" s="8" t="str">
        <f t="shared" si="5"/>
        <v> 42</v>
      </c>
      <c r="N86" s="7">
        <f t="shared" si="6"/>
        <v>102</v>
      </c>
    </row>
    <row r="87">
      <c r="A87" s="1" t="s">
        <v>204</v>
      </c>
      <c r="B87" s="4" t="str">
        <f t="shared" si="7"/>
        <v>*Killer Book Club*</v>
      </c>
      <c r="C87" s="1" t="str">
        <f t="shared" si="8"/>
        <v>Killer Book Club</v>
      </c>
      <c r="D87" s="1" t="s">
        <v>205</v>
      </c>
      <c r="E87" s="1" t="s">
        <v>206</v>
      </c>
      <c r="F87" s="11" t="str">
        <f t="shared" si="9"/>
        <v>August 25, 2023</v>
      </c>
      <c r="G87" s="1" t="s">
        <v>207</v>
      </c>
      <c r="H87" s="1" t="s">
        <v>22</v>
      </c>
      <c r="I87" s="1" t="str">
        <f t="shared" si="4"/>
        <v>August </v>
      </c>
      <c r="J87" s="4">
        <v>8.0</v>
      </c>
      <c r="K87" s="7">
        <f>IFERROR(__xludf.DUMMYFUNCTION("SPLIT(G87,""h"")"),1.0)</f>
        <v>1</v>
      </c>
      <c r="L87" s="1" t="str">
        <f>IFERROR(__xludf.DUMMYFUNCTION("""COMPUTED_VALUE""")," 27 min")</f>
        <v> 27 min</v>
      </c>
      <c r="M87" s="8" t="str">
        <f t="shared" si="5"/>
        <v> 27</v>
      </c>
      <c r="N87" s="7">
        <f t="shared" si="6"/>
        <v>87</v>
      </c>
    </row>
    <row r="88">
      <c r="A88" s="1" t="s">
        <v>208</v>
      </c>
      <c r="B88" s="4" t="str">
        <f t="shared" si="7"/>
        <v>*You Are So Not Invited To My Bat Mitzvah*</v>
      </c>
      <c r="C88" s="1" t="str">
        <f t="shared" si="8"/>
        <v>You Are So Not Invited To My Bat Mitzvah</v>
      </c>
      <c r="D88" s="1" t="s">
        <v>122</v>
      </c>
      <c r="E88" s="1" t="s">
        <v>209</v>
      </c>
      <c r="F88" s="11" t="str">
        <f t="shared" si="9"/>
        <v>August 25, 2023</v>
      </c>
      <c r="G88" s="1" t="s">
        <v>210</v>
      </c>
      <c r="H88" s="1" t="s">
        <v>17</v>
      </c>
      <c r="I88" s="1" t="str">
        <f t="shared" si="4"/>
        <v>August </v>
      </c>
      <c r="J88" s="4">
        <v>8.0</v>
      </c>
      <c r="K88" s="7">
        <f>IFERROR(__xludf.DUMMYFUNCTION("SPLIT(G88,""h"")"),1.0)</f>
        <v>1</v>
      </c>
      <c r="L88" s="1" t="str">
        <f>IFERROR(__xludf.DUMMYFUNCTION("""COMPUTED_VALUE""")," 41 min")</f>
        <v> 41 min</v>
      </c>
      <c r="M88" s="8" t="str">
        <f t="shared" si="5"/>
        <v> 41</v>
      </c>
      <c r="N88" s="7">
        <f t="shared" si="6"/>
        <v>101</v>
      </c>
    </row>
    <row r="89">
      <c r="A89" s="1" t="s">
        <v>211</v>
      </c>
      <c r="B89" s="4" t="str">
        <f t="shared" si="7"/>
        <v>*The Great Seduction*</v>
      </c>
      <c r="C89" s="1" t="str">
        <f t="shared" si="8"/>
        <v>The Great Seduction</v>
      </c>
      <c r="D89" s="1" t="s">
        <v>212</v>
      </c>
      <c r="E89" s="5">
        <v>45168.0</v>
      </c>
      <c r="F89" s="5">
        <f>E89</f>
        <v>45168</v>
      </c>
      <c r="G89" s="1" t="s">
        <v>198</v>
      </c>
      <c r="H89" s="1" t="s">
        <v>22</v>
      </c>
      <c r="I89" s="1" t="str">
        <f t="shared" si="4"/>
        <v>August </v>
      </c>
      <c r="J89" s="4">
        <v>8.0</v>
      </c>
      <c r="K89" s="7" t="str">
        <f>IFERROR(__xludf.DUMMYFUNCTION("SPLIT(G89,""h"")"),"TBA")</f>
        <v>TBA</v>
      </c>
      <c r="M89" s="8">
        <f t="shared" si="5"/>
        <v>0</v>
      </c>
      <c r="N89" s="7">
        <f t="shared" si="6"/>
        <v>0</v>
      </c>
    </row>
    <row r="90">
      <c r="A90" s="1" t="s">
        <v>213</v>
      </c>
      <c r="B90" s="4" t="str">
        <f t="shared" si="7"/>
        <v>*A Day and a Half*</v>
      </c>
      <c r="C90" s="1" t="str">
        <f t="shared" si="8"/>
        <v>A Day and a Half</v>
      </c>
      <c r="D90" s="1" t="s">
        <v>51</v>
      </c>
      <c r="E90" s="1" t="s">
        <v>214</v>
      </c>
      <c r="F90" s="11" t="str">
        <f>left(E90, SEARCH("[", E90)-1)</f>
        <v>September 1, 2023</v>
      </c>
      <c r="G90" s="1" t="s">
        <v>108</v>
      </c>
      <c r="H90" s="1" t="s">
        <v>114</v>
      </c>
      <c r="I90" s="1" t="str">
        <f t="shared" si="4"/>
        <v>September </v>
      </c>
      <c r="J90" s="4">
        <v>9.0</v>
      </c>
      <c r="K90" s="7">
        <f>IFERROR(__xludf.DUMMYFUNCTION("SPLIT(G90,""h"")"),1.0)</f>
        <v>1</v>
      </c>
      <c r="L90" s="1" t="str">
        <f>IFERROR(__xludf.DUMMYFUNCTION("""COMPUTED_VALUE""")," 34 min")</f>
        <v> 34 min</v>
      </c>
      <c r="M90" s="8" t="str">
        <f t="shared" si="5"/>
        <v> 34</v>
      </c>
      <c r="N90" s="7">
        <f t="shared" si="6"/>
        <v>94</v>
      </c>
    </row>
    <row r="91">
      <c r="A91" s="1" t="s">
        <v>215</v>
      </c>
      <c r="B91" s="4" t="str">
        <f t="shared" si="7"/>
        <v>*Friday Night Plan*</v>
      </c>
      <c r="C91" s="1" t="str">
        <f t="shared" si="8"/>
        <v>Friday Night Plan</v>
      </c>
      <c r="D91" s="1" t="s">
        <v>122</v>
      </c>
      <c r="E91" s="5">
        <v>45170.0</v>
      </c>
      <c r="F91" s="5">
        <f>E91</f>
        <v>45170</v>
      </c>
      <c r="G91" s="1" t="s">
        <v>198</v>
      </c>
      <c r="H91" s="1" t="s">
        <v>40</v>
      </c>
      <c r="I91" s="1" t="str">
        <f t="shared" si="4"/>
        <v>September </v>
      </c>
      <c r="J91" s="4">
        <v>9.0</v>
      </c>
      <c r="K91" s="7" t="str">
        <f>IFERROR(__xludf.DUMMYFUNCTION("SPLIT(G91,""h"")"),"TBA")</f>
        <v>TBA</v>
      </c>
      <c r="M91" s="8">
        <f t="shared" si="5"/>
        <v>0</v>
      </c>
      <c r="N91" s="7">
        <f t="shared" si="6"/>
        <v>0</v>
      </c>
    </row>
    <row r="92">
      <c r="A92" s="1" t="s">
        <v>216</v>
      </c>
      <c r="B92" s="4" t="str">
        <f t="shared" si="7"/>
        <v>*Happy Ending*</v>
      </c>
      <c r="C92" s="1" t="str">
        <f t="shared" si="8"/>
        <v>Happy Ending</v>
      </c>
      <c r="D92" s="1" t="s">
        <v>42</v>
      </c>
      <c r="E92" s="1" t="s">
        <v>217</v>
      </c>
      <c r="F92" s="11" t="str">
        <f>left(E92, SEARCH("[", E92)-1)</f>
        <v>September 1, 2023</v>
      </c>
      <c r="G92" s="1" t="s">
        <v>185</v>
      </c>
      <c r="H92" s="1" t="s">
        <v>86</v>
      </c>
      <c r="I92" s="1" t="str">
        <f t="shared" si="4"/>
        <v>September </v>
      </c>
      <c r="J92" s="4">
        <v>9.0</v>
      </c>
      <c r="K92" s="7">
        <f>IFERROR(__xludf.DUMMYFUNCTION("SPLIT(G92,""h"")"),1.0)</f>
        <v>1</v>
      </c>
      <c r="L92" s="1" t="str">
        <f>IFERROR(__xludf.DUMMYFUNCTION("""COMPUTED_VALUE""")," 32 min")</f>
        <v> 32 min</v>
      </c>
      <c r="M92" s="8" t="str">
        <f t="shared" si="5"/>
        <v> 32</v>
      </c>
      <c r="N92" s="7">
        <f t="shared" si="6"/>
        <v>92</v>
      </c>
    </row>
    <row r="93">
      <c r="A93" s="1" t="s">
        <v>218</v>
      </c>
      <c r="B93" s="4" t="str">
        <f t="shared" si="7"/>
        <v>*What If?*</v>
      </c>
      <c r="C93" s="1" t="str">
        <f t="shared" si="8"/>
        <v>What If?</v>
      </c>
      <c r="D93" s="1" t="s">
        <v>73</v>
      </c>
      <c r="E93" s="5">
        <v>45176.0</v>
      </c>
      <c r="F93" s="5">
        <f>E93</f>
        <v>45176</v>
      </c>
      <c r="G93" s="1" t="s">
        <v>111</v>
      </c>
      <c r="H93" s="1" t="s">
        <v>141</v>
      </c>
      <c r="I93" s="1" t="str">
        <f t="shared" si="4"/>
        <v>September </v>
      </c>
      <c r="J93" s="4">
        <v>9.0</v>
      </c>
      <c r="K93" s="7">
        <f>IFERROR(__xludf.DUMMYFUNCTION("SPLIT(G93,""h"")"),1.0)</f>
        <v>1</v>
      </c>
      <c r="L93" s="1" t="str">
        <f>IFERROR(__xludf.DUMMYFUNCTION("""COMPUTED_VALUE""")," 52 min")</f>
        <v> 52 min</v>
      </c>
      <c r="M93" s="8" t="str">
        <f t="shared" si="5"/>
        <v> 52</v>
      </c>
      <c r="N93" s="7">
        <f t="shared" si="6"/>
        <v>112</v>
      </c>
    </row>
    <row r="94">
      <c r="A94" s="1" t="s">
        <v>219</v>
      </c>
      <c r="B94" s="4" t="str">
        <f t="shared" si="7"/>
        <v>*Freestyle*</v>
      </c>
      <c r="C94" s="1" t="str">
        <f t="shared" si="8"/>
        <v>Freestyle</v>
      </c>
      <c r="D94" s="1" t="s">
        <v>51</v>
      </c>
      <c r="E94" s="1" t="s">
        <v>220</v>
      </c>
      <c r="F94" s="11" t="str">
        <f t="shared" ref="F94:F116" si="10">left(E94, SEARCH("[", E94)-1)</f>
        <v>September 13, 2023</v>
      </c>
      <c r="G94" s="1" t="s">
        <v>198</v>
      </c>
      <c r="H94" s="1" t="s">
        <v>60</v>
      </c>
      <c r="I94" s="1" t="str">
        <f t="shared" si="4"/>
        <v>September </v>
      </c>
      <c r="J94" s="4">
        <v>9.0</v>
      </c>
      <c r="K94" s="7" t="str">
        <f>IFERROR(__xludf.DUMMYFUNCTION("SPLIT(G94,""h"")"),"TBA")</f>
        <v>TBA</v>
      </c>
      <c r="M94" s="8">
        <f t="shared" si="5"/>
        <v>0</v>
      </c>
      <c r="N94" s="7">
        <f t="shared" si="6"/>
        <v>0</v>
      </c>
    </row>
    <row r="95">
      <c r="A95" s="1" t="s">
        <v>221</v>
      </c>
      <c r="B95" s="4" t="str">
        <f t="shared" si="7"/>
        <v>*Ehrengard: The Art of Seduction*</v>
      </c>
      <c r="C95" s="1" t="str">
        <f t="shared" si="8"/>
        <v>Ehrengard: The Art of Seduction</v>
      </c>
      <c r="D95" s="1" t="s">
        <v>27</v>
      </c>
      <c r="E95" s="1" t="s">
        <v>222</v>
      </c>
      <c r="F95" s="11" t="str">
        <f t="shared" si="10"/>
        <v>September 14, 2023</v>
      </c>
      <c r="G95" s="1" t="s">
        <v>74</v>
      </c>
      <c r="H95" s="1" t="s">
        <v>139</v>
      </c>
      <c r="I95" s="1" t="str">
        <f t="shared" si="4"/>
        <v>September </v>
      </c>
      <c r="J95" s="4">
        <v>9.0</v>
      </c>
      <c r="K95" s="7">
        <f>IFERROR(__xludf.DUMMYFUNCTION("SPLIT(G95,""h"")"),1.0)</f>
        <v>1</v>
      </c>
      <c r="L95" s="1" t="str">
        <f>IFERROR(__xludf.DUMMYFUNCTION("""COMPUTED_VALUE""")," 33 min")</f>
        <v> 33 min</v>
      </c>
      <c r="M95" s="8" t="str">
        <f t="shared" si="5"/>
        <v> 33</v>
      </c>
      <c r="N95" s="7">
        <f t="shared" si="6"/>
        <v>93</v>
      </c>
    </row>
    <row r="96">
      <c r="A96" s="1" t="s">
        <v>223</v>
      </c>
      <c r="B96" s="4" t="str">
        <f>A96</f>
        <v>*Once Upon a Crime*</v>
      </c>
      <c r="C96" s="1" t="str">
        <f t="shared" si="8"/>
        <v>Once Upon a Crime</v>
      </c>
      <c r="D96" s="1" t="s">
        <v>224</v>
      </c>
      <c r="E96" s="1" t="s">
        <v>225</v>
      </c>
      <c r="F96" s="11" t="str">
        <f t="shared" si="10"/>
        <v>September 14, 2023</v>
      </c>
      <c r="G96" s="1" t="s">
        <v>21</v>
      </c>
      <c r="H96" s="1" t="s">
        <v>68</v>
      </c>
      <c r="I96" s="1" t="str">
        <f t="shared" si="4"/>
        <v>September </v>
      </c>
      <c r="J96" s="4">
        <v>9.0</v>
      </c>
      <c r="K96" s="7">
        <f>IFERROR(__xludf.DUMMYFUNCTION("SPLIT(G96,""h"")"),1.0)</f>
        <v>1</v>
      </c>
      <c r="L96" s="1" t="str">
        <f>IFERROR(__xludf.DUMMYFUNCTION("""COMPUTED_VALUE""")," 45 min")</f>
        <v> 45 min</v>
      </c>
      <c r="M96" s="8" t="str">
        <f t="shared" si="5"/>
        <v> 45</v>
      </c>
      <c r="N96" s="7">
        <f t="shared" si="6"/>
        <v>105</v>
      </c>
    </row>
    <row r="97">
      <c r="A97" s="1" t="s">
        <v>226</v>
      </c>
      <c r="B97" s="4" t="str">
        <f t="shared" ref="B97:B110" si="11">left(A97, SEARCH("[", A97)-1)</f>
        <v>*El Conde*</v>
      </c>
      <c r="C97" s="1" t="str">
        <f t="shared" si="8"/>
        <v>El Conde</v>
      </c>
      <c r="D97" s="1" t="s">
        <v>180</v>
      </c>
      <c r="E97" s="1" t="s">
        <v>227</v>
      </c>
      <c r="F97" s="11" t="str">
        <f t="shared" si="10"/>
        <v>September 15, 2023</v>
      </c>
      <c r="G97" s="1" t="s">
        <v>198</v>
      </c>
      <c r="H97" s="1" t="s">
        <v>22</v>
      </c>
      <c r="I97" s="1" t="str">
        <f t="shared" si="4"/>
        <v>September </v>
      </c>
      <c r="J97" s="4">
        <v>9.0</v>
      </c>
      <c r="K97" s="7" t="str">
        <f>IFERROR(__xludf.DUMMYFUNCTION("SPLIT(G97,""h"")"),"TBA")</f>
        <v>TBA</v>
      </c>
      <c r="M97" s="8">
        <f t="shared" si="5"/>
        <v>0</v>
      </c>
      <c r="N97" s="7">
        <f t="shared" si="6"/>
        <v>0</v>
      </c>
    </row>
    <row r="98">
      <c r="A98" s="1" t="s">
        <v>228</v>
      </c>
      <c r="B98" s="4" t="str">
        <f t="shared" si="11"/>
        <v>*Love at First Sight*</v>
      </c>
      <c r="C98" s="1" t="str">
        <f t="shared" si="8"/>
        <v>Love at First Sight</v>
      </c>
      <c r="D98" s="1" t="s">
        <v>157</v>
      </c>
      <c r="E98" s="1" t="s">
        <v>229</v>
      </c>
      <c r="F98" s="11" t="str">
        <f t="shared" si="10"/>
        <v>September 15, 2023</v>
      </c>
      <c r="G98" s="1" t="s">
        <v>43</v>
      </c>
      <c r="H98" s="1" t="s">
        <v>17</v>
      </c>
      <c r="I98" s="1" t="str">
        <f t="shared" si="4"/>
        <v>September </v>
      </c>
      <c r="J98" s="4">
        <v>9.0</v>
      </c>
      <c r="K98" s="7">
        <f>IFERROR(__xludf.DUMMYFUNCTION("SPLIT(G98,""h"")"),1.0)</f>
        <v>1</v>
      </c>
      <c r="L98" s="1" t="str">
        <f>IFERROR(__xludf.DUMMYFUNCTION("""COMPUTED_VALUE""")," 30 min")</f>
        <v> 30 min</v>
      </c>
      <c r="M98" s="8" t="str">
        <f t="shared" si="5"/>
        <v> 30</v>
      </c>
      <c r="N98" s="7">
        <f t="shared" si="6"/>
        <v>90</v>
      </c>
    </row>
    <row r="99">
      <c r="A99" s="1" t="s">
        <v>230</v>
      </c>
      <c r="B99" s="4" t="str">
        <f t="shared" si="11"/>
        <v>*Spy Kids: Armageddon*</v>
      </c>
      <c r="C99" s="1" t="str">
        <f t="shared" si="8"/>
        <v>Spy Kids: Armageddon</v>
      </c>
      <c r="D99" s="1" t="s">
        <v>231</v>
      </c>
      <c r="E99" s="1" t="s">
        <v>232</v>
      </c>
      <c r="F99" s="11" t="str">
        <f t="shared" si="10"/>
        <v>September 22, 2023</v>
      </c>
      <c r="G99" s="1" t="s">
        <v>198</v>
      </c>
      <c r="H99" s="1" t="s">
        <v>17</v>
      </c>
      <c r="I99" s="1" t="str">
        <f t="shared" si="4"/>
        <v>September </v>
      </c>
      <c r="J99" s="4">
        <v>9.0</v>
      </c>
      <c r="K99" s="7" t="str">
        <f>IFERROR(__xludf.DUMMYFUNCTION("SPLIT(G99,""h"")"),"TBA")</f>
        <v>TBA</v>
      </c>
      <c r="M99" s="8">
        <f t="shared" si="5"/>
        <v>0</v>
      </c>
      <c r="N99" s="7">
        <f t="shared" si="6"/>
        <v>0</v>
      </c>
    </row>
    <row r="100">
      <c r="A100" s="1" t="s">
        <v>233</v>
      </c>
      <c r="B100" s="4" t="str">
        <f t="shared" si="11"/>
        <v>*Street Flow 2*</v>
      </c>
      <c r="C100" s="1" t="str">
        <f t="shared" si="8"/>
        <v>Street Flow 2</v>
      </c>
      <c r="D100" s="1" t="s">
        <v>20</v>
      </c>
      <c r="E100" s="1" t="s">
        <v>234</v>
      </c>
      <c r="F100" s="11" t="str">
        <f t="shared" si="10"/>
        <v>September 27, 2023</v>
      </c>
      <c r="G100" s="1" t="s">
        <v>52</v>
      </c>
      <c r="H100" s="1" t="s">
        <v>85</v>
      </c>
      <c r="I100" s="1" t="str">
        <f t="shared" si="4"/>
        <v>September </v>
      </c>
      <c r="J100" s="4">
        <v>9.0</v>
      </c>
      <c r="K100" s="7">
        <f>IFERROR(__xludf.DUMMYFUNCTION("SPLIT(G100,""h"")"),1.0)</f>
        <v>1</v>
      </c>
      <c r="L100" s="1" t="str">
        <f>IFERROR(__xludf.DUMMYFUNCTION("""COMPUTED_VALUE""")," 36 min")</f>
        <v> 36 min</v>
      </c>
      <c r="M100" s="8" t="str">
        <f t="shared" si="5"/>
        <v> 36</v>
      </c>
      <c r="N100" s="7">
        <f t="shared" si="6"/>
        <v>96</v>
      </c>
    </row>
    <row r="101">
      <c r="A101" s="1" t="s">
        <v>235</v>
      </c>
      <c r="B101" s="4" t="str">
        <f t="shared" si="11"/>
        <v>*Overhaul*</v>
      </c>
      <c r="C101" s="1" t="str">
        <f t="shared" si="8"/>
        <v>Overhaul</v>
      </c>
      <c r="D101" s="1" t="s">
        <v>125</v>
      </c>
      <c r="E101" s="1" t="s">
        <v>236</v>
      </c>
      <c r="F101" s="11" t="str">
        <f t="shared" si="10"/>
        <v>September 27, 2023</v>
      </c>
      <c r="G101" s="1" t="s">
        <v>100</v>
      </c>
      <c r="H101" s="1" t="s">
        <v>143</v>
      </c>
      <c r="I101" s="1" t="str">
        <f t="shared" si="4"/>
        <v>September </v>
      </c>
      <c r="J101" s="4">
        <v>9.0</v>
      </c>
      <c r="K101" s="7">
        <f>IFERROR(__xludf.DUMMYFUNCTION("SPLIT(G101,""h"")"),1.0)</f>
        <v>1</v>
      </c>
      <c r="L101" s="1" t="str">
        <f>IFERROR(__xludf.DUMMYFUNCTION("""COMPUTED_VALUE""")," 38 min")</f>
        <v> 38 min</v>
      </c>
      <c r="M101" s="8" t="str">
        <f t="shared" si="5"/>
        <v> 38</v>
      </c>
      <c r="N101" s="7">
        <f t="shared" si="6"/>
        <v>98</v>
      </c>
    </row>
    <row r="102">
      <c r="A102" s="1" t="s">
        <v>237</v>
      </c>
      <c r="B102" s="4" t="str">
        <f t="shared" si="11"/>
        <v>*Nowhere*</v>
      </c>
      <c r="C102" s="1" t="str">
        <f t="shared" si="8"/>
        <v>Nowhere</v>
      </c>
      <c r="D102" s="1" t="s">
        <v>51</v>
      </c>
      <c r="E102" s="1" t="s">
        <v>238</v>
      </c>
      <c r="F102" s="11" t="str">
        <f t="shared" si="10"/>
        <v>September 29, 2023</v>
      </c>
      <c r="G102" s="1" t="s">
        <v>49</v>
      </c>
      <c r="H102" s="1" t="s">
        <v>22</v>
      </c>
      <c r="I102" s="1" t="str">
        <f t="shared" si="4"/>
        <v>September </v>
      </c>
      <c r="J102" s="4">
        <v>9.0</v>
      </c>
      <c r="K102" s="7">
        <f>IFERROR(__xludf.DUMMYFUNCTION("SPLIT(G102,""h"")"),1.0)</f>
        <v>1</v>
      </c>
      <c r="L102" s="1" t="str">
        <f>IFERROR(__xludf.DUMMYFUNCTION("""COMPUTED_VALUE""")," 49 min")</f>
        <v> 49 min</v>
      </c>
      <c r="M102" s="8" t="str">
        <f t="shared" si="5"/>
        <v> 49</v>
      </c>
      <c r="N102" s="7">
        <f t="shared" si="6"/>
        <v>109</v>
      </c>
    </row>
    <row r="103">
      <c r="A103" s="1" t="s">
        <v>239</v>
      </c>
      <c r="B103" s="4" t="str">
        <f t="shared" si="11"/>
        <v>*Ballerina*</v>
      </c>
      <c r="C103" s="1" t="str">
        <f t="shared" si="8"/>
        <v>Ballerina</v>
      </c>
      <c r="D103" s="1" t="s">
        <v>51</v>
      </c>
      <c r="E103" s="1" t="s">
        <v>240</v>
      </c>
      <c r="F103" s="11" t="str">
        <f t="shared" si="10"/>
        <v>October 6, 2023</v>
      </c>
      <c r="G103" s="1" t="s">
        <v>185</v>
      </c>
      <c r="H103" s="1" t="s">
        <v>36</v>
      </c>
      <c r="I103" s="1" t="str">
        <f t="shared" si="4"/>
        <v>October </v>
      </c>
      <c r="J103" s="4">
        <v>10.0</v>
      </c>
      <c r="K103" s="7">
        <f>IFERROR(__xludf.DUMMYFUNCTION("SPLIT(G103,""h"")"),1.0)</f>
        <v>1</v>
      </c>
      <c r="L103" s="1" t="str">
        <f>IFERROR(__xludf.DUMMYFUNCTION("""COMPUTED_VALUE""")," 32 min")</f>
        <v> 32 min</v>
      </c>
      <c r="M103" s="8" t="str">
        <f t="shared" si="5"/>
        <v> 32</v>
      </c>
      <c r="N103" s="7">
        <f t="shared" si="6"/>
        <v>92</v>
      </c>
    </row>
    <row r="104">
      <c r="A104" s="1" t="s">
        <v>241</v>
      </c>
      <c r="B104" s="4" t="str">
        <f t="shared" si="11"/>
        <v>*Reptile*</v>
      </c>
      <c r="C104" s="1" t="str">
        <f t="shared" si="8"/>
        <v>Reptile</v>
      </c>
      <c r="D104" s="1" t="s">
        <v>82</v>
      </c>
      <c r="E104" s="1" t="s">
        <v>242</v>
      </c>
      <c r="F104" s="11" t="str">
        <f t="shared" si="10"/>
        <v>October 6, 2023</v>
      </c>
      <c r="G104" s="1" t="s">
        <v>243</v>
      </c>
      <c r="H104" s="1" t="s">
        <v>17</v>
      </c>
      <c r="I104" s="1" t="str">
        <f t="shared" si="4"/>
        <v>October </v>
      </c>
      <c r="J104" s="4">
        <v>10.0</v>
      </c>
      <c r="K104" s="7">
        <f>IFERROR(__xludf.DUMMYFUNCTION("SPLIT(G104,""h"")"),2.0)</f>
        <v>2</v>
      </c>
      <c r="L104" s="1" t="str">
        <f>IFERROR(__xludf.DUMMYFUNCTION("""COMPUTED_VALUE""")," 14 min")</f>
        <v> 14 min</v>
      </c>
      <c r="M104" s="8" t="str">
        <f t="shared" si="5"/>
        <v> 14</v>
      </c>
      <c r="N104" s="7">
        <f t="shared" si="6"/>
        <v>134</v>
      </c>
    </row>
    <row r="105">
      <c r="A105" s="1" t="s">
        <v>244</v>
      </c>
      <c r="B105" s="4" t="str">
        <f t="shared" si="11"/>
        <v>*Fair Play*</v>
      </c>
      <c r="C105" s="1" t="str">
        <f t="shared" si="8"/>
        <v>Fair Play</v>
      </c>
      <c r="D105" s="1" t="s">
        <v>245</v>
      </c>
      <c r="E105" s="1" t="s">
        <v>246</v>
      </c>
      <c r="F105" s="11" t="str">
        <f t="shared" si="10"/>
        <v>October 13, 2023</v>
      </c>
      <c r="G105" s="1" t="s">
        <v>149</v>
      </c>
      <c r="H105" s="1" t="s">
        <v>17</v>
      </c>
      <c r="I105" s="1" t="str">
        <f t="shared" si="4"/>
        <v>October </v>
      </c>
      <c r="J105" s="4">
        <v>10.0</v>
      </c>
      <c r="K105" s="7">
        <f>IFERROR(__xludf.DUMMYFUNCTION("SPLIT(G105,""h"")"),1.0)</f>
        <v>1</v>
      </c>
      <c r="L105" s="1" t="str">
        <f>IFERROR(__xludf.DUMMYFUNCTION("""COMPUTED_VALUE""")," 53 min")</f>
        <v> 53 min</v>
      </c>
      <c r="M105" s="8" t="str">
        <f t="shared" si="5"/>
        <v> 53</v>
      </c>
      <c r="N105" s="7">
        <f t="shared" si="6"/>
        <v>113</v>
      </c>
    </row>
    <row r="106">
      <c r="A106" s="1" t="s">
        <v>247</v>
      </c>
      <c r="B106" s="4" t="str">
        <f t="shared" si="11"/>
        <v>*Pain Hustlers*</v>
      </c>
      <c r="C106" s="1" t="str">
        <f t="shared" si="8"/>
        <v>Pain Hustlers</v>
      </c>
      <c r="D106" s="1" t="s">
        <v>82</v>
      </c>
      <c r="E106" s="1" t="s">
        <v>248</v>
      </c>
      <c r="F106" s="11" t="str">
        <f t="shared" si="10"/>
        <v>October 27, 2023</v>
      </c>
      <c r="G106" s="1" t="s">
        <v>249</v>
      </c>
      <c r="H106" s="1" t="s">
        <v>17</v>
      </c>
      <c r="I106" s="1" t="str">
        <f t="shared" si="4"/>
        <v>October </v>
      </c>
      <c r="J106" s="4">
        <v>10.0</v>
      </c>
      <c r="K106" s="7">
        <f>IFERROR(__xludf.DUMMYFUNCTION("SPLIT(G106,""h"")"),2.0)</f>
        <v>2</v>
      </c>
      <c r="L106" s="1" t="str">
        <f>IFERROR(__xludf.DUMMYFUNCTION("""COMPUTED_VALUE""")," 2 min")</f>
        <v> 2 min</v>
      </c>
      <c r="M106" s="8" t="str">
        <f t="shared" si="5"/>
        <v> 2 </v>
      </c>
      <c r="N106" s="7">
        <f t="shared" si="6"/>
        <v>122</v>
      </c>
    </row>
    <row r="107">
      <c r="A107" s="1" t="s">
        <v>250</v>
      </c>
      <c r="B107" s="4" t="str">
        <f t="shared" si="11"/>
        <v>*Wingwomen*</v>
      </c>
      <c r="C107" s="1" t="str">
        <f t="shared" si="8"/>
        <v>Wingwomen</v>
      </c>
      <c r="D107" s="1" t="s">
        <v>251</v>
      </c>
      <c r="E107" s="1" t="s">
        <v>252</v>
      </c>
      <c r="F107" s="11" t="str">
        <f t="shared" si="10"/>
        <v>November 1, 2023</v>
      </c>
      <c r="G107" s="1" t="s">
        <v>253</v>
      </c>
      <c r="H107" s="1" t="s">
        <v>85</v>
      </c>
      <c r="I107" s="1" t="str">
        <f t="shared" si="4"/>
        <v>November </v>
      </c>
      <c r="J107" s="4">
        <v>11.0</v>
      </c>
      <c r="K107" s="7">
        <f>IFERROR(__xludf.DUMMYFUNCTION("SPLIT(G107,""h"")"),1.0)</f>
        <v>1</v>
      </c>
      <c r="L107" s="1" t="str">
        <f>IFERROR(__xludf.DUMMYFUNCTION("""COMPUTED_VALUE""")," 54 min")</f>
        <v> 54 min</v>
      </c>
      <c r="M107" s="8" t="str">
        <f t="shared" si="5"/>
        <v> 54</v>
      </c>
      <c r="N107" s="7">
        <f t="shared" si="6"/>
        <v>114</v>
      </c>
    </row>
    <row r="108">
      <c r="A108" s="1" t="s">
        <v>254</v>
      </c>
      <c r="B108" s="4" t="str">
        <f t="shared" si="11"/>
        <v>*The Killer*</v>
      </c>
      <c r="C108" s="1" t="str">
        <f t="shared" si="8"/>
        <v>The Killer</v>
      </c>
      <c r="D108" s="1" t="s">
        <v>255</v>
      </c>
      <c r="E108" s="1" t="s">
        <v>256</v>
      </c>
      <c r="F108" s="11" t="str">
        <f t="shared" si="10"/>
        <v>November 10, 2023</v>
      </c>
      <c r="G108" s="1" t="s">
        <v>31</v>
      </c>
      <c r="H108" s="1" t="s">
        <v>17</v>
      </c>
      <c r="I108" s="1" t="str">
        <f t="shared" si="4"/>
        <v>November </v>
      </c>
      <c r="J108" s="4">
        <v>11.0</v>
      </c>
      <c r="K108" s="7">
        <f>IFERROR(__xludf.DUMMYFUNCTION("SPLIT(G108,""h"")"),1.0)</f>
        <v>1</v>
      </c>
      <c r="L108" s="1" t="str">
        <f>IFERROR(__xludf.DUMMYFUNCTION("""COMPUTED_VALUE""")," 57 min")</f>
        <v> 57 min</v>
      </c>
      <c r="M108" s="8" t="str">
        <f t="shared" si="5"/>
        <v> 57</v>
      </c>
      <c r="N108" s="7">
        <f t="shared" si="6"/>
        <v>117</v>
      </c>
    </row>
    <row r="109">
      <c r="A109" s="1" t="s">
        <v>257</v>
      </c>
      <c r="B109" s="4" t="str">
        <f t="shared" si="11"/>
        <v>*Best. Christmas. Ever.*</v>
      </c>
      <c r="C109" s="1" t="str">
        <f t="shared" si="8"/>
        <v>Best. Christmas. Ever.</v>
      </c>
      <c r="D109" s="1" t="s">
        <v>27</v>
      </c>
      <c r="E109" s="1" t="s">
        <v>258</v>
      </c>
      <c r="F109" s="11" t="str">
        <f t="shared" si="10"/>
        <v>November 16, 2023</v>
      </c>
      <c r="G109" s="1" t="s">
        <v>198</v>
      </c>
      <c r="H109" s="1" t="s">
        <v>17</v>
      </c>
      <c r="I109" s="1" t="str">
        <f t="shared" si="4"/>
        <v>November </v>
      </c>
      <c r="J109" s="4">
        <v>11.0</v>
      </c>
      <c r="K109" s="7" t="str">
        <f>IFERROR(__xludf.DUMMYFUNCTION("SPLIT(G109,""h"")"),"TBA")</f>
        <v>TBA</v>
      </c>
      <c r="M109" s="8">
        <f t="shared" si="5"/>
        <v>0</v>
      </c>
      <c r="N109" s="7">
        <f t="shared" si="6"/>
        <v>0</v>
      </c>
    </row>
    <row r="110">
      <c r="A110" s="1" t="s">
        <v>259</v>
      </c>
      <c r="B110" s="4" t="str">
        <f t="shared" si="11"/>
        <v>*Rustin*</v>
      </c>
      <c r="C110" s="1" t="str">
        <f t="shared" si="8"/>
        <v>Rustin</v>
      </c>
      <c r="D110" s="1" t="s">
        <v>260</v>
      </c>
      <c r="E110" s="1" t="s">
        <v>261</v>
      </c>
      <c r="F110" s="11" t="str">
        <f t="shared" si="10"/>
        <v>November 17, 2023</v>
      </c>
      <c r="G110" s="1" t="s">
        <v>35</v>
      </c>
      <c r="H110" s="1" t="s">
        <v>17</v>
      </c>
      <c r="I110" s="1" t="str">
        <f t="shared" si="4"/>
        <v>November </v>
      </c>
      <c r="J110" s="4">
        <v>11.0</v>
      </c>
      <c r="K110" s="7">
        <f>IFERROR(__xludf.DUMMYFUNCTION("SPLIT(G110,""h"")"),1.0)</f>
        <v>1</v>
      </c>
      <c r="L110" s="1" t="str">
        <f>IFERROR(__xludf.DUMMYFUNCTION("""COMPUTED_VALUE""")," 39 min")</f>
        <v> 39 min</v>
      </c>
      <c r="M110" s="8" t="str">
        <f t="shared" si="5"/>
        <v> 39</v>
      </c>
      <c r="N110" s="7">
        <f t="shared" si="6"/>
        <v>99</v>
      </c>
    </row>
    <row r="111">
      <c r="A111" s="1" t="s">
        <v>262</v>
      </c>
      <c r="B111" s="4" t="str">
        <f>A111</f>
        <v>*Cryptoshlag*</v>
      </c>
      <c r="C111" s="1" t="str">
        <f t="shared" si="8"/>
        <v>Cryptoshlag</v>
      </c>
      <c r="D111" s="1" t="s">
        <v>42</v>
      </c>
      <c r="E111" s="1" t="s">
        <v>263</v>
      </c>
      <c r="F111" s="11" t="str">
        <f t="shared" si="10"/>
        <v>November 17, 2023</v>
      </c>
      <c r="G111" s="1" t="s">
        <v>198</v>
      </c>
      <c r="H111" s="1" t="s">
        <v>85</v>
      </c>
      <c r="I111" s="1" t="str">
        <f t="shared" si="4"/>
        <v>November </v>
      </c>
      <c r="J111" s="4">
        <v>11.0</v>
      </c>
      <c r="K111" s="7" t="str">
        <f>IFERROR(__xludf.DUMMYFUNCTION("SPLIT(G111,""h"")"),"TBA")</f>
        <v>TBA</v>
      </c>
      <c r="M111" s="8">
        <f t="shared" si="5"/>
        <v>0</v>
      </c>
      <c r="N111" s="7">
        <f t="shared" si="6"/>
        <v>0</v>
      </c>
    </row>
    <row r="112">
      <c r="A112" s="1" t="s">
        <v>264</v>
      </c>
      <c r="B112" s="4" t="str">
        <f t="shared" ref="B112:B116" si="12">left(A112, SEARCH("[", A112)-1)</f>
        <v>*Leo*</v>
      </c>
      <c r="C112" s="1" t="str">
        <f t="shared" si="8"/>
        <v>Leo</v>
      </c>
      <c r="D112" s="1" t="s">
        <v>265</v>
      </c>
      <c r="E112" s="1" t="s">
        <v>266</v>
      </c>
      <c r="F112" s="11" t="str">
        <f t="shared" si="10"/>
        <v>November 21, 2023</v>
      </c>
      <c r="G112" s="1" t="s">
        <v>198</v>
      </c>
      <c r="H112" s="1" t="s">
        <v>17</v>
      </c>
      <c r="I112" s="1" t="str">
        <f t="shared" si="4"/>
        <v>November </v>
      </c>
      <c r="J112" s="4">
        <v>11.0</v>
      </c>
      <c r="K112" s="7" t="str">
        <f>IFERROR(__xludf.DUMMYFUNCTION("SPLIT(G112,""h"")"),"TBA")</f>
        <v>TBA</v>
      </c>
      <c r="M112" s="8">
        <f t="shared" si="5"/>
        <v>0</v>
      </c>
      <c r="N112" s="7">
        <f t="shared" si="6"/>
        <v>0</v>
      </c>
    </row>
    <row r="113">
      <c r="A113" s="1" t="s">
        <v>267</v>
      </c>
      <c r="B113" s="4" t="str">
        <f t="shared" si="12"/>
        <v>*Leave the World Behind*</v>
      </c>
      <c r="C113" s="1" t="str">
        <f t="shared" si="8"/>
        <v>Leave the World Behind</v>
      </c>
      <c r="D113" s="1" t="s">
        <v>20</v>
      </c>
      <c r="E113" s="1" t="s">
        <v>268</v>
      </c>
      <c r="F113" s="11" t="str">
        <f t="shared" si="10"/>
        <v>December 8, 2023</v>
      </c>
      <c r="G113" s="1" t="s">
        <v>198</v>
      </c>
      <c r="H113" s="1" t="s">
        <v>17</v>
      </c>
      <c r="I113" s="1" t="str">
        <f t="shared" si="4"/>
        <v>December </v>
      </c>
      <c r="J113" s="4">
        <v>12.0</v>
      </c>
      <c r="K113" s="7" t="str">
        <f>IFERROR(__xludf.DUMMYFUNCTION("SPLIT(G113,""h"")"),"TBA")</f>
        <v>TBA</v>
      </c>
      <c r="M113" s="8">
        <f t="shared" si="5"/>
        <v>0</v>
      </c>
      <c r="N113" s="7">
        <f t="shared" si="6"/>
        <v>0</v>
      </c>
    </row>
    <row r="114">
      <c r="A114" s="1" t="s">
        <v>269</v>
      </c>
      <c r="B114" s="4" t="str">
        <f t="shared" si="12"/>
        <v>*Chicken Run: Dawn of the Nugget*</v>
      </c>
      <c r="C114" s="1" t="str">
        <f t="shared" si="8"/>
        <v>Chicken Run: Dawn of the Nugget</v>
      </c>
      <c r="D114" s="1" t="s">
        <v>270</v>
      </c>
      <c r="E114" s="1" t="s">
        <v>271</v>
      </c>
      <c r="F114" s="11" t="str">
        <f t="shared" si="10"/>
        <v>December 15, 2023</v>
      </c>
      <c r="G114" s="1" t="s">
        <v>198</v>
      </c>
      <c r="H114" s="1" t="s">
        <v>17</v>
      </c>
      <c r="I114" s="1" t="str">
        <f t="shared" si="4"/>
        <v>December </v>
      </c>
      <c r="J114" s="4">
        <v>12.0</v>
      </c>
      <c r="K114" s="7" t="str">
        <f>IFERROR(__xludf.DUMMYFUNCTION("SPLIT(G114,""h"")"),"TBA")</f>
        <v>TBA</v>
      </c>
      <c r="M114" s="8">
        <f t="shared" si="5"/>
        <v>0</v>
      </c>
      <c r="N114" s="7">
        <f t="shared" si="6"/>
        <v>0</v>
      </c>
    </row>
    <row r="115">
      <c r="A115" s="1" t="s">
        <v>272</v>
      </c>
      <c r="B115" s="4" t="str">
        <f t="shared" si="12"/>
        <v>*Maestro*</v>
      </c>
      <c r="C115" s="1" t="str">
        <f t="shared" si="8"/>
        <v>Maestro</v>
      </c>
      <c r="D115" s="1" t="s">
        <v>260</v>
      </c>
      <c r="E115" s="1" t="s">
        <v>273</v>
      </c>
      <c r="F115" s="11" t="str">
        <f t="shared" si="10"/>
        <v>December 20, 2023</v>
      </c>
      <c r="G115" s="1" t="s">
        <v>39</v>
      </c>
      <c r="H115" s="1" t="s">
        <v>17</v>
      </c>
      <c r="I115" s="1" t="str">
        <f t="shared" si="4"/>
        <v>December </v>
      </c>
      <c r="J115" s="4">
        <v>12.0</v>
      </c>
      <c r="K115" s="7">
        <f>IFERROR(__xludf.DUMMYFUNCTION("SPLIT(G115,""h"")"),2.0)</f>
        <v>2</v>
      </c>
      <c r="L115" s="1" t="str">
        <f>IFERROR(__xludf.DUMMYFUNCTION("""COMPUTED_VALUE""")," 9 min")</f>
        <v> 9 min</v>
      </c>
      <c r="M115" s="8" t="str">
        <f t="shared" si="5"/>
        <v> 9 </v>
      </c>
      <c r="N115" s="7">
        <f t="shared" si="6"/>
        <v>129</v>
      </c>
    </row>
    <row r="116">
      <c r="A116" s="1" t="s">
        <v>274</v>
      </c>
      <c r="B116" s="4" t="str">
        <f t="shared" si="12"/>
        <v>*Rebel Moon*</v>
      </c>
      <c r="C116" s="1" t="str">
        <f t="shared" si="8"/>
        <v>Rebel Moon</v>
      </c>
      <c r="D116" s="1" t="s">
        <v>275</v>
      </c>
      <c r="E116" s="1" t="s">
        <v>276</v>
      </c>
      <c r="F116" s="11" t="str">
        <f t="shared" si="10"/>
        <v>December 22, 2023</v>
      </c>
      <c r="G116" s="1" t="s">
        <v>198</v>
      </c>
      <c r="H116" s="1" t="s">
        <v>17</v>
      </c>
      <c r="I116" s="1" t="str">
        <f t="shared" si="4"/>
        <v>December </v>
      </c>
      <c r="J116" s="4">
        <v>12.0</v>
      </c>
      <c r="K116" s="7" t="str">
        <f>IFERROR(__xludf.DUMMYFUNCTION("SPLIT(G116,""h"")"),"TBA")</f>
        <v>TBA</v>
      </c>
      <c r="M116" s="8">
        <f t="shared" si="5"/>
        <v>0</v>
      </c>
      <c r="N116" s="7">
        <f t="shared" si="6"/>
        <v>0</v>
      </c>
    </row>
    <row r="117">
      <c r="M117" s="8"/>
    </row>
    <row r="118">
      <c r="M118" s="7" t="str">
        <f t="shared" ref="M118:M134" si="13">if(L118="TBA",0, left(L118,3))</f>
        <v/>
      </c>
    </row>
    <row r="119">
      <c r="M119" s="7" t="str">
        <f t="shared" si="13"/>
        <v/>
      </c>
    </row>
    <row r="120">
      <c r="M120" s="7" t="str">
        <f t="shared" si="13"/>
        <v/>
      </c>
    </row>
    <row r="121">
      <c r="M121" s="7" t="str">
        <f t="shared" si="13"/>
        <v/>
      </c>
    </row>
    <row r="122">
      <c r="M122" s="7" t="str">
        <f t="shared" si="13"/>
        <v/>
      </c>
    </row>
    <row r="123">
      <c r="M123" s="7" t="str">
        <f t="shared" si="13"/>
        <v/>
      </c>
    </row>
    <row r="124">
      <c r="M124" s="7" t="str">
        <f t="shared" si="13"/>
        <v/>
      </c>
    </row>
    <row r="125">
      <c r="M125" s="7" t="str">
        <f t="shared" si="13"/>
        <v/>
      </c>
    </row>
    <row r="126">
      <c r="M126" s="7" t="str">
        <f t="shared" si="13"/>
        <v/>
      </c>
    </row>
    <row r="127">
      <c r="M127" s="7" t="str">
        <f t="shared" si="13"/>
        <v/>
      </c>
    </row>
    <row r="128">
      <c r="M128" s="7" t="str">
        <f t="shared" si="13"/>
        <v/>
      </c>
    </row>
    <row r="129">
      <c r="M129" s="7" t="str">
        <f t="shared" si="13"/>
        <v/>
      </c>
    </row>
    <row r="130">
      <c r="M130" s="7" t="str">
        <f t="shared" si="13"/>
        <v/>
      </c>
    </row>
    <row r="131">
      <c r="M131" s="7" t="str">
        <f t="shared" si="13"/>
        <v/>
      </c>
    </row>
    <row r="132">
      <c r="M132" s="7" t="str">
        <f t="shared" si="13"/>
        <v/>
      </c>
    </row>
    <row r="133">
      <c r="M133" s="7" t="str">
        <f t="shared" si="13"/>
        <v/>
      </c>
    </row>
    <row r="134">
      <c r="M134" s="7" t="str">
        <f t="shared" si="13"/>
        <v/>
      </c>
    </row>
  </sheetData>
  <mergeCells count="1">
    <mergeCell ref="Q2:S1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5" max="5" width="23.5"/>
    <col customWidth="1" min="6" max="6" width="19.38"/>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sheetData>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4" max="4" width="26.5"/>
  </cols>
  <sheetData>
    <row r="1"/>
    <row r="2"/>
    <row r="3"/>
    <row r="4"/>
    <row r="5"/>
    <row r="6"/>
    <row r="7"/>
    <row r="8"/>
    <row r="9"/>
    <row r="10"/>
    <row r="11"/>
    <row r="12"/>
    <row r="13"/>
    <row r="14"/>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1.88"/>
    <col customWidth="1" min="2" max="2" width="13.13"/>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3.63"/>
    <col customWidth="1" min="2" max="2" width="18.5"/>
  </cols>
  <sheetData>
    <row r="1"/>
    <row r="2"/>
    <row r="3"/>
    <row r="4">
      <c r="D4" s="2" t="s">
        <v>408</v>
      </c>
      <c r="E4" s="3"/>
    </row>
    <row r="5">
      <c r="D5" s="2" t="s">
        <v>409</v>
      </c>
      <c r="E5" s="3"/>
    </row>
    <row r="6">
      <c r="D6" s="2" t="s">
        <v>410</v>
      </c>
      <c r="E6" s="3"/>
    </row>
    <row r="7">
      <c r="D7" s="2" t="s">
        <v>411</v>
      </c>
      <c r="E7" s="3"/>
    </row>
    <row r="8">
      <c r="D8" s="3"/>
      <c r="E8" s="3"/>
    </row>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sheetData>
  <drawing r:id="rId2"/>
</worksheet>
</file>