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>
    <definedName name="IAT">Sheet1!$C$8:$D$15</definedName>
    <definedName name="Baker">Sheet2!$G$35:$H$39</definedName>
    <definedName name="ST">Sheet1!$G$9:$H$14</definedName>
    <definedName name="Able">Sheet2!$K$35:$L$39</definedName>
    <definedName name="hb">Sheet2!$C$35:$D$39</definedName>
  </definedNames>
  <calcPr/>
</workbook>
</file>

<file path=xl/sharedStrings.xml><?xml version="1.0" encoding="utf-8"?>
<sst xmlns="http://schemas.openxmlformats.org/spreadsheetml/2006/main" count="61" uniqueCount="42">
  <si>
    <t xml:space="preserve">Grocery store with single server </t>
  </si>
  <si>
    <t>Simulation of a Multi-Server Queuing System (Able-Baker call centre problem)</t>
  </si>
  <si>
    <t>PD: IAT</t>
  </si>
  <si>
    <t>Able=1 ,Baker=0</t>
  </si>
  <si>
    <t>ABLE</t>
  </si>
  <si>
    <t xml:space="preserve">Probability </t>
  </si>
  <si>
    <t>Cutoff</t>
  </si>
  <si>
    <t>IAT</t>
  </si>
  <si>
    <t>PD: ST</t>
  </si>
  <si>
    <t>ST</t>
  </si>
  <si>
    <t>BAKER</t>
  </si>
  <si>
    <t>available server</t>
  </si>
  <si>
    <t>Car ID</t>
  </si>
  <si>
    <t>RD for IAT</t>
  </si>
  <si>
    <t>RD for ST</t>
  </si>
  <si>
    <t>AT</t>
  </si>
  <si>
    <t>TSB</t>
  </si>
  <si>
    <t>TSE</t>
  </si>
  <si>
    <t>Time in queue</t>
  </si>
  <si>
    <t>Simulation table</t>
  </si>
  <si>
    <t>cust No.</t>
  </si>
  <si>
    <t>RN: IAT</t>
  </si>
  <si>
    <t>RN: ST</t>
  </si>
  <si>
    <t>WT</t>
  </si>
  <si>
    <t>Total duration</t>
  </si>
  <si>
    <t>TIT</t>
  </si>
  <si>
    <t>Results</t>
  </si>
  <si>
    <t>Avg waiting time</t>
  </si>
  <si>
    <t>prob customer has to wait</t>
  </si>
  <si>
    <t>prob of idle server</t>
  </si>
  <si>
    <t>Avg service time for customers</t>
  </si>
  <si>
    <t>Average inter arrival time</t>
  </si>
  <si>
    <t>Avg waiting time for those who wait</t>
  </si>
  <si>
    <t>Avg time cust spend in system</t>
  </si>
  <si>
    <t>TOTAL</t>
  </si>
  <si>
    <t>Able Utilization =</t>
  </si>
  <si>
    <t>Baker Utilization =</t>
  </si>
  <si>
    <t>IAT :Distribution Of Car</t>
  </si>
  <si>
    <t>ST: Distribution of Baker</t>
  </si>
  <si>
    <t>ST: Distribution of Able</t>
  </si>
  <si>
    <t>Probability</t>
  </si>
  <si>
    <t>Cut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</si>
</sst>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</font>
    <font>
      <b/>
      <sz val="16.0"/>
      <color rgb="FF000000"/>
      <name val="Calibri"/>
    </font>
    <font>
      <b/>
      <sz val="14.0"/>
    </font>
    <font>
      <b/>
      <sz val="11.0"/>
      <color rgb="FF000000"/>
      <name val="Calibri"/>
    </font>
    <font/>
    <font>
      <b/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0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0" fontId="5" numFmtId="0" xfId="0" applyAlignment="1" applyBorder="1" applyFont="1">
      <alignment vertical="center"/>
    </xf>
    <xf borderId="0" fillId="2" fontId="4" numFmtId="0" xfId="0" applyAlignment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2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3.29"/>
    <col customWidth="1" min="4" max="4" width="13.14"/>
    <col customWidth="1" min="5" max="6" width="9.14"/>
    <col customWidth="1" min="7" max="7" width="14.14"/>
    <col customWidth="1" min="8" max="11" width="9.14"/>
    <col customWidth="1" min="12" max="12" width="14.43"/>
    <col customWidth="1" min="13" max="13" width="14.86"/>
    <col customWidth="1" min="14" max="18" width="9.14"/>
    <col customWidth="1" min="19" max="20" width="15.57"/>
    <col customWidth="1" min="21" max="25" width="9.14"/>
  </cols>
  <sheetData>
    <row r="1">
      <c r="A1" s="1"/>
      <c r="B1" s="1"/>
      <c r="C1" s="1"/>
      <c r="D1" s="3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5"/>
      <c r="F2" s="5"/>
      <c r="G2" s="5"/>
      <c r="H2" s="1"/>
      <c r="I2" s="1"/>
      <c r="J2" s="1"/>
      <c r="K2" s="1"/>
      <c r="L2" s="1"/>
      <c r="M2" s="7" t="s">
        <v>3</v>
      </c>
      <c r="N2" s="1"/>
      <c r="O2" s="1"/>
      <c r="P2" s="1"/>
      <c r="Q2" s="1"/>
      <c r="R2" s="1"/>
      <c r="S2" s="1"/>
      <c r="T2" s="8"/>
      <c r="U2" s="1"/>
      <c r="V2" s="1"/>
      <c r="W2" s="1"/>
      <c r="X2" s="1"/>
      <c r="Y2" s="1"/>
    </row>
    <row r="3">
      <c r="A3" s="8"/>
      <c r="B3" s="8"/>
      <c r="C3" s="8"/>
      <c r="D3" s="8"/>
      <c r="E3" s="8"/>
      <c r="F3" s="11" t="s">
        <v>4</v>
      </c>
      <c r="G3" s="6"/>
      <c r="H3" s="9"/>
      <c r="I3" s="11" t="s">
        <v>10</v>
      </c>
      <c r="J3" s="6"/>
      <c r="K3" s="9"/>
      <c r="L3" s="12"/>
      <c r="M3" s="8" t="s">
        <v>11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8" t="s">
        <v>12</v>
      </c>
      <c r="B4" s="8" t="s">
        <v>13</v>
      </c>
      <c r="C4" s="8" t="s">
        <v>7</v>
      </c>
      <c r="D4" s="8" t="s">
        <v>14</v>
      </c>
      <c r="E4" s="8" t="s">
        <v>15</v>
      </c>
      <c r="F4" s="8" t="s">
        <v>16</v>
      </c>
      <c r="G4" s="8" t="s">
        <v>9</v>
      </c>
      <c r="H4" s="8" t="s">
        <v>17</v>
      </c>
      <c r="I4" s="8" t="s">
        <v>16</v>
      </c>
      <c r="J4" s="8" t="s">
        <v>9</v>
      </c>
      <c r="K4" s="8" t="s">
        <v>17</v>
      </c>
      <c r="L4" s="12" t="s">
        <v>18</v>
      </c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8">
        <v>1.0</v>
      </c>
      <c r="B5" s="8"/>
      <c r="C5" s="8">
        <v>0.0</v>
      </c>
      <c r="D5" s="8">
        <f t="shared" ref="D5:D30" si="1">ROUND(RAND(),2)</f>
        <v>0.23</v>
      </c>
      <c r="E5" s="8">
        <v>0.0</v>
      </c>
      <c r="F5" s="8">
        <v>0.0</v>
      </c>
      <c r="G5" s="8">
        <f>VLOOKUP(D5,Able,2)</f>
        <v>2</v>
      </c>
      <c r="H5" s="8">
        <f>F5+G5</f>
        <v>2</v>
      </c>
      <c r="I5" s="8">
        <v>0.0</v>
      </c>
      <c r="J5" s="8">
        <f>IF(I5=0,0,VLOOKUP(D5,Baker,2))</f>
        <v>0</v>
      </c>
      <c r="K5" s="8">
        <v>0.0</v>
      </c>
      <c r="L5" s="12">
        <v>0.0</v>
      </c>
      <c r="M5" s="8">
        <f t="shared" ref="M5:M29" si="2">IF(E6&gt;=H5,1,IF(AND(E6&gt;K5,K5&lt;H5),0,IF(K5&lt;H5,0,1)))</f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8">
        <v>2.0</v>
      </c>
      <c r="B6" s="8">
        <f t="shared" ref="B6:B30" si="3">ROUND(RAND(),2)</f>
        <v>0.48</v>
      </c>
      <c r="C6" s="8">
        <f>VLOOKUP(B6,hb,2)</f>
        <v>2</v>
      </c>
      <c r="D6" s="8">
        <f t="shared" si="1"/>
        <v>0.44</v>
      </c>
      <c r="E6" s="8">
        <f t="shared" ref="E6:E30" si="4">IF(E5+C6&gt;60,,E5+C6)</f>
        <v>2</v>
      </c>
      <c r="F6" s="8">
        <f t="shared" ref="F6:F30" si="5">IF(M5=1,MAX(H5,E6),0)</f>
        <v>2</v>
      </c>
      <c r="G6" s="8">
        <f>IF(F6=0,0,VLOOKUP(D6,Able,2))</f>
        <v>3</v>
      </c>
      <c r="H6" s="8">
        <f t="shared" ref="H6:H30" si="6">IF(F6=0,H5,F6+G6)</f>
        <v>5</v>
      </c>
      <c r="I6" s="8">
        <f t="shared" ref="I6:I30" si="7">IF(M5=0,MAX(E6,K5),0)</f>
        <v>0</v>
      </c>
      <c r="J6" s="8">
        <f>IF(I6=0,0,VLOOKUP(D6,Baker,2))</f>
        <v>0</v>
      </c>
      <c r="K6" s="8">
        <f t="shared" ref="K6:K30" si="8">IF(I6=0,K5,I6+J6)</f>
        <v>0</v>
      </c>
      <c r="L6" s="12">
        <f t="shared" ref="L6:L30" si="9">IF(M5=0,I6-E6,F6-E6)</f>
        <v>0</v>
      </c>
      <c r="M6" s="8">
        <f t="shared" si="2"/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8">
        <v>3.0</v>
      </c>
      <c r="B7" s="8">
        <f t="shared" si="3"/>
        <v>0.84</v>
      </c>
      <c r="C7" s="8">
        <f>VLOOKUP(B7,hb,2)</f>
        <v>3</v>
      </c>
      <c r="D7" s="8">
        <f t="shared" si="1"/>
        <v>0.74</v>
      </c>
      <c r="E7" s="8">
        <f t="shared" si="4"/>
        <v>5</v>
      </c>
      <c r="F7" s="8">
        <f t="shared" si="5"/>
        <v>5</v>
      </c>
      <c r="G7" s="8">
        <f>IF(F7=0,0,VLOOKUP(D7,Able,2))</f>
        <v>4</v>
      </c>
      <c r="H7" s="8">
        <f t="shared" si="6"/>
        <v>9</v>
      </c>
      <c r="I7" s="8">
        <f t="shared" si="7"/>
        <v>0</v>
      </c>
      <c r="J7" s="8">
        <f>IF(I7=0,0,VLOOKUP(D7,Baker,2))</f>
        <v>0</v>
      </c>
      <c r="K7" s="8">
        <f t="shared" si="8"/>
        <v>0</v>
      </c>
      <c r="L7" s="12">
        <f t="shared" si="9"/>
        <v>0</v>
      </c>
      <c r="M7" s="8">
        <f t="shared" si="2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8">
        <v>4.0</v>
      </c>
      <c r="B8" s="8">
        <f t="shared" si="3"/>
        <v>0.81</v>
      </c>
      <c r="C8" s="8">
        <f>VLOOKUP(B8,hb,2)</f>
        <v>3</v>
      </c>
      <c r="D8" s="8">
        <f t="shared" si="1"/>
        <v>0.86</v>
      </c>
      <c r="E8" s="8">
        <f t="shared" si="4"/>
        <v>8</v>
      </c>
      <c r="F8" s="8">
        <f t="shared" si="5"/>
        <v>0</v>
      </c>
      <c r="G8" s="8">
        <f>IF(F8=0,0,VLOOKUP(D8,Able,2))</f>
        <v>0</v>
      </c>
      <c r="H8" s="8">
        <f t="shared" si="6"/>
        <v>9</v>
      </c>
      <c r="I8" s="8">
        <f t="shared" si="7"/>
        <v>8</v>
      </c>
      <c r="J8" s="8">
        <f>IF(I8=0,0,VLOOKUP(D8,Baker,2))</f>
        <v>6</v>
      </c>
      <c r="K8" s="8">
        <f t="shared" si="8"/>
        <v>14</v>
      </c>
      <c r="L8" s="12">
        <f t="shared" si="9"/>
        <v>0</v>
      </c>
      <c r="M8" s="8">
        <f t="shared" si="2"/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8">
        <v>5.0</v>
      </c>
      <c r="B9" s="8">
        <f t="shared" si="3"/>
        <v>0.24</v>
      </c>
      <c r="C9" s="8">
        <f>VLOOKUP(B9,hb,2)</f>
        <v>1</v>
      </c>
      <c r="D9" s="8">
        <f t="shared" si="1"/>
        <v>0.78</v>
      </c>
      <c r="E9" s="8">
        <f t="shared" si="4"/>
        <v>9</v>
      </c>
      <c r="F9" s="8">
        <f t="shared" si="5"/>
        <v>9</v>
      </c>
      <c r="G9" s="8">
        <f>IF(F9=0,0,VLOOKUP(D9,Able,2))</f>
        <v>4</v>
      </c>
      <c r="H9" s="8">
        <f t="shared" si="6"/>
        <v>13</v>
      </c>
      <c r="I9" s="8">
        <f t="shared" si="7"/>
        <v>0</v>
      </c>
      <c r="J9" s="8">
        <f>IF(I9=0,0,VLOOKUP(D9,Baker,2))</f>
        <v>0</v>
      </c>
      <c r="K9" s="8">
        <f t="shared" si="8"/>
        <v>14</v>
      </c>
      <c r="L9" s="12">
        <f t="shared" si="9"/>
        <v>0</v>
      </c>
      <c r="M9" s="8">
        <f t="shared" si="2"/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8">
        <v>6.0</v>
      </c>
      <c r="B10" s="8">
        <f t="shared" si="3"/>
        <v>0.09</v>
      </c>
      <c r="C10" s="8">
        <f>VLOOKUP(B10,hb,2)</f>
        <v>1</v>
      </c>
      <c r="D10" s="8">
        <f t="shared" si="1"/>
        <v>0.94</v>
      </c>
      <c r="E10" s="8">
        <f t="shared" si="4"/>
        <v>10</v>
      </c>
      <c r="F10" s="8">
        <f t="shared" si="5"/>
        <v>13</v>
      </c>
      <c r="G10" s="8">
        <f>IF(F10=0,0,VLOOKUP(D10,Able,2))</f>
        <v>5</v>
      </c>
      <c r="H10" s="8">
        <f t="shared" si="6"/>
        <v>18</v>
      </c>
      <c r="I10" s="8">
        <f t="shared" si="7"/>
        <v>0</v>
      </c>
      <c r="J10" s="8">
        <f>IF(I10=0,0,VLOOKUP(D10,Baker,2))</f>
        <v>0</v>
      </c>
      <c r="K10" s="8">
        <f t="shared" si="8"/>
        <v>14</v>
      </c>
      <c r="L10" s="12">
        <f t="shared" si="9"/>
        <v>3</v>
      </c>
      <c r="M10" s="8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8">
        <v>7.0</v>
      </c>
      <c r="B11" s="8">
        <f t="shared" si="3"/>
        <v>0.31</v>
      </c>
      <c r="C11" s="8">
        <f>VLOOKUP(B11,hb,2)</f>
        <v>2</v>
      </c>
      <c r="D11" s="8">
        <f t="shared" si="1"/>
        <v>0.12</v>
      </c>
      <c r="E11" s="8">
        <f t="shared" si="4"/>
        <v>12</v>
      </c>
      <c r="F11" s="8">
        <f t="shared" si="5"/>
        <v>0</v>
      </c>
      <c r="G11" s="8">
        <f>IF(F11=0,0,VLOOKUP(D11,Able,2))</f>
        <v>0</v>
      </c>
      <c r="H11" s="8">
        <f t="shared" si="6"/>
        <v>18</v>
      </c>
      <c r="I11" s="8">
        <f t="shared" si="7"/>
        <v>14</v>
      </c>
      <c r="J11" s="8">
        <f>IF(I11=0,0,VLOOKUP(D11,Baker,2))</f>
        <v>3</v>
      </c>
      <c r="K11" s="8">
        <f t="shared" si="8"/>
        <v>17</v>
      </c>
      <c r="L11" s="12">
        <f t="shared" si="9"/>
        <v>2</v>
      </c>
      <c r="M11" s="8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8">
        <v>8.0</v>
      </c>
      <c r="B12" s="8">
        <f t="shared" si="3"/>
        <v>0.98</v>
      </c>
      <c r="C12" s="8">
        <f>VLOOKUP(B12,hb,2)</f>
        <v>4</v>
      </c>
      <c r="D12" s="8">
        <f t="shared" si="1"/>
        <v>0.84</v>
      </c>
      <c r="E12" s="8">
        <f t="shared" si="4"/>
        <v>16</v>
      </c>
      <c r="F12" s="8">
        <f t="shared" si="5"/>
        <v>0</v>
      </c>
      <c r="G12" s="8">
        <f>IF(F12=0,0,VLOOKUP(D12,Able,2))</f>
        <v>0</v>
      </c>
      <c r="H12" s="8">
        <f t="shared" si="6"/>
        <v>18</v>
      </c>
      <c r="I12" s="8">
        <f t="shared" si="7"/>
        <v>17</v>
      </c>
      <c r="J12" s="8">
        <f>IF(I12=0,0,VLOOKUP(D12,Baker,2))</f>
        <v>6</v>
      </c>
      <c r="K12" s="8">
        <f t="shared" si="8"/>
        <v>23</v>
      </c>
      <c r="L12" s="12">
        <f t="shared" si="9"/>
        <v>1</v>
      </c>
      <c r="M12" s="8">
        <f t="shared" si="2"/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8">
        <v>9.0</v>
      </c>
      <c r="B13" s="8">
        <f t="shared" si="3"/>
        <v>0.12</v>
      </c>
      <c r="C13" s="8">
        <f>VLOOKUP(B13,hb,2)</f>
        <v>1</v>
      </c>
      <c r="D13" s="8">
        <f t="shared" si="1"/>
        <v>0.8</v>
      </c>
      <c r="E13" s="8">
        <f t="shared" si="4"/>
        <v>17</v>
      </c>
      <c r="F13" s="8">
        <f t="shared" si="5"/>
        <v>18</v>
      </c>
      <c r="G13" s="8">
        <f>IF(F13=0,0,VLOOKUP(D13,Able,2))</f>
        <v>4</v>
      </c>
      <c r="H13" s="8">
        <f t="shared" si="6"/>
        <v>22</v>
      </c>
      <c r="I13" s="8">
        <f t="shared" si="7"/>
        <v>0</v>
      </c>
      <c r="J13" s="8">
        <f>IF(I13=0,0,VLOOKUP(D13,Baker,2))</f>
        <v>0</v>
      </c>
      <c r="K13" s="8">
        <f t="shared" si="8"/>
        <v>23</v>
      </c>
      <c r="L13" s="12">
        <f t="shared" si="9"/>
        <v>1</v>
      </c>
      <c r="M13" s="8">
        <f t="shared" si="2"/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8">
        <v>10.0</v>
      </c>
      <c r="B14" s="8">
        <f t="shared" si="3"/>
        <v>0.62</v>
      </c>
      <c r="C14" s="8">
        <f>VLOOKUP(B14,hb,2)</f>
        <v>2</v>
      </c>
      <c r="D14" s="8">
        <f t="shared" si="1"/>
        <v>0.77</v>
      </c>
      <c r="E14" s="8">
        <f t="shared" si="4"/>
        <v>19</v>
      </c>
      <c r="F14" s="8">
        <f t="shared" si="5"/>
        <v>22</v>
      </c>
      <c r="G14" s="8">
        <f>IF(F14=0,0,VLOOKUP(D14,Able,2))</f>
        <v>4</v>
      </c>
      <c r="H14" s="8">
        <f t="shared" si="6"/>
        <v>26</v>
      </c>
      <c r="I14" s="8">
        <f t="shared" si="7"/>
        <v>0</v>
      </c>
      <c r="J14" s="8">
        <f>IF(I14=0,0,VLOOKUP(D14,Baker,2))</f>
        <v>0</v>
      </c>
      <c r="K14" s="8">
        <f t="shared" si="8"/>
        <v>23</v>
      </c>
      <c r="L14" s="12">
        <f t="shared" si="9"/>
        <v>3</v>
      </c>
      <c r="M14" s="8">
        <f t="shared" si="2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8">
        <v>11.0</v>
      </c>
      <c r="B15" s="8">
        <f t="shared" si="3"/>
        <v>0.91</v>
      </c>
      <c r="C15" s="8">
        <f>VLOOKUP(B15,hb,2)</f>
        <v>4</v>
      </c>
      <c r="D15" s="8">
        <f t="shared" si="1"/>
        <v>0.36</v>
      </c>
      <c r="E15" s="8">
        <f t="shared" si="4"/>
        <v>23</v>
      </c>
      <c r="F15" s="8">
        <f t="shared" si="5"/>
        <v>0</v>
      </c>
      <c r="G15" s="8">
        <f>IF(F15=0,0,VLOOKUP(D15,Able,2))</f>
        <v>0</v>
      </c>
      <c r="H15" s="8">
        <f t="shared" si="6"/>
        <v>26</v>
      </c>
      <c r="I15" s="8">
        <f t="shared" si="7"/>
        <v>23</v>
      </c>
      <c r="J15" s="8">
        <f>IF(I15=0,0,VLOOKUP(D15,Baker,2))</f>
        <v>4</v>
      </c>
      <c r="K15" s="8">
        <f t="shared" si="8"/>
        <v>27</v>
      </c>
      <c r="L15" s="12">
        <f t="shared" si="9"/>
        <v>0</v>
      </c>
      <c r="M15" s="8">
        <f t="shared" si="2"/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8">
        <v>12.0</v>
      </c>
      <c r="B16" s="8">
        <f t="shared" si="3"/>
        <v>0.06</v>
      </c>
      <c r="C16" s="8">
        <f>VLOOKUP(B16,hb,2)</f>
        <v>1</v>
      </c>
      <c r="D16" s="8">
        <f t="shared" si="1"/>
        <v>0.93</v>
      </c>
      <c r="E16" s="8">
        <f t="shared" si="4"/>
        <v>24</v>
      </c>
      <c r="F16" s="8">
        <f t="shared" si="5"/>
        <v>26</v>
      </c>
      <c r="G16" s="8">
        <f>IF(F16=0,0,VLOOKUP(D16,Able,2))</f>
        <v>5</v>
      </c>
      <c r="H16" s="8">
        <f t="shared" si="6"/>
        <v>31</v>
      </c>
      <c r="I16" s="8">
        <f t="shared" si="7"/>
        <v>0</v>
      </c>
      <c r="J16" s="8">
        <f>IF(I16=0,0,VLOOKUP(D16,Baker,2))</f>
        <v>0</v>
      </c>
      <c r="K16" s="8">
        <f t="shared" si="8"/>
        <v>27</v>
      </c>
      <c r="L16" s="12">
        <f t="shared" si="9"/>
        <v>2</v>
      </c>
      <c r="M16" s="8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8">
        <v>13.0</v>
      </c>
      <c r="B17" s="8">
        <f t="shared" si="3"/>
        <v>0.77</v>
      </c>
      <c r="C17" s="8">
        <f>VLOOKUP(B17,hb,2)</f>
        <v>3</v>
      </c>
      <c r="D17" s="8">
        <f t="shared" si="1"/>
        <v>0.78</v>
      </c>
      <c r="E17" s="8">
        <f t="shared" si="4"/>
        <v>27</v>
      </c>
      <c r="F17" s="8">
        <f t="shared" si="5"/>
        <v>0</v>
      </c>
      <c r="G17" s="8">
        <f>IF(F17=0,0,VLOOKUP(D17,Able,2))</f>
        <v>0</v>
      </c>
      <c r="H17" s="8">
        <f t="shared" si="6"/>
        <v>31</v>
      </c>
      <c r="I17" s="8">
        <f t="shared" si="7"/>
        <v>27</v>
      </c>
      <c r="J17" s="8">
        <f>IF(I17=0,0,VLOOKUP(D17,Baker,2))</f>
        <v>5</v>
      </c>
      <c r="K17" s="8">
        <f t="shared" si="8"/>
        <v>32</v>
      </c>
      <c r="L17" s="12">
        <f t="shared" si="9"/>
        <v>0</v>
      </c>
      <c r="M17" s="8">
        <f t="shared" si="2"/>
        <v>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8">
        <v>14.0</v>
      </c>
      <c r="B18" s="8">
        <f t="shared" si="3"/>
        <v>0.93</v>
      </c>
      <c r="C18" s="8">
        <f>VLOOKUP(B18,hb,2)</f>
        <v>4</v>
      </c>
      <c r="D18" s="8">
        <f t="shared" si="1"/>
        <v>0.21</v>
      </c>
      <c r="E18" s="8">
        <f t="shared" si="4"/>
        <v>31</v>
      </c>
      <c r="F18" s="8">
        <f t="shared" si="5"/>
        <v>31</v>
      </c>
      <c r="G18" s="8">
        <f>IF(F18=0,0,VLOOKUP(D18,Able,2))</f>
        <v>2</v>
      </c>
      <c r="H18" s="8">
        <f t="shared" si="6"/>
        <v>33</v>
      </c>
      <c r="I18" s="8">
        <f t="shared" si="7"/>
        <v>0</v>
      </c>
      <c r="J18" s="8">
        <f>IF(I18=0,0,VLOOKUP(D18,Baker,2))</f>
        <v>0</v>
      </c>
      <c r="K18" s="8">
        <f t="shared" si="8"/>
        <v>32</v>
      </c>
      <c r="L18" s="12">
        <f t="shared" si="9"/>
        <v>0</v>
      </c>
      <c r="M18" s="8">
        <f t="shared" si="2"/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8">
        <v>15.0</v>
      </c>
      <c r="B19" s="8">
        <f t="shared" si="3"/>
        <v>0.8</v>
      </c>
      <c r="C19" s="8">
        <f>VLOOKUP(B19,hb,2)</f>
        <v>3</v>
      </c>
      <c r="D19" s="8">
        <f t="shared" si="1"/>
        <v>0.56</v>
      </c>
      <c r="E19" s="8">
        <f t="shared" si="4"/>
        <v>34</v>
      </c>
      <c r="F19" s="8">
        <f t="shared" si="5"/>
        <v>34</v>
      </c>
      <c r="G19" s="8">
        <f>IF(F19=0,0,VLOOKUP(D19,Able,2))</f>
        <v>3</v>
      </c>
      <c r="H19" s="8">
        <f t="shared" si="6"/>
        <v>37</v>
      </c>
      <c r="I19" s="8">
        <f t="shared" si="7"/>
        <v>0</v>
      </c>
      <c r="J19" s="8">
        <f>IF(I19=0,0,VLOOKUP(D19,Baker,2))</f>
        <v>0</v>
      </c>
      <c r="K19" s="8">
        <f t="shared" si="8"/>
        <v>32</v>
      </c>
      <c r="L19" s="12">
        <f t="shared" si="9"/>
        <v>0</v>
      </c>
      <c r="M19" s="8">
        <f t="shared" si="2"/>
        <v>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8">
        <v>16.0</v>
      </c>
      <c r="B20" s="8">
        <f t="shared" si="3"/>
        <v>0.94</v>
      </c>
      <c r="C20" s="8">
        <f>VLOOKUP(B20,hb,2)</f>
        <v>4</v>
      </c>
      <c r="D20" s="8">
        <f t="shared" si="1"/>
        <v>0.17</v>
      </c>
      <c r="E20" s="8">
        <f t="shared" si="4"/>
        <v>38</v>
      </c>
      <c r="F20" s="8">
        <f t="shared" si="5"/>
        <v>38</v>
      </c>
      <c r="G20" s="8">
        <f>IF(F20=0,0,VLOOKUP(D20,Able,2))</f>
        <v>2</v>
      </c>
      <c r="H20" s="8">
        <f t="shared" si="6"/>
        <v>40</v>
      </c>
      <c r="I20" s="8">
        <f t="shared" si="7"/>
        <v>0</v>
      </c>
      <c r="J20" s="8">
        <f>IF(I20=0,0,VLOOKUP(D20,Baker,2))</f>
        <v>0</v>
      </c>
      <c r="K20" s="8">
        <f t="shared" si="8"/>
        <v>32</v>
      </c>
      <c r="L20" s="12">
        <f t="shared" si="9"/>
        <v>0</v>
      </c>
      <c r="M20" s="8">
        <f t="shared" si="2"/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8">
        <v>17.0</v>
      </c>
      <c r="B21" s="8">
        <f t="shared" si="3"/>
        <v>0.42</v>
      </c>
      <c r="C21" s="8">
        <f>VLOOKUP(B21,hb,2)</f>
        <v>2</v>
      </c>
      <c r="D21" s="8">
        <f t="shared" si="1"/>
        <v>0.77</v>
      </c>
      <c r="E21" s="8">
        <f t="shared" si="4"/>
        <v>40</v>
      </c>
      <c r="F21" s="8">
        <f t="shared" si="5"/>
        <v>40</v>
      </c>
      <c r="G21" s="8">
        <f>IF(F21=0,0,VLOOKUP(D21,Able,2))</f>
        <v>4</v>
      </c>
      <c r="H21" s="8">
        <f t="shared" si="6"/>
        <v>44</v>
      </c>
      <c r="I21" s="8">
        <f t="shared" si="7"/>
        <v>0</v>
      </c>
      <c r="J21" s="8">
        <f>IF(I21=0,0,VLOOKUP(D21,Baker,2))</f>
        <v>0</v>
      </c>
      <c r="K21" s="8">
        <f t="shared" si="8"/>
        <v>32</v>
      </c>
      <c r="L21" s="12">
        <f t="shared" si="9"/>
        <v>0</v>
      </c>
      <c r="M21" s="8">
        <f t="shared" si="2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8">
        <v>18.0</v>
      </c>
      <c r="B22" s="8">
        <f t="shared" si="3"/>
        <v>0.7</v>
      </c>
      <c r="C22" s="8">
        <f>VLOOKUP(B22,hb,2)</f>
        <v>3</v>
      </c>
      <c r="D22" s="8">
        <f t="shared" si="1"/>
        <v>0.13</v>
      </c>
      <c r="E22" s="8">
        <f t="shared" si="4"/>
        <v>43</v>
      </c>
      <c r="F22" s="8">
        <f t="shared" si="5"/>
        <v>0</v>
      </c>
      <c r="G22" s="8">
        <f>IF(F22=0,0,VLOOKUP(D22,Able,2))</f>
        <v>0</v>
      </c>
      <c r="H22" s="8">
        <f t="shared" si="6"/>
        <v>44</v>
      </c>
      <c r="I22" s="8">
        <f t="shared" si="7"/>
        <v>43</v>
      </c>
      <c r="J22" s="8">
        <f>IF(I22=0,0,VLOOKUP(D22,Baker,2))</f>
        <v>3</v>
      </c>
      <c r="K22" s="8">
        <f t="shared" si="8"/>
        <v>46</v>
      </c>
      <c r="L22" s="12">
        <f t="shared" si="9"/>
        <v>0</v>
      </c>
      <c r="M22" s="8">
        <f t="shared" si="2"/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8">
        <v>19.0</v>
      </c>
      <c r="B23" s="8">
        <f t="shared" si="3"/>
        <v>0.54</v>
      </c>
      <c r="C23" s="8">
        <f>VLOOKUP(B23,hb,2)</f>
        <v>2</v>
      </c>
      <c r="D23" s="8">
        <f t="shared" si="1"/>
        <v>0.44</v>
      </c>
      <c r="E23" s="8">
        <f t="shared" si="4"/>
        <v>45</v>
      </c>
      <c r="F23" s="8">
        <f t="shared" si="5"/>
        <v>45</v>
      </c>
      <c r="G23" s="8">
        <f>IF(F23=0,0,VLOOKUP(D23,Able,2))</f>
        <v>3</v>
      </c>
      <c r="H23" s="8">
        <f t="shared" si="6"/>
        <v>48</v>
      </c>
      <c r="I23" s="8">
        <f t="shared" si="7"/>
        <v>0</v>
      </c>
      <c r="J23" s="8">
        <f>IF(I23=0,0,VLOOKUP(D23,Baker,2))</f>
        <v>0</v>
      </c>
      <c r="K23" s="8">
        <f t="shared" si="8"/>
        <v>46</v>
      </c>
      <c r="L23" s="12">
        <f t="shared" si="9"/>
        <v>0</v>
      </c>
      <c r="M23" s="8">
        <f t="shared" si="2"/>
        <v>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8">
        <v>20.0</v>
      </c>
      <c r="B24" s="8">
        <f t="shared" si="3"/>
        <v>0.8</v>
      </c>
      <c r="C24" s="8">
        <f>VLOOKUP(B24,hb,2)</f>
        <v>3</v>
      </c>
      <c r="D24" s="8">
        <f t="shared" si="1"/>
        <v>0.64</v>
      </c>
      <c r="E24" s="8">
        <f t="shared" si="4"/>
        <v>48</v>
      </c>
      <c r="F24" s="8">
        <f t="shared" si="5"/>
        <v>48</v>
      </c>
      <c r="G24" s="8">
        <f>IF(F24=0,0,VLOOKUP(D24,Able,2))</f>
        <v>4</v>
      </c>
      <c r="H24" s="8">
        <f t="shared" si="6"/>
        <v>52</v>
      </c>
      <c r="I24" s="8">
        <f t="shared" si="7"/>
        <v>0</v>
      </c>
      <c r="J24" s="8">
        <f>IF(I24=0,0,VLOOKUP(D24,Baker,2))</f>
        <v>0</v>
      </c>
      <c r="K24" s="8">
        <f t="shared" si="8"/>
        <v>46</v>
      </c>
      <c r="L24" s="12">
        <f t="shared" si="9"/>
        <v>0</v>
      </c>
      <c r="M24" s="8">
        <f t="shared" si="2"/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8">
        <v>21.0</v>
      </c>
      <c r="B25" s="8">
        <f t="shared" si="3"/>
        <v>0.92</v>
      </c>
      <c r="C25" s="8">
        <f>VLOOKUP(B25,hb,2)</f>
        <v>4</v>
      </c>
      <c r="D25" s="8">
        <f t="shared" si="1"/>
        <v>0.87</v>
      </c>
      <c r="E25" s="8">
        <f t="shared" si="4"/>
        <v>52</v>
      </c>
      <c r="F25" s="8">
        <f t="shared" si="5"/>
        <v>52</v>
      </c>
      <c r="G25" s="8">
        <f>IF(F25=0,0,VLOOKUP(D25,Able,2))</f>
        <v>5</v>
      </c>
      <c r="H25" s="8">
        <f t="shared" si="6"/>
        <v>57</v>
      </c>
      <c r="I25" s="8">
        <f t="shared" si="7"/>
        <v>0</v>
      </c>
      <c r="J25" s="8">
        <f>IF(I25=0,0,VLOOKUP(D25,Baker,2))</f>
        <v>0</v>
      </c>
      <c r="K25" s="8">
        <f t="shared" si="8"/>
        <v>46</v>
      </c>
      <c r="L25" s="12">
        <f t="shared" si="9"/>
        <v>0</v>
      </c>
      <c r="M25" s="8">
        <f t="shared" si="2"/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8">
        <v>22.0</v>
      </c>
      <c r="B26" s="8">
        <f t="shared" si="3"/>
        <v>0.49</v>
      </c>
      <c r="C26" s="8">
        <f>VLOOKUP(B26,hb,2)</f>
        <v>2</v>
      </c>
      <c r="D26" s="8">
        <f t="shared" si="1"/>
        <v>0.26</v>
      </c>
      <c r="E26" s="8">
        <f t="shared" si="4"/>
        <v>54</v>
      </c>
      <c r="F26" s="8">
        <f t="shared" si="5"/>
        <v>0</v>
      </c>
      <c r="G26" s="8">
        <f>IF(F26=0,0,VLOOKUP(D26,Able,2))</f>
        <v>0</v>
      </c>
      <c r="H26" s="8">
        <f t="shared" si="6"/>
        <v>57</v>
      </c>
      <c r="I26" s="8">
        <f t="shared" si="7"/>
        <v>54</v>
      </c>
      <c r="J26" s="8">
        <f>IF(I26=0,0,VLOOKUP(D26,Baker,2))</f>
        <v>3</v>
      </c>
      <c r="K26" s="8">
        <f t="shared" si="8"/>
        <v>57</v>
      </c>
      <c r="L26" s="12">
        <f t="shared" si="9"/>
        <v>0</v>
      </c>
      <c r="M26" s="8">
        <f t="shared" si="2"/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8">
        <v>23.0</v>
      </c>
      <c r="B27" s="8">
        <f t="shared" si="3"/>
        <v>0.43</v>
      </c>
      <c r="C27" s="8">
        <f>VLOOKUP(B27,hb,2)</f>
        <v>2</v>
      </c>
      <c r="D27" s="8">
        <f t="shared" si="1"/>
        <v>0.58</v>
      </c>
      <c r="E27" s="8">
        <f t="shared" si="4"/>
        <v>56</v>
      </c>
      <c r="F27" s="8">
        <f t="shared" si="5"/>
        <v>57</v>
      </c>
      <c r="G27" s="8">
        <f>IF(F27=0,0,VLOOKUP(D27,Able,2))</f>
        <v>4</v>
      </c>
      <c r="H27" s="8">
        <f t="shared" si="6"/>
        <v>61</v>
      </c>
      <c r="I27" s="8">
        <f t="shared" si="7"/>
        <v>0</v>
      </c>
      <c r="J27" s="8">
        <f>IF(I27=0,0,VLOOKUP(D27,Baker,2))</f>
        <v>0</v>
      </c>
      <c r="K27" s="8">
        <f t="shared" si="8"/>
        <v>57</v>
      </c>
      <c r="L27" s="12">
        <f t="shared" si="9"/>
        <v>1</v>
      </c>
      <c r="M27" s="8">
        <f t="shared" si="2"/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8">
        <v>24.0</v>
      </c>
      <c r="B28" s="8">
        <f t="shared" si="3"/>
        <v>0.22</v>
      </c>
      <c r="C28" s="8">
        <f>VLOOKUP(B28,hb,2)</f>
        <v>1</v>
      </c>
      <c r="D28" s="8">
        <f t="shared" si="1"/>
        <v>0.94</v>
      </c>
      <c r="E28" s="8">
        <f t="shared" si="4"/>
        <v>57</v>
      </c>
      <c r="F28" s="8">
        <f t="shared" si="5"/>
        <v>0</v>
      </c>
      <c r="G28" s="8">
        <f>IF(F28=0,0,VLOOKUP(D28,Able,2))</f>
        <v>0</v>
      </c>
      <c r="H28" s="8">
        <f t="shared" si="6"/>
        <v>61</v>
      </c>
      <c r="I28" s="8">
        <f t="shared" si="7"/>
        <v>57</v>
      </c>
      <c r="J28" s="8">
        <f>IF(I28=0,0,VLOOKUP(D28,Baker,2))</f>
        <v>6</v>
      </c>
      <c r="K28" s="8">
        <f t="shared" si="8"/>
        <v>63</v>
      </c>
      <c r="L28" s="12">
        <f t="shared" si="9"/>
        <v>0</v>
      </c>
      <c r="M28" s="8">
        <f t="shared" si="2"/>
        <v>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8">
        <v>25.0</v>
      </c>
      <c r="B29" s="8">
        <f t="shared" si="3"/>
        <v>0.49</v>
      </c>
      <c r="C29" s="8">
        <f>VLOOKUP(B29,hb,2)</f>
        <v>2</v>
      </c>
      <c r="D29" s="8">
        <f t="shared" si="1"/>
        <v>0.11</v>
      </c>
      <c r="E29" s="8">
        <f t="shared" si="4"/>
        <v>59</v>
      </c>
      <c r="F29" s="8">
        <f t="shared" si="5"/>
        <v>61</v>
      </c>
      <c r="G29" s="8">
        <f>IF(F29=0,0,VLOOKUP(D29,Able,2))</f>
        <v>2</v>
      </c>
      <c r="H29" s="8">
        <f t="shared" si="6"/>
        <v>63</v>
      </c>
      <c r="I29" s="8">
        <f t="shared" si="7"/>
        <v>0</v>
      </c>
      <c r="J29" s="8">
        <f>IF(I29=0,0,VLOOKUP(D29,Baker,2))</f>
        <v>0</v>
      </c>
      <c r="K29" s="8">
        <f t="shared" si="8"/>
        <v>63</v>
      </c>
      <c r="L29" s="12">
        <f t="shared" si="9"/>
        <v>2</v>
      </c>
      <c r="M29" s="8">
        <f t="shared" si="2"/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8">
        <v>26.0</v>
      </c>
      <c r="B30" s="8">
        <f t="shared" si="3"/>
        <v>0.57</v>
      </c>
      <c r="C30" s="8">
        <f>VLOOKUP(B30,hb,2)</f>
        <v>2</v>
      </c>
      <c r="D30" s="8">
        <f t="shared" si="1"/>
        <v>0.07</v>
      </c>
      <c r="E30" s="8" t="str">
        <f t="shared" si="4"/>
        <v/>
      </c>
      <c r="F30" s="8">
        <f t="shared" si="5"/>
        <v>63</v>
      </c>
      <c r="G30" s="8">
        <f>IF(F30=0,0,VLOOKUP(D30,Able,2))</f>
        <v>2</v>
      </c>
      <c r="H30" s="8">
        <f t="shared" si="6"/>
        <v>65</v>
      </c>
      <c r="I30" s="8">
        <f t="shared" si="7"/>
        <v>0</v>
      </c>
      <c r="J30" s="8">
        <f>IF(I30=0,0,VLOOKUP(D30,Baker,2))</f>
        <v>0</v>
      </c>
      <c r="K30" s="8">
        <f t="shared" si="8"/>
        <v>63</v>
      </c>
      <c r="L30" s="12">
        <f t="shared" si="9"/>
        <v>63</v>
      </c>
      <c r="M30" s="8">
        <f>IF(E32&gt;=H30,1,IF(AND(E32&gt;K30,K30&lt;H30),0,IF(K30&lt;H30,0,1)))</f>
        <v>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8" t="s">
        <v>34</v>
      </c>
      <c r="B31" s="8"/>
      <c r="C31" s="8"/>
      <c r="D31" s="8"/>
      <c r="E31" s="8"/>
      <c r="F31" s="8"/>
      <c r="G31" s="8">
        <f>SUM(G5:G30)</f>
        <v>62</v>
      </c>
      <c r="H31" s="8"/>
      <c r="I31" s="8"/>
      <c r="J31" s="8">
        <f>SUM(J5:J30)</f>
        <v>36</v>
      </c>
      <c r="K31" s="8"/>
      <c r="L31" s="8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7" t="s">
        <v>35</v>
      </c>
      <c r="B32" s="1"/>
      <c r="C32" s="1">
        <f>G31/MAX(H30,K30)</f>
        <v>0.9538461538</v>
      </c>
      <c r="D32" s="14"/>
      <c r="E32" s="14" t="s">
        <v>36</v>
      </c>
      <c r="F32" s="1"/>
      <c r="G32" s="15">
        <f>J31/MAX(H30,K30)</f>
        <v>0.5538461538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5"/>
      <c r="C33" s="1"/>
      <c r="D33" s="1"/>
      <c r="E33" s="1"/>
      <c r="F33" s="16"/>
      <c r="G33" s="1"/>
      <c r="H33" s="1"/>
      <c r="I33" s="1"/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5" t="s">
        <v>37</v>
      </c>
      <c r="C34" s="1"/>
      <c r="D34" s="1"/>
      <c r="E34" s="1"/>
      <c r="F34" s="16" t="s">
        <v>38</v>
      </c>
      <c r="G34" s="1"/>
      <c r="H34" s="1"/>
      <c r="I34" s="1"/>
      <c r="J34" s="15" t="s">
        <v>39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8" t="s">
        <v>40</v>
      </c>
      <c r="C35" s="8" t="s">
        <v>41</v>
      </c>
      <c r="D35" s="8" t="s">
        <v>7</v>
      </c>
      <c r="E35" s="1"/>
      <c r="F35" s="8" t="s">
        <v>40</v>
      </c>
      <c r="G35" s="8" t="s">
        <v>41</v>
      </c>
      <c r="H35" s="8" t="s">
        <v>9</v>
      </c>
      <c r="I35" s="1"/>
      <c r="J35" s="8" t="s">
        <v>40</v>
      </c>
      <c r="K35" s="8" t="s">
        <v>41</v>
      </c>
      <c r="L35" s="8" t="s">
        <v>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8">
        <v>0.25</v>
      </c>
      <c r="C36" s="8">
        <v>0.0</v>
      </c>
      <c r="D36" s="8">
        <v>1.0</v>
      </c>
      <c r="E36" s="1"/>
      <c r="F36" s="8">
        <v>0.35</v>
      </c>
      <c r="G36" s="8">
        <v>0.0</v>
      </c>
      <c r="H36" s="8">
        <v>3.0</v>
      </c>
      <c r="I36" s="1"/>
      <c r="J36" s="8">
        <v>0.3</v>
      </c>
      <c r="K36" s="8">
        <v>0.0</v>
      </c>
      <c r="L36" s="8">
        <v>2.0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8">
        <v>0.4</v>
      </c>
      <c r="C37" s="8">
        <f t="shared" ref="C37:C39" si="10">C36+B36</f>
        <v>0.25</v>
      </c>
      <c r="D37" s="8">
        <v>2.0</v>
      </c>
      <c r="E37" s="1"/>
      <c r="F37" s="8">
        <v>0.25</v>
      </c>
      <c r="G37" s="8">
        <f t="shared" ref="G37:G39" si="11">G36+F36</f>
        <v>0.35</v>
      </c>
      <c r="H37" s="8">
        <v>4.0</v>
      </c>
      <c r="I37" s="1"/>
      <c r="J37" s="8">
        <v>0.28</v>
      </c>
      <c r="K37" s="8">
        <f t="shared" ref="K37:K39" si="12">K36+J36</f>
        <v>0.3</v>
      </c>
      <c r="L37" s="8">
        <v>3.0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8">
        <v>0.2</v>
      </c>
      <c r="C38" s="8">
        <f t="shared" si="10"/>
        <v>0.65</v>
      </c>
      <c r="D38" s="8">
        <v>3.0</v>
      </c>
      <c r="E38" s="1"/>
      <c r="F38" s="8">
        <v>0.2</v>
      </c>
      <c r="G38" s="8">
        <f t="shared" si="11"/>
        <v>0.6</v>
      </c>
      <c r="H38" s="8">
        <v>5.0</v>
      </c>
      <c r="I38" s="1"/>
      <c r="J38" s="8">
        <v>0.25</v>
      </c>
      <c r="K38" s="8">
        <f t="shared" si="12"/>
        <v>0.58</v>
      </c>
      <c r="L38" s="8">
        <v>4.0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8">
        <v>0.15</v>
      </c>
      <c r="C39" s="8">
        <f t="shared" si="10"/>
        <v>0.85</v>
      </c>
      <c r="D39" s="8">
        <v>4.0</v>
      </c>
      <c r="E39" s="1"/>
      <c r="F39" s="8">
        <v>0.2</v>
      </c>
      <c r="G39" s="8">
        <f t="shared" si="11"/>
        <v>0.8</v>
      </c>
      <c r="H39" s="8">
        <v>6.0</v>
      </c>
      <c r="I39" s="1"/>
      <c r="J39" s="8">
        <v>0.17</v>
      </c>
      <c r="K39" s="8">
        <f t="shared" si="12"/>
        <v>0.83</v>
      </c>
      <c r="L39" s="8">
        <v>5.0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2">
    <mergeCell ref="F3:H3"/>
    <mergeCell ref="I3:K3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1.29"/>
    <col customWidth="1" min="3" max="3" width="12.86"/>
    <col customWidth="1" min="4" max="6" width="9.14"/>
    <col customWidth="1" min="7" max="7" width="12.14"/>
    <col customWidth="1" min="8" max="8" width="12.86"/>
    <col customWidth="1" min="9" max="10" width="9.14"/>
    <col customWidth="1" min="11" max="11" width="12.86"/>
    <col customWidth="1" min="12" max="18" width="9.14"/>
    <col customWidth="1" min="19" max="19" width="18.43"/>
    <col customWidth="1" min="20" max="26" width="9.14"/>
  </cols>
  <sheetData>
    <row r="2">
      <c r="B2" s="2" t="s">
        <v>0</v>
      </c>
      <c r="C2" s="2"/>
      <c r="D2" s="2"/>
    </row>
    <row r="6">
      <c r="B6" s="4" t="s">
        <v>2</v>
      </c>
      <c r="C6" s="6"/>
      <c r="D6" s="9"/>
    </row>
    <row r="7">
      <c r="B7" s="10" t="s">
        <v>5</v>
      </c>
      <c r="C7" s="10" t="s">
        <v>6</v>
      </c>
      <c r="D7" s="10" t="s">
        <v>7</v>
      </c>
      <c r="F7" s="4" t="s">
        <v>8</v>
      </c>
      <c r="G7" s="6"/>
      <c r="H7" s="9"/>
    </row>
    <row r="8">
      <c r="B8" s="10">
        <v>0.125</v>
      </c>
      <c r="C8" s="10">
        <v>0.0</v>
      </c>
      <c r="D8" s="10">
        <v>1.0</v>
      </c>
      <c r="F8" s="10" t="s">
        <v>5</v>
      </c>
      <c r="G8" s="10" t="s">
        <v>6</v>
      </c>
      <c r="H8" s="10" t="s">
        <v>9</v>
      </c>
    </row>
    <row r="9">
      <c r="B9" s="10">
        <v>0.125</v>
      </c>
      <c r="C9" s="10">
        <f t="shared" ref="C9:C15" si="1">C8+B8</f>
        <v>0.125</v>
      </c>
      <c r="D9" s="10">
        <v>2.0</v>
      </c>
      <c r="F9" s="10">
        <v>0.1</v>
      </c>
      <c r="G9" s="10">
        <v>0.0</v>
      </c>
      <c r="H9" s="10">
        <v>1.0</v>
      </c>
      <c r="J9" s="4" t="s">
        <v>19</v>
      </c>
      <c r="K9" s="6"/>
      <c r="L9" s="6"/>
      <c r="M9" s="6"/>
      <c r="N9" s="6"/>
      <c r="O9" s="6"/>
      <c r="P9" s="6"/>
      <c r="Q9" s="6"/>
      <c r="R9" s="6"/>
      <c r="S9" s="6"/>
      <c r="T9" s="9"/>
    </row>
    <row r="10">
      <c r="B10" s="10">
        <v>0.125</v>
      </c>
      <c r="C10" s="10">
        <f t="shared" si="1"/>
        <v>0.25</v>
      </c>
      <c r="D10" s="10">
        <v>3.0</v>
      </c>
      <c r="F10" s="10">
        <v>0.2</v>
      </c>
      <c r="G10" s="10">
        <f t="shared" ref="G10:G14" si="2">G9+F9</f>
        <v>0.1</v>
      </c>
      <c r="H10" s="10">
        <v>2.0</v>
      </c>
      <c r="J10" s="10" t="s">
        <v>20</v>
      </c>
      <c r="K10" s="10" t="s">
        <v>21</v>
      </c>
      <c r="L10" s="10" t="s">
        <v>7</v>
      </c>
      <c r="M10" s="10" t="s">
        <v>22</v>
      </c>
      <c r="N10" s="10" t="s">
        <v>9</v>
      </c>
      <c r="O10" s="10" t="s">
        <v>15</v>
      </c>
      <c r="P10" s="10" t="s">
        <v>16</v>
      </c>
      <c r="Q10" s="10" t="s">
        <v>17</v>
      </c>
      <c r="R10" s="10" t="s">
        <v>23</v>
      </c>
      <c r="S10" s="10" t="s">
        <v>24</v>
      </c>
      <c r="T10" s="10" t="s">
        <v>25</v>
      </c>
    </row>
    <row r="11">
      <c r="B11" s="10">
        <v>0.125</v>
      </c>
      <c r="C11" s="10">
        <f t="shared" si="1"/>
        <v>0.375</v>
      </c>
      <c r="D11" s="10">
        <v>4.0</v>
      </c>
      <c r="F11" s="10">
        <v>0.3</v>
      </c>
      <c r="G11" s="10">
        <f t="shared" si="2"/>
        <v>0.3</v>
      </c>
      <c r="H11" s="10">
        <v>3.0</v>
      </c>
      <c r="J11" s="10">
        <v>1.0</v>
      </c>
      <c r="K11" s="10"/>
      <c r="L11" s="10"/>
      <c r="M11" s="10">
        <f t="shared" ref="M11:M30" si="3">ROUND(RAND(),2)</f>
        <v>0.28</v>
      </c>
      <c r="N11" s="10">
        <f>VLOOKUP(M11,ST,2)</f>
        <v>2</v>
      </c>
      <c r="O11" s="10">
        <v>0.0</v>
      </c>
      <c r="P11" s="10">
        <v>0.0</v>
      </c>
      <c r="Q11" s="10">
        <f>O12</f>
        <v>2</v>
      </c>
      <c r="R11" s="10">
        <f t="shared" ref="R11:R30" si="4">P11-O11</f>
        <v>0</v>
      </c>
      <c r="S11" s="10">
        <f t="shared" ref="S11:S30" si="5">Q11-O11</f>
        <v>2</v>
      </c>
      <c r="T11" s="10">
        <v>0.0</v>
      </c>
    </row>
    <row r="12">
      <c r="B12" s="10">
        <v>0.125</v>
      </c>
      <c r="C12" s="10">
        <f t="shared" si="1"/>
        <v>0.5</v>
      </c>
      <c r="D12" s="10">
        <v>5.0</v>
      </c>
      <c r="F12" s="10">
        <v>0.25</v>
      </c>
      <c r="G12" s="10">
        <f t="shared" si="2"/>
        <v>0.6</v>
      </c>
      <c r="H12" s="10">
        <v>4.0</v>
      </c>
      <c r="J12" s="10">
        <v>2.0</v>
      </c>
      <c r="K12" s="10">
        <f t="shared" ref="K12:K30" si="6">ROUND(RAND(),3)</f>
        <v>0.13</v>
      </c>
      <c r="L12" s="10">
        <f>VLOOKUP(K12,IAT,2)</f>
        <v>2</v>
      </c>
      <c r="M12" s="10">
        <f t="shared" si="3"/>
        <v>0.58</v>
      </c>
      <c r="N12" s="10">
        <f>VLOOKUP(M12,ST,2)</f>
        <v>3</v>
      </c>
      <c r="O12" s="10">
        <f t="shared" ref="O12:O30" si="7">O11+L12</f>
        <v>2</v>
      </c>
      <c r="P12" s="10">
        <f t="shared" ref="P12:P30" si="8">MAX(O12,Q11)</f>
        <v>2</v>
      </c>
      <c r="Q12" s="10">
        <f t="shared" ref="Q12:Q30" si="9">P12+N12</f>
        <v>5</v>
      </c>
      <c r="R12" s="10">
        <f t="shared" si="4"/>
        <v>0</v>
      </c>
      <c r="S12" s="10">
        <f t="shared" si="5"/>
        <v>3</v>
      </c>
      <c r="T12" s="10"/>
    </row>
    <row r="13">
      <c r="B13" s="10">
        <v>0.125</v>
      </c>
      <c r="C13" s="10">
        <f t="shared" si="1"/>
        <v>0.625</v>
      </c>
      <c r="D13" s="10">
        <v>6.0</v>
      </c>
      <c r="F13" s="10">
        <v>0.1</v>
      </c>
      <c r="G13" s="10">
        <f t="shared" si="2"/>
        <v>0.85</v>
      </c>
      <c r="H13" s="10">
        <v>5.0</v>
      </c>
      <c r="J13" s="10">
        <v>3.0</v>
      </c>
      <c r="K13" s="10">
        <f t="shared" si="6"/>
        <v>0.883</v>
      </c>
      <c r="L13" s="10">
        <f>VLOOKUP(K13,IAT,2)</f>
        <v>8</v>
      </c>
      <c r="M13" s="10">
        <f t="shared" si="3"/>
        <v>0.4</v>
      </c>
      <c r="N13" s="10">
        <f>VLOOKUP(M13,ST,2)</f>
        <v>3</v>
      </c>
      <c r="O13" s="10">
        <f t="shared" si="7"/>
        <v>10</v>
      </c>
      <c r="P13" s="10">
        <f t="shared" si="8"/>
        <v>10</v>
      </c>
      <c r="Q13" s="10">
        <f t="shared" si="9"/>
        <v>13</v>
      </c>
      <c r="R13" s="10">
        <f t="shared" si="4"/>
        <v>0</v>
      </c>
      <c r="S13" s="10">
        <f t="shared" si="5"/>
        <v>3</v>
      </c>
      <c r="T13" s="10">
        <f t="shared" ref="T13:T30" si="10">P13-Q12</f>
        <v>5</v>
      </c>
    </row>
    <row r="14">
      <c r="B14" s="10">
        <v>0.125</v>
      </c>
      <c r="C14" s="10">
        <f t="shared" si="1"/>
        <v>0.75</v>
      </c>
      <c r="D14" s="10">
        <v>7.0</v>
      </c>
      <c r="F14" s="10">
        <v>0.05</v>
      </c>
      <c r="G14" s="10">
        <f t="shared" si="2"/>
        <v>0.95</v>
      </c>
      <c r="H14" s="10">
        <v>6.0</v>
      </c>
      <c r="J14" s="10">
        <v>4.0</v>
      </c>
      <c r="K14" s="10">
        <f t="shared" si="6"/>
        <v>0.8</v>
      </c>
      <c r="L14" s="10">
        <f>VLOOKUP(K14,IAT,2)</f>
        <v>7</v>
      </c>
      <c r="M14" s="10">
        <f t="shared" si="3"/>
        <v>0.3</v>
      </c>
      <c r="N14" s="10">
        <f>VLOOKUP(M14,ST,2)</f>
        <v>3</v>
      </c>
      <c r="O14" s="10">
        <f t="shared" si="7"/>
        <v>17</v>
      </c>
      <c r="P14" s="10">
        <f t="shared" si="8"/>
        <v>17</v>
      </c>
      <c r="Q14" s="10">
        <f t="shared" si="9"/>
        <v>20</v>
      </c>
      <c r="R14" s="10">
        <f t="shared" si="4"/>
        <v>0</v>
      </c>
      <c r="S14" s="10">
        <f t="shared" si="5"/>
        <v>3</v>
      </c>
      <c r="T14" s="10">
        <f t="shared" si="10"/>
        <v>4</v>
      </c>
    </row>
    <row r="15">
      <c r="B15" s="10">
        <v>0.125</v>
      </c>
      <c r="C15" s="10">
        <f t="shared" si="1"/>
        <v>0.875</v>
      </c>
      <c r="D15" s="10">
        <v>8.0</v>
      </c>
      <c r="J15" s="10">
        <v>5.0</v>
      </c>
      <c r="K15" s="10">
        <f t="shared" si="6"/>
        <v>0.834</v>
      </c>
      <c r="L15" s="10">
        <f>VLOOKUP(K15,IAT,2)</f>
        <v>7</v>
      </c>
      <c r="M15" s="10">
        <f t="shared" si="3"/>
        <v>0.3</v>
      </c>
      <c r="N15" s="10">
        <f>VLOOKUP(M15,ST,2)</f>
        <v>3</v>
      </c>
      <c r="O15" s="10">
        <f t="shared" si="7"/>
        <v>24</v>
      </c>
      <c r="P15" s="10">
        <f t="shared" si="8"/>
        <v>24</v>
      </c>
      <c r="Q15" s="10">
        <f t="shared" si="9"/>
        <v>27</v>
      </c>
      <c r="R15" s="10">
        <f t="shared" si="4"/>
        <v>0</v>
      </c>
      <c r="S15" s="10">
        <f t="shared" si="5"/>
        <v>3</v>
      </c>
      <c r="T15" s="10">
        <f t="shared" si="10"/>
        <v>4</v>
      </c>
    </row>
    <row r="16">
      <c r="J16" s="10">
        <v>6.0</v>
      </c>
      <c r="K16" s="10">
        <f t="shared" si="6"/>
        <v>0.571</v>
      </c>
      <c r="L16" s="10">
        <f>VLOOKUP(K16,IAT,2)</f>
        <v>5</v>
      </c>
      <c r="M16" s="10">
        <f t="shared" si="3"/>
        <v>0.73</v>
      </c>
      <c r="N16" s="10">
        <f>VLOOKUP(M16,ST,2)</f>
        <v>4</v>
      </c>
      <c r="O16" s="10">
        <f t="shared" si="7"/>
        <v>29</v>
      </c>
      <c r="P16" s="10">
        <f t="shared" si="8"/>
        <v>29</v>
      </c>
      <c r="Q16" s="10">
        <f t="shared" si="9"/>
        <v>33</v>
      </c>
      <c r="R16" s="10">
        <f t="shared" si="4"/>
        <v>0</v>
      </c>
      <c r="S16" s="10">
        <f t="shared" si="5"/>
        <v>4</v>
      </c>
      <c r="T16" s="10">
        <f t="shared" si="10"/>
        <v>2</v>
      </c>
    </row>
    <row r="17">
      <c r="J17" s="10">
        <v>7.0</v>
      </c>
      <c r="K17" s="10">
        <f t="shared" si="6"/>
        <v>0.667</v>
      </c>
      <c r="L17" s="10">
        <f>VLOOKUP(K17,IAT,2)</f>
        <v>6</v>
      </c>
      <c r="M17" s="10">
        <f t="shared" si="3"/>
        <v>0.49</v>
      </c>
      <c r="N17" s="10">
        <f>VLOOKUP(M17,ST,2)</f>
        <v>3</v>
      </c>
      <c r="O17" s="10">
        <f t="shared" si="7"/>
        <v>35</v>
      </c>
      <c r="P17" s="10">
        <f t="shared" si="8"/>
        <v>35</v>
      </c>
      <c r="Q17" s="10">
        <f t="shared" si="9"/>
        <v>38</v>
      </c>
      <c r="R17" s="10">
        <f t="shared" si="4"/>
        <v>0</v>
      </c>
      <c r="S17" s="10">
        <f t="shared" si="5"/>
        <v>3</v>
      </c>
      <c r="T17" s="10">
        <f t="shared" si="10"/>
        <v>2</v>
      </c>
    </row>
    <row r="18">
      <c r="J18" s="10">
        <v>8.0</v>
      </c>
      <c r="K18" s="10">
        <f t="shared" si="6"/>
        <v>0.085</v>
      </c>
      <c r="L18" s="10">
        <f>VLOOKUP(K18,IAT,2)</f>
        <v>1</v>
      </c>
      <c r="M18" s="10">
        <f t="shared" si="3"/>
        <v>0.82</v>
      </c>
      <c r="N18" s="10">
        <f>VLOOKUP(M18,ST,2)</f>
        <v>4</v>
      </c>
      <c r="O18" s="10">
        <f t="shared" si="7"/>
        <v>36</v>
      </c>
      <c r="P18" s="10">
        <f t="shared" si="8"/>
        <v>38</v>
      </c>
      <c r="Q18" s="10">
        <f t="shared" si="9"/>
        <v>42</v>
      </c>
      <c r="R18" s="10">
        <f t="shared" si="4"/>
        <v>2</v>
      </c>
      <c r="S18" s="10">
        <f t="shared" si="5"/>
        <v>6</v>
      </c>
      <c r="T18" s="10">
        <f t="shared" si="10"/>
        <v>0</v>
      </c>
    </row>
    <row r="19">
      <c r="B19" s="4" t="s">
        <v>26</v>
      </c>
      <c r="C19" s="9"/>
      <c r="J19" s="10">
        <v>9.0</v>
      </c>
      <c r="K19" s="10">
        <f t="shared" si="6"/>
        <v>0.64</v>
      </c>
      <c r="L19" s="10">
        <f>VLOOKUP(K19,IAT,2)</f>
        <v>6</v>
      </c>
      <c r="M19" s="10">
        <f t="shared" si="3"/>
        <v>0.01</v>
      </c>
      <c r="N19" s="10">
        <f>VLOOKUP(M19,ST,2)</f>
        <v>1</v>
      </c>
      <c r="O19" s="10">
        <f t="shared" si="7"/>
        <v>42</v>
      </c>
      <c r="P19" s="10">
        <f t="shared" si="8"/>
        <v>42</v>
      </c>
      <c r="Q19" s="10">
        <f t="shared" si="9"/>
        <v>43</v>
      </c>
      <c r="R19" s="10">
        <f t="shared" si="4"/>
        <v>0</v>
      </c>
      <c r="S19" s="10">
        <f t="shared" si="5"/>
        <v>1</v>
      </c>
      <c r="T19" s="10">
        <f t="shared" si="10"/>
        <v>0</v>
      </c>
    </row>
    <row r="20">
      <c r="B20" s="10" t="s">
        <v>27</v>
      </c>
      <c r="C20" s="10">
        <f>AVERAGE(R11:R30)</f>
        <v>0.5</v>
      </c>
      <c r="J20" s="10">
        <v>10.0</v>
      </c>
      <c r="K20" s="10">
        <f t="shared" si="6"/>
        <v>0.297</v>
      </c>
      <c r="L20" s="10">
        <f>VLOOKUP(K20,IAT,2)</f>
        <v>3</v>
      </c>
      <c r="M20" s="10">
        <f t="shared" si="3"/>
        <v>0.54</v>
      </c>
      <c r="N20" s="10">
        <f>VLOOKUP(M20,ST,2)</f>
        <v>3</v>
      </c>
      <c r="O20" s="10">
        <f t="shared" si="7"/>
        <v>45</v>
      </c>
      <c r="P20" s="10">
        <f t="shared" si="8"/>
        <v>45</v>
      </c>
      <c r="Q20" s="10">
        <f t="shared" si="9"/>
        <v>48</v>
      </c>
      <c r="R20" s="10">
        <f t="shared" si="4"/>
        <v>0</v>
      </c>
      <c r="S20" s="10">
        <f t="shared" si="5"/>
        <v>3</v>
      </c>
      <c r="T20" s="10">
        <f t="shared" si="10"/>
        <v>2</v>
      </c>
    </row>
    <row r="21" ht="15.75" customHeight="1">
      <c r="B21" s="10" t="s">
        <v>28</v>
      </c>
      <c r="C21" s="10">
        <f>COUNTIF(R11:R30,"&gt;0")/COUNT(J11:J30)</f>
        <v>0.2</v>
      </c>
      <c r="J21" s="10">
        <v>11.0</v>
      </c>
      <c r="K21" s="10">
        <f t="shared" si="6"/>
        <v>0.223</v>
      </c>
      <c r="L21" s="10">
        <f>VLOOKUP(K21,IAT,2)</f>
        <v>2</v>
      </c>
      <c r="M21" s="10">
        <f t="shared" si="3"/>
        <v>0.44</v>
      </c>
      <c r="N21" s="10">
        <f>VLOOKUP(M21,ST,2)</f>
        <v>3</v>
      </c>
      <c r="O21" s="10">
        <f t="shared" si="7"/>
        <v>47</v>
      </c>
      <c r="P21" s="10">
        <f t="shared" si="8"/>
        <v>48</v>
      </c>
      <c r="Q21" s="10">
        <f t="shared" si="9"/>
        <v>51</v>
      </c>
      <c r="R21" s="10">
        <f t="shared" si="4"/>
        <v>1</v>
      </c>
      <c r="S21" s="10">
        <f t="shared" si="5"/>
        <v>4</v>
      </c>
      <c r="T21" s="10">
        <f t="shared" si="10"/>
        <v>0</v>
      </c>
    </row>
    <row r="22" ht="15.75" customHeight="1">
      <c r="B22" s="10" t="s">
        <v>29</v>
      </c>
      <c r="C22" s="10">
        <f>COUNTIF(T11:T30,"&gt;0")/COUNT(J11:J30)</f>
        <v>0.6</v>
      </c>
      <c r="J22" s="10">
        <v>12.0</v>
      </c>
      <c r="K22" s="10">
        <f t="shared" si="6"/>
        <v>0.925</v>
      </c>
      <c r="L22" s="10">
        <f>VLOOKUP(K22,IAT,2)</f>
        <v>8</v>
      </c>
      <c r="M22" s="10">
        <f t="shared" si="3"/>
        <v>0.79</v>
      </c>
      <c r="N22" s="10">
        <f>VLOOKUP(M22,ST,2)</f>
        <v>4</v>
      </c>
      <c r="O22" s="10">
        <f t="shared" si="7"/>
        <v>55</v>
      </c>
      <c r="P22" s="10">
        <f t="shared" si="8"/>
        <v>55</v>
      </c>
      <c r="Q22" s="10">
        <f t="shared" si="9"/>
        <v>59</v>
      </c>
      <c r="R22" s="10">
        <f t="shared" si="4"/>
        <v>0</v>
      </c>
      <c r="S22" s="10">
        <f t="shared" si="5"/>
        <v>4</v>
      </c>
      <c r="T22" s="10">
        <f t="shared" si="10"/>
        <v>4</v>
      </c>
    </row>
    <row r="23" ht="15.75" customHeight="1">
      <c r="B23" s="10" t="s">
        <v>30</v>
      </c>
      <c r="C23" s="10">
        <f>AVERAGE(N11:N30)</f>
        <v>3.05</v>
      </c>
      <c r="J23" s="10">
        <v>13.0</v>
      </c>
      <c r="K23" s="10">
        <f t="shared" si="6"/>
        <v>0.57</v>
      </c>
      <c r="L23" s="10">
        <f>VLOOKUP(K23,IAT,2)</f>
        <v>5</v>
      </c>
      <c r="M23" s="10">
        <f t="shared" si="3"/>
        <v>0.44</v>
      </c>
      <c r="N23" s="10">
        <f>VLOOKUP(M23,ST,2)</f>
        <v>3</v>
      </c>
      <c r="O23" s="10">
        <f t="shared" si="7"/>
        <v>60</v>
      </c>
      <c r="P23" s="10">
        <f t="shared" si="8"/>
        <v>60</v>
      </c>
      <c r="Q23" s="10">
        <f t="shared" si="9"/>
        <v>63</v>
      </c>
      <c r="R23" s="10">
        <f t="shared" si="4"/>
        <v>0</v>
      </c>
      <c r="S23" s="10">
        <f t="shared" si="5"/>
        <v>3</v>
      </c>
      <c r="T23" s="10">
        <f t="shared" si="10"/>
        <v>1</v>
      </c>
    </row>
    <row r="24" ht="15.75" customHeight="1">
      <c r="B24" s="10" t="s">
        <v>31</v>
      </c>
      <c r="C24" s="10">
        <f>AVERAGE(L12:L30)</f>
        <v>4.789473684</v>
      </c>
      <c r="J24" s="10">
        <v>14.0</v>
      </c>
      <c r="K24" s="10">
        <f t="shared" si="6"/>
        <v>0.304</v>
      </c>
      <c r="L24" s="10">
        <f>VLOOKUP(K24,IAT,2)</f>
        <v>3</v>
      </c>
      <c r="M24" s="10">
        <f t="shared" si="3"/>
        <v>0.06</v>
      </c>
      <c r="N24" s="10">
        <f>VLOOKUP(M24,ST,2)</f>
        <v>1</v>
      </c>
      <c r="O24" s="10">
        <f t="shared" si="7"/>
        <v>63</v>
      </c>
      <c r="P24" s="10">
        <f t="shared" si="8"/>
        <v>63</v>
      </c>
      <c r="Q24" s="10">
        <f t="shared" si="9"/>
        <v>64</v>
      </c>
      <c r="R24" s="10">
        <f t="shared" si="4"/>
        <v>0</v>
      </c>
      <c r="S24" s="10">
        <f t="shared" si="5"/>
        <v>1</v>
      </c>
      <c r="T24" s="10">
        <f t="shared" si="10"/>
        <v>0</v>
      </c>
    </row>
    <row r="25" ht="15.75" customHeight="1">
      <c r="B25" s="10" t="s">
        <v>32</v>
      </c>
      <c r="C25" s="10">
        <f>SUM(R11:R30)/COUNTIF(R11:R30,"&gt;0")</f>
        <v>2.5</v>
      </c>
      <c r="J25" s="10">
        <v>15.0</v>
      </c>
      <c r="K25" s="10">
        <f t="shared" si="6"/>
        <v>0.833</v>
      </c>
      <c r="L25" s="10">
        <f>VLOOKUP(K25,IAT,2)</f>
        <v>7</v>
      </c>
      <c r="M25" s="10">
        <f t="shared" si="3"/>
        <v>0.37</v>
      </c>
      <c r="N25" s="10">
        <f>VLOOKUP(M25,ST,2)</f>
        <v>3</v>
      </c>
      <c r="O25" s="10">
        <f t="shared" si="7"/>
        <v>70</v>
      </c>
      <c r="P25" s="10">
        <f t="shared" si="8"/>
        <v>70</v>
      </c>
      <c r="Q25" s="10">
        <f t="shared" si="9"/>
        <v>73</v>
      </c>
      <c r="R25" s="10">
        <f t="shared" si="4"/>
        <v>0</v>
      </c>
      <c r="S25" s="10">
        <f t="shared" si="5"/>
        <v>3</v>
      </c>
      <c r="T25" s="10">
        <f t="shared" si="10"/>
        <v>6</v>
      </c>
    </row>
    <row r="26" ht="15.75" customHeight="1">
      <c r="B26" s="10" t="s">
        <v>33</v>
      </c>
      <c r="C26" s="10">
        <f>AVERAGE(S11:S30)</f>
        <v>3.55</v>
      </c>
      <c r="J26" s="10">
        <v>16.0</v>
      </c>
      <c r="K26" s="10">
        <f t="shared" si="6"/>
        <v>0.798</v>
      </c>
      <c r="L26" s="10">
        <f>VLOOKUP(K26,IAT,2)</f>
        <v>7</v>
      </c>
      <c r="M26" s="10">
        <f t="shared" si="3"/>
        <v>0.83</v>
      </c>
      <c r="N26" s="10">
        <f>VLOOKUP(M26,ST,2)</f>
        <v>4</v>
      </c>
      <c r="O26" s="10">
        <f t="shared" si="7"/>
        <v>77</v>
      </c>
      <c r="P26" s="10">
        <f t="shared" si="8"/>
        <v>77</v>
      </c>
      <c r="Q26" s="10">
        <f t="shared" si="9"/>
        <v>81</v>
      </c>
      <c r="R26" s="10">
        <f t="shared" si="4"/>
        <v>0</v>
      </c>
      <c r="S26" s="10">
        <f t="shared" si="5"/>
        <v>4</v>
      </c>
      <c r="T26" s="10">
        <f t="shared" si="10"/>
        <v>4</v>
      </c>
    </row>
    <row r="27" ht="15.75" customHeight="1">
      <c r="J27" s="10">
        <v>17.0</v>
      </c>
      <c r="K27" s="10">
        <f t="shared" si="6"/>
        <v>0.128</v>
      </c>
      <c r="L27" s="10">
        <f>VLOOKUP(K27,IAT,2)</f>
        <v>2</v>
      </c>
      <c r="M27" s="10">
        <f t="shared" si="3"/>
        <v>0.21</v>
      </c>
      <c r="N27" s="10">
        <f>VLOOKUP(M27,ST,2)</f>
        <v>2</v>
      </c>
      <c r="O27" s="10">
        <f t="shared" si="7"/>
        <v>79</v>
      </c>
      <c r="P27" s="10">
        <f t="shared" si="8"/>
        <v>81</v>
      </c>
      <c r="Q27" s="10">
        <f t="shared" si="9"/>
        <v>83</v>
      </c>
      <c r="R27" s="10">
        <f t="shared" si="4"/>
        <v>2</v>
      </c>
      <c r="S27" s="10">
        <f t="shared" si="5"/>
        <v>4</v>
      </c>
      <c r="T27" s="10">
        <f t="shared" si="10"/>
        <v>0</v>
      </c>
    </row>
    <row r="28" ht="15.75" customHeight="1">
      <c r="J28" s="10">
        <v>18.0</v>
      </c>
      <c r="K28" s="10">
        <f t="shared" si="6"/>
        <v>0.624</v>
      </c>
      <c r="L28" s="10">
        <f>VLOOKUP(K28,IAT,2)</f>
        <v>5</v>
      </c>
      <c r="M28" s="10">
        <f t="shared" si="3"/>
        <v>0.54</v>
      </c>
      <c r="N28" s="10">
        <f>VLOOKUP(M28,ST,2)</f>
        <v>3</v>
      </c>
      <c r="O28" s="10">
        <f t="shared" si="7"/>
        <v>84</v>
      </c>
      <c r="P28" s="10">
        <f t="shared" si="8"/>
        <v>84</v>
      </c>
      <c r="Q28" s="10">
        <f t="shared" si="9"/>
        <v>87</v>
      </c>
      <c r="R28" s="10">
        <f t="shared" si="4"/>
        <v>0</v>
      </c>
      <c r="S28" s="10">
        <f t="shared" si="5"/>
        <v>3</v>
      </c>
      <c r="T28" s="10">
        <f t="shared" si="10"/>
        <v>1</v>
      </c>
    </row>
    <row r="29" ht="15.75" customHeight="1">
      <c r="J29" s="10">
        <v>19.0</v>
      </c>
      <c r="K29" s="10">
        <f t="shared" si="6"/>
        <v>0.66</v>
      </c>
      <c r="L29" s="10">
        <f>VLOOKUP(K29,IAT,2)</f>
        <v>6</v>
      </c>
      <c r="M29" s="10">
        <f t="shared" si="3"/>
        <v>0.98</v>
      </c>
      <c r="N29" s="10">
        <f>VLOOKUP(M29,ST,2)</f>
        <v>6</v>
      </c>
      <c r="O29" s="10">
        <f t="shared" si="7"/>
        <v>90</v>
      </c>
      <c r="P29" s="10">
        <f t="shared" si="8"/>
        <v>90</v>
      </c>
      <c r="Q29" s="10">
        <f t="shared" si="9"/>
        <v>96</v>
      </c>
      <c r="R29" s="10">
        <f t="shared" si="4"/>
        <v>0</v>
      </c>
      <c r="S29" s="10">
        <f t="shared" si="5"/>
        <v>6</v>
      </c>
      <c r="T29" s="10">
        <f t="shared" si="10"/>
        <v>3</v>
      </c>
    </row>
    <row r="30" ht="15.75" customHeight="1">
      <c r="J30" s="10">
        <v>20.0</v>
      </c>
      <c r="K30" s="10">
        <f t="shared" si="6"/>
        <v>0.115</v>
      </c>
      <c r="L30" s="10">
        <f>VLOOKUP(K30,IAT,2)</f>
        <v>1</v>
      </c>
      <c r="M30" s="10">
        <f t="shared" si="3"/>
        <v>0.39</v>
      </c>
      <c r="N30" s="10">
        <f>VLOOKUP(M30,ST,2)</f>
        <v>3</v>
      </c>
      <c r="O30" s="10">
        <f t="shared" si="7"/>
        <v>91</v>
      </c>
      <c r="P30" s="10">
        <f t="shared" si="8"/>
        <v>96</v>
      </c>
      <c r="Q30" s="10">
        <f t="shared" si="9"/>
        <v>99</v>
      </c>
      <c r="R30" s="10">
        <f t="shared" si="4"/>
        <v>5</v>
      </c>
      <c r="S30" s="10">
        <f t="shared" si="5"/>
        <v>8</v>
      </c>
      <c r="T30" s="10">
        <f t="shared" si="10"/>
        <v>0</v>
      </c>
    </row>
    <row r="31" ht="15.75" customHeight="1"/>
    <row r="32" ht="15.75" customHeight="1"/>
    <row r="33" ht="15.75" customHeight="1">
      <c r="I33" s="13"/>
      <c r="J33" s="13"/>
      <c r="K33" s="13"/>
    </row>
    <row r="34" ht="15.75" customHeight="1">
      <c r="I34" s="13"/>
      <c r="J34" s="13"/>
      <c r="K34" s="13"/>
    </row>
    <row r="35" ht="15.75" customHeight="1">
      <c r="I35" s="13"/>
      <c r="J35" s="13"/>
      <c r="K35" s="13"/>
    </row>
    <row r="36" ht="15.75" customHeight="1">
      <c r="I36" s="13"/>
      <c r="J36" s="13"/>
      <c r="K36" s="13"/>
    </row>
    <row r="37" ht="15.75" customHeight="1">
      <c r="I37" s="13"/>
      <c r="J37" s="13"/>
      <c r="K37" s="13"/>
    </row>
    <row r="38" ht="15.75" customHeight="1">
      <c r="I38" s="13"/>
      <c r="J38" s="13"/>
      <c r="K38" s="13"/>
    </row>
    <row r="39" ht="15.75" customHeight="1">
      <c r="I39" s="13"/>
      <c r="J39" s="13"/>
      <c r="K39" s="13"/>
    </row>
    <row r="40" ht="15.75" customHeight="1">
      <c r="I40" s="13"/>
      <c r="J40" s="13"/>
      <c r="K40" s="1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6:D6"/>
    <mergeCell ref="F7:H7"/>
    <mergeCell ref="J9:T9"/>
    <mergeCell ref="B19:C19"/>
  </mergeCells>
  <printOptions/>
  <pageMargins bottom="1.0" footer="0.0" header="0.0" left="0.75" right="0.75" top="1.0"/>
  <pageSetup orientation="landscape"/>
  <drawing r:id="rId1"/>
</worksheet>
</file>